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25_NVO\Offertes verkoop LCL\Import\"/>
    </mc:Choice>
  </mc:AlternateContent>
  <bookViews>
    <workbookView xWindow="120" yWindow="120" windowWidth="16260" windowHeight="5325" tabRatio="653"/>
  </bookViews>
  <sheets>
    <sheet name="Frontpage" sheetId="25" r:id="rId1"/>
    <sheet name="Calculator" sheetId="15" r:id="rId2"/>
    <sheet name="LCL Import Rates" sheetId="8" r:id="rId3"/>
    <sheet name="Sheet1" sheetId="17" state="hidden" r:id="rId4"/>
    <sheet name="Dep_Ports" sheetId="16" state="hidden" r:id="rId5"/>
    <sheet name="Locals and CFS" sheetId="14" r:id="rId6"/>
    <sheet name="Conditions" sheetId="6" r:id="rId7"/>
    <sheet name="Agents" sheetId="26" r:id="rId8"/>
    <sheet name="FOB charges" sheetId="28" r:id="rId9"/>
    <sheet name="Contacts" sheetId="29" r:id="rId10"/>
    <sheet name="Netherlands Trucking" sheetId="9" r:id="rId11"/>
    <sheet name="Belgium Trucking" sheetId="10" r:id="rId12"/>
    <sheet name="German Trucking" sheetId="12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Agents!$A$8:$H$135</definedName>
    <definedName name="_xlnm._FilterDatabase" localSheetId="2" hidden="1">'LCL Import Rates'!$A$7:$K$137</definedName>
    <definedName name="Arr_Ports" localSheetId="9">[1]Arr_Ports!$A$1:$A$382</definedName>
    <definedName name="Arr_Ports">[1]Arr_Ports!$A$1:$A$382</definedName>
    <definedName name="conditions">[2]Arr_Ports!$A$1:$A$382</definedName>
    <definedName name="contact" localSheetId="9">'Locals and CFS'!$A$9:$K$12</definedName>
    <definedName name="contact">'Locals and CFS'!$A$9:$K$13</definedName>
    <definedName name="Contacts">'[1]FOB &amp; Pan European charges'!$A$6:$I$34</definedName>
    <definedName name="ctc">'[3]LCL Import Rates'!$D$8:$K$126</definedName>
    <definedName name="Dep_Ports" localSheetId="7">[4]Dep_Ports!$A$1:$A$84</definedName>
    <definedName name="Dep_Ports" localSheetId="9">[3]Dep_Ports!$A$1:$A$119</definedName>
    <definedName name="Dep_Ports" localSheetId="8">Dep_Ports!$Q$1:$Q$119</definedName>
    <definedName name="Dep_Ports">Dep_Ports!$B$1:$B$130</definedName>
    <definedName name="ExportRates" localSheetId="9">[1]Arr_Ports!$B$2:$P$415</definedName>
    <definedName name="ExportRates">[1]Arr_Ports!$B$2:$P$412</definedName>
    <definedName name="ExportRates_NL" localSheetId="9">'[5]LCL Export Rates'!$D$8:$N$366</definedName>
    <definedName name="ExportRates_NL">'[5]LCL Export Rates'!$D$8:$N$365</definedName>
    <definedName name="FilingRates">[1]FilingRates!$B$1:$D$108</definedName>
    <definedName name="FobRates" localSheetId="7">#REF!</definedName>
    <definedName name="FobRates" localSheetId="9">#REF!</definedName>
    <definedName name="FobRates" localSheetId="8">#REF!</definedName>
    <definedName name="FobRates">#REF!</definedName>
    <definedName name="FobRates2" localSheetId="7">#REF!</definedName>
    <definedName name="FobRates2" localSheetId="9">#REF!</definedName>
    <definedName name="FobRates2" localSheetId="8">#REF!</definedName>
    <definedName name="FobRates2">#REF!</definedName>
    <definedName name="FobRates3" localSheetId="7">#REF!</definedName>
    <definedName name="FobRates3" localSheetId="8">#REF!</definedName>
    <definedName name="FobRates3">#REF!</definedName>
    <definedName name="Local_Rates" localSheetId="7">'[4]Locals and CFS'!$A$9:$K$12</definedName>
    <definedName name="Local_Rates" localSheetId="9">'[3]Locals and CFS'!$A$9:$K$12</definedName>
    <definedName name="Local_rates" localSheetId="8">'Locals and CFS'!$A$9:$K$13</definedName>
    <definedName name="Local_rates">'Locals and CFS'!$A$9:$K$13</definedName>
    <definedName name="MatchArray_NL" localSheetId="9">'[5]LCL Export Rates'!$D$8:$D$366</definedName>
    <definedName name="MatchArray_NL">'[5]LCL Export Rates'!$D$8:$D$365</definedName>
    <definedName name="_xlnm.Print_Area" localSheetId="7">Agents!$A$1:$H$135</definedName>
    <definedName name="_xlnm.Print_Area" localSheetId="11">'Belgium Trucking'!$A$1:$K$63</definedName>
    <definedName name="_xlnm.Print_Area" localSheetId="1">Calculator!$A$1:$K$64</definedName>
    <definedName name="_xlnm.Print_Area" localSheetId="6">Conditions!$A$1:$E$85</definedName>
    <definedName name="_xlnm.Print_Area" localSheetId="9">Contacts!$A$1:$K$67</definedName>
    <definedName name="_xlnm.Print_Area" localSheetId="8">'FOB charges'!$A$1:$I$592</definedName>
    <definedName name="_xlnm.Print_Area" localSheetId="0">Frontpage!$A$1:$L$53</definedName>
    <definedName name="_xlnm.Print_Area" localSheetId="12">'German Trucking'!$A$1:$K$138</definedName>
    <definedName name="_xlnm.Print_Area" localSheetId="2">'LCL Import Rates'!$A$1:$K$6</definedName>
    <definedName name="_xlnm.Print_Area" localSheetId="5">'Locals and CFS'!$A$1:$K$75</definedName>
    <definedName name="_xlnm.Print_Area" localSheetId="10">'Netherlands Trucking'!$A$1:$K$61</definedName>
    <definedName name="_xlnm.Print_Titles" localSheetId="7">Agents!$1:$1</definedName>
    <definedName name="_xlnm.Print_Titles" localSheetId="11">'Belgium Trucking'!$1:$1</definedName>
    <definedName name="_xlnm.Print_Titles" localSheetId="1">Calculator!$1:$1</definedName>
    <definedName name="_xlnm.Print_Titles" localSheetId="8">'FOB charges'!$1:$1</definedName>
    <definedName name="_xlnm.Print_Titles" localSheetId="12">'German Trucking'!$1:$1</definedName>
    <definedName name="_xlnm.Print_Titles" localSheetId="2">'LCL Import Rates'!$1:$1</definedName>
    <definedName name="RateArray" localSheetId="7">Agents!$D$9:$H$135</definedName>
    <definedName name="RateArray" localSheetId="9">'[3]LCL Import Rates'!$D$8:$K$130</definedName>
    <definedName name="RateArray" localSheetId="8">Dep_Ports!$Q$2:$AB$119</definedName>
    <definedName name="RateArray">Dep_Ports!$B$2:$M$130</definedName>
    <definedName name="Unloco_Array" localSheetId="9">'[5]LCL Export Rates'!$C$8:$D$366</definedName>
    <definedName name="Unloco_Array">'[5]LCL Export Rates'!$C$8:$D$366</definedName>
    <definedName name="UNLOCO_Match" localSheetId="9">[1]Arr_Ports!$A$1:$B$415</definedName>
    <definedName name="UNLOCO_Match">[1]Arr_Ports!$A$1:$B$412</definedName>
    <definedName name="x" localSheetId="9">'LCL Import Rates'!$D$8:$K$137</definedName>
    <definedName name="x">'LCL Import Rates'!$D$8:$K$133</definedName>
    <definedName name="Z_60D8A792_E056_4C1D_8A4A_66BA6312DE76_.wvu.Cols" localSheetId="9" hidden="1">Contacts!$E:$E,Contacts!$L:$L</definedName>
    <definedName name="Z_60D8A792_E056_4C1D_8A4A_66BA6312DE76_.wvu.PrintArea" localSheetId="9" hidden="1">Contacts!$A$1:$K$67</definedName>
  </definedNames>
  <calcPr calcId="171027"/>
</workbook>
</file>

<file path=xl/calcChain.xml><?xml version="1.0" encoding="utf-8"?>
<calcChain xmlns="http://schemas.openxmlformats.org/spreadsheetml/2006/main">
  <c r="H94" i="16" l="1"/>
  <c r="G94" i="16"/>
  <c r="H93" i="16"/>
  <c r="G93" i="16"/>
  <c r="H92" i="16"/>
  <c r="G92" i="16"/>
  <c r="H87" i="16"/>
  <c r="G87" i="16"/>
  <c r="H83" i="16"/>
  <c r="G83" i="16"/>
  <c r="H82" i="16"/>
  <c r="G82" i="16"/>
  <c r="H79" i="16"/>
  <c r="G79" i="16"/>
  <c r="H78" i="16"/>
  <c r="G78" i="16"/>
  <c r="H68" i="16"/>
  <c r="G68" i="16"/>
  <c r="H63" i="16"/>
  <c r="G63" i="16"/>
  <c r="H49" i="16"/>
  <c r="G49" i="16"/>
  <c r="H35" i="16"/>
  <c r="G35" i="16"/>
  <c r="H34" i="16"/>
  <c r="G34" i="16"/>
  <c r="H31" i="16"/>
  <c r="G31" i="16"/>
  <c r="H27" i="16"/>
  <c r="G27" i="16"/>
  <c r="H26" i="16"/>
  <c r="G26" i="16"/>
  <c r="H22" i="16"/>
  <c r="G22" i="16"/>
  <c r="H20" i="16"/>
  <c r="G20" i="16"/>
  <c r="H19" i="16"/>
  <c r="G19" i="16"/>
  <c r="H12" i="16"/>
  <c r="G12" i="16"/>
  <c r="H8" i="16"/>
  <c r="G8" i="16"/>
  <c r="H7" i="16"/>
  <c r="G7" i="16"/>
  <c r="H5" i="16"/>
  <c r="G5" i="16"/>
  <c r="H116" i="16"/>
  <c r="G116" i="16"/>
  <c r="H114" i="16"/>
  <c r="G114" i="16"/>
  <c r="H69" i="16"/>
  <c r="G69" i="16"/>
  <c r="H105" i="16"/>
  <c r="G105" i="16"/>
  <c r="H39" i="16"/>
  <c r="G39" i="16"/>
  <c r="H4" i="16"/>
  <c r="G4" i="16"/>
  <c r="H38" i="16"/>
  <c r="G38" i="16"/>
  <c r="H30" i="16"/>
  <c r="G30" i="16"/>
  <c r="H58" i="16"/>
  <c r="G58" i="16"/>
  <c r="H115" i="16"/>
  <c r="G115" i="16"/>
  <c r="H112" i="16"/>
  <c r="G112" i="16"/>
  <c r="H80" i="16"/>
  <c r="G80" i="16"/>
  <c r="H72" i="16"/>
  <c r="G72" i="16"/>
  <c r="H71" i="16"/>
  <c r="G71" i="16"/>
  <c r="H70" i="16"/>
  <c r="G70" i="16"/>
  <c r="H64" i="16"/>
  <c r="G64" i="16"/>
  <c r="H62" i="16"/>
  <c r="G62" i="16"/>
  <c r="H59" i="16"/>
  <c r="G59" i="16"/>
  <c r="H56" i="16"/>
  <c r="G56" i="16"/>
  <c r="H51" i="16"/>
  <c r="G51" i="16"/>
  <c r="H77" i="16"/>
  <c r="G77" i="16"/>
  <c r="H29" i="16"/>
  <c r="G29" i="16"/>
  <c r="H28" i="16"/>
  <c r="G28" i="16"/>
  <c r="H21" i="16"/>
  <c r="G21" i="16"/>
  <c r="H9" i="16"/>
  <c r="G9" i="16"/>
  <c r="H3" i="16"/>
  <c r="G3" i="16"/>
  <c r="H23" i="16"/>
  <c r="G23" i="16"/>
  <c r="H47" i="16"/>
  <c r="G47" i="16"/>
  <c r="H44" i="16"/>
  <c r="G44" i="16"/>
  <c r="H36" i="16"/>
  <c r="G36" i="16"/>
  <c r="H32" i="16"/>
  <c r="G32" i="16"/>
  <c r="H15" i="16"/>
  <c r="G15" i="16"/>
  <c r="H11" i="16"/>
  <c r="G11" i="16"/>
  <c r="H10" i="16"/>
  <c r="G10" i="16"/>
  <c r="H111" i="16"/>
  <c r="G111" i="16"/>
  <c r="H109" i="16"/>
  <c r="G109" i="16"/>
  <c r="H60" i="16"/>
  <c r="G60" i="16"/>
  <c r="H57" i="16"/>
  <c r="G57" i="16"/>
  <c r="H52" i="16"/>
  <c r="G52" i="16"/>
  <c r="H14" i="16"/>
  <c r="G14" i="16"/>
  <c r="H104" i="16"/>
  <c r="G104" i="16"/>
  <c r="H66" i="16"/>
  <c r="G66" i="16"/>
  <c r="H16" i="16"/>
  <c r="G16" i="16"/>
  <c r="H124" i="16"/>
  <c r="G124" i="16"/>
  <c r="H89" i="16"/>
  <c r="G89" i="16"/>
  <c r="H86" i="16"/>
  <c r="G86" i="16"/>
  <c r="H85" i="16"/>
  <c r="G85" i="16"/>
  <c r="H127" i="16"/>
  <c r="G127" i="16"/>
  <c r="H113" i="16"/>
  <c r="G113" i="16"/>
  <c r="H84" i="16"/>
  <c r="G84" i="16"/>
  <c r="H73" i="16"/>
  <c r="G73" i="16"/>
  <c r="H61" i="16"/>
  <c r="G61" i="16"/>
  <c r="H106" i="16"/>
  <c r="G106" i="16"/>
  <c r="H95" i="16"/>
  <c r="G95" i="16"/>
  <c r="H53" i="16"/>
  <c r="G53" i="16"/>
  <c r="H48" i="16"/>
  <c r="G48" i="16"/>
  <c r="H130" i="16"/>
  <c r="G130" i="16"/>
  <c r="H129" i="16"/>
  <c r="G129" i="16"/>
  <c r="H128" i="16"/>
  <c r="G128" i="16"/>
  <c r="H126" i="16"/>
  <c r="G126" i="16"/>
  <c r="H125" i="16"/>
  <c r="G125" i="16"/>
  <c r="H123" i="16"/>
  <c r="G123" i="16"/>
  <c r="H122" i="16"/>
  <c r="G122" i="16"/>
  <c r="H121" i="16"/>
  <c r="G121" i="16"/>
  <c r="H120" i="16"/>
  <c r="G120" i="16"/>
  <c r="H119" i="16"/>
  <c r="G119" i="16"/>
  <c r="H118" i="16"/>
  <c r="G118" i="16"/>
  <c r="H117" i="16"/>
  <c r="G117" i="16"/>
  <c r="H110" i="16"/>
  <c r="G110" i="16"/>
  <c r="H107" i="16"/>
  <c r="G107" i="16"/>
  <c r="H102" i="16"/>
  <c r="G102" i="16"/>
  <c r="H100" i="16"/>
  <c r="G100" i="16"/>
  <c r="H101" i="16"/>
  <c r="G101" i="16"/>
  <c r="H99" i="16"/>
  <c r="G99" i="16"/>
  <c r="H98" i="16"/>
  <c r="G98" i="16"/>
  <c r="H97" i="16"/>
  <c r="G97" i="16"/>
  <c r="H96" i="16"/>
  <c r="G96" i="16"/>
  <c r="H91" i="16"/>
  <c r="G91" i="16"/>
  <c r="H90" i="16"/>
  <c r="G90" i="16"/>
  <c r="H81" i="16"/>
  <c r="G81" i="16"/>
  <c r="H75" i="16"/>
  <c r="G75" i="16"/>
  <c r="H76" i="16"/>
  <c r="G76" i="16"/>
  <c r="H74" i="16"/>
  <c r="G74" i="16"/>
  <c r="H54" i="16"/>
  <c r="G54" i="16"/>
  <c r="H55" i="16"/>
  <c r="G55" i="16"/>
  <c r="H50" i="16"/>
  <c r="G50" i="16"/>
  <c r="H46" i="16"/>
  <c r="G46" i="16"/>
  <c r="H45" i="16"/>
  <c r="G45" i="16"/>
  <c r="H43" i="16"/>
  <c r="G43" i="16"/>
  <c r="H42" i="16"/>
  <c r="G42" i="16"/>
  <c r="H40" i="16"/>
  <c r="G40" i="16"/>
  <c r="H37" i="16"/>
  <c r="G37" i="16"/>
  <c r="H33" i="16"/>
  <c r="G33" i="16"/>
  <c r="H24" i="16"/>
  <c r="G24" i="16"/>
  <c r="H18" i="16"/>
  <c r="G18" i="16"/>
  <c r="H17" i="16"/>
  <c r="G17" i="16"/>
  <c r="H103" i="16"/>
  <c r="G103" i="16"/>
  <c r="H88" i="16"/>
  <c r="G88" i="16"/>
  <c r="H65" i="16"/>
  <c r="G65" i="16"/>
  <c r="H25" i="16"/>
  <c r="G25" i="16"/>
  <c r="H6" i="16"/>
  <c r="G6" i="16"/>
  <c r="H108" i="16"/>
  <c r="G108" i="16"/>
  <c r="H67" i="16"/>
  <c r="G67" i="16"/>
  <c r="H41" i="16"/>
  <c r="G41" i="16"/>
  <c r="H13" i="16"/>
  <c r="G13" i="16"/>
  <c r="H2" i="16"/>
  <c r="G2" i="16"/>
  <c r="F5" i="15" l="1"/>
  <c r="L9" i="17" l="1"/>
  <c r="M9" i="17"/>
  <c r="K9" i="17"/>
  <c r="D8" i="17"/>
  <c r="A25" i="15" l="1"/>
  <c r="M10" i="17" l="1"/>
  <c r="K10" i="17"/>
  <c r="L8" i="17"/>
  <c r="L10" i="17"/>
  <c r="K8" i="17"/>
  <c r="M8" i="17"/>
  <c r="G4" i="17"/>
  <c r="E8" i="17"/>
  <c r="G25" i="15"/>
  <c r="E25" i="15"/>
  <c r="J27" i="15"/>
  <c r="J26" i="15"/>
  <c r="I26" i="15"/>
  <c r="G26" i="15"/>
  <c r="E26" i="15"/>
  <c r="D26" i="15"/>
  <c r="J25" i="15"/>
  <c r="I25" i="15"/>
  <c r="E9" i="17" l="1"/>
  <c r="I27" i="15" s="1"/>
  <c r="A26" i="15"/>
  <c r="G27" i="15" l="1"/>
  <c r="D27" i="15"/>
  <c r="E27" i="15"/>
  <c r="A27" i="15"/>
  <c r="B4" i="17"/>
  <c r="I9" i="17" s="1"/>
  <c r="A12" i="25"/>
  <c r="H16" i="15"/>
  <c r="H14" i="15"/>
  <c r="H19" i="15"/>
  <c r="C4" i="17" l="1"/>
  <c r="C19" i="15"/>
  <c r="C16" i="15"/>
  <c r="C18" i="15"/>
  <c r="C17" i="15"/>
  <c r="I4" i="17"/>
  <c r="H4" i="17"/>
  <c r="D4" i="17"/>
  <c r="F4" i="17" s="1"/>
  <c r="G18" i="15" s="1"/>
  <c r="J14" i="15"/>
  <c r="F27" i="15" l="1"/>
  <c r="N9" i="17"/>
  <c r="I10" i="17"/>
  <c r="N10" i="17" s="1"/>
  <c r="O26" i="15"/>
  <c r="N26" i="15"/>
  <c r="J4" i="17"/>
  <c r="C25" i="15" s="1"/>
  <c r="I8" i="17"/>
  <c r="C27" i="15" s="1"/>
  <c r="D10" i="17"/>
  <c r="E10" i="17" s="1"/>
  <c r="J28" i="15" s="1"/>
  <c r="E4" i="17"/>
  <c r="A21" i="15" s="1"/>
  <c r="E28" i="15" l="1"/>
  <c r="D28" i="15"/>
  <c r="E29" i="15"/>
  <c r="D29" i="15"/>
  <c r="H27" i="15"/>
  <c r="K27" i="15" s="1"/>
  <c r="C29" i="15"/>
  <c r="C28" i="15"/>
  <c r="A28" i="15"/>
  <c r="F28" i="15" s="1"/>
  <c r="I28" i="15"/>
  <c r="G28" i="15"/>
  <c r="J29" i="15"/>
  <c r="I29" i="15"/>
  <c r="G29" i="15"/>
  <c r="F29" i="15"/>
  <c r="A29" i="15"/>
  <c r="F26" i="15"/>
  <c r="D25" i="15"/>
  <c r="F25" i="15"/>
  <c r="H25" i="15" s="1"/>
  <c r="K25" i="15" s="1"/>
  <c r="N8" i="17"/>
  <c r="F24" i="15"/>
  <c r="C26" i="15"/>
  <c r="H29" i="15" l="1"/>
  <c r="H26" i="15"/>
  <c r="K26" i="15" s="1"/>
  <c r="K29" i="15" l="1"/>
  <c r="H28" i="15"/>
  <c r="K28" i="15" s="1"/>
  <c r="K31" i="15" l="1"/>
</calcChain>
</file>

<file path=xl/sharedStrings.xml><?xml version="1.0" encoding="utf-8"?>
<sst xmlns="http://schemas.openxmlformats.org/spreadsheetml/2006/main" count="6283" uniqueCount="1423">
  <si>
    <t>Basis</t>
  </si>
  <si>
    <t>Frequency</t>
  </si>
  <si>
    <t>Transhipment</t>
  </si>
  <si>
    <t>Chittagong</t>
  </si>
  <si>
    <t>Usd</t>
  </si>
  <si>
    <t>Weekly</t>
  </si>
  <si>
    <t>Dalian</t>
  </si>
  <si>
    <t>Foshan (Sanshan)</t>
  </si>
  <si>
    <t>Fuzhou</t>
  </si>
  <si>
    <t>Guangzhou</t>
  </si>
  <si>
    <t>Huangpu</t>
  </si>
  <si>
    <t>Jiangmen</t>
  </si>
  <si>
    <t>Ningbo</t>
  </si>
  <si>
    <t>Qingdao</t>
  </si>
  <si>
    <t>Shanghai</t>
  </si>
  <si>
    <t>Shenzhen</t>
  </si>
  <si>
    <t>Shunde</t>
  </si>
  <si>
    <t>Xiamen</t>
  </si>
  <si>
    <t>Yantian</t>
  </si>
  <si>
    <t>Zhongshan</t>
  </si>
  <si>
    <t>Direct</t>
  </si>
  <si>
    <t>Tuticorin</t>
  </si>
  <si>
    <t>I n d o n e s i a</t>
  </si>
  <si>
    <t>Jakarta</t>
  </si>
  <si>
    <t>Semarang</t>
  </si>
  <si>
    <t>Surabaya</t>
  </si>
  <si>
    <t>J a p a n</t>
  </si>
  <si>
    <t>Osaka</t>
  </si>
  <si>
    <t>Port Kelang</t>
  </si>
  <si>
    <t>Penang</t>
  </si>
  <si>
    <t>Manila</t>
  </si>
  <si>
    <t>Cebu</t>
  </si>
  <si>
    <t>Singapore</t>
  </si>
  <si>
    <t>Busan</t>
  </si>
  <si>
    <t>Kaohsiung</t>
  </si>
  <si>
    <t>Keelung</t>
  </si>
  <si>
    <t>Taichung</t>
  </si>
  <si>
    <t>Taoyuan</t>
  </si>
  <si>
    <t>Bangkok</t>
  </si>
  <si>
    <t xml:space="preserve">V i e t n a m </t>
  </si>
  <si>
    <t>Ho Chi Minh</t>
  </si>
  <si>
    <t>Haiphong</t>
  </si>
  <si>
    <t>Local Charges on basis Freight Collect</t>
  </si>
  <si>
    <t>Euro</t>
  </si>
  <si>
    <t>per cbm</t>
  </si>
  <si>
    <t>per Bill of Lading</t>
  </si>
  <si>
    <t>Delivery Order</t>
  </si>
  <si>
    <t>inclusive</t>
  </si>
  <si>
    <t>Additional Charges</t>
  </si>
  <si>
    <t>(only if applicable)</t>
  </si>
  <si>
    <t>Delivery Order Additional</t>
  </si>
  <si>
    <t>per Delivery Order</t>
  </si>
  <si>
    <t>minimum</t>
  </si>
  <si>
    <t>per shipment</t>
  </si>
  <si>
    <t>or</t>
  </si>
  <si>
    <t>after discharge</t>
  </si>
  <si>
    <t>per pallet</t>
  </si>
  <si>
    <t>Shrinkwrapping of pallets</t>
  </si>
  <si>
    <t>All cargoes are being discharged standard on Europallets at our warehouse (if possible)</t>
  </si>
  <si>
    <t>Sandra Zeevaart-Heblij</t>
  </si>
  <si>
    <t>Gina van der Pluijm</t>
  </si>
  <si>
    <t>Debbie de Gier</t>
  </si>
  <si>
    <t>Import Operations</t>
  </si>
  <si>
    <t>Name</t>
  </si>
  <si>
    <t>Function</t>
  </si>
  <si>
    <t>Direct Phone</t>
  </si>
  <si>
    <t>Email</t>
  </si>
  <si>
    <t>Kobe</t>
  </si>
  <si>
    <t>Tokyo</t>
  </si>
  <si>
    <t>Yokohama</t>
  </si>
  <si>
    <t>Wenzhou</t>
  </si>
  <si>
    <t>Palletizing (after discharge)</t>
  </si>
  <si>
    <t>Achmedabad</t>
  </si>
  <si>
    <t>Coimbatore</t>
  </si>
  <si>
    <t>Kanpur</t>
  </si>
  <si>
    <t>Tirupur</t>
  </si>
  <si>
    <t>Cochin</t>
  </si>
  <si>
    <t>Colombo</t>
  </si>
  <si>
    <t>S r i  L a n k a</t>
  </si>
  <si>
    <t>A u s t r a l i a</t>
  </si>
  <si>
    <t>Adelaide</t>
  </si>
  <si>
    <t>Brisbane</t>
  </si>
  <si>
    <t>Fremantle</t>
  </si>
  <si>
    <t>Melbourne</t>
  </si>
  <si>
    <t>Sydney</t>
  </si>
  <si>
    <t>Pasir Gudang</t>
  </si>
  <si>
    <t>Nanhai</t>
  </si>
  <si>
    <t>Dongguan</t>
  </si>
  <si>
    <t>Marcel van der Wielen</t>
  </si>
  <si>
    <t>A U S T R A L A S I A</t>
  </si>
  <si>
    <t>N e w  Z e a l a n d</t>
  </si>
  <si>
    <t>Auckland</t>
  </si>
  <si>
    <t>AUADL</t>
  </si>
  <si>
    <t>AUBNE</t>
  </si>
  <si>
    <t>AUFRE</t>
  </si>
  <si>
    <t>AUMEL</t>
  </si>
  <si>
    <t>NZAKL</t>
  </si>
  <si>
    <t>CNDLC</t>
  </si>
  <si>
    <t>CNDGG</t>
  </si>
  <si>
    <t>CNFOS</t>
  </si>
  <si>
    <t>CNFOC</t>
  </si>
  <si>
    <t>CNCAN</t>
  </si>
  <si>
    <t>HKHKG</t>
  </si>
  <si>
    <t>CNHUA</t>
  </si>
  <si>
    <t>CNJMN</t>
  </si>
  <si>
    <t>CNNAH</t>
  </si>
  <si>
    <t>CNNGB</t>
  </si>
  <si>
    <t>CNTAO</t>
  </si>
  <si>
    <t>CNSHA</t>
  </si>
  <si>
    <t>CNSZX</t>
  </si>
  <si>
    <t>CNSUD</t>
  </si>
  <si>
    <t>CNWNZ</t>
  </si>
  <si>
    <t>CNXMN</t>
  </si>
  <si>
    <t>CNTXG</t>
  </si>
  <si>
    <t>CNYTN</t>
  </si>
  <si>
    <t>CNZSN</t>
  </si>
  <si>
    <t>CNZUH</t>
  </si>
  <si>
    <t>Zhuhai</t>
  </si>
  <si>
    <t>IDJKT</t>
  </si>
  <si>
    <t>IDSRG</t>
  </si>
  <si>
    <t>IDSUB</t>
  </si>
  <si>
    <t>JPUKB</t>
  </si>
  <si>
    <t>JPOSA</t>
  </si>
  <si>
    <t>JPTYO</t>
  </si>
  <si>
    <t>JPYOK</t>
  </si>
  <si>
    <t>MYPGU</t>
  </si>
  <si>
    <t>MYPEN</t>
  </si>
  <si>
    <t>MYPKG</t>
  </si>
  <si>
    <t>PHCEB</t>
  </si>
  <si>
    <t>PHMNL</t>
  </si>
  <si>
    <t>SGSIN</t>
  </si>
  <si>
    <t>KRPUS</t>
  </si>
  <si>
    <t>TWKHH</t>
  </si>
  <si>
    <t>TWTXG</t>
  </si>
  <si>
    <t>TWTYN</t>
  </si>
  <si>
    <t>THBKK</t>
  </si>
  <si>
    <t>VNHPH</t>
  </si>
  <si>
    <t>VNSGN</t>
  </si>
  <si>
    <t>BDCGP</t>
  </si>
  <si>
    <t>INAMD</t>
  </si>
  <si>
    <t>INBLR</t>
  </si>
  <si>
    <t>INMAA</t>
  </si>
  <si>
    <t>INCOK</t>
  </si>
  <si>
    <t>INCJB</t>
  </si>
  <si>
    <t>INICD</t>
  </si>
  <si>
    <t>INKNU</t>
  </si>
  <si>
    <t>INCCU</t>
  </si>
  <si>
    <t>Kolkata (ex Calcutta)</t>
  </si>
  <si>
    <t>Chennai (ex Madras)</t>
  </si>
  <si>
    <t>INNSA</t>
  </si>
  <si>
    <t>INTUP</t>
  </si>
  <si>
    <t>INTUT</t>
  </si>
  <si>
    <t>Cur</t>
  </si>
  <si>
    <t>UNLO</t>
  </si>
  <si>
    <t>Nhava Sheva (Mumbai)</t>
  </si>
  <si>
    <t>PKKHI</t>
  </si>
  <si>
    <t>LKCMB</t>
  </si>
  <si>
    <t>USBAL</t>
  </si>
  <si>
    <t>USATL</t>
  </si>
  <si>
    <t>USBOS</t>
  </si>
  <si>
    <t>USCHS</t>
  </si>
  <si>
    <t>USCHI</t>
  </si>
  <si>
    <t>USMIA</t>
  </si>
  <si>
    <t>USNYC</t>
  </si>
  <si>
    <t>USLAX</t>
  </si>
  <si>
    <t>USSFO</t>
  </si>
  <si>
    <t>USOAK</t>
  </si>
  <si>
    <t>TWKEL</t>
  </si>
  <si>
    <t>USPHL</t>
  </si>
  <si>
    <t>USCLT</t>
  </si>
  <si>
    <t>USCLE</t>
  </si>
  <si>
    <t>CNROQ</t>
  </si>
  <si>
    <t>Rongqi</t>
  </si>
  <si>
    <t>KHPNH</t>
  </si>
  <si>
    <t>Phnom Penh</t>
  </si>
  <si>
    <t>KHSIH</t>
  </si>
  <si>
    <t>Sihanoukville</t>
  </si>
  <si>
    <t>Vivian Tong</t>
  </si>
  <si>
    <t>CNHGH</t>
  </si>
  <si>
    <t>CNNKG</t>
  </si>
  <si>
    <t>CNWUH</t>
  </si>
  <si>
    <t>Port Qasim</t>
  </si>
  <si>
    <t>PKBQM</t>
  </si>
  <si>
    <t>Nanjing (Jiangsu)</t>
  </si>
  <si>
    <t>Wuhan (Hubei)</t>
  </si>
  <si>
    <t>USDET</t>
  </si>
  <si>
    <t>Nagoya</t>
  </si>
  <si>
    <t>JPNGO</t>
  </si>
  <si>
    <t>1)</t>
  </si>
  <si>
    <t>All rates mentioned in this tariff are valid from FOB port of loading upto FOT Rotterdam.</t>
  </si>
  <si>
    <t>FOB charges at origin are for shippers account.</t>
  </si>
  <si>
    <t>All destination charges, as per custom of the port, for receiver's account.</t>
  </si>
  <si>
    <t>We reserve the right to adjust our tariffs immediately upon carriers adjustments without prior notice.</t>
  </si>
  <si>
    <t>Rates will only be valid in case shipments are booked as nominated cargo with our agents at port of loading.</t>
  </si>
  <si>
    <t>2)</t>
  </si>
  <si>
    <t>All rates per w/m (per 1000 kgs or 1 m3) and minimum of 1 m3 unless otherwise specified.</t>
  </si>
  <si>
    <t>3)</t>
  </si>
  <si>
    <t>4)</t>
  </si>
  <si>
    <t>5)</t>
  </si>
  <si>
    <t>IMCO class 1 and 7 are not accepted, all other IMCO's upon request only.</t>
  </si>
  <si>
    <t>IMO cargo must be packed and labelled as per international rules. DGD and MSDS (inclusive emergency telephone numbers)</t>
  </si>
  <si>
    <t>must be provided to our agent in  POL prior to departure. Final acceptance after approval from the carrier only.</t>
  </si>
  <si>
    <t>All IMCO's subject to shippingline and/or carrier's IMCO approval and/or compatibility.</t>
  </si>
  <si>
    <t>6)</t>
  </si>
  <si>
    <t>Shippers / receivers (or their agents) are expected to be fully aware of all and any rules, regulations and restrictions at both ends,</t>
  </si>
  <si>
    <t>as well as in (when applicable) transshipment ports.</t>
  </si>
  <si>
    <t>7)</t>
  </si>
  <si>
    <t>Free storage:</t>
  </si>
  <si>
    <t>Harmless cargo: 3 working days after stripping the container (excluding day of stripping)</t>
  </si>
  <si>
    <t>IMO cargo: no free storage, needs to be picked up at day of stripping</t>
  </si>
  <si>
    <t>8)</t>
  </si>
  <si>
    <t>9)</t>
  </si>
  <si>
    <t>Handling and storage of cargo effected for consignee's risk and account.</t>
  </si>
  <si>
    <t>10)</t>
  </si>
  <si>
    <t>Transport and risk insurance is not included.</t>
  </si>
  <si>
    <t>Additional import service fee and/or other cost will be invoiced in accordancy with the instruction of the agent and/or shipper</t>
  </si>
  <si>
    <t>in the port of loading.</t>
  </si>
  <si>
    <t>Delivery order available against payment of all charges unless otherwise agreed.</t>
  </si>
  <si>
    <t>FYCO: in case of FYCO at the terminal the additional charges will be for consignee's account.</t>
  </si>
  <si>
    <t>Transit time mentioned on the rate sheet is an average transit time, actual details as per booking confirmation.</t>
  </si>
  <si>
    <t>11)</t>
  </si>
  <si>
    <t>12)</t>
  </si>
  <si>
    <t>13)</t>
  </si>
  <si>
    <t>14)</t>
  </si>
  <si>
    <t>15)</t>
  </si>
  <si>
    <t>16)</t>
  </si>
  <si>
    <t>Unpacked/not stackable cargo will be calculated as follows: length of the cargo x containerwidth x containerheight.</t>
  </si>
  <si>
    <t xml:space="preserve">will be for consignee's account. </t>
  </si>
  <si>
    <t xml:space="preserve">Following commodities on special request only: all veterinary products, agricultural products and excise goods </t>
  </si>
  <si>
    <t>(inclusive all spirits, liquers and tobacco products).</t>
  </si>
  <si>
    <t xml:space="preserve">Due to the nature of ocean consolidation and quality of packaging in general, damages may occur. </t>
  </si>
  <si>
    <t>Upon your request our CFS can assist you to inspect the cargo prior to pick up.</t>
  </si>
  <si>
    <t xml:space="preserve">All cargo has to be seaworthy packed and stackable. In case of unpacked cargo all additional cost for lashing and securing </t>
  </si>
  <si>
    <t>For personal effects we require: copy passport, complete packing list, certificate of locality an documentation showing</t>
  </si>
  <si>
    <t>locality outside EC.</t>
  </si>
  <si>
    <t xml:space="preserve">Gasmeasuring: containers will be checked for gas, in case gas has been found the additional charges will be for </t>
  </si>
  <si>
    <t>consignee's account.</t>
  </si>
  <si>
    <t>Hong Kong</t>
  </si>
  <si>
    <t>Montreal</t>
  </si>
  <si>
    <t>Toronto</t>
  </si>
  <si>
    <t>Vancouver</t>
  </si>
  <si>
    <t>CAMTR</t>
  </si>
  <si>
    <t>CATOR</t>
  </si>
  <si>
    <t>CAVAN</t>
  </si>
  <si>
    <t>Atlanta GA</t>
  </si>
  <si>
    <t>Baltimore MD</t>
  </si>
  <si>
    <t>Boston MA</t>
  </si>
  <si>
    <t>Charleston SC</t>
  </si>
  <si>
    <t>Charlotte NC</t>
  </si>
  <si>
    <t>Chicago IL</t>
  </si>
  <si>
    <t>Cleveland OH</t>
  </si>
  <si>
    <t>Detroit MI</t>
  </si>
  <si>
    <t>Los Angeles CA</t>
  </si>
  <si>
    <t>Miami FL</t>
  </si>
  <si>
    <t>New York NY</t>
  </si>
  <si>
    <t>Oakland CA</t>
  </si>
  <si>
    <t>San Francisco CA</t>
  </si>
  <si>
    <t>Philadelphia PA</t>
  </si>
  <si>
    <t>AUSYD</t>
  </si>
  <si>
    <t>I N D I A N  S U B C O N T I N E N T</t>
  </si>
  <si>
    <t>Bangalore</t>
  </si>
  <si>
    <t>Karachi</t>
  </si>
  <si>
    <t>1.000 kgs or minimum</t>
  </si>
  <si>
    <t>Hangzhou (Zhejiang)</t>
  </si>
  <si>
    <t>(3 days free time)</t>
  </si>
  <si>
    <t>electronically</t>
  </si>
  <si>
    <t>Splitting charges</t>
  </si>
  <si>
    <t>Purchase Blokpallets (120 x 100)</t>
  </si>
  <si>
    <t>Purchase Europallets (120 x 80)</t>
  </si>
  <si>
    <t>Bi-Weekly</t>
  </si>
  <si>
    <t>NZLYT</t>
  </si>
  <si>
    <t>NZCHC</t>
  </si>
  <si>
    <t>Lyttelton</t>
  </si>
  <si>
    <t>Christchurch</t>
  </si>
  <si>
    <t>Yangon</t>
  </si>
  <si>
    <t>MMRGN</t>
  </si>
  <si>
    <t>(only applicable when cargo is nominated through our consol / agents)</t>
  </si>
  <si>
    <t>M I D D L E  E A S T</t>
  </si>
  <si>
    <t>Dubai</t>
  </si>
  <si>
    <t>AEDXB</t>
  </si>
  <si>
    <t>RATES FROM CFS ROTTERDAM TO FOT NETHERLANDS</t>
  </si>
  <si>
    <t>Zone</t>
  </si>
  <si>
    <t>Postalcode</t>
  </si>
  <si>
    <t>Rates are valid for all postalcodes in The Netherlands</t>
  </si>
  <si>
    <t>Amount</t>
  </si>
  <si>
    <t>Type Pallet</t>
  </si>
  <si>
    <t>Dims</t>
  </si>
  <si>
    <t>Rate Total</t>
  </si>
  <si>
    <t>Europallet</t>
  </si>
  <si>
    <t>120 x 80</t>
  </si>
  <si>
    <t>Blokpallet</t>
  </si>
  <si>
    <t>120 x 100</t>
  </si>
  <si>
    <t>Rates are exclusive floating fuelsurcharge (vatos) - on request</t>
  </si>
  <si>
    <t>Rates are on basis of liner haulage, in Euro per shipment</t>
  </si>
  <si>
    <t>CONDITIONS</t>
  </si>
  <si>
    <t>w</t>
  </si>
  <si>
    <t>Rates are valid from FOT Rotterdam to FOT unloadingaddress</t>
  </si>
  <si>
    <t>Rates are valid for normal packed merchandise, stackable and harmless</t>
  </si>
  <si>
    <t>Customs controlled cargo only in coordination with our planning department</t>
  </si>
  <si>
    <t>Loading lose cartons/colli is subject to a surcharge of Euro 5,50 per cbm or Euro 12,50 per ton</t>
  </si>
  <si>
    <t>IMO/Hazardous cargo is subject to a surcharge of 10 % with a minimum of Euro 15,00 per shipment</t>
  </si>
  <si>
    <t>Extra unloading address en route is Euro 45,00</t>
  </si>
  <si>
    <t>Cancellation after 16:30 PM on the day prior to loading is subject to a 80 % deadfreight amount</t>
  </si>
  <si>
    <t>Long Length surcharge is Euro 10,00 per loadingmeter for shipments longer than 2 meters</t>
  </si>
  <si>
    <t>Free time for unloading 30 minutes, after that Euro 25,00 per half hour</t>
  </si>
  <si>
    <t>All transports are covered under AVR/CMR conditions</t>
  </si>
  <si>
    <t>RATES FROM CFS ROTTERDAM TO FOT BELGIUM</t>
  </si>
  <si>
    <t>Rates are valid for all postalcodes in Belgium</t>
  </si>
  <si>
    <t xml:space="preserve">RATES FROM CFS ROTTERDAM TO FOT GERMANY </t>
  </si>
  <si>
    <t>01</t>
  </si>
  <si>
    <t>9</t>
  </si>
  <si>
    <t>30</t>
  </si>
  <si>
    <t>4</t>
  </si>
  <si>
    <t>50</t>
  </si>
  <si>
    <t>2</t>
  </si>
  <si>
    <t>80</t>
  </si>
  <si>
    <t>7</t>
  </si>
  <si>
    <t>02</t>
  </si>
  <si>
    <t>10</t>
  </si>
  <si>
    <t>31 2+3</t>
  </si>
  <si>
    <t>5</t>
  </si>
  <si>
    <t>515</t>
  </si>
  <si>
    <t>3</t>
  </si>
  <si>
    <t>032</t>
  </si>
  <si>
    <t>31        other</t>
  </si>
  <si>
    <t>51       other</t>
  </si>
  <si>
    <t>82 0+1+2</t>
  </si>
  <si>
    <t>03        other</t>
  </si>
  <si>
    <t>52</t>
  </si>
  <si>
    <t>82        other</t>
  </si>
  <si>
    <t>8</t>
  </si>
  <si>
    <t>04</t>
  </si>
  <si>
    <t>53</t>
  </si>
  <si>
    <t>83 2+3+4</t>
  </si>
  <si>
    <t>06 4+5</t>
  </si>
  <si>
    <t>34</t>
  </si>
  <si>
    <t>54</t>
  </si>
  <si>
    <t>83       other</t>
  </si>
  <si>
    <t>06        other</t>
  </si>
  <si>
    <t>35 0+1+2</t>
  </si>
  <si>
    <t>55</t>
  </si>
  <si>
    <t>84</t>
  </si>
  <si>
    <t>07</t>
  </si>
  <si>
    <t>3539</t>
  </si>
  <si>
    <t>56</t>
  </si>
  <si>
    <t>85 0+1</t>
  </si>
  <si>
    <t>6</t>
  </si>
  <si>
    <t>08</t>
  </si>
  <si>
    <t>353       other</t>
  </si>
  <si>
    <t>85       other</t>
  </si>
  <si>
    <t>09</t>
  </si>
  <si>
    <t>35 4+5+6+7</t>
  </si>
  <si>
    <t>869</t>
  </si>
  <si>
    <t>364</t>
  </si>
  <si>
    <t>59</t>
  </si>
  <si>
    <t>86       other</t>
  </si>
  <si>
    <t>36       other</t>
  </si>
  <si>
    <t>37 3+4</t>
  </si>
  <si>
    <t>60</t>
  </si>
  <si>
    <t>87        other</t>
  </si>
  <si>
    <t>37       other</t>
  </si>
  <si>
    <t>61</t>
  </si>
  <si>
    <t>88 4+5</t>
  </si>
  <si>
    <t>88        other</t>
  </si>
  <si>
    <t>89</t>
  </si>
  <si>
    <t>16 2+3</t>
  </si>
  <si>
    <t>65 5+6</t>
  </si>
  <si>
    <t>16        other</t>
  </si>
  <si>
    <t>40</t>
  </si>
  <si>
    <t>1</t>
  </si>
  <si>
    <t>65       other</t>
  </si>
  <si>
    <t>90</t>
  </si>
  <si>
    <t>17</t>
  </si>
  <si>
    <t>66</t>
  </si>
  <si>
    <t>91 5+6</t>
  </si>
  <si>
    <t>18</t>
  </si>
  <si>
    <t>67</t>
  </si>
  <si>
    <t>91        other</t>
  </si>
  <si>
    <t>44</t>
  </si>
  <si>
    <t>68</t>
  </si>
  <si>
    <t>45 6+7</t>
  </si>
  <si>
    <t>92        other</t>
  </si>
  <si>
    <t>20</t>
  </si>
  <si>
    <t>45       other</t>
  </si>
  <si>
    <t>46 0+1+2</t>
  </si>
  <si>
    <t>70</t>
  </si>
  <si>
    <t>93        other</t>
  </si>
  <si>
    <t>46       other</t>
  </si>
  <si>
    <t>71</t>
  </si>
  <si>
    <t>23  7+9</t>
  </si>
  <si>
    <t>47</t>
  </si>
  <si>
    <t>726</t>
  </si>
  <si>
    <t>23        other</t>
  </si>
  <si>
    <t>72        other</t>
  </si>
  <si>
    <t>49</t>
  </si>
  <si>
    <t>96        other</t>
  </si>
  <si>
    <t>26 1+2</t>
  </si>
  <si>
    <t>97</t>
  </si>
  <si>
    <t>26        other</t>
  </si>
  <si>
    <t>76</t>
  </si>
  <si>
    <t>27 4+5+6</t>
  </si>
  <si>
    <t>77</t>
  </si>
  <si>
    <t>99 4+5+6</t>
  </si>
  <si>
    <t>27        other</t>
  </si>
  <si>
    <t>78</t>
  </si>
  <si>
    <t>99        other</t>
  </si>
  <si>
    <t>28</t>
  </si>
  <si>
    <t>79</t>
  </si>
  <si>
    <t>29        other</t>
  </si>
  <si>
    <t>-  1 -</t>
  </si>
  <si>
    <t>-  2 -</t>
  </si>
  <si>
    <t>-  3 -</t>
  </si>
  <si>
    <t>-  4 -</t>
  </si>
  <si>
    <t>-  5 -</t>
  </si>
  <si>
    <t>-  6 -</t>
  </si>
  <si>
    <t>-  7 -</t>
  </si>
  <si>
    <t>-  8 -</t>
  </si>
  <si>
    <t>-  9 -</t>
  </si>
  <si>
    <t>- 10 -</t>
  </si>
  <si>
    <t>&lt; 500 kg</t>
  </si>
  <si>
    <t>&lt; 800 kg</t>
  </si>
  <si>
    <t>&lt;1000 kg</t>
  </si>
  <si>
    <t>&lt;1500 kg</t>
  </si>
  <si>
    <t>&lt;2000 kg</t>
  </si>
  <si>
    <t>&lt;2500 kg</t>
  </si>
  <si>
    <t>&lt;3000 kg</t>
  </si>
  <si>
    <t>&lt;3500 kg</t>
  </si>
  <si>
    <t>&lt;4000 kg</t>
  </si>
  <si>
    <t>&lt; 4500 kg</t>
  </si>
  <si>
    <t>&lt;5000 kg</t>
  </si>
  <si>
    <t>&lt;6000 kg</t>
  </si>
  <si>
    <t>&lt;7000 kg</t>
  </si>
  <si>
    <t>&lt;8000 kg</t>
  </si>
  <si>
    <t>&lt;9000 kg</t>
  </si>
  <si>
    <t>&lt;10000 kg</t>
  </si>
  <si>
    <t>&lt;11000 kg</t>
  </si>
  <si>
    <t>&lt;12000 kg</t>
  </si>
  <si>
    <t>&lt;13000 kg</t>
  </si>
  <si>
    <t>&lt;14000 kg</t>
  </si>
  <si>
    <t>&lt;15000 kg</t>
  </si>
  <si>
    <t>&lt;16000 kg</t>
  </si>
  <si>
    <t>&lt;17000 kg</t>
  </si>
  <si>
    <t>&lt;18000 kg</t>
  </si>
  <si>
    <t>&lt;19000 kg</t>
  </si>
  <si>
    <t>&lt;20000 kg</t>
  </si>
  <si>
    <t>&lt;21000 kg</t>
  </si>
  <si>
    <t>&lt;22000 kg</t>
  </si>
  <si>
    <t>&lt;23000 kg</t>
  </si>
  <si>
    <t>&lt;24000 kg</t>
  </si>
  <si>
    <t>&lt;25000 kg</t>
  </si>
  <si>
    <t>Calculation payable weight; 1 CBM = 330 kg / 1 Loadingmeter = 1800 kg / 1 Europallet = 720 kg / 1 Blokpallet = 900 kg</t>
  </si>
  <si>
    <t xml:space="preserve">Rates are valid from Rotterdam to FOT loadingaddress </t>
  </si>
  <si>
    <t>Extra loading address en route is Euro 45,00</t>
  </si>
  <si>
    <t>Free time for loading 30 minutes, after that Euro 25,00 per half hour</t>
  </si>
  <si>
    <t>TT + dagen tussen closing-etd</t>
  </si>
  <si>
    <t>R u s s i a</t>
  </si>
  <si>
    <t>RULED</t>
  </si>
  <si>
    <t>St. Petersburg</t>
  </si>
  <si>
    <t>Inchon</t>
  </si>
  <si>
    <t>KRINC</t>
  </si>
  <si>
    <t>Hyderabad</t>
  </si>
  <si>
    <t>INHYD</t>
  </si>
  <si>
    <t>+31 180 221031</t>
  </si>
  <si>
    <t>+31 180 221033</t>
  </si>
  <si>
    <t>+31 180 221036</t>
  </si>
  <si>
    <t>+31 180 221037</t>
  </si>
  <si>
    <t>+31 180 221038</t>
  </si>
  <si>
    <t>per 1.000 kgs / per day</t>
  </si>
  <si>
    <t>per cbm / per day</t>
  </si>
  <si>
    <t>April van Leeuwaarde</t>
  </si>
  <si>
    <t>+31 180 221040</t>
  </si>
  <si>
    <t>+31 180 221041</t>
  </si>
  <si>
    <t>Yangjiang</t>
  </si>
  <si>
    <t>CNYJI</t>
  </si>
  <si>
    <t>Shanghai (IMO Service)</t>
  </si>
  <si>
    <t>Palletizing (during / prior discharge)</t>
  </si>
  <si>
    <t>IMO Administration Fee</t>
  </si>
  <si>
    <t>Non Haz</t>
  </si>
  <si>
    <t>IMO / Haz</t>
  </si>
  <si>
    <t>CNSWA</t>
  </si>
  <si>
    <t>Shantou</t>
  </si>
  <si>
    <t>Lisette van Rhijn-Blom</t>
  </si>
  <si>
    <t>+31 180 221042</t>
  </si>
  <si>
    <t>lvanrhijn@nvoconsolidation.com</t>
  </si>
  <si>
    <t>mvanderwielen@nvoconsolidation.com</t>
  </si>
  <si>
    <t>szeevaartheblij@nvoconsolidation.com</t>
  </si>
  <si>
    <t>ddegier@nvoconsolidation.com</t>
  </si>
  <si>
    <t>gvanderpluijm@nvoconsolidation.com</t>
  </si>
  <si>
    <t>vtong@nvoconsolidation.com</t>
  </si>
  <si>
    <t>avanleeuwaarde@nvoconsolidation.com</t>
  </si>
  <si>
    <t>import.nl@nvoconsolidation.com</t>
  </si>
  <si>
    <t>General Manager Netherlands</t>
  </si>
  <si>
    <t xml:space="preserve"> </t>
  </si>
  <si>
    <t>Shekou</t>
  </si>
  <si>
    <t>CNSHK</t>
  </si>
  <si>
    <t>For all booking please use following bookingreference at origin : NVORTM</t>
  </si>
  <si>
    <t>Please make sure first booking from a port is informed to us in order to file your agent in our system</t>
  </si>
  <si>
    <t>Agent</t>
  </si>
  <si>
    <t>Contact</t>
  </si>
  <si>
    <t>Consol Alliance</t>
  </si>
  <si>
    <t>Melissa Manlapid</t>
  </si>
  <si>
    <t>brisbane@consolalliance.com.au</t>
  </si>
  <si>
    <t>Leigh Moss</t>
  </si>
  <si>
    <t>+61 8 93502300</t>
  </si>
  <si>
    <t>+61 1300 2266165</t>
  </si>
  <si>
    <t>melbourne@consolalliance.com.au</t>
  </si>
  <si>
    <t>Henry Lee</t>
  </si>
  <si>
    <t>sydney@consolalliance.com.au</t>
  </si>
  <si>
    <t>Burnard International Ltd</t>
  </si>
  <si>
    <t>Karrah Stroud</t>
  </si>
  <si>
    <t>karrah@burnard.co.nz</t>
  </si>
  <si>
    <t>Agility Global Integrated Logistics</t>
  </si>
  <si>
    <t>Rachel Black</t>
  </si>
  <si>
    <t>rblack@agility.com</t>
  </si>
  <si>
    <t>MP Consol Pte Ltd</t>
  </si>
  <si>
    <t>sothon@mpconsole.com.kh</t>
  </si>
  <si>
    <t>Shenzhen Lucky Logistics Ltd</t>
  </si>
  <si>
    <t>Cora Ma</t>
  </si>
  <si>
    <t>+86 755 25165508</t>
  </si>
  <si>
    <t>fob4@lllcn.com</t>
  </si>
  <si>
    <t>Nemesis Tang</t>
  </si>
  <si>
    <t>+86 20 28821237</t>
  </si>
  <si>
    <t>op-1@gz.lllcn.com</t>
  </si>
  <si>
    <t>Amass Freight International Ltd</t>
  </si>
  <si>
    <t>+86 21 26026021</t>
  </si>
  <si>
    <t>Lucky Freight (HK) Ltd</t>
  </si>
  <si>
    <t>Elaine Yiu</t>
  </si>
  <si>
    <t>+852 26263000</t>
  </si>
  <si>
    <t>fob3@hk.lllcn.com</t>
  </si>
  <si>
    <t>Philo</t>
  </si>
  <si>
    <t>+86 574 27651052</t>
  </si>
  <si>
    <t>serv16.nb@amassfreight.com</t>
  </si>
  <si>
    <t>Shanghai (IMO)</t>
  </si>
  <si>
    <t>Ginger Logistics Ltd</t>
  </si>
  <si>
    <t>John Ma</t>
  </si>
  <si>
    <t>+86 21 26026769</t>
  </si>
  <si>
    <t>john@ginger-sha.com</t>
  </si>
  <si>
    <t>PT Indo-Nanshin Express</t>
  </si>
  <si>
    <t>Fitri</t>
  </si>
  <si>
    <t>+62 21 63851229</t>
  </si>
  <si>
    <t>Tika</t>
  </si>
  <si>
    <t>+62 24 3557275</t>
  </si>
  <si>
    <t>tika@indonanshin.co.id</t>
  </si>
  <si>
    <t>+62 31 5480733</t>
  </si>
  <si>
    <t>sukiat@indonanshin.co.id</t>
  </si>
  <si>
    <t>Penanshin Shipping Sdn Bhd</t>
  </si>
  <si>
    <t>+60 7 3510191</t>
  </si>
  <si>
    <t>Cindy</t>
  </si>
  <si>
    <t>+60 4 3713328</t>
  </si>
  <si>
    <t>cindytan@penanshin-pen.com.my</t>
  </si>
  <si>
    <t>Hiew</t>
  </si>
  <si>
    <t>+60 3 3425602</t>
  </si>
  <si>
    <t>hiew@penanshin-pkg.com.my</t>
  </si>
  <si>
    <t>Ocean Gate International Freight</t>
  </si>
  <si>
    <t>Yamin</t>
  </si>
  <si>
    <t>Penanshin Shipping Phils. Inc</t>
  </si>
  <si>
    <t>Bhev</t>
  </si>
  <si>
    <t>+63 32 2361840</t>
  </si>
  <si>
    <t>bhev.phceb@penanshin.com.ph</t>
  </si>
  <si>
    <t>Fely Dela Cruz</t>
  </si>
  <si>
    <t>+63 2 8890630</t>
  </si>
  <si>
    <t>fely@penanshin.com.ph</t>
  </si>
  <si>
    <t>Penanshin Shipping Pte Ltd</t>
  </si>
  <si>
    <t>Shirley Tan</t>
  </si>
  <si>
    <t>+65 62212992</t>
  </si>
  <si>
    <t>shirley@penanshin.com.sg</t>
  </si>
  <si>
    <t>Silver</t>
  </si>
  <si>
    <t>+82 2 3233500</t>
  </si>
  <si>
    <t>silver@eurasiacl.kr</t>
  </si>
  <si>
    <t>Infinity Logistics Co Ltd</t>
  </si>
  <si>
    <t>Maggie Huang</t>
  </si>
  <si>
    <t>+886 2 87704988</t>
  </si>
  <si>
    <t>maggiehuang@infinitylogistics.com.tw</t>
  </si>
  <si>
    <t>Penanshin Shipping (Thailand) Ltd</t>
  </si>
  <si>
    <t>Kannika</t>
  </si>
  <si>
    <t>+66 2 6839199</t>
  </si>
  <si>
    <t>kannika@penanshin.co.th</t>
  </si>
  <si>
    <t>Penanshin Shipping HCM Co Ltd</t>
  </si>
  <si>
    <t>+848 38259090</t>
  </si>
  <si>
    <t>Sonny</t>
  </si>
  <si>
    <t>sonny@penanshin.com.vn</t>
  </si>
  <si>
    <t>Anita Mathias</t>
  </si>
  <si>
    <t>+91 22 61489999</t>
  </si>
  <si>
    <t>anita@gmlindia.net</t>
  </si>
  <si>
    <t xml:space="preserve">Bangalore </t>
  </si>
  <si>
    <t>Penanshin Shipping India Pvt Ltd</t>
  </si>
  <si>
    <t xml:space="preserve">Dehli </t>
  </si>
  <si>
    <t>Sudipto</t>
  </si>
  <si>
    <t>+91 9133 22814446</t>
  </si>
  <si>
    <t>expdocs@penanshinkol.com</t>
  </si>
  <si>
    <t>World Shipping &amp; Consolidators</t>
  </si>
  <si>
    <t>Raza</t>
  </si>
  <si>
    <t>+92 21 2422396</t>
  </si>
  <si>
    <t>wsccus@worldconsolidators.com.pk</t>
  </si>
  <si>
    <t>FMG Shipping and Forwarding Ltd</t>
  </si>
  <si>
    <t>Anastasia</t>
  </si>
  <si>
    <t>+7 812 448 8283</t>
  </si>
  <si>
    <t>a.ponomarenko@fmgspb.ru</t>
  </si>
  <si>
    <t>Odyssey Shipping Ltd</t>
  </si>
  <si>
    <t>Jill Villaranda</t>
  </si>
  <si>
    <t>+1 514 6312880</t>
  </si>
  <si>
    <t>jill@odysseyshipping.com</t>
  </si>
  <si>
    <t>Atlanta, GA</t>
  </si>
  <si>
    <t>Baltimore, MD</t>
  </si>
  <si>
    <t>Boston, MA</t>
  </si>
  <si>
    <t>Charleston, SC</t>
  </si>
  <si>
    <t>Charlotte, NC</t>
  </si>
  <si>
    <t>Chicago, IL</t>
  </si>
  <si>
    <t>Cleveland, OH</t>
  </si>
  <si>
    <t>Detroit, MI</t>
  </si>
  <si>
    <t>Los Angeles, CA</t>
  </si>
  <si>
    <t>Miami, FL</t>
  </si>
  <si>
    <t>New York, NY</t>
  </si>
  <si>
    <t>Oakland, CA</t>
  </si>
  <si>
    <t>San Francisco, CA</t>
  </si>
  <si>
    <t>Philadelphia, PA</t>
  </si>
  <si>
    <t>Alexandria</t>
  </si>
  <si>
    <t>EGALY</t>
  </si>
  <si>
    <t>E g y p t</t>
  </si>
  <si>
    <t>Country</t>
  </si>
  <si>
    <t>Region</t>
  </si>
  <si>
    <t>Australasia</t>
  </si>
  <si>
    <t>Far East</t>
  </si>
  <si>
    <t>Australia</t>
  </si>
  <si>
    <t>New Zealand</t>
  </si>
  <si>
    <t>China</t>
  </si>
  <si>
    <t>Indonesia</t>
  </si>
  <si>
    <t>Philippines</t>
  </si>
  <si>
    <t>Indian Sub</t>
  </si>
  <si>
    <t>Japan</t>
  </si>
  <si>
    <t>Malaysia</t>
  </si>
  <si>
    <t>Myanmar</t>
  </si>
  <si>
    <t>South Korea</t>
  </si>
  <si>
    <t>Taiwan</t>
  </si>
  <si>
    <t>Thailand</t>
  </si>
  <si>
    <t>Vietnam</t>
  </si>
  <si>
    <t>Bangladesh</t>
  </si>
  <si>
    <t>India</t>
  </si>
  <si>
    <t>Pakistan</t>
  </si>
  <si>
    <t>Sri Lanka</t>
  </si>
  <si>
    <t>Nhava Sheva</t>
  </si>
  <si>
    <t>Delhi</t>
  </si>
  <si>
    <t>Middle East</t>
  </si>
  <si>
    <t>Short Sea</t>
  </si>
  <si>
    <t>North America</t>
  </si>
  <si>
    <t>UAE</t>
  </si>
  <si>
    <t>Egypt</t>
  </si>
  <si>
    <t>Russia</t>
  </si>
  <si>
    <t>Canada</t>
  </si>
  <si>
    <t>USA</t>
  </si>
  <si>
    <t>Port of Loading</t>
  </si>
  <si>
    <t>Transit Time in days</t>
  </si>
  <si>
    <t>Port of Discharge</t>
  </si>
  <si>
    <t>Rotterdam</t>
  </si>
  <si>
    <t>Volume</t>
  </si>
  <si>
    <t>Validation</t>
  </si>
  <si>
    <t>Eur / Usd</t>
  </si>
  <si>
    <t>Please ensure to take the following steps in order to use our Calculator correctly :</t>
  </si>
  <si>
    <t>Weight Kg</t>
  </si>
  <si>
    <t>Freight and Charges</t>
  </si>
  <si>
    <t>x</t>
  </si>
  <si>
    <t>=</t>
  </si>
  <si>
    <t>Stripping charges</t>
  </si>
  <si>
    <t>Total</t>
  </si>
  <si>
    <t>Exchange rate Eur / Usd is for calculation</t>
  </si>
  <si>
    <t xml:space="preserve">exchange rate as mentioned on our </t>
  </si>
  <si>
    <t>Shipment and port pair service details</t>
  </si>
  <si>
    <t xml:space="preserve">purposes only and subject to actual vessel </t>
  </si>
  <si>
    <t>Arrival Notice for actual shipment.</t>
  </si>
  <si>
    <t>Item</t>
  </si>
  <si>
    <t>Currency</t>
  </si>
  <si>
    <t>Fill in a Weight and volume in the blue cells</t>
  </si>
  <si>
    <t>www.nvoconsolidation.com</t>
  </si>
  <si>
    <t>For actual sailings please visit our website :</t>
  </si>
  <si>
    <t>Do you require Customs Clearance or issuing of Transit Documents ?</t>
  </si>
  <si>
    <t>Want rates or more information, please ask your NVO contact or contact them directly at info@nldcustoms.nl</t>
  </si>
  <si>
    <r>
      <t xml:space="preserve">Then please let us introduce our sister company to you, </t>
    </r>
    <r>
      <rPr>
        <b/>
        <sz val="14"/>
        <color theme="1"/>
        <rFont val="Arial"/>
        <family val="2"/>
      </rPr>
      <t>NLD CUSTOMS B.V.</t>
    </r>
  </si>
  <si>
    <r>
      <t xml:space="preserve">Like us they are a </t>
    </r>
    <r>
      <rPr>
        <b/>
        <sz val="14"/>
        <color theme="1"/>
        <rFont val="Arial"/>
        <family val="2"/>
      </rPr>
      <t>neutral customs broker</t>
    </r>
    <r>
      <rPr>
        <sz val="14"/>
        <color theme="1"/>
        <rFont val="Arial"/>
        <family val="2"/>
      </rPr>
      <t xml:space="preserve"> only offering their services to freight forwarders.</t>
    </r>
  </si>
  <si>
    <r>
      <t xml:space="preserve">NLD Customs B.V. is </t>
    </r>
    <r>
      <rPr>
        <b/>
        <sz val="14"/>
        <color theme="1"/>
        <rFont val="Arial"/>
        <family val="2"/>
      </rPr>
      <t>AEO certified</t>
    </r>
    <r>
      <rPr>
        <sz val="14"/>
        <color theme="1"/>
        <rFont val="Arial"/>
        <family val="2"/>
      </rPr>
      <t xml:space="preserve"> and their staff brings over 25 years of experience in the customs brokerage industry.</t>
    </r>
  </si>
  <si>
    <t>Mario van Anraad</t>
  </si>
  <si>
    <t>+31 180 221055</t>
  </si>
  <si>
    <t>mvananraad@nvoconsolidation.com</t>
  </si>
  <si>
    <t>Export Operations</t>
  </si>
  <si>
    <t>+31 180 221056</t>
  </si>
  <si>
    <t>Stephen Gale</t>
  </si>
  <si>
    <t>+31 180 221058</t>
  </si>
  <si>
    <t>sgale@nvoconsolidation.com</t>
  </si>
  <si>
    <t>Sarahfina Plaisier</t>
  </si>
  <si>
    <t>Export Documentation</t>
  </si>
  <si>
    <t>+31 180 221059</t>
  </si>
  <si>
    <t>splaisier@nvoconsolidation.com</t>
  </si>
  <si>
    <t>Jolanda Liebeek</t>
  </si>
  <si>
    <t>Accounting Manager</t>
  </si>
  <si>
    <t>+31 180 221083</t>
  </si>
  <si>
    <t>+31 180 221087</t>
  </si>
  <si>
    <t>admin.nl@nvoconsolidation.com</t>
  </si>
  <si>
    <t>Alex Knobbe</t>
  </si>
  <si>
    <t>IT &amp; System Development</t>
  </si>
  <si>
    <t>Henk Coumou</t>
  </si>
  <si>
    <t>it@nvoconsolidation.com</t>
  </si>
  <si>
    <t>per 1.000 kgs / minimum</t>
  </si>
  <si>
    <t>Stripping chargescbm</t>
  </si>
  <si>
    <t>Stripping chargeskgs</t>
  </si>
  <si>
    <t>Chargable Volume</t>
  </si>
  <si>
    <t>Type the correct port in the blue cell or select one from the list</t>
  </si>
  <si>
    <t>Meenakshi Hattar</t>
  </si>
  <si>
    <t>+91 11 42788045</t>
  </si>
  <si>
    <t>meenakshi.h@seasky.co.in</t>
  </si>
  <si>
    <t>Synergy Cargo Management Pvt Ltd</t>
  </si>
  <si>
    <t>Mathana</t>
  </si>
  <si>
    <t>+91 461 2390519</t>
  </si>
  <si>
    <t>mgt.mathana@tut.scm.co.in</t>
  </si>
  <si>
    <t>Arulmozhi</t>
  </si>
  <si>
    <t>+91 44 39882525</t>
  </si>
  <si>
    <t>cod.arulmozhi@cni.scm.co.in</t>
  </si>
  <si>
    <t>F R E I G H T   C A L C U L A T O R</t>
  </si>
  <si>
    <t>L O C A L   C H A R G E S</t>
  </si>
  <si>
    <t>C O N T A C T   P E R S O N S</t>
  </si>
  <si>
    <t>A G E N T S   O V E R V I E W</t>
  </si>
  <si>
    <t>Agent name</t>
  </si>
  <si>
    <t>CFS Address</t>
  </si>
  <si>
    <t>FOB Charges</t>
  </si>
  <si>
    <t xml:space="preserve">Consol Alliance </t>
  </si>
  <si>
    <t>Documentation fee</t>
  </si>
  <si>
    <t>USD</t>
  </si>
  <si>
    <t>Innovative Warehouse Solutions</t>
  </si>
  <si>
    <t>36-42 Wentworth Place, Banyo QLD 4014,    Australia</t>
  </si>
  <si>
    <t>XLI Air and Ocean Depot</t>
  </si>
  <si>
    <t>Export docs</t>
  </si>
  <si>
    <t>AUD</t>
  </si>
  <si>
    <t>8 Glenferrie Road, Welshpool, WA 6106, Australia</t>
  </si>
  <si>
    <t>Cito Transport Pty Ltd</t>
  </si>
  <si>
    <t>22A Sara Grove</t>
  </si>
  <si>
    <t>Tottenham, VIC 3012, Australia</t>
  </si>
  <si>
    <t>ACFS</t>
  </si>
  <si>
    <t>Warehouse 6, 2 Simblist Road, Port Botany NSW 2019, Australia</t>
  </si>
  <si>
    <t>Burnard International</t>
  </si>
  <si>
    <t>Export doc</t>
  </si>
  <si>
    <t>33 Rennie Drive</t>
  </si>
  <si>
    <t>Customs EDI fee</t>
  </si>
  <si>
    <t>Airport Oaks</t>
  </si>
  <si>
    <t>OTHC</t>
  </si>
  <si>
    <t>w/m</t>
  </si>
  <si>
    <t>SEC fee</t>
  </si>
  <si>
    <t xml:space="preserve">NZCHC </t>
  </si>
  <si>
    <t>Agility Logistics</t>
  </si>
  <si>
    <t>12 George Bellew Road, Dakota Park</t>
  </si>
  <si>
    <t>Avonhead</t>
  </si>
  <si>
    <t>Christchurch 8042</t>
  </si>
  <si>
    <t>F A R   E A S T</t>
  </si>
  <si>
    <t>C a m b o d i a</t>
  </si>
  <si>
    <t xml:space="preserve">KHPNH </t>
  </si>
  <si>
    <t>Cambodja</t>
  </si>
  <si>
    <t>Penanshin Shipping (Cambodia) Co.</t>
  </si>
  <si>
    <t>So Nguon Group Co., Ltd</t>
  </si>
  <si>
    <t>THC</t>
  </si>
  <si>
    <t>#169,St Vengsreng,Chom Chao Quarter,Phosenchey Distric,</t>
  </si>
  <si>
    <t>CFS</t>
  </si>
  <si>
    <t>Phnom Penh,Cambodia.</t>
  </si>
  <si>
    <t>Toll fee</t>
  </si>
  <si>
    <t>H/P: (+855)17 89 55 80</t>
  </si>
  <si>
    <t>Doc fee</t>
  </si>
  <si>
    <t>per set</t>
  </si>
  <si>
    <t>Tel: (+855)23 995 863 -Fax: (+855)23 995 766</t>
  </si>
  <si>
    <t>Camcontrol charge</t>
  </si>
  <si>
    <t>0,1% of invoice value - min. Usd 37,50</t>
  </si>
  <si>
    <t>C h i n a</t>
  </si>
  <si>
    <t>RMB</t>
  </si>
  <si>
    <t>R/T</t>
  </si>
  <si>
    <t>BL + doc</t>
  </si>
  <si>
    <t>ENS</t>
  </si>
  <si>
    <t>Customs</t>
  </si>
  <si>
    <t>No. 333 Sinotrans w/h Liyuan Road Luohu District Shenzhen City</t>
  </si>
  <si>
    <t xml:space="preserve">Guidan Road Baini Town Sanshui District Foshan City </t>
  </si>
  <si>
    <t>CFS doc</t>
  </si>
  <si>
    <t>ENS fee</t>
  </si>
  <si>
    <t>EBS</t>
  </si>
  <si>
    <t>Sinotransguang Dong Huangpu Warehouse &amp; Terminal Co. Ltd</t>
  </si>
  <si>
    <t>Gangqian Road 713, Huangpu Guangzhou</t>
  </si>
  <si>
    <t>Zipcode 510700 CHINA </t>
  </si>
  <si>
    <t>Upon request</t>
  </si>
  <si>
    <t>Manlita Warehouse Ltd.</t>
  </si>
  <si>
    <t>HKD</t>
  </si>
  <si>
    <t>3017-3026W, 3/F</t>
  </si>
  <si>
    <t>BL + Doc</t>
  </si>
  <si>
    <t>CTR A, ATL Logistics CTR</t>
  </si>
  <si>
    <t>Berth3, Kwai Chung, N.T.</t>
  </si>
  <si>
    <t xml:space="preserve">No.248 Sinotrans w/h Qinglan Road Jianghai District </t>
  </si>
  <si>
    <t>Jiangmen City</t>
  </si>
  <si>
    <t xml:space="preserve">No.15 Sinotrans w/h Gangkou Road Chancheng District </t>
  </si>
  <si>
    <t xml:space="preserve">Foshan City </t>
  </si>
  <si>
    <t>Rm. 2501 Dushimingyuan No. 33 Xibaicaiyuan</t>
  </si>
  <si>
    <t>Qinhuai District Nanjing</t>
  </si>
  <si>
    <t>Blue Dragon Logistics Co. Ltd</t>
  </si>
  <si>
    <t>No.8 North Jingang Road Beilun</t>
  </si>
  <si>
    <t>315800 Ningbo</t>
  </si>
  <si>
    <t xml:space="preserve">No.10 Sinotrans w/h 3 Jiangnan Road Ronggui District </t>
  </si>
  <si>
    <t>Shunde City </t>
  </si>
  <si>
    <t>No. 1333 New Si Ping Gong RD</t>
  </si>
  <si>
    <t>Fengxian District</t>
  </si>
  <si>
    <t xml:space="preserve">Shanghai </t>
  </si>
  <si>
    <t>Ginger Logistics</t>
  </si>
  <si>
    <t>#3 Warehouse, Unit #248 Shenzhou Road</t>
  </si>
  <si>
    <t>per cbm - minimum 3 cbm</t>
  </si>
  <si>
    <t>IMO service</t>
  </si>
  <si>
    <t>Doc</t>
  </si>
  <si>
    <t>DG declaration</t>
  </si>
  <si>
    <t>per B/L</t>
  </si>
  <si>
    <t>Handling</t>
  </si>
  <si>
    <t xml:space="preserve">No. 9 Sinotrans w/h Jinshan Road  </t>
  </si>
  <si>
    <t>Shantou City</t>
  </si>
  <si>
    <t>No. 333 Sinotrans w/h Liyuan Road Luohu District</t>
  </si>
  <si>
    <t>Shenzhen City</t>
  </si>
  <si>
    <t>Amass Freight International Ltd.</t>
  </si>
  <si>
    <t>Wuhan Port Container Co. Ltd</t>
  </si>
  <si>
    <t>No.9 Pingjiang Road, Yangluo, Hubei</t>
  </si>
  <si>
    <t>430000 China</t>
  </si>
  <si>
    <t>Xingang / Tianjin</t>
  </si>
  <si>
    <t xml:space="preserve">No.39 Sinotrans w/h Yanjiang East Road Huoju development </t>
  </si>
  <si>
    <t xml:space="preserve">district Zhongshan City </t>
  </si>
  <si>
    <t>No.1 2nd Road  Gongbei port Zhuhai city</t>
  </si>
  <si>
    <t>* Customs is only charged in case applicable</t>
  </si>
  <si>
    <t>* VAT applicable on FOB charges on prepaid basis</t>
  </si>
  <si>
    <t>* Excluding warehouse gate-in charges</t>
  </si>
  <si>
    <t>* Excluding inspection fee</t>
  </si>
  <si>
    <t>Bimaruna Jaya (Jadda/Acsa)</t>
  </si>
  <si>
    <t>w/m - minimum Usd 50</t>
  </si>
  <si>
    <t>C/O Pt. Indo-Nanshin Express</t>
  </si>
  <si>
    <t>BL</t>
  </si>
  <si>
    <t>Jl. Raya Cakung cilincing KM 1,5</t>
  </si>
  <si>
    <t>Cakung, Jakarta 13910</t>
  </si>
  <si>
    <t>PT. Masaji Kargosentra Tama</t>
  </si>
  <si>
    <t>JL. Arteri Yos Sudarso</t>
  </si>
  <si>
    <t>Kawasan Industri Cipta Kav. 10</t>
  </si>
  <si>
    <t>Semarang 50175</t>
  </si>
  <si>
    <t>PT. Dwilingga Manunggal Pratama</t>
  </si>
  <si>
    <t xml:space="preserve">USD </t>
  </si>
  <si>
    <t>A/N PT. Indo-Nanshin Express</t>
  </si>
  <si>
    <t>B/L</t>
  </si>
  <si>
    <t>JL. Kalimas Baru No. 86 C, Surabaya</t>
  </si>
  <si>
    <t>YEN</t>
  </si>
  <si>
    <t>CHC</t>
  </si>
  <si>
    <t xml:space="preserve">M a l a y s i a </t>
  </si>
  <si>
    <t>JP Logistics Sdn Bhd (JPL1) Bay 17-19</t>
  </si>
  <si>
    <t>LCL</t>
  </si>
  <si>
    <t>RM</t>
  </si>
  <si>
    <t>Double Storey Warehouse JLN Wisma</t>
  </si>
  <si>
    <t>Kontena, Pelabuhan Johor 81700</t>
  </si>
  <si>
    <t xml:space="preserve">Pasir Gudang, Johor </t>
  </si>
  <si>
    <t>Zeorox Agency Sdn Bhd</t>
  </si>
  <si>
    <t>MYR</t>
  </si>
  <si>
    <t>A-2 Warehouse Zone Bebas</t>
  </si>
  <si>
    <t>w/m (rounded up to m3)</t>
  </si>
  <si>
    <t>CFS/FAF</t>
  </si>
  <si>
    <t>Port charge</t>
  </si>
  <si>
    <t xml:space="preserve">EDI </t>
  </si>
  <si>
    <t>Prima Warehouse at KCT B4</t>
  </si>
  <si>
    <t>Jalan Parang</t>
  </si>
  <si>
    <t>EDI</t>
  </si>
  <si>
    <t>42000 Port Kelang</t>
  </si>
  <si>
    <t xml:space="preserve">M y a n m a r </t>
  </si>
  <si>
    <t>Ocean Gate International Freight Forwarding Co. Ltd</t>
  </si>
  <si>
    <t>KYATS</t>
  </si>
  <si>
    <t>No. A1, Cornor of strand road and maw tin road</t>
  </si>
  <si>
    <t>Custom security fee</t>
  </si>
  <si>
    <t>Lan ma daw township</t>
  </si>
  <si>
    <t>Yangon, Myanmar</t>
  </si>
  <si>
    <t xml:space="preserve">P h i l i p p i n e s </t>
  </si>
  <si>
    <t>Orient Freight Warehouse</t>
  </si>
  <si>
    <t>ES Baclig Avenue</t>
  </si>
  <si>
    <t>PHP</t>
  </si>
  <si>
    <t>North Reclamation Area</t>
  </si>
  <si>
    <t>Cebu City</t>
  </si>
  <si>
    <t>Dassad Warehouse</t>
  </si>
  <si>
    <t>Pier 18 Vitas Wharf North</t>
  </si>
  <si>
    <t xml:space="preserve">Harbor Manila </t>
  </si>
  <si>
    <t xml:space="preserve">B/L </t>
  </si>
  <si>
    <t>Arrastre &amp; wharfage</t>
  </si>
  <si>
    <t>Handling fee</t>
  </si>
  <si>
    <t xml:space="preserve">PHP </t>
  </si>
  <si>
    <t xml:space="preserve">S i n g a p o r e </t>
  </si>
  <si>
    <t>Penanshin (PSA KD) Pte Ltd</t>
  </si>
  <si>
    <t>SGD</t>
  </si>
  <si>
    <t>Blk 517 Kampong Bahru Road</t>
  </si>
  <si>
    <t>#01-115 Keppel Distripark</t>
  </si>
  <si>
    <t>PSA</t>
  </si>
  <si>
    <t>Singapore 099452</t>
  </si>
  <si>
    <t xml:space="preserve">S o u t h  K o r e a </t>
  </si>
  <si>
    <t>Korea</t>
  </si>
  <si>
    <t>Korail Logis Co. Ltd</t>
  </si>
  <si>
    <t>Chungjang-Daero Road</t>
  </si>
  <si>
    <t>Dong-gu, Busan</t>
  </si>
  <si>
    <t>WFG</t>
  </si>
  <si>
    <t>601-050 Korea</t>
  </si>
  <si>
    <t>Documentation</t>
  </si>
  <si>
    <t xml:space="preserve">T a i w a n </t>
  </si>
  <si>
    <t>Pier 70, Container Terminal Corp</t>
  </si>
  <si>
    <t>No.10, Yatai Rd., Xiaogang Dist., Kaohsiung City 81243, Taiwan</t>
  </si>
  <si>
    <t>per b/l</t>
  </si>
  <si>
    <t xml:space="preserve">Evergreen International Storage </t>
  </si>
  <si>
    <t xml:space="preserve">No.100, Sec. 2, Xinnan Rd., Luzhu Township, </t>
  </si>
  <si>
    <t>Taoyuan County 33846, Taiwan</t>
  </si>
  <si>
    <t xml:space="preserve">China Container Terminal Corp </t>
  </si>
  <si>
    <t xml:space="preserve">No 15, Chung Heng 13rd., Ching Shui Tsen </t>
  </si>
  <si>
    <t xml:space="preserve">Taichung Hsien Taiwan </t>
  </si>
  <si>
    <t xml:space="preserve">T h a i l a n d </t>
  </si>
  <si>
    <t>Port Authority of Thailand</t>
  </si>
  <si>
    <t>444 Tarua Rd</t>
  </si>
  <si>
    <t>Klongtoey Bangkok 10110</t>
  </si>
  <si>
    <t xml:space="preserve">Viconship Warehouse </t>
  </si>
  <si>
    <t>No. 1 Ngo Quyen Street</t>
  </si>
  <si>
    <t>Hai An District, Haiphong City</t>
  </si>
  <si>
    <t>Warehouse No.8 Tancang</t>
  </si>
  <si>
    <t>VND</t>
  </si>
  <si>
    <t>722 Dien Bien Phu Str, Ward 22</t>
  </si>
  <si>
    <t>Binh Thanh District, Ho Chi Minh City</t>
  </si>
  <si>
    <t xml:space="preserve">B a n g l a d e s h </t>
  </si>
  <si>
    <t xml:space="preserve">I n d i a </t>
  </si>
  <si>
    <t>Greenwich Meridian Logistics</t>
  </si>
  <si>
    <t>ICD Khodiyar</t>
  </si>
  <si>
    <t>INR</t>
  </si>
  <si>
    <t>per cbm (min. INR 1100)</t>
  </si>
  <si>
    <t>Jamiyatpur Village</t>
  </si>
  <si>
    <t>Adalaj Gandhinagar Highway</t>
  </si>
  <si>
    <t>per ton (min. INR 1400)</t>
  </si>
  <si>
    <t>S.G. Road Near Vaishnodevi Cirle</t>
  </si>
  <si>
    <t>Ahmedabad</t>
  </si>
  <si>
    <t>Synergy Cargo Management</t>
  </si>
  <si>
    <t>Triway CFS Pvt Ltd</t>
  </si>
  <si>
    <t>No 148, Edayanchavadi, Ponneri High Road</t>
  </si>
  <si>
    <t>New Nappalayam, Chennai 600103</t>
  </si>
  <si>
    <t>Central Warehousing Corporation</t>
  </si>
  <si>
    <t>Ahirawan, ICD / Chakeri,</t>
  </si>
  <si>
    <t>Karur</t>
  </si>
  <si>
    <t>Kolkata</t>
  </si>
  <si>
    <t xml:space="preserve">per cbm </t>
  </si>
  <si>
    <t>(ex Calcutta)</t>
  </si>
  <si>
    <t>per ton</t>
  </si>
  <si>
    <t>JWR Logistics Pvt Ltd.</t>
  </si>
  <si>
    <t>Village Padeghar</t>
  </si>
  <si>
    <t>Tal-Panvel, Dist-Raigad,</t>
  </si>
  <si>
    <t>Maharashtra 410206</t>
  </si>
  <si>
    <t>St.John CFS Park</t>
  </si>
  <si>
    <t>1663/2-B,Harbour Express Road,</t>
  </si>
  <si>
    <t>Tuticorin - 628 006</t>
  </si>
  <si>
    <t xml:space="preserve">P a k i s t a n </t>
  </si>
  <si>
    <t xml:space="preserve">Karachi </t>
  </si>
  <si>
    <t>Qasim Freight Station</t>
  </si>
  <si>
    <t>Plot H-1, North Western Zone</t>
  </si>
  <si>
    <t>CED</t>
  </si>
  <si>
    <t>Port Muhammed Bin Qasim</t>
  </si>
  <si>
    <t xml:space="preserve">U A E    </t>
  </si>
  <si>
    <t>M E D I T E R R A N E A N   /   S H O R T   S E  A</t>
  </si>
  <si>
    <t>International Container Terminal</t>
  </si>
  <si>
    <t>Marshala Zhukova pr. 15</t>
  </si>
  <si>
    <t>198096 Russia</t>
  </si>
  <si>
    <t xml:space="preserve">N O R T H  A M E R I C A </t>
  </si>
  <si>
    <t xml:space="preserve">C a n a d a </t>
  </si>
  <si>
    <t>Odyssey Shipping</t>
  </si>
  <si>
    <t>Simard Warehouse</t>
  </si>
  <si>
    <t>Bill of Lading Fee</t>
  </si>
  <si>
    <t>3500 Fairway</t>
  </si>
  <si>
    <t>ENS Fee</t>
  </si>
  <si>
    <t>Lachine, Quebec H8T 1B4</t>
  </si>
  <si>
    <t>CAED (if required)</t>
  </si>
  <si>
    <t>Sim-Trans Warehouse</t>
  </si>
  <si>
    <t>2200 Drew Road</t>
  </si>
  <si>
    <t>Mississauga, Ontario L5S 1B1</t>
  </si>
  <si>
    <t>Simard Westlink Warehouse</t>
  </si>
  <si>
    <t>16062 Portside Road</t>
  </si>
  <si>
    <t>Richmond B.C. V6X 1W3</t>
  </si>
  <si>
    <t>U . S . A .</t>
  </si>
  <si>
    <t>U.S.A.</t>
  </si>
  <si>
    <t>per set (if required)</t>
  </si>
  <si>
    <t>1205 68th Street</t>
  </si>
  <si>
    <t>28450 Highland Road</t>
  </si>
  <si>
    <t>Medley, FL 33178</t>
  </si>
  <si>
    <t>Notes :</t>
  </si>
  <si>
    <t>- The above local charges are being billed to bookingparty at origin for all nominated FOB cargo through our services.</t>
  </si>
  <si>
    <t>- Local charges in outports subject to locals as per standard</t>
  </si>
  <si>
    <t>- Rates are subject to change without notice</t>
  </si>
  <si>
    <t>F O B   C H A R G E S</t>
  </si>
  <si>
    <t>3 x Week</t>
  </si>
  <si>
    <t>2 x Week</t>
  </si>
  <si>
    <t>Validation :</t>
  </si>
  <si>
    <t>INKAR</t>
  </si>
  <si>
    <t>export.nl@nvoconsolidation.com</t>
  </si>
  <si>
    <t>sales.nl@nvoconsolidation.com</t>
  </si>
  <si>
    <t>Imports</t>
  </si>
  <si>
    <t>Sales</t>
  </si>
  <si>
    <t>jliebeek@nvoconsolidation.com</t>
  </si>
  <si>
    <t>Phone : +31 880150200</t>
  </si>
  <si>
    <t>Rotterdam (The Netherlands)</t>
  </si>
  <si>
    <t>The Netherlands</t>
  </si>
  <si>
    <t>Antwerp (Belgium)</t>
  </si>
  <si>
    <t>Belgium</t>
  </si>
  <si>
    <t>C F S Addresses</t>
  </si>
  <si>
    <t>TT</t>
  </si>
  <si>
    <t>Freq.</t>
  </si>
  <si>
    <t>kgs</t>
  </si>
  <si>
    <t>cbm</t>
  </si>
  <si>
    <t>Cambodia</t>
  </si>
  <si>
    <t>Exports</t>
  </si>
  <si>
    <t>Accounting</t>
  </si>
  <si>
    <t>Validation:</t>
  </si>
  <si>
    <t>Nadine Versteeg</t>
  </si>
  <si>
    <t>Sales &amp; Marketing</t>
  </si>
  <si>
    <t>+31 180 221043</t>
  </si>
  <si>
    <t>nversteeg@nvoconsolidation.com</t>
  </si>
  <si>
    <t>Select a Port</t>
  </si>
  <si>
    <t>N/A</t>
  </si>
  <si>
    <t>USAUS</t>
  </si>
  <si>
    <t>Austin, TX</t>
  </si>
  <si>
    <t>USDAL</t>
  </si>
  <si>
    <t>USMSY</t>
  </si>
  <si>
    <t>New Orleans, LA</t>
  </si>
  <si>
    <t>USHOU</t>
  </si>
  <si>
    <t>USSAT</t>
  </si>
  <si>
    <t>San Antonio, TX</t>
  </si>
  <si>
    <t>Austin TX</t>
  </si>
  <si>
    <t>San Antonio TX</t>
  </si>
  <si>
    <t>New Orleans LA</t>
  </si>
  <si>
    <t>Houston TX</t>
  </si>
  <si>
    <t>Amass International Group Inc</t>
  </si>
  <si>
    <t>Eoin Coveney</t>
  </si>
  <si>
    <t xml:space="preserve">+1 718 995 0880 </t>
  </si>
  <si>
    <t>eoin.coveney@amassgroup.com</t>
  </si>
  <si>
    <t>Dallas, TX</t>
  </si>
  <si>
    <t>Houston, TX</t>
  </si>
  <si>
    <t>* Excluding t/s customs in case applicable</t>
  </si>
  <si>
    <t>Amass International C/O Towne Air Freight</t>
  </si>
  <si>
    <t>15505 Long Vista Dr, Suite 210</t>
  </si>
  <si>
    <t>Austin, TX 78728</t>
  </si>
  <si>
    <t>Amass International C/O Southwest Freight</t>
  </si>
  <si>
    <t>9005 Spikewood Drive</t>
  </si>
  <si>
    <t>Houston, TX 77078</t>
  </si>
  <si>
    <t>Amass International C/O AZ West</t>
  </si>
  <si>
    <t>2220 E. Carson Street</t>
  </si>
  <si>
    <t>Long Beach, CA 90810</t>
  </si>
  <si>
    <t>12301 Old Gentilly Road</t>
  </si>
  <si>
    <t>New Orleans, LA 70129</t>
  </si>
  <si>
    <t>Amass International C/O Summit</t>
  </si>
  <si>
    <t>405 Victory Ave</t>
  </si>
  <si>
    <t>South San Francisco, CA 94080</t>
  </si>
  <si>
    <t>242 N W W White Road</t>
  </si>
  <si>
    <t>San Antonio, TX 78219</t>
  </si>
  <si>
    <t>Amass International C/O Air General</t>
  </si>
  <si>
    <t>3015 N Airfield Drive, suite 200</t>
  </si>
  <si>
    <t>Dallas, TX 79915</t>
  </si>
  <si>
    <t>Kolkata port</t>
  </si>
  <si>
    <t>NSD Docks</t>
  </si>
  <si>
    <t>Kiidderepore</t>
  </si>
  <si>
    <t>Phone</t>
  </si>
  <si>
    <t>Tiffany Gamble</t>
  </si>
  <si>
    <t>+64 7 5750724</t>
  </si>
  <si>
    <t>Agility Global Logistics Ltd</t>
  </si>
  <si>
    <t>+64 3 3572870</t>
  </si>
  <si>
    <t>Sothon</t>
  </si>
  <si>
    <t>+855 23 997315</t>
  </si>
  <si>
    <t>PT Indo-Nanshin Express Ltd</t>
  </si>
  <si>
    <t>Sukiat</t>
  </si>
  <si>
    <t>Ocean Gate Intl Freight Ltd</t>
  </si>
  <si>
    <t>+951 524600</t>
  </si>
  <si>
    <t>sale.ogi@gmai.com</t>
  </si>
  <si>
    <t>Penanshin Shipping Phils Inc</t>
  </si>
  <si>
    <t>Eurasia Container Line Ltd</t>
  </si>
  <si>
    <t>Penanshin Shipping Co Ltd</t>
  </si>
  <si>
    <t>Greenwich Meridian Logistics Pvt Ltd</t>
  </si>
  <si>
    <t>Seasky Shipping India Pvt Ltd</t>
  </si>
  <si>
    <t>Dallas TX</t>
  </si>
  <si>
    <t xml:space="preserve">Xingang / Tianjin </t>
  </si>
  <si>
    <t>Unifreight</t>
  </si>
  <si>
    <t>Mohammed Zaki</t>
  </si>
  <si>
    <t>+2034853366</t>
  </si>
  <si>
    <t>mohamed.zaki@unifreight.com.eg</t>
  </si>
  <si>
    <t>Jebel Ali</t>
  </si>
  <si>
    <t>Unifreight Global Logistics</t>
  </si>
  <si>
    <t>Mina Al Basal, Al Kabary</t>
  </si>
  <si>
    <t>Alexandria old port</t>
  </si>
  <si>
    <t>107-109, EPIP Zone</t>
  </si>
  <si>
    <t>KIADB Industrial Area</t>
  </si>
  <si>
    <t>Whitefield, Bangalore 560 066</t>
  </si>
  <si>
    <t>Dubai (Jebel Ali)</t>
  </si>
  <si>
    <t>Container Corporation of India Ltd</t>
  </si>
  <si>
    <t>Inland Container Depot</t>
  </si>
  <si>
    <t>Opp to IOC Terminal</t>
  </si>
  <si>
    <t>L&amp;T Byepass Road, Irugur</t>
  </si>
  <si>
    <t>641103 Coimbatore</t>
  </si>
  <si>
    <t>Continental Container Freight Station</t>
  </si>
  <si>
    <t>SF no 129, Poondi Ring Road</t>
  </si>
  <si>
    <t>T-52 Thirumurugan Poondi</t>
  </si>
  <si>
    <t>Tiripur 641 602</t>
  </si>
  <si>
    <t>Seasky Shipping India PVT Ltd</t>
  </si>
  <si>
    <t>- VAT/taxes excluded</t>
  </si>
  <si>
    <t>Stamps</t>
  </si>
  <si>
    <t xml:space="preserve">Telex fee </t>
  </si>
  <si>
    <t>per shipment (if required)</t>
  </si>
  <si>
    <t>+86 411 39869671</t>
  </si>
  <si>
    <t>Consolidated Shipping Services</t>
  </si>
  <si>
    <t>Shabas</t>
  </si>
  <si>
    <t>+971 14324884</t>
  </si>
  <si>
    <t>shabas@cssdubai.com</t>
  </si>
  <si>
    <t>Consolidated Shipping Logistics Centre</t>
  </si>
  <si>
    <t>PO Box 61334</t>
  </si>
  <si>
    <t>Dalian Hantong Logistics Co Ltd</t>
  </si>
  <si>
    <t>No.1 Chuangye Road, Dayaowan Zone</t>
  </si>
  <si>
    <t>Dalian Lianoning</t>
  </si>
  <si>
    <t>Africa</t>
  </si>
  <si>
    <t>Shipments with a total cargo weight of more than 6000 kgs are subject to prior approval by our office before acceptance.</t>
  </si>
  <si>
    <t xml:space="preserve">In case total weight exceeds 6000 kgs, NVO Consolidation will reserve the right to split such shipments over 2 sailings by the </t>
  </si>
  <si>
    <t>"2 vessel option clause".</t>
  </si>
  <si>
    <t>In case cargo exceeds these dimensions / weight please check with our offiice for the possibilities and long length, highcube or overweight surcharge.</t>
  </si>
  <si>
    <t xml:space="preserve">Rates are not valid for cargo exceeding the following dimensions/weight: </t>
  </si>
  <si>
    <t>max length 580 cm, max width 230 cm, max height 225 cm, max pieceweight 3000 kgs and 1 cbm = &gt; 700 kgs.</t>
  </si>
  <si>
    <t>INMUU</t>
  </si>
  <si>
    <t>Mulund (Mumbai)</t>
  </si>
  <si>
    <t>upon request</t>
  </si>
  <si>
    <t>Nhava Sheva (JNPT)</t>
  </si>
  <si>
    <t>NLRTM</t>
  </si>
  <si>
    <t>OHC</t>
  </si>
  <si>
    <t xml:space="preserve">w/m - minimum </t>
  </si>
  <si>
    <t>Warehouse chgs</t>
  </si>
  <si>
    <t>VNBDU</t>
  </si>
  <si>
    <t>Binh Duong</t>
  </si>
  <si>
    <t>VNVCA</t>
  </si>
  <si>
    <t>Can Tho</t>
  </si>
  <si>
    <t>VNDAD</t>
  </si>
  <si>
    <t>Danang</t>
  </si>
  <si>
    <t>VNDNA</t>
  </si>
  <si>
    <t>Dong Nai</t>
  </si>
  <si>
    <t>Ilona Sowinska</t>
  </si>
  <si>
    <t>isowinska@nvoconsolidation.com</t>
  </si>
  <si>
    <t>Tunderman Logistics B.V.</t>
  </si>
  <si>
    <t>Nieuwe Sluisweg 184</t>
  </si>
  <si>
    <t>3197 KV Rotterdam-Botlek</t>
  </si>
  <si>
    <t>XLI</t>
  </si>
  <si>
    <t>leigh@xli.aero</t>
  </si>
  <si>
    <t>Priscilla Leung</t>
  </si>
  <si>
    <t>fob6@hk.lllcn.com</t>
  </si>
  <si>
    <t>Naomi de Winter</t>
  </si>
  <si>
    <t>ndewinter@nvoconsolidation.com</t>
  </si>
  <si>
    <t xml:space="preserve">Nancy </t>
  </si>
  <si>
    <t>Amass Freight Int'l (Xiamen)Co Ltd Fuzhou Office</t>
  </si>
  <si>
    <t>+86 591 88019488</t>
  </si>
  <si>
    <t>Nana.fz@amassfreight.com</t>
  </si>
  <si>
    <t xml:space="preserve">Amass Freight Int'l (Xiamen)Co Ltd </t>
  </si>
  <si>
    <t>+86 592 2388000</t>
  </si>
  <si>
    <t>Sammy</t>
  </si>
  <si>
    <t>sammy.xm@amassfreight.com</t>
  </si>
  <si>
    <t>per set if required</t>
  </si>
  <si>
    <t>Xiamen Yizhong imp and exp co.,ltd</t>
  </si>
  <si>
    <t>No 6 bonded warehouse No 88 Xiangyu Road</t>
  </si>
  <si>
    <t>Huli District 361006 Fujian</t>
  </si>
  <si>
    <t>Fuzhou Mawei pat warehouse</t>
  </si>
  <si>
    <t>Wuzhi Road, Baotong Warehouse,</t>
  </si>
  <si>
    <t>Mawei, Fuzhou</t>
  </si>
  <si>
    <t>- Rates for co-loaders/forwarders only. Rates for direct shippers upon request.</t>
  </si>
  <si>
    <t>ICD Dadri (Container Corporation of India Ltd.)</t>
  </si>
  <si>
    <t>Noida Dadri Road</t>
  </si>
  <si>
    <t>Greater Noida</t>
  </si>
  <si>
    <t>Distt. Gautam Budh Nagar (Up) Pin 201301</t>
  </si>
  <si>
    <t>Wilma de Kruijff-Havelaar</t>
  </si>
  <si>
    <t>+31 180 221057</t>
  </si>
  <si>
    <t>wdekruijff@nvoconsolidation.com</t>
  </si>
  <si>
    <t>Rates are not valid for origins on the Wadden Islands</t>
  </si>
  <si>
    <t xml:space="preserve">Opening hours : </t>
  </si>
  <si>
    <t>Frank van der Linden</t>
  </si>
  <si>
    <t>fvanderlinden@nvoconsolidation.com</t>
  </si>
  <si>
    <t>INMUN</t>
  </si>
  <si>
    <t>Mundra</t>
  </si>
  <si>
    <t>ICD Tughlakabad</t>
  </si>
  <si>
    <t>IHC</t>
  </si>
  <si>
    <t>AES</t>
  </si>
  <si>
    <t>Troy Container Lines</t>
  </si>
  <si>
    <t>Brian O'Malley</t>
  </si>
  <si>
    <t>+1 732 3450818</t>
  </si>
  <si>
    <t>lcl@troylines.com</t>
  </si>
  <si>
    <t>Troy Container Line</t>
  </si>
  <si>
    <t>USCVG</t>
  </si>
  <si>
    <t>USCMH</t>
  </si>
  <si>
    <t>USORF</t>
  </si>
  <si>
    <t>Norfolk VA</t>
  </si>
  <si>
    <t>USSAV</t>
  </si>
  <si>
    <t>Savannah GA</t>
  </si>
  <si>
    <t>Cincinatti OH</t>
  </si>
  <si>
    <t>Columbus OH</t>
  </si>
  <si>
    <t>Cincinnati OH</t>
  </si>
  <si>
    <t>Accounting Payables / Receivables</t>
  </si>
  <si>
    <t>+31 180 221098</t>
  </si>
  <si>
    <t>Warehouse Storage for harmless goods only!</t>
  </si>
  <si>
    <t>Huge Channel (HC) Int'l Forwarding</t>
  </si>
  <si>
    <t>+86 22 24237928</t>
  </si>
  <si>
    <t>Tianjin Huge Channel International</t>
  </si>
  <si>
    <t>Tianjin Jinli International Logistics Co. Ltd</t>
  </si>
  <si>
    <t>Add: No. 347 No.2 Road</t>
  </si>
  <si>
    <t>Xingang</t>
  </si>
  <si>
    <t>Tanggu District, Tianjin</t>
  </si>
  <si>
    <t>+31 180 221034</t>
  </si>
  <si>
    <t>Eurasia Container Line</t>
  </si>
  <si>
    <t xml:space="preserve">NVO NLRTM - LCL IMPORT RATES </t>
  </si>
  <si>
    <t>Europe</t>
  </si>
  <si>
    <t>+31 180 221035</t>
  </si>
  <si>
    <t>Lisa Vliegenthart</t>
  </si>
  <si>
    <t>lvliegenthart@nvoconsolidation.com</t>
  </si>
  <si>
    <t>T E R M S   &amp;   C O N D I T I O N S</t>
  </si>
  <si>
    <t>Alex Tang</t>
  </si>
  <si>
    <t>alextang.sh@amassfreight.com</t>
  </si>
  <si>
    <t xml:space="preserve">Eurasia Container Line c/o Konapon </t>
  </si>
  <si>
    <t>Hitomi Fujita</t>
  </si>
  <si>
    <t>+81 3 6805 5260</t>
  </si>
  <si>
    <t>export@konapon.com</t>
  </si>
  <si>
    <t>2030 Antwerp</t>
  </si>
  <si>
    <t>Phone : +32 3 5424942</t>
  </si>
  <si>
    <t>Monday - Friday from 08:00 till 16:00</t>
  </si>
  <si>
    <t>Konapon Corporation</t>
  </si>
  <si>
    <t>Kokusai Express Tokyou Baranch CFS</t>
  </si>
  <si>
    <t>5-1-1 Toukai, Otaku</t>
  </si>
  <si>
    <t>Tokyo, Japan</t>
  </si>
  <si>
    <t>279-1 Yamashita, Nakaku</t>
  </si>
  <si>
    <t>Yokohama, Kanagawa - Japan</t>
  </si>
  <si>
    <t>Fujitrans Corporation Distribution Center 1</t>
  </si>
  <si>
    <t>2-15-2 Higashihama, Tobishimamura, Ama-gun</t>
  </si>
  <si>
    <t>Achi-ken Japan</t>
  </si>
  <si>
    <t>Rokkou5gou-Uwaya CFS</t>
  </si>
  <si>
    <t>Rokkouairando5gou-Uwaya 1-6</t>
  </si>
  <si>
    <t>Koyochohigashi, Higashin-Ku, Kobe-shi</t>
  </si>
  <si>
    <t>Hyogo Japan 658-0031</t>
  </si>
  <si>
    <t>Nankou Center CFS</t>
  </si>
  <si>
    <t>2gotou 3floor Osakakou Sougoubutsutyu Center</t>
  </si>
  <si>
    <t>7-4-110, Nankonaka, Suminoe-ku Osaka-shi</t>
  </si>
  <si>
    <t>Osaka Japan 559-0033</t>
  </si>
  <si>
    <t>All rates are valid for harmless cargo only, IMO cargo on request only</t>
  </si>
  <si>
    <t>HWC Logistics</t>
  </si>
  <si>
    <t>5300 Kennedy Road</t>
  </si>
  <si>
    <t>Forest Park, GA 30297</t>
  </si>
  <si>
    <t>O.S.T. CFS Team</t>
  </si>
  <si>
    <t>Baltimore, MD 21237</t>
  </si>
  <si>
    <t>Boston Freight</t>
  </si>
  <si>
    <t xml:space="preserve">One Harbor Street </t>
  </si>
  <si>
    <t>Boston, MA 02210</t>
  </si>
  <si>
    <t>St. George warehouse</t>
  </si>
  <si>
    <t>1980A Technology Drive</t>
  </si>
  <si>
    <t>Charleston, SC29492</t>
  </si>
  <si>
    <t>1700 West Pointe Drive</t>
  </si>
  <si>
    <t>Charlotte, NC 28214</t>
  </si>
  <si>
    <t>Basic Warehousing &amp; Distribution</t>
  </si>
  <si>
    <t>2475 Touhy Ave Suite 300</t>
  </si>
  <si>
    <t>Elk Grove Village, IL 60007</t>
  </si>
  <si>
    <t>Eagle Freight</t>
  </si>
  <si>
    <t>120 Blaze Industrial Pkwy</t>
  </si>
  <si>
    <t>Berea, OH 44017</t>
  </si>
  <si>
    <t>Central State Trucking</t>
  </si>
  <si>
    <t>Romulus, MI 48174</t>
  </si>
  <si>
    <t>AZ Warehouse</t>
  </si>
  <si>
    <t>10255 NW 116 Way Ste#3</t>
  </si>
  <si>
    <t>5 Logistics Drive</t>
  </si>
  <si>
    <t>So. Kearny, NJ 07032</t>
  </si>
  <si>
    <t>J.P.S. Trucking</t>
  </si>
  <si>
    <t>3250 S. 76th Street</t>
  </si>
  <si>
    <t>Philadelphia, PA 19153</t>
  </si>
  <si>
    <t>Ozlem Killi</t>
  </si>
  <si>
    <t>Sales Executive</t>
  </si>
  <si>
    <t>okilli@nvoconsolidation.com</t>
  </si>
  <si>
    <t>aknobbe@vbegroup.nl</t>
  </si>
  <si>
    <t>hcoumou@vbegroup.nl</t>
  </si>
  <si>
    <r>
      <t>General Email address for payments / releases :</t>
    </r>
    <r>
      <rPr>
        <b/>
        <sz val="14"/>
        <color rgb="FFFF0000"/>
        <rFont val="Arial"/>
        <family val="2"/>
      </rPr>
      <t xml:space="preserve"> import.nl@nvoconsolidation.com</t>
    </r>
  </si>
  <si>
    <t>RATES FROM CFS ROTTERDAM TO FOT GERMANY (continued)</t>
  </si>
  <si>
    <t>ZONES</t>
  </si>
  <si>
    <t>VGM fee</t>
  </si>
  <si>
    <t># Bekijken of minimum = 1 of anders</t>
  </si>
  <si>
    <t>General</t>
  </si>
  <si>
    <t>Supervisor Operations</t>
  </si>
  <si>
    <t>Supervisor Import</t>
  </si>
  <si>
    <t>Supervisor Export</t>
  </si>
  <si>
    <t>+31 180 221062</t>
  </si>
  <si>
    <t>LCL IMPORT QUOTATION</t>
  </si>
  <si>
    <t>Dear Customer,</t>
  </si>
  <si>
    <t>We reserve the right to adjust our rates immediately in case carriers are applying the same.</t>
  </si>
  <si>
    <t>Best regards,</t>
  </si>
  <si>
    <t>NVO CONSOLIDATION B.V.</t>
  </si>
  <si>
    <t>QUICK MENU</t>
  </si>
  <si>
    <t>Calculator</t>
  </si>
  <si>
    <t>LCL Import Rates</t>
  </si>
  <si>
    <t>Locals and CFS</t>
  </si>
  <si>
    <t>Conditions</t>
  </si>
  <si>
    <t>Agents</t>
  </si>
  <si>
    <t>Fob Charges</t>
  </si>
  <si>
    <t>Contacts</t>
  </si>
  <si>
    <t>Trucking Netherlands</t>
  </si>
  <si>
    <t>Trucking Belgium</t>
  </si>
  <si>
    <t>Trucking Germany</t>
  </si>
  <si>
    <t>CNSTG</t>
  </si>
  <si>
    <t>Da Nang</t>
  </si>
  <si>
    <t>New Delhi</t>
  </si>
  <si>
    <t xml:space="preserve">Mulund </t>
  </si>
  <si>
    <t>INBOM</t>
  </si>
  <si>
    <t>Mumbai (ex Bombay)</t>
  </si>
  <si>
    <t>Tiruppur</t>
  </si>
  <si>
    <t>Ireland</t>
  </si>
  <si>
    <t>IEDUB</t>
  </si>
  <si>
    <t>Dublin</t>
  </si>
  <si>
    <t>Rate W/M</t>
  </si>
  <si>
    <t>Rate Min.</t>
  </si>
  <si>
    <t>charg.vol</t>
  </si>
  <si>
    <t>W/M Rate</t>
  </si>
  <si>
    <t>MIN. Rate</t>
  </si>
  <si>
    <t>Calculation W/M</t>
  </si>
  <si>
    <t># Surcharge</t>
  </si>
  <si>
    <t>Heavy Weight</t>
  </si>
  <si>
    <t>Imo Administration</t>
  </si>
  <si>
    <t># 30-11-2015 Heavy Weight Surcharge toegevoegd aan de calculator</t>
  </si>
  <si>
    <t>INLUH</t>
  </si>
  <si>
    <t>Ludhiana</t>
  </si>
  <si>
    <t>Lucky Logistics Ltd</t>
  </si>
  <si>
    <t>Jocelyn Wang</t>
  </si>
  <si>
    <t>+86 53 255766712</t>
  </si>
  <si>
    <t>fob@qd.lllcn.com</t>
  </si>
  <si>
    <t>Sakura</t>
  </si>
  <si>
    <t>sakura@hc-freight.com</t>
  </si>
  <si>
    <t>AFS Consolidation Ltd</t>
  </si>
  <si>
    <t>Samad</t>
  </si>
  <si>
    <t>+880 25108256</t>
  </si>
  <si>
    <t>import.ctg@afsbd.com</t>
  </si>
  <si>
    <t>Amandeep Singh</t>
  </si>
  <si>
    <t>+91 9501099112</t>
  </si>
  <si>
    <t>aman@seasky.co.in</t>
  </si>
  <si>
    <t>Zhongchuang Bonded warehouse</t>
  </si>
  <si>
    <t>Qingdao Bonded Logistics Park</t>
  </si>
  <si>
    <t>No. 68 Qianwangang Road</t>
  </si>
  <si>
    <t>Huangdao, Qingdao</t>
  </si>
  <si>
    <t>OCL Depot, Shade no: 05, Kath Ghor</t>
  </si>
  <si>
    <t>North Pothenga,</t>
  </si>
  <si>
    <t>4204 Chittagong</t>
  </si>
  <si>
    <t>LCL Shed, Space No. 15 &amp; 16</t>
  </si>
  <si>
    <t>ICD Concor, Dhandari Kalan</t>
  </si>
  <si>
    <t>Ludhiana 141010</t>
  </si>
  <si>
    <t>Doc preparation</t>
  </si>
  <si>
    <t>Ms Pek</t>
  </si>
  <si>
    <t>export@penanshin-pgu.com</t>
  </si>
  <si>
    <t>Lisa Moore</t>
  </si>
  <si>
    <t>+61 8 8346 1805</t>
  </si>
  <si>
    <t>lisa@xli.aero</t>
  </si>
  <si>
    <t>Stevi Kruithof</t>
  </si>
  <si>
    <t>+31 180 221039</t>
  </si>
  <si>
    <t>skruithof@nvoconsolidation.com</t>
  </si>
  <si>
    <t>Kelsey Quaak</t>
  </si>
  <si>
    <t>kquaak@nvoconsolidation.com</t>
  </si>
  <si>
    <t xml:space="preserve">+31 180 221061 </t>
  </si>
  <si>
    <t>We are pleased to provide you with our LCL Import Quotation from world wide departures served.</t>
  </si>
  <si>
    <t>All ocean freight rates includes all surcharges applicable unless otherwise specified.</t>
  </si>
  <si>
    <t>Thank you for your support and do not hesitate to contact us in case of further information required.</t>
  </si>
  <si>
    <t>Monday - Friday from 07:30 till 15:30</t>
  </si>
  <si>
    <t>nishantha@dfl.lk</t>
  </si>
  <si>
    <t>Nishantha</t>
  </si>
  <si>
    <t>+94 11 7516518</t>
  </si>
  <si>
    <t>Brizo Global Logistics Pvt Ltd</t>
  </si>
  <si>
    <t>Dutch Freight &amp; Logistics PVT Ltd</t>
  </si>
  <si>
    <t>Ace Containers Pvt Ltd.</t>
  </si>
  <si>
    <t>Dutch Freight &amp; Logistics Pvt Ltd</t>
  </si>
  <si>
    <t>775/5 Negambo Road Mabola, Wattala</t>
  </si>
  <si>
    <t xml:space="preserve">CFS-Q10, Cochin Port Trust </t>
  </si>
  <si>
    <t>Wellingdon Island, Cochin</t>
  </si>
  <si>
    <t>Rajesh Oommen</t>
  </si>
  <si>
    <t>+91 484 4019620</t>
  </si>
  <si>
    <t>rajesh@brizoglobal.com</t>
  </si>
  <si>
    <t>No FOB hcarges</t>
  </si>
  <si>
    <t>XLI Global</t>
  </si>
  <si>
    <t>Unit 6/25 Musgrave Ave</t>
  </si>
  <si>
    <t>Welland, S.A. 5007</t>
  </si>
  <si>
    <t>export-jkt@indonanshin.co.id</t>
  </si>
  <si>
    <t>Rose Zhang</t>
  </si>
  <si>
    <t>rose.dl@amassfreight.com</t>
  </si>
  <si>
    <t>CNCGU</t>
  </si>
  <si>
    <t>CNCZX</t>
  </si>
  <si>
    <t>CNCHQ</t>
  </si>
  <si>
    <t>Changshu</t>
  </si>
  <si>
    <t>Changzhou</t>
  </si>
  <si>
    <t>Chongqing</t>
  </si>
  <si>
    <t>CNHFE</t>
  </si>
  <si>
    <t>Hefei</t>
  </si>
  <si>
    <t>CNJIX</t>
  </si>
  <si>
    <t>Jiaxing</t>
  </si>
  <si>
    <t>CNNTG</t>
  </si>
  <si>
    <t>Nantong</t>
  </si>
  <si>
    <t>CNSXG</t>
  </si>
  <si>
    <t>Shaoxing</t>
  </si>
  <si>
    <t>CNSZH</t>
  </si>
  <si>
    <t>Suzhou</t>
  </si>
  <si>
    <t>CNTZO</t>
  </si>
  <si>
    <t>Taizhou</t>
  </si>
  <si>
    <t>CNWUX</t>
  </si>
  <si>
    <t xml:space="preserve">Wuxi </t>
  </si>
  <si>
    <t>CNYNZ</t>
  </si>
  <si>
    <t>Yancheng</t>
  </si>
  <si>
    <t>CNYZH</t>
  </si>
  <si>
    <t>Yangzhou</t>
  </si>
  <si>
    <t>CNZHE</t>
  </si>
  <si>
    <t>Zhenjiang</t>
  </si>
  <si>
    <t>On request</t>
  </si>
  <si>
    <t>Wuxi</t>
  </si>
  <si>
    <t>Purchase oneway pallets</t>
  </si>
  <si>
    <t>Fyco assistance</t>
  </si>
  <si>
    <t>Yvonne Schouten</t>
  </si>
  <si>
    <t>yschouten@nvoconsolidation.com</t>
  </si>
  <si>
    <t>RATES ARE VALID TILL  31/12/2017</t>
  </si>
  <si>
    <t>RATES ARE VALID TILL 31/12/2017</t>
  </si>
  <si>
    <t>Sorting charges</t>
  </si>
  <si>
    <t>Making additional pictures on request of client (max 3 pictures)</t>
  </si>
  <si>
    <t>For time deliveries we will charge additional please check with our import dept for possebilities and cost</t>
  </si>
  <si>
    <t>Delivery with tailgate a surcharge of Euro 25,00 will apply</t>
  </si>
  <si>
    <t>(if cargo is 1x or less measuring / if w &gt; = m )</t>
  </si>
  <si>
    <t>Heavy Weight Surcharge</t>
  </si>
  <si>
    <t>LCS Cargo Center</t>
  </si>
  <si>
    <t>Straatsburgdok - Zuidkaai 50 Mag 2</t>
  </si>
  <si>
    <t>Mumbai</t>
  </si>
  <si>
    <t>Shed No. E, Plot no. 15-23</t>
  </si>
  <si>
    <t>National Highway, Village Padeghar</t>
  </si>
  <si>
    <t>Panvel 410206 Maharashtra</t>
  </si>
  <si>
    <t>Michael Meulenbelt</t>
  </si>
  <si>
    <t>mmeulenbelt@nvoconsolidation.com</t>
  </si>
  <si>
    <t>Charissa de Baat</t>
  </si>
  <si>
    <t>cdebaat@nvoconsolidation.com</t>
  </si>
  <si>
    <t>01/05/2017 - 31/05/2017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</si>
</sst>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&quot;€&quot;* #,##0.00_);_(&quot;€&quot;* \(#,##0.00\);_(&quot;€&quot;* &quot;-&quot;??_);_(@_)"/>
    <numFmt numFmtId="166" formatCode="#,##0.000"/>
    <numFmt numFmtId="167" formatCode=";;;"/>
    <numFmt numFmtId="168" formatCode="0.000"/>
    <numFmt numFmtId="169" formatCode="00.00.00.000"/>
  </numFmts>
  <fonts count="7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20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20"/>
      <color rgb="FFFF0000"/>
      <name val="Arial"/>
      <family val="2"/>
    </font>
    <font>
      <b/>
      <sz val="18"/>
      <color theme="0"/>
      <name val="Arial"/>
      <family val="2"/>
    </font>
    <font>
      <sz val="10"/>
      <name val="Arial"/>
      <family val="2"/>
      <charset val="1"/>
    </font>
    <font>
      <u/>
      <sz val="10"/>
      <color theme="10"/>
      <name val="Arial"/>
      <family val="2"/>
    </font>
    <font>
      <u/>
      <sz val="14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4"/>
      <name val="Arial"/>
      <family val="2"/>
    </font>
    <font>
      <sz val="10"/>
      <name val="MS Sans Serif"/>
      <family val="2"/>
    </font>
    <font>
      <b/>
      <sz val="10"/>
      <color theme="0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2"/>
      <color theme="1"/>
      <name val="Wingdings"/>
      <charset val="2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name val="Arial"/>
      <family val="2"/>
    </font>
    <font>
      <b/>
      <i/>
      <sz val="14"/>
      <color theme="0"/>
      <name val="Arial"/>
      <family val="2"/>
    </font>
    <font>
      <i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u/>
      <sz val="22"/>
      <color theme="10"/>
      <name val="Arial"/>
      <family val="2"/>
    </font>
    <font>
      <b/>
      <sz val="16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24"/>
      <color theme="0"/>
      <name val="Arial"/>
      <family val="2"/>
    </font>
    <font>
      <sz val="2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4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6"/>
      <color theme="10"/>
      <name val="Arial"/>
      <family val="2"/>
    </font>
    <font>
      <b/>
      <u/>
      <sz val="20"/>
      <color theme="1"/>
      <name val="Arial"/>
      <family val="2"/>
    </font>
    <font>
      <b/>
      <sz val="20"/>
      <color theme="1"/>
      <name val="Arial"/>
      <family val="2"/>
    </font>
    <font>
      <u/>
      <sz val="2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A4F0"/>
        <bgColor indexed="64"/>
      </patternFill>
    </fill>
    <fill>
      <patternFill patternType="solid">
        <fgColor rgb="FF00A1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">
    <xf numFmtId="0" fontId="0" fillId="0" borderId="0"/>
    <xf numFmtId="0" fontId="12" fillId="0" borderId="0"/>
    <xf numFmtId="0" fontId="1" fillId="0" borderId="0"/>
    <xf numFmtId="0" fontId="13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20" fillId="0" borderId="0"/>
    <xf numFmtId="0" fontId="20" fillId="0" borderId="0"/>
    <xf numFmtId="0" fontId="24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7" fillId="9" borderId="0" applyNumberFormat="0" applyBorder="0" applyAlignment="0" applyProtection="0"/>
    <xf numFmtId="0" fontId="61" fillId="12" borderId="59" applyNumberFormat="0" applyAlignment="0" applyProtection="0"/>
    <xf numFmtId="0" fontId="50" fillId="13" borderId="62" applyNumberFormat="0" applyAlignment="0" applyProtection="0"/>
    <xf numFmtId="0" fontId="64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56" applyNumberFormat="0" applyFill="0" applyAlignment="0" applyProtection="0"/>
    <xf numFmtId="0" fontId="54" fillId="0" borderId="57" applyNumberFormat="0" applyFill="0" applyAlignment="0" applyProtection="0"/>
    <xf numFmtId="0" fontId="55" fillId="0" borderId="58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59" applyNumberFormat="0" applyAlignment="0" applyProtection="0"/>
    <xf numFmtId="0" fontId="62" fillId="0" borderId="61" applyNumberFormat="0" applyFill="0" applyAlignment="0" applyProtection="0"/>
    <xf numFmtId="0" fontId="58" fillId="10" borderId="0" applyNumberFormat="0" applyBorder="0" applyAlignment="0" applyProtection="0"/>
    <xf numFmtId="0" fontId="9" fillId="14" borderId="63" applyNumberFormat="0" applyFont="0" applyAlignment="0" applyProtection="0"/>
    <xf numFmtId="0" fontId="60" fillId="12" borderId="60" applyNumberFormat="0" applyAlignment="0" applyProtection="0"/>
    <xf numFmtId="0" fontId="52" fillId="0" borderId="0" applyNumberFormat="0" applyFill="0" applyBorder="0" applyAlignment="0" applyProtection="0"/>
    <xf numFmtId="0" fontId="16" fillId="0" borderId="64" applyNumberFormat="0" applyFill="0" applyAlignment="0" applyProtection="0"/>
    <xf numFmtId="0" fontId="63" fillId="0" borderId="0" applyNumberFormat="0" applyFill="0" applyBorder="0" applyAlignment="0" applyProtection="0"/>
    <xf numFmtId="0" fontId="1" fillId="0" borderId="0"/>
    <xf numFmtId="0" fontId="9" fillId="0" borderId="0"/>
    <xf numFmtId="0" fontId="15" fillId="0" borderId="0" applyNumberFormat="0" applyFill="0" applyBorder="0" applyAlignment="0" applyProtection="0"/>
  </cellStyleXfs>
  <cellXfs count="49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Fill="1" applyAlignment="1">
      <alignment vertical="center"/>
    </xf>
    <xf numFmtId="0" fontId="2" fillId="0" borderId="0" xfId="0" applyFont="1" applyAlignment="1">
      <alignment horizontal="right" indent="2"/>
    </xf>
    <xf numFmtId="2" fontId="3" fillId="0" borderId="1" xfId="2" applyNumberFormat="1" applyFont="1" applyBorder="1" applyAlignment="1">
      <alignment horizontal="center"/>
    </xf>
    <xf numFmtId="0" fontId="5" fillId="0" borderId="0" xfId="2" applyFont="1"/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2" fontId="3" fillId="0" borderId="11" xfId="2" applyNumberFormat="1" applyFont="1" applyBorder="1" applyAlignment="1">
      <alignment horizontal="center"/>
    </xf>
    <xf numFmtId="0" fontId="0" fillId="0" borderId="0" xfId="0"/>
    <xf numFmtId="0" fontId="1" fillId="0" borderId="0" xfId="2"/>
    <xf numFmtId="0" fontId="18" fillId="0" borderId="0" xfId="0" applyFont="1"/>
    <xf numFmtId="0" fontId="19" fillId="0" borderId="0" xfId="0" applyFont="1" applyAlignment="1">
      <alignment horizontal="right" vertical="top"/>
    </xf>
    <xf numFmtId="0" fontId="21" fillId="3" borderId="2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/>
    </xf>
    <xf numFmtId="0" fontId="21" fillId="3" borderId="4" xfId="7" applyFont="1" applyFill="1" applyBorder="1" applyAlignment="1">
      <alignment horizontal="center" vertical="center"/>
    </xf>
    <xf numFmtId="0" fontId="22" fillId="0" borderId="0" xfId="0" applyFont="1" applyAlignment="1">
      <alignment horizontal="right" vertical="top"/>
    </xf>
    <xf numFmtId="0" fontId="23" fillId="0" borderId="5" xfId="7" applyFont="1" applyFill="1" applyBorder="1" applyAlignment="1">
      <alignment horizontal="center" vertical="center" wrapText="1"/>
    </xf>
    <xf numFmtId="3" fontId="24" fillId="0" borderId="6" xfId="6" applyNumberFormat="1" applyFont="1" applyBorder="1" applyAlignment="1">
      <alignment horizontal="center" vertical="center"/>
    </xf>
    <xf numFmtId="3" fontId="24" fillId="0" borderId="7" xfId="6" applyNumberFormat="1" applyFont="1" applyBorder="1" applyAlignment="1">
      <alignment horizontal="center" vertical="center"/>
    </xf>
    <xf numFmtId="2" fontId="25" fillId="0" borderId="0" xfId="6" applyNumberFormat="1" applyFont="1" applyBorder="1" applyAlignment="1">
      <alignment horizontal="center" vertical="center"/>
    </xf>
    <xf numFmtId="0" fontId="23" fillId="0" borderId="10" xfId="7" applyFont="1" applyFill="1" applyBorder="1" applyAlignment="1">
      <alignment horizontal="center" vertical="center" wrapText="1"/>
    </xf>
    <xf numFmtId="3" fontId="24" fillId="0" borderId="11" xfId="6" applyNumberFormat="1" applyFont="1" applyBorder="1" applyAlignment="1">
      <alignment horizontal="center" vertical="center"/>
    </xf>
    <xf numFmtId="3" fontId="24" fillId="0" borderId="12" xfId="6" applyNumberFormat="1" applyFont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 wrapText="1"/>
    </xf>
    <xf numFmtId="3" fontId="24" fillId="0" borderId="0" xfId="6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" borderId="3" xfId="7" applyFont="1" applyFill="1" applyBorder="1" applyAlignment="1">
      <alignment horizontal="center" vertical="center" wrapText="1"/>
    </xf>
    <xf numFmtId="0" fontId="23" fillId="0" borderId="27" xfId="7" applyFont="1" applyFill="1" applyBorder="1" applyAlignment="1">
      <alignment horizontal="center" vertical="center" wrapText="1"/>
    </xf>
    <xf numFmtId="3" fontId="24" fillId="0" borderId="20" xfId="6" applyNumberFormat="1" applyFont="1" applyBorder="1" applyAlignment="1">
      <alignment horizontal="center" vertical="center"/>
    </xf>
    <xf numFmtId="3" fontId="26" fillId="0" borderId="20" xfId="7" applyNumberFormat="1" applyFont="1" applyFill="1" applyBorder="1" applyAlignment="1">
      <alignment horizontal="center" vertical="center" wrapText="1"/>
    </xf>
    <xf numFmtId="3" fontId="23" fillId="0" borderId="20" xfId="7" applyNumberFormat="1" applyFont="1" applyFill="1" applyBorder="1" applyAlignment="1">
      <alignment horizontal="center" vertical="center" wrapText="1"/>
    </xf>
    <xf numFmtId="0" fontId="23" fillId="0" borderId="20" xfId="7" applyFont="1" applyFill="1" applyBorder="1" applyAlignment="1">
      <alignment horizontal="center" vertical="center" wrapText="1"/>
    </xf>
    <xf numFmtId="3" fontId="24" fillId="0" borderId="28" xfId="6" applyNumberFormat="1" applyFont="1" applyBorder="1" applyAlignment="1">
      <alignment horizontal="center" vertical="center"/>
    </xf>
    <xf numFmtId="0" fontId="23" fillId="0" borderId="8" xfId="7" applyFont="1" applyFill="1" applyBorder="1" applyAlignment="1">
      <alignment horizontal="center" vertical="center" wrapText="1"/>
    </xf>
    <xf numFmtId="3" fontId="24" fillId="0" borderId="1" xfId="6" applyNumberFormat="1" applyFont="1" applyBorder="1" applyAlignment="1">
      <alignment horizontal="center" vertical="center"/>
    </xf>
    <xf numFmtId="3" fontId="26" fillId="0" borderId="1" xfId="7" applyNumberFormat="1" applyFont="1" applyFill="1" applyBorder="1" applyAlignment="1">
      <alignment horizontal="center" vertical="center" wrapText="1"/>
    </xf>
    <xf numFmtId="3" fontId="23" fillId="0" borderId="1" xfId="7" applyNumberFormat="1" applyFont="1" applyFill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3" fontId="24" fillId="0" borderId="9" xfId="6" applyNumberFormat="1" applyFont="1" applyBorder="1" applyAlignment="1">
      <alignment horizontal="center" vertical="center"/>
    </xf>
    <xf numFmtId="0" fontId="27" fillId="0" borderId="0" xfId="7" applyFont="1" applyFill="1" applyBorder="1" applyAlignment="1">
      <alignment horizontal="center"/>
    </xf>
    <xf numFmtId="49" fontId="29" fillId="0" borderId="0" xfId="8" applyNumberFormat="1" applyFont="1"/>
    <xf numFmtId="0" fontId="1" fillId="0" borderId="0" xfId="0" applyFont="1"/>
    <xf numFmtId="0" fontId="30" fillId="0" borderId="0" xfId="0" applyFont="1" applyAlignment="1">
      <alignment horizontal="center"/>
    </xf>
    <xf numFmtId="0" fontId="31" fillId="0" borderId="0" xfId="0" applyFont="1"/>
    <xf numFmtId="0" fontId="18" fillId="0" borderId="0" xfId="0" applyFont="1" applyFill="1" applyBorder="1"/>
    <xf numFmtId="49" fontId="21" fillId="3" borderId="29" xfId="9" applyNumberFormat="1" applyFont="1" applyFill="1" applyBorder="1" applyAlignment="1">
      <alignment horizontal="left"/>
    </xf>
    <xf numFmtId="49" fontId="21" fillId="3" borderId="23" xfId="9" applyNumberFormat="1" applyFont="1" applyFill="1" applyBorder="1" applyAlignment="1">
      <alignment horizontal="center"/>
    </xf>
    <xf numFmtId="49" fontId="24" fillId="0" borderId="0" xfId="9" applyNumberFormat="1" applyFont="1" applyAlignment="1">
      <alignment horizontal="center"/>
    </xf>
    <xf numFmtId="49" fontId="21" fillId="0" borderId="0" xfId="9" applyNumberFormat="1" applyFont="1" applyFill="1" applyBorder="1" applyAlignment="1"/>
    <xf numFmtId="0" fontId="31" fillId="0" borderId="0" xfId="0" applyFont="1" applyFill="1" applyBorder="1"/>
    <xf numFmtId="49" fontId="21" fillId="0" borderId="0" xfId="9" applyNumberFormat="1" applyFont="1" applyFill="1" applyBorder="1" applyAlignment="1">
      <alignment horizontal="left"/>
    </xf>
    <xf numFmtId="49" fontId="21" fillId="0" borderId="0" xfId="9" applyNumberFormat="1" applyFont="1" applyFill="1" applyBorder="1" applyAlignment="1">
      <alignment horizontal="center"/>
    </xf>
    <xf numFmtId="49" fontId="28" fillId="0" borderId="8" xfId="9" applyNumberFormat="1" applyFont="1" applyBorder="1" applyAlignment="1">
      <alignment horizontal="left"/>
    </xf>
    <xf numFmtId="49" fontId="28" fillId="0" borderId="13" xfId="9" applyNumberFormat="1" applyFont="1" applyBorder="1" applyAlignment="1">
      <alignment horizontal="center"/>
    </xf>
    <xf numFmtId="49" fontId="28" fillId="0" borderId="0" xfId="9" applyNumberFormat="1" applyFont="1" applyFill="1" applyBorder="1" applyAlignment="1">
      <alignment horizontal="left"/>
    </xf>
    <xf numFmtId="49" fontId="28" fillId="0" borderId="0" xfId="9" applyNumberFormat="1" applyFont="1" applyFill="1" applyBorder="1" applyAlignment="1">
      <alignment horizontal="center"/>
    </xf>
    <xf numFmtId="49" fontId="33" fillId="0" borderId="8" xfId="9" applyNumberFormat="1" applyFont="1" applyBorder="1" applyAlignment="1">
      <alignment horizontal="left" vertical="center"/>
    </xf>
    <xf numFmtId="49" fontId="33" fillId="0" borderId="13" xfId="9" applyNumberFormat="1" applyFont="1" applyBorder="1" applyAlignment="1">
      <alignment horizontal="center" vertical="center"/>
    </xf>
    <xf numFmtId="49" fontId="33" fillId="0" borderId="0" xfId="9" applyNumberFormat="1" applyFont="1" applyAlignment="1">
      <alignment horizontal="center" vertical="center"/>
    </xf>
    <xf numFmtId="0" fontId="31" fillId="0" borderId="0" xfId="0" applyFont="1" applyBorder="1"/>
    <xf numFmtId="49" fontId="33" fillId="0" borderId="0" xfId="9" applyNumberFormat="1" applyFont="1" applyFill="1" applyBorder="1" applyAlignment="1">
      <alignment vertical="center"/>
    </xf>
    <xf numFmtId="49" fontId="28" fillId="0" borderId="0" xfId="9" applyNumberFormat="1" applyFont="1" applyBorder="1" applyAlignment="1"/>
    <xf numFmtId="49" fontId="33" fillId="0" borderId="0" xfId="9" applyNumberFormat="1" applyFont="1" applyBorder="1" applyAlignment="1">
      <alignment vertical="center"/>
    </xf>
    <xf numFmtId="49" fontId="33" fillId="0" borderId="0" xfId="9" applyNumberFormat="1" applyFont="1" applyFill="1" applyBorder="1" applyAlignment="1">
      <alignment horizontal="left" vertical="center"/>
    </xf>
    <xf numFmtId="49" fontId="33" fillId="0" borderId="0" xfId="9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44" xfId="2" applyFont="1" applyBorder="1" applyAlignment="1">
      <alignment horizontal="right"/>
    </xf>
    <xf numFmtId="0" fontId="3" fillId="0" borderId="31" xfId="2" applyFont="1" applyBorder="1" applyAlignment="1">
      <alignment horizontal="left"/>
    </xf>
    <xf numFmtId="0" fontId="3" fillId="0" borderId="46" xfId="2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0" fontId="3" fillId="0" borderId="31" xfId="2" applyFont="1" applyBorder="1"/>
    <xf numFmtId="0" fontId="3" fillId="0" borderId="46" xfId="2" applyFont="1" applyBorder="1"/>
    <xf numFmtId="0" fontId="3" fillId="0" borderId="48" xfId="2" applyFont="1" applyBorder="1" applyAlignment="1">
      <alignment horizontal="center"/>
    </xf>
    <xf numFmtId="0" fontId="3" fillId="0" borderId="49" xfId="2" applyFont="1" applyBorder="1" applyAlignment="1">
      <alignment horizontal="left"/>
    </xf>
    <xf numFmtId="2" fontId="3" fillId="0" borderId="31" xfId="2" applyNumberFormat="1" applyFont="1" applyBorder="1" applyAlignment="1">
      <alignment horizontal="left"/>
    </xf>
    <xf numFmtId="2" fontId="3" fillId="0" borderId="46" xfId="2" applyNumberFormat="1" applyFont="1" applyBorder="1" applyAlignment="1">
      <alignment horizontal="left"/>
    </xf>
    <xf numFmtId="0" fontId="3" fillId="0" borderId="44" xfId="2" applyFont="1" applyBorder="1"/>
    <xf numFmtId="2" fontId="3" fillId="0" borderId="31" xfId="2" applyNumberFormat="1" applyFont="1" applyBorder="1" applyAlignment="1">
      <alignment horizontal="center"/>
    </xf>
    <xf numFmtId="0" fontId="3" fillId="0" borderId="0" xfId="2" applyFont="1" applyBorder="1" applyAlignment="1"/>
    <xf numFmtId="0" fontId="3" fillId="0" borderId="15" xfId="2" applyFont="1" applyBorder="1"/>
    <xf numFmtId="2" fontId="3" fillId="0" borderId="26" xfId="2" applyNumberFormat="1" applyFont="1" applyBorder="1" applyAlignment="1">
      <alignment horizontal="center"/>
    </xf>
    <xf numFmtId="2" fontId="3" fillId="0" borderId="26" xfId="2" applyNumberFormat="1" applyFont="1" applyBorder="1" applyAlignment="1">
      <alignment horizontal="left"/>
    </xf>
    <xf numFmtId="0" fontId="3" fillId="0" borderId="47" xfId="2" applyFont="1" applyBorder="1"/>
    <xf numFmtId="2" fontId="3" fillId="0" borderId="46" xfId="2" applyNumberFormat="1" applyFont="1" applyBorder="1" applyAlignment="1">
      <alignment horizontal="center"/>
    </xf>
    <xf numFmtId="0" fontId="1" fillId="0" borderId="0" xfId="2" applyProtection="1">
      <protection hidden="1"/>
    </xf>
    <xf numFmtId="0" fontId="6" fillId="0" borderId="0" xfId="2" applyFont="1" applyFill="1" applyAlignment="1" applyProtection="1">
      <alignment horizontal="center" vertical="center"/>
      <protection hidden="1"/>
    </xf>
    <xf numFmtId="0" fontId="1" fillId="0" borderId="0" xfId="2" applyFill="1" applyProtection="1">
      <protection hidden="1"/>
    </xf>
    <xf numFmtId="0" fontId="3" fillId="0" borderId="0" xfId="2" applyFont="1" applyBorder="1" applyProtection="1"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16" fillId="0" borderId="0" xfId="0" applyFont="1" applyFill="1" applyBorder="1" applyProtection="1">
      <protection hidden="1"/>
    </xf>
    <xf numFmtId="0" fontId="37" fillId="0" borderId="0" xfId="2" applyFont="1" applyProtection="1">
      <protection hidden="1"/>
    </xf>
    <xf numFmtId="0" fontId="5" fillId="5" borderId="5" xfId="2" applyFont="1" applyFill="1" applyBorder="1" applyAlignment="1" applyProtection="1">
      <alignment horizontal="left"/>
      <protection hidden="1"/>
    </xf>
    <xf numFmtId="0" fontId="5" fillId="5" borderId="10" xfId="2" applyFont="1" applyFill="1" applyBorder="1" applyAlignment="1" applyProtection="1">
      <alignment horizontal="left"/>
      <protection hidden="1"/>
    </xf>
    <xf numFmtId="0" fontId="5" fillId="0" borderId="0" xfId="2" applyFont="1" applyBorder="1" applyProtection="1">
      <protection hidden="1"/>
    </xf>
    <xf numFmtId="0" fontId="3" fillId="0" borderId="0" xfId="2" applyFont="1" applyBorder="1" applyAlignment="1" applyProtection="1">
      <alignment horizontal="left"/>
      <protection hidden="1"/>
    </xf>
    <xf numFmtId="0" fontId="3" fillId="0" borderId="0" xfId="2" applyFont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alignment horizontal="right"/>
      <protection hidden="1"/>
    </xf>
    <xf numFmtId="0" fontId="5" fillId="0" borderId="0" xfId="2" applyFont="1" applyBorder="1" applyAlignment="1" applyProtection="1">
      <alignment horizontal="center"/>
      <protection hidden="1"/>
    </xf>
    <xf numFmtId="166" fontId="3" fillId="5" borderId="0" xfId="2" applyNumberFormat="1" applyFont="1" applyFill="1" applyBorder="1" applyProtection="1">
      <protection hidden="1"/>
    </xf>
    <xf numFmtId="0" fontId="3" fillId="5" borderId="0" xfId="2" applyFont="1" applyFill="1" applyBorder="1" applyAlignment="1" applyProtection="1">
      <alignment horizontal="center"/>
      <protection hidden="1"/>
    </xf>
    <xf numFmtId="0" fontId="3" fillId="5" borderId="0" xfId="2" applyFont="1" applyFill="1" applyBorder="1" applyAlignment="1" applyProtection="1">
      <alignment horizontal="right"/>
      <protection hidden="1"/>
    </xf>
    <xf numFmtId="4" fontId="3" fillId="5" borderId="0" xfId="2" applyNumberFormat="1" applyFont="1" applyFill="1" applyBorder="1" applyAlignment="1" applyProtection="1">
      <alignment horizontal="right"/>
      <protection hidden="1"/>
    </xf>
    <xf numFmtId="4" fontId="3" fillId="5" borderId="0" xfId="2" applyNumberFormat="1" applyFont="1" applyFill="1" applyBorder="1" applyAlignment="1" applyProtection="1">
      <alignment horizontal="center"/>
      <protection hidden="1"/>
    </xf>
    <xf numFmtId="4" fontId="5" fillId="0" borderId="0" xfId="2" applyNumberFormat="1" applyFont="1" applyBorder="1" applyAlignment="1" applyProtection="1">
      <alignment horizontal="right"/>
      <protection hidden="1"/>
    </xf>
    <xf numFmtId="0" fontId="3" fillId="0" borderId="0" xfId="2" applyFont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0" fontId="1" fillId="0" borderId="0" xfId="2" applyAlignment="1" applyProtection="1">
      <alignment horizontal="center"/>
      <protection hidden="1"/>
    </xf>
    <xf numFmtId="0" fontId="38" fillId="0" borderId="0" xfId="2" applyFont="1" applyBorder="1" applyAlignment="1" applyProtection="1">
      <alignment horizontal="center" vertical="center"/>
      <protection hidden="1"/>
    </xf>
    <xf numFmtId="0" fontId="3" fillId="0" borderId="0" xfId="2" applyFont="1" applyAlignment="1" applyProtection="1">
      <alignment horizontal="left"/>
      <protection hidden="1"/>
    </xf>
    <xf numFmtId="167" fontId="3" fillId="0" borderId="43" xfId="2" applyNumberFormat="1" applyFont="1" applyBorder="1" applyAlignment="1">
      <alignment horizontal="left"/>
    </xf>
    <xf numFmtId="167" fontId="3" fillId="0" borderId="0" xfId="2" applyNumberFormat="1" applyFont="1" applyBorder="1" applyAlignment="1" applyProtection="1">
      <alignment horizontal="center"/>
      <protection hidden="1"/>
    </xf>
    <xf numFmtId="167" fontId="3" fillId="0" borderId="15" xfId="2" applyNumberFormat="1" applyFont="1" applyBorder="1" applyAlignment="1">
      <alignment horizontal="left"/>
    </xf>
    <xf numFmtId="167" fontId="3" fillId="0" borderId="44" xfId="2" applyNumberFormat="1" applyFont="1" applyBorder="1" applyAlignment="1">
      <alignment horizontal="left"/>
    </xf>
    <xf numFmtId="0" fontId="41" fillId="0" borderId="0" xfId="0" applyFont="1"/>
    <xf numFmtId="0" fontId="3" fillId="0" borderId="0" xfId="2" applyFont="1" applyFill="1" applyBorder="1" applyProtection="1">
      <protection hidden="1"/>
    </xf>
    <xf numFmtId="0" fontId="1" fillId="0" borderId="0" xfId="2" applyAlignment="1" applyProtection="1">
      <protection hidden="1"/>
    </xf>
    <xf numFmtId="0" fontId="1" fillId="0" borderId="0" xfId="2" applyAlignment="1">
      <alignment horizontal="center"/>
    </xf>
    <xf numFmtId="0" fontId="16" fillId="0" borderId="0" xfId="0" applyFont="1" applyAlignment="1"/>
    <xf numFmtId="0" fontId="28" fillId="0" borderId="0" xfId="0" applyFont="1" applyAlignment="1">
      <alignment horizontal="right"/>
    </xf>
    <xf numFmtId="0" fontId="18" fillId="0" borderId="0" xfId="0" applyFont="1" applyAlignment="1"/>
    <xf numFmtId="0" fontId="1" fillId="0" borderId="0" xfId="2" applyAlignment="1">
      <alignment horizontal="center"/>
    </xf>
    <xf numFmtId="0" fontId="3" fillId="0" borderId="43" xfId="2" applyFont="1" applyBorder="1" applyAlignment="1">
      <alignment horizontal="left"/>
    </xf>
    <xf numFmtId="0" fontId="3" fillId="0" borderId="44" xfId="2" applyFont="1" applyBorder="1" applyAlignment="1">
      <alignment horizontal="left"/>
    </xf>
    <xf numFmtId="0" fontId="3" fillId="0" borderId="42" xfId="2" applyFont="1" applyBorder="1" applyAlignment="1">
      <alignment horizontal="left"/>
    </xf>
    <xf numFmtId="0" fontId="3" fillId="0" borderId="15" xfId="2" applyFont="1" applyBorder="1" applyAlignment="1">
      <alignment horizontal="left"/>
    </xf>
    <xf numFmtId="0" fontId="3" fillId="0" borderId="45" xfId="2" applyFont="1" applyBorder="1" applyAlignment="1">
      <alignment horizontal="left"/>
    </xf>
    <xf numFmtId="0" fontId="3" fillId="0" borderId="47" xfId="2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0" borderId="1" xfId="2" applyFont="1" applyBorder="1" applyProtection="1"/>
    <xf numFmtId="0" fontId="3" fillId="0" borderId="1" xfId="2" applyFont="1" applyBorder="1" applyAlignment="1" applyProtection="1">
      <alignment horizontal="center"/>
    </xf>
    <xf numFmtId="0" fontId="3" fillId="0" borderId="20" xfId="2" applyFont="1" applyBorder="1" applyProtection="1"/>
    <xf numFmtId="0" fontId="3" fillId="0" borderId="20" xfId="2" applyFont="1" applyBorder="1" applyAlignment="1" applyProtection="1">
      <alignment horizontal="center"/>
    </xf>
    <xf numFmtId="0" fontId="3" fillId="0" borderId="0" xfId="2" applyFont="1" applyBorder="1" applyProtection="1"/>
    <xf numFmtId="0" fontId="2" fillId="0" borderId="0" xfId="0" applyFont="1" applyAlignment="1">
      <alignment horizontal="center"/>
    </xf>
    <xf numFmtId="0" fontId="2" fillId="0" borderId="0" xfId="0" applyFont="1" applyProtection="1"/>
    <xf numFmtId="0" fontId="1" fillId="0" borderId="0" xfId="11" applyProtection="1"/>
    <xf numFmtId="0" fontId="48" fillId="2" borderId="0" xfId="11" applyFont="1" applyFill="1" applyBorder="1" applyProtection="1"/>
    <xf numFmtId="0" fontId="48" fillId="2" borderId="0" xfId="11" applyFont="1" applyFill="1" applyBorder="1" applyAlignment="1" applyProtection="1">
      <alignment horizontal="left"/>
    </xf>
    <xf numFmtId="4" fontId="48" fillId="2" borderId="0" xfId="11" applyNumberFormat="1" applyFont="1" applyFill="1" applyBorder="1" applyAlignment="1" applyProtection="1">
      <alignment horizontal="left"/>
    </xf>
    <xf numFmtId="0" fontId="49" fillId="2" borderId="0" xfId="11" applyFont="1" applyFill="1" applyBorder="1" applyAlignment="1" applyProtection="1">
      <alignment horizontal="left"/>
    </xf>
    <xf numFmtId="0" fontId="2" fillId="0" borderId="0" xfId="11" applyFont="1" applyProtection="1"/>
    <xf numFmtId="0" fontId="44" fillId="0" borderId="0" xfId="11" applyFont="1" applyFill="1" applyBorder="1" applyProtection="1"/>
    <xf numFmtId="0" fontId="44" fillId="0" borderId="0" xfId="11" applyFont="1" applyFill="1" applyBorder="1" applyAlignment="1" applyProtection="1">
      <alignment horizontal="left"/>
    </xf>
    <xf numFmtId="4" fontId="44" fillId="0" borderId="0" xfId="11" applyNumberFormat="1" applyFont="1" applyFill="1" applyBorder="1" applyAlignment="1" applyProtection="1">
      <alignment horizontal="left"/>
    </xf>
    <xf numFmtId="0" fontId="45" fillId="0" borderId="0" xfId="11" applyFont="1" applyFill="1" applyBorder="1" applyAlignment="1" applyProtection="1">
      <alignment horizontal="left"/>
    </xf>
    <xf numFmtId="0" fontId="4" fillId="2" borderId="19" xfId="2" applyFont="1" applyFill="1" applyBorder="1" applyProtection="1"/>
    <xf numFmtId="0" fontId="4" fillId="2" borderId="0" xfId="2" applyFont="1" applyFill="1" applyBorder="1" applyProtection="1"/>
    <xf numFmtId="0" fontId="1" fillId="0" borderId="0" xfId="2" applyBorder="1" applyProtection="1"/>
    <xf numFmtId="0" fontId="1" fillId="0" borderId="0" xfId="2" applyBorder="1" applyAlignment="1" applyProtection="1">
      <alignment horizontal="center"/>
    </xf>
    <xf numFmtId="0" fontId="31" fillId="0" borderId="21" xfId="11" applyFont="1" applyBorder="1" applyProtection="1"/>
    <xf numFmtId="0" fontId="31" fillId="0" borderId="22" xfId="11" applyFont="1" applyBorder="1" applyProtection="1"/>
    <xf numFmtId="0" fontId="31" fillId="0" borderId="22" xfId="11" applyFont="1" applyBorder="1" applyAlignment="1" applyProtection="1">
      <alignment horizontal="left"/>
    </xf>
    <xf numFmtId="4" fontId="31" fillId="0" borderId="22" xfId="11" applyNumberFormat="1" applyFont="1" applyBorder="1" applyProtection="1"/>
    <xf numFmtId="0" fontId="31" fillId="0" borderId="23" xfId="11" applyFont="1" applyBorder="1" applyProtection="1"/>
    <xf numFmtId="0" fontId="31" fillId="0" borderId="54" xfId="11" applyFont="1" applyBorder="1" applyProtection="1"/>
    <xf numFmtId="0" fontId="31" fillId="0" borderId="0" xfId="11" applyFont="1" applyBorder="1" applyProtection="1"/>
    <xf numFmtId="0" fontId="31" fillId="0" borderId="0" xfId="11" applyFont="1" applyBorder="1" applyAlignment="1" applyProtection="1">
      <alignment horizontal="left"/>
    </xf>
    <xf numFmtId="4" fontId="31" fillId="0" borderId="0" xfId="11" applyNumberFormat="1" applyFont="1" applyBorder="1" applyProtection="1"/>
    <xf numFmtId="0" fontId="31" fillId="0" borderId="55" xfId="11" applyFont="1" applyBorder="1" applyProtection="1"/>
    <xf numFmtId="0" fontId="31" fillId="0" borderId="24" xfId="11" applyFont="1" applyBorder="1" applyProtection="1"/>
    <xf numFmtId="0" fontId="31" fillId="0" borderId="24" xfId="11" applyFont="1" applyBorder="1" applyAlignment="1" applyProtection="1">
      <alignment horizontal="left"/>
    </xf>
    <xf numFmtId="4" fontId="31" fillId="0" borderId="24" xfId="11" applyNumberFormat="1" applyFont="1" applyBorder="1" applyProtection="1"/>
    <xf numFmtId="0" fontId="31" fillId="0" borderId="25" xfId="11" applyFont="1" applyBorder="1" applyProtection="1"/>
    <xf numFmtId="0" fontId="4" fillId="2" borderId="54" xfId="2" applyFont="1" applyFill="1" applyBorder="1" applyProtection="1"/>
    <xf numFmtId="0" fontId="31" fillId="0" borderId="19" xfId="11" applyFont="1" applyBorder="1" applyProtection="1"/>
    <xf numFmtId="0" fontId="31" fillId="0" borderId="21" xfId="11" applyFont="1" applyBorder="1" applyAlignment="1" applyProtection="1">
      <alignment horizontal="left"/>
    </xf>
    <xf numFmtId="0" fontId="31" fillId="0" borderId="54" xfId="11" applyFont="1" applyBorder="1" applyAlignment="1" applyProtection="1">
      <alignment horizontal="left"/>
    </xf>
    <xf numFmtId="0" fontId="31" fillId="0" borderId="0" xfId="11" applyFont="1" applyFill="1" applyBorder="1" applyProtection="1"/>
    <xf numFmtId="0" fontId="31" fillId="0" borderId="19" xfId="11" applyFont="1" applyBorder="1" applyAlignment="1" applyProtection="1">
      <alignment horizontal="left"/>
    </xf>
    <xf numFmtId="0" fontId="31" fillId="0" borderId="22" xfId="11" applyNumberFormat="1" applyFont="1" applyBorder="1" applyAlignment="1" applyProtection="1">
      <alignment horizontal="left" indent="1"/>
    </xf>
    <xf numFmtId="0" fontId="31" fillId="0" borderId="0" xfId="11" applyNumberFormat="1" applyFont="1" applyBorder="1" applyAlignment="1" applyProtection="1">
      <alignment horizontal="left" indent="1"/>
    </xf>
    <xf numFmtId="0" fontId="31" fillId="0" borderId="0" xfId="11" applyFont="1" applyBorder="1" applyAlignment="1" applyProtection="1">
      <alignment horizontal="left" indent="1"/>
    </xf>
    <xf numFmtId="0" fontId="3" fillId="0" borderId="0" xfId="2" applyFont="1" applyBorder="1" applyAlignment="1" applyProtection="1">
      <alignment horizontal="center"/>
    </xf>
    <xf numFmtId="0" fontId="46" fillId="0" borderId="22" xfId="11" applyFont="1" applyBorder="1" applyAlignment="1" applyProtection="1">
      <alignment vertical="center"/>
    </xf>
    <xf numFmtId="166" fontId="31" fillId="0" borderId="22" xfId="11" applyNumberFormat="1" applyFont="1" applyBorder="1" applyProtection="1"/>
    <xf numFmtId="0" fontId="46" fillId="0" borderId="0" xfId="11" applyFont="1" applyBorder="1" applyAlignment="1" applyProtection="1">
      <alignment vertical="center"/>
    </xf>
    <xf numFmtId="0" fontId="46" fillId="0" borderId="24" xfId="11" applyFont="1" applyBorder="1" applyAlignment="1" applyProtection="1">
      <alignment vertical="center"/>
    </xf>
    <xf numFmtId="0" fontId="4" fillId="2" borderId="16" xfId="2" applyFont="1" applyFill="1" applyBorder="1" applyProtection="1"/>
    <xf numFmtId="0" fontId="4" fillId="2" borderId="22" xfId="2" applyFont="1" applyFill="1" applyBorder="1" applyProtection="1"/>
    <xf numFmtId="0" fontId="1" fillId="0" borderId="22" xfId="2" applyBorder="1" applyProtection="1"/>
    <xf numFmtId="0" fontId="1" fillId="0" borderId="22" xfId="2" applyBorder="1" applyAlignment="1" applyProtection="1">
      <alignment horizontal="center"/>
    </xf>
    <xf numFmtId="0" fontId="1" fillId="0" borderId="17" xfId="2" applyBorder="1" applyAlignment="1" applyProtection="1">
      <alignment horizontal="center"/>
    </xf>
    <xf numFmtId="0" fontId="31" fillId="0" borderId="22" xfId="11" applyFont="1" applyBorder="1" applyAlignment="1" applyProtection="1">
      <alignment vertical="center"/>
    </xf>
    <xf numFmtId="0" fontId="31" fillId="0" borderId="0" xfId="11" applyFont="1" applyBorder="1" applyAlignment="1" applyProtection="1">
      <alignment vertical="center"/>
    </xf>
    <xf numFmtId="0" fontId="1" fillId="0" borderId="17" xfId="2" applyBorder="1" applyProtection="1"/>
    <xf numFmtId="0" fontId="46" fillId="0" borderId="22" xfId="11" applyFont="1" applyBorder="1" applyProtection="1"/>
    <xf numFmtId="0" fontId="46" fillId="0" borderId="0" xfId="11" applyFont="1" applyBorder="1" applyProtection="1"/>
    <xf numFmtId="0" fontId="31" fillId="0" borderId="0" xfId="11" applyFont="1" applyBorder="1" applyAlignment="1" applyProtection="1">
      <alignment horizontal="right"/>
    </xf>
    <xf numFmtId="0" fontId="31" fillId="0" borderId="22" xfId="11" applyFont="1" applyFill="1" applyBorder="1" applyAlignment="1" applyProtection="1">
      <alignment horizontal="left"/>
    </xf>
    <xf numFmtId="0" fontId="1" fillId="0" borderId="54" xfId="11" applyBorder="1" applyProtection="1"/>
    <xf numFmtId="0" fontId="1" fillId="0" borderId="0" xfId="11" applyBorder="1" applyProtection="1"/>
    <xf numFmtId="0" fontId="1" fillId="0" borderId="24" xfId="11" applyBorder="1" applyProtection="1"/>
    <xf numFmtId="0" fontId="47" fillId="0" borderId="0" xfId="11" applyFont="1" applyFill="1" applyBorder="1" applyAlignment="1" applyProtection="1">
      <alignment horizontal="left"/>
    </xf>
    <xf numFmtId="0" fontId="47" fillId="0" borderId="0" xfId="11" applyFont="1" applyFill="1" applyBorder="1" applyAlignment="1" applyProtection="1">
      <alignment horizontal="center"/>
    </xf>
    <xf numFmtId="4" fontId="47" fillId="0" borderId="0" xfId="11" applyNumberFormat="1" applyFont="1" applyFill="1" applyBorder="1" applyAlignment="1" applyProtection="1">
      <alignment horizontal="center"/>
    </xf>
    <xf numFmtId="0" fontId="31" fillId="0" borderId="0" xfId="11" applyFont="1" applyFill="1" applyBorder="1" applyAlignment="1" applyProtection="1">
      <alignment horizontal="left" indent="1"/>
    </xf>
    <xf numFmtId="4" fontId="31" fillId="0" borderId="0" xfId="11" applyNumberFormat="1" applyFont="1" applyFill="1" applyBorder="1" applyAlignment="1" applyProtection="1">
      <alignment horizontal="left" indent="1"/>
    </xf>
    <xf numFmtId="0" fontId="31" fillId="0" borderId="0" xfId="11" quotePrefix="1" applyFont="1" applyFill="1" applyBorder="1" applyAlignment="1" applyProtection="1">
      <alignment horizontal="left"/>
    </xf>
    <xf numFmtId="0" fontId="10" fillId="0" borderId="0" xfId="2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5" fillId="0" borderId="0" xfId="2" applyFont="1" applyBorder="1" applyAlignment="1" applyProtection="1">
      <alignment horizontal="left" vertical="top" indent="4"/>
      <protection hidden="1"/>
    </xf>
    <xf numFmtId="0" fontId="0" fillId="0" borderId="0" xfId="0" applyBorder="1" applyAlignment="1">
      <alignment horizontal="left"/>
    </xf>
    <xf numFmtId="0" fontId="5" fillId="0" borderId="0" xfId="2" applyFont="1" applyBorder="1" applyAlignment="1"/>
    <xf numFmtId="0" fontId="5" fillId="0" borderId="0" xfId="2" applyFont="1" applyBorder="1" applyAlignment="1">
      <alignment horizontal="left"/>
    </xf>
    <xf numFmtId="0" fontId="5" fillId="0" borderId="0" xfId="2" quotePrefix="1" applyFont="1" applyBorder="1" applyAlignment="1"/>
    <xf numFmtId="0" fontId="5" fillId="0" borderId="48" xfId="2" applyFont="1" applyBorder="1" applyAlignment="1"/>
    <xf numFmtId="0" fontId="5" fillId="0" borderId="48" xfId="2" quotePrefix="1" applyFont="1" applyBorder="1" applyAlignment="1"/>
    <xf numFmtId="0" fontId="3" fillId="0" borderId="0" xfId="2" applyFont="1"/>
    <xf numFmtId="0" fontId="14" fillId="0" borderId="0" xfId="5" applyFont="1" applyFill="1" applyBorder="1" applyAlignment="1">
      <alignment vertical="center"/>
    </xf>
    <xf numFmtId="0" fontId="1" fillId="0" borderId="0" xfId="2" applyFill="1" applyBorder="1"/>
    <xf numFmtId="0" fontId="1" fillId="0" borderId="0" xfId="2" applyFill="1" applyBorder="1" applyAlignment="1">
      <alignment horizontal="center"/>
    </xf>
    <xf numFmtId="0" fontId="1" fillId="0" borderId="0" xfId="2" applyFill="1" applyBorder="1" applyAlignment="1"/>
    <xf numFmtId="0" fontId="5" fillId="0" borderId="0" xfId="2" applyFont="1" applyFill="1" applyBorder="1"/>
    <xf numFmtId="0" fontId="5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left"/>
    </xf>
    <xf numFmtId="0" fontId="3" fillId="0" borderId="0" xfId="2" quotePrefix="1" applyFont="1" applyFill="1" applyBorder="1" applyAlignment="1"/>
    <xf numFmtId="0" fontId="14" fillId="0" borderId="0" xfId="5" applyFont="1" applyFill="1" applyBorder="1" applyAlignment="1"/>
    <xf numFmtId="0" fontId="0" fillId="0" borderId="0" xfId="0" applyFill="1" applyBorder="1" applyAlignment="1"/>
    <xf numFmtId="2" fontId="3" fillId="0" borderId="20" xfId="2" applyNumberFormat="1" applyFont="1" applyBorder="1" applyAlignment="1">
      <alignment horizontal="center"/>
    </xf>
    <xf numFmtId="0" fontId="4" fillId="7" borderId="2" xfId="2" applyFont="1" applyFill="1" applyBorder="1" applyAlignment="1">
      <alignment horizontal="center"/>
    </xf>
    <xf numFmtId="2" fontId="4" fillId="7" borderId="4" xfId="2" applyNumberFormat="1" applyFont="1" applyFill="1" applyBorder="1" applyAlignment="1">
      <alignment horizontal="center"/>
    </xf>
    <xf numFmtId="0" fontId="16" fillId="0" borderId="0" xfId="0" applyFont="1" applyFill="1" applyBorder="1" applyAlignment="1" applyProtection="1">
      <alignment vertical="center"/>
      <protection hidden="1"/>
    </xf>
    <xf numFmtId="0" fontId="37" fillId="0" borderId="0" xfId="2" applyFont="1" applyAlignment="1" applyProtection="1">
      <alignment vertical="center"/>
      <protection hidden="1"/>
    </xf>
    <xf numFmtId="0" fontId="4" fillId="7" borderId="2" xfId="2" applyFont="1" applyFill="1" applyBorder="1"/>
    <xf numFmtId="0" fontId="4" fillId="7" borderId="3" xfId="2" applyFont="1" applyFill="1" applyBorder="1"/>
    <xf numFmtId="0" fontId="4" fillId="7" borderId="3" xfId="2" applyFont="1" applyFill="1" applyBorder="1" applyAlignment="1">
      <alignment horizontal="center"/>
    </xf>
    <xf numFmtId="0" fontId="4" fillId="7" borderId="4" xfId="2" applyFont="1" applyFill="1" applyBorder="1" applyAlignment="1">
      <alignment horizontal="center"/>
    </xf>
    <xf numFmtId="167" fontId="1" fillId="0" borderId="0" xfId="2" applyNumberFormat="1" applyProtection="1">
      <protection hidden="1"/>
    </xf>
    <xf numFmtId="169" fontId="1" fillId="0" borderId="0" xfId="2" applyNumberFormat="1" applyProtection="1">
      <protection hidden="1"/>
    </xf>
    <xf numFmtId="0" fontId="10" fillId="0" borderId="0" xfId="2" applyFont="1" applyAlignment="1">
      <alignment vertical="center"/>
    </xf>
    <xf numFmtId="0" fontId="10" fillId="0" borderId="0" xfId="2" applyFont="1" applyAlignment="1" applyProtection="1">
      <alignment vertical="center"/>
      <protection hidden="1"/>
    </xf>
    <xf numFmtId="0" fontId="1" fillId="0" borderId="0" xfId="2" applyBorder="1"/>
    <xf numFmtId="0" fontId="10" fillId="0" borderId="0" xfId="2" applyFont="1" applyAlignment="1">
      <alignment horizontal="right" vertical="center"/>
    </xf>
    <xf numFmtId="166" fontId="3" fillId="5" borderId="0" xfId="2" applyNumberFormat="1" applyFont="1" applyFill="1" applyBorder="1" applyAlignment="1" applyProtection="1">
      <alignment horizontal="right"/>
      <protection hidden="1"/>
    </xf>
    <xf numFmtId="0" fontId="3" fillId="15" borderId="1" xfId="2" applyFont="1" applyFill="1" applyBorder="1" applyProtection="1"/>
    <xf numFmtId="0" fontId="3" fillId="15" borderId="20" xfId="2" applyFont="1" applyFill="1" applyBorder="1" applyProtection="1"/>
    <xf numFmtId="0" fontId="3" fillId="15" borderId="1" xfId="2" applyFont="1" applyFill="1" applyBorder="1" applyAlignment="1" applyProtection="1">
      <alignment horizontal="center"/>
    </xf>
    <xf numFmtId="0" fontId="1" fillId="15" borderId="0" xfId="2" applyFill="1" applyBorder="1"/>
    <xf numFmtId="0" fontId="1" fillId="15" borderId="0" xfId="2" applyFill="1"/>
    <xf numFmtId="0" fontId="4" fillId="7" borderId="3" xfId="2" applyFont="1" applyFill="1" applyBorder="1" applyAlignment="1">
      <alignment horizontal="left"/>
    </xf>
    <xf numFmtId="0" fontId="1" fillId="0" borderId="0" xfId="2" applyFont="1" applyBorder="1"/>
    <xf numFmtId="0" fontId="1" fillId="0" borderId="0" xfId="2" applyFont="1"/>
    <xf numFmtId="0" fontId="65" fillId="0" borderId="0" xfId="0" applyFont="1"/>
    <xf numFmtId="0" fontId="34" fillId="15" borderId="0" xfId="0" applyFont="1" applyFill="1" applyAlignment="1">
      <alignment horizontal="center"/>
    </xf>
    <xf numFmtId="0" fontId="35" fillId="15" borderId="0" xfId="0" applyFont="1" applyFill="1" applyAlignment="1">
      <alignment horizontal="center"/>
    </xf>
    <xf numFmtId="0" fontId="3" fillId="15" borderId="0" xfId="0" applyFont="1" applyFill="1"/>
    <xf numFmtId="0" fontId="2" fillId="0" borderId="0" xfId="2" applyFont="1" applyBorder="1"/>
    <xf numFmtId="0" fontId="3" fillId="0" borderId="20" xfId="2" applyFont="1" applyBorder="1" applyAlignment="1" applyProtection="1">
      <alignment horizontal="left" vertical="top"/>
    </xf>
    <xf numFmtId="0" fontId="3" fillId="0" borderId="20" xfId="2" quotePrefix="1" applyFont="1" applyBorder="1" applyAlignment="1" applyProtection="1">
      <alignment horizontal="left" vertical="top"/>
    </xf>
    <xf numFmtId="0" fontId="14" fillId="0" borderId="20" xfId="5" applyFont="1" applyBorder="1" applyAlignment="1" applyProtection="1">
      <alignment horizontal="left" vertical="top"/>
    </xf>
    <xf numFmtId="0" fontId="3" fillId="0" borderId="1" xfId="2" applyFont="1" applyBorder="1" applyAlignment="1" applyProtection="1">
      <alignment horizontal="left" vertical="top"/>
    </xf>
    <xf numFmtId="0" fontId="3" fillId="0" borderId="1" xfId="2" quotePrefix="1" applyFont="1" applyBorder="1" applyAlignment="1" applyProtection="1">
      <alignment horizontal="left" vertical="top"/>
    </xf>
    <xf numFmtId="0" fontId="14" fillId="0" borderId="1" xfId="5" applyFont="1" applyBorder="1" applyAlignment="1" applyProtection="1">
      <alignment horizontal="left" vertical="top"/>
    </xf>
    <xf numFmtId="49" fontId="3" fillId="0" borderId="1" xfId="2" quotePrefix="1" applyNumberFormat="1" applyFont="1" applyBorder="1" applyAlignment="1" applyProtection="1">
      <alignment horizontal="left" vertical="top"/>
    </xf>
    <xf numFmtId="3" fontId="31" fillId="0" borderId="0" xfId="11" applyNumberFormat="1" applyFont="1" applyBorder="1" applyProtection="1"/>
    <xf numFmtId="0" fontId="2" fillId="0" borderId="0" xfId="0" applyFont="1" applyAlignment="1">
      <alignment horizontal="center"/>
    </xf>
    <xf numFmtId="0" fontId="51" fillId="0" borderId="48" xfId="31" quotePrefix="1" applyFont="1" applyBorder="1" applyAlignment="1"/>
    <xf numFmtId="0" fontId="5" fillId="0" borderId="48" xfId="2" applyFont="1" applyBorder="1" applyAlignment="1">
      <alignment horizontal="left"/>
    </xf>
    <xf numFmtId="0" fontId="51" fillId="0" borderId="0" xfId="31" quotePrefix="1" applyFont="1" applyBorder="1" applyAlignment="1"/>
    <xf numFmtId="0" fontId="14" fillId="0" borderId="0" xfId="31" applyFont="1" applyBorder="1" applyAlignment="1">
      <alignment horizontal="right" vertical="center"/>
    </xf>
    <xf numFmtId="0" fontId="31" fillId="0" borderId="0" xfId="11" quotePrefix="1" applyFont="1" applyFill="1" applyBorder="1" applyAlignment="1" applyProtection="1">
      <alignment horizontal="center"/>
    </xf>
    <xf numFmtId="0" fontId="31" fillId="0" borderId="0" xfId="11" quotePrefix="1" applyFont="1" applyFill="1" applyBorder="1" applyAlignment="1" applyProtection="1">
      <alignment horizontal="left" indent="1"/>
    </xf>
    <xf numFmtId="49" fontId="3" fillId="0" borderId="1" xfId="2" applyNumberFormat="1" applyFont="1" applyBorder="1" applyAlignment="1" applyProtection="1">
      <alignment horizontal="left" vertical="top"/>
    </xf>
    <xf numFmtId="4" fontId="31" fillId="0" borderId="22" xfId="11" applyNumberFormat="1" applyFont="1" applyBorder="1" applyAlignment="1" applyProtection="1">
      <alignment horizontal="right"/>
    </xf>
    <xf numFmtId="1" fontId="3" fillId="0" borderId="1" xfId="2" applyNumberFormat="1" applyFont="1" applyBorder="1" applyAlignment="1" applyProtection="1">
      <alignment horizontal="center"/>
    </xf>
    <xf numFmtId="1" fontId="3" fillId="0" borderId="20" xfId="2" applyNumberFormat="1" applyFont="1" applyBorder="1" applyAlignment="1" applyProtection="1">
      <alignment horizontal="center"/>
    </xf>
    <xf numFmtId="1" fontId="3" fillId="15" borderId="1" xfId="2" applyNumberFormat="1" applyFont="1" applyFill="1" applyBorder="1" applyAlignment="1" applyProtection="1">
      <alignment horizontal="center"/>
    </xf>
    <xf numFmtId="0" fontId="15" fillId="0" borderId="0" xfId="5"/>
    <xf numFmtId="0" fontId="2" fillId="0" borderId="0" xfId="0" applyFont="1" applyAlignment="1">
      <alignment horizontal="center"/>
    </xf>
    <xf numFmtId="0" fontId="1" fillId="0" borderId="25" xfId="2" applyBorder="1" applyAlignment="1" applyProtection="1">
      <alignment horizontal="center"/>
    </xf>
    <xf numFmtId="0" fontId="66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2" applyFont="1" applyBorder="1" applyAlignment="1" applyProtection="1">
      <alignment horizontal="center"/>
      <protection hidden="1"/>
    </xf>
    <xf numFmtId="0" fontId="3" fillId="5" borderId="0" xfId="2" applyFont="1" applyFill="1" applyBorder="1" applyAlignment="1" applyProtection="1">
      <alignment horizontal="left"/>
      <protection hidden="1"/>
    </xf>
    <xf numFmtId="0" fontId="1" fillId="0" borderId="0" xfId="2" applyAlignment="1">
      <alignment horizontal="center"/>
    </xf>
    <xf numFmtId="0" fontId="0" fillId="0" borderId="0" xfId="0" quotePrefix="1"/>
    <xf numFmtId="0" fontId="3" fillId="5" borderId="0" xfId="2" applyNumberFormat="1" applyFont="1" applyFill="1" applyBorder="1" applyAlignment="1" applyProtection="1">
      <alignment horizontal="right"/>
      <protection hidden="1"/>
    </xf>
    <xf numFmtId="2" fontId="3" fillId="5" borderId="0" xfId="2" applyNumberFormat="1" applyFont="1" applyFill="1" applyBorder="1" applyAlignment="1" applyProtection="1">
      <alignment horizontal="right"/>
      <protection hidden="1"/>
    </xf>
    <xf numFmtId="0" fontId="41" fillId="0" borderId="1" xfId="0" applyFont="1" applyBorder="1"/>
    <xf numFmtId="0" fontId="41" fillId="0" borderId="0" xfId="0" applyFont="1" applyBorder="1"/>
    <xf numFmtId="0" fontId="1" fillId="0" borderId="0" xfId="2" applyAlignment="1"/>
    <xf numFmtId="0" fontId="6" fillId="2" borderId="0" xfId="2" applyFont="1" applyFill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2" applyAlignment="1">
      <alignment horizontal="left"/>
    </xf>
    <xf numFmtId="0" fontId="3" fillId="0" borderId="0" xfId="2" applyFont="1" applyBorder="1" applyAlignment="1">
      <alignment horizontal="left"/>
    </xf>
    <xf numFmtId="4" fontId="41" fillId="0" borderId="0" xfId="0" applyNumberFormat="1" applyFont="1"/>
    <xf numFmtId="0" fontId="1" fillId="0" borderId="0" xfId="2" applyFont="1" applyBorder="1" applyProtection="1"/>
    <xf numFmtId="0" fontId="1" fillId="0" borderId="20" xfId="2" applyFont="1" applyBorder="1" applyProtection="1"/>
    <xf numFmtId="1" fontId="1" fillId="0" borderId="0" xfId="2" applyNumberFormat="1" applyFont="1" applyBorder="1" applyProtection="1"/>
    <xf numFmtId="0" fontId="41" fillId="0" borderId="0" xfId="0" applyFont="1" applyFill="1"/>
    <xf numFmtId="0" fontId="1" fillId="0" borderId="1" xfId="2" applyFont="1" applyBorder="1" applyProtection="1"/>
    <xf numFmtId="0" fontId="1" fillId="15" borderId="1" xfId="2" applyFont="1" applyFill="1" applyBorder="1" applyProtection="1"/>
    <xf numFmtId="0" fontId="1" fillId="15" borderId="0" xfId="2" applyFont="1" applyFill="1" applyBorder="1" applyProtection="1"/>
    <xf numFmtId="0" fontId="1" fillId="0" borderId="1" xfId="2" applyFont="1" applyBorder="1" applyAlignment="1" applyProtection="1">
      <alignment horizontal="left" vertical="top"/>
    </xf>
    <xf numFmtId="0" fontId="1" fillId="0" borderId="0" xfId="2" applyFont="1" applyBorder="1" applyAlignment="1" applyProtection="1">
      <alignment horizontal="left" vertical="top"/>
    </xf>
    <xf numFmtId="0" fontId="1" fillId="0" borderId="0" xfId="2" applyAlignment="1">
      <alignment horizontal="center"/>
    </xf>
    <xf numFmtId="0" fontId="3" fillId="0" borderId="1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0" borderId="0" xfId="2" quotePrefix="1" applyFont="1" applyBorder="1" applyAlignment="1">
      <alignment horizontal="center"/>
    </xf>
    <xf numFmtId="0" fontId="3" fillId="0" borderId="1" xfId="2" applyFont="1" applyFill="1" applyBorder="1" applyProtection="1"/>
    <xf numFmtId="0" fontId="3" fillId="0" borderId="20" xfId="2" applyFont="1" applyFill="1" applyBorder="1" applyProtection="1"/>
    <xf numFmtId="1" fontId="3" fillId="0" borderId="1" xfId="2" applyNumberFormat="1" applyFont="1" applyFill="1" applyBorder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43" xfId="2" applyFont="1" applyBorder="1" applyAlignment="1">
      <alignment horizontal="left"/>
    </xf>
    <xf numFmtId="0" fontId="3" fillId="0" borderId="44" xfId="2" applyFont="1" applyBorder="1" applyAlignment="1">
      <alignment horizontal="left"/>
    </xf>
    <xf numFmtId="0" fontId="3" fillId="0" borderId="50" xfId="2" applyFont="1" applyBorder="1" applyAlignment="1">
      <alignment horizontal="left"/>
    </xf>
    <xf numFmtId="0" fontId="3" fillId="0" borderId="48" xfId="2" applyFont="1" applyBorder="1" applyAlignment="1">
      <alignment horizontal="left"/>
    </xf>
    <xf numFmtId="0" fontId="3" fillId="0" borderId="31" xfId="2" applyFont="1" applyBorder="1" applyAlignment="1">
      <alignment horizontal="left"/>
    </xf>
    <xf numFmtId="0" fontId="3" fillId="0" borderId="50" xfId="2" applyFont="1" applyBorder="1" applyAlignment="1">
      <alignment horizontal="left"/>
    </xf>
    <xf numFmtId="0" fontId="3" fillId="0" borderId="48" xfId="2" applyFont="1" applyBorder="1" applyAlignment="1">
      <alignment horizontal="left"/>
    </xf>
    <xf numFmtId="0" fontId="3" fillId="0" borderId="44" xfId="2" applyFont="1" applyBorder="1" applyAlignment="1">
      <alignment horizontal="left"/>
    </xf>
    <xf numFmtId="0" fontId="3" fillId="0" borderId="43" xfId="2" applyFont="1" applyBorder="1" applyAlignment="1">
      <alignment horizontal="left"/>
    </xf>
    <xf numFmtId="0" fontId="3" fillId="0" borderId="44" xfId="2" applyFont="1" applyBorder="1" applyAlignment="1"/>
    <xf numFmtId="0" fontId="3" fillId="0" borderId="13" xfId="2" applyFont="1" applyBorder="1" applyAlignment="1"/>
    <xf numFmtId="0" fontId="3" fillId="0" borderId="26" xfId="2" applyFont="1" applyBorder="1" applyAlignment="1">
      <alignment horizontal="left"/>
    </xf>
    <xf numFmtId="0" fontId="3" fillId="0" borderId="26" xfId="2" applyFont="1" applyBorder="1"/>
    <xf numFmtId="2" fontId="3" fillId="0" borderId="6" xfId="2" applyNumberFormat="1" applyFont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6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0" fillId="0" borderId="0" xfId="5" applyFont="1" applyAlignment="1">
      <alignment horizontal="center" vertical="center"/>
    </xf>
    <xf numFmtId="0" fontId="67" fillId="0" borderId="0" xfId="5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" fillId="2" borderId="0" xfId="2" applyFont="1" applyFill="1" applyAlignment="1" applyProtection="1">
      <alignment horizontal="center" vertical="center"/>
      <protection hidden="1"/>
    </xf>
    <xf numFmtId="0" fontId="5" fillId="5" borderId="8" xfId="2" applyFont="1" applyFill="1" applyBorder="1" applyAlignment="1" applyProtection="1">
      <alignment horizontal="left" vertical="center"/>
      <protection hidden="1"/>
    </xf>
    <xf numFmtId="0" fontId="5" fillId="5" borderId="1" xfId="2" applyFont="1" applyFill="1" applyBorder="1" applyAlignment="1" applyProtection="1">
      <alignment horizontal="left" vertical="center"/>
      <protection hidden="1"/>
    </xf>
    <xf numFmtId="0" fontId="3" fillId="5" borderId="30" xfId="2" applyFont="1" applyFill="1" applyBorder="1" applyAlignment="1" applyProtection="1">
      <alignment horizontal="left" vertical="center"/>
      <protection hidden="1"/>
    </xf>
    <xf numFmtId="0" fontId="3" fillId="5" borderId="13" xfId="2" applyFont="1" applyFill="1" applyBorder="1" applyAlignment="1" applyProtection="1">
      <alignment horizontal="left" vertical="center"/>
      <protection hidden="1"/>
    </xf>
    <xf numFmtId="0" fontId="3" fillId="5" borderId="6" xfId="2" applyFont="1" applyFill="1" applyBorder="1" applyAlignment="1" applyProtection="1">
      <alignment horizontal="left"/>
      <protection hidden="1"/>
    </xf>
    <xf numFmtId="0" fontId="3" fillId="5" borderId="7" xfId="2" applyFont="1" applyFill="1" applyBorder="1" applyAlignment="1" applyProtection="1">
      <alignment horizontal="left"/>
      <protection hidden="1"/>
    </xf>
    <xf numFmtId="0" fontId="5" fillId="6" borderId="11" xfId="2" applyFont="1" applyFill="1" applyBorder="1" applyAlignment="1" applyProtection="1">
      <alignment horizontal="left"/>
      <protection locked="0"/>
    </xf>
    <xf numFmtId="0" fontId="5" fillId="6" borderId="12" xfId="2" applyFont="1" applyFill="1" applyBorder="1" applyAlignment="1" applyProtection="1">
      <alignment horizontal="left"/>
      <protection locked="0"/>
    </xf>
    <xf numFmtId="0" fontId="5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4" fontId="5" fillId="6" borderId="41" xfId="2" applyNumberFormat="1" applyFont="1" applyFill="1" applyBorder="1" applyAlignment="1" applyProtection="1">
      <alignment horizontal="center" vertical="center"/>
      <protection locked="0"/>
    </xf>
    <xf numFmtId="4" fontId="5" fillId="6" borderId="33" xfId="2" applyNumberFormat="1" applyFont="1" applyFill="1" applyBorder="1" applyAlignment="1" applyProtection="1">
      <alignment horizontal="center" vertical="center"/>
      <protection locked="0"/>
    </xf>
    <xf numFmtId="0" fontId="5" fillId="5" borderId="21" xfId="2" applyFont="1" applyFill="1" applyBorder="1" applyAlignment="1" applyProtection="1">
      <alignment horizontal="left" vertical="center"/>
      <protection hidden="1"/>
    </xf>
    <xf numFmtId="0" fontId="5" fillId="5" borderId="52" xfId="2" applyFont="1" applyFill="1" applyBorder="1" applyAlignment="1" applyProtection="1">
      <alignment horizontal="left" vertical="center"/>
      <protection hidden="1"/>
    </xf>
    <xf numFmtId="0" fontId="5" fillId="5" borderId="50" xfId="2" applyFont="1" applyFill="1" applyBorder="1" applyAlignment="1" applyProtection="1">
      <alignment horizontal="left" vertical="center"/>
      <protection hidden="1"/>
    </xf>
    <xf numFmtId="0" fontId="5" fillId="5" borderId="49" xfId="2" applyFont="1" applyFill="1" applyBorder="1" applyAlignment="1" applyProtection="1">
      <alignment horizontal="left" vertical="center"/>
      <protection hidden="1"/>
    </xf>
    <xf numFmtId="0" fontId="5" fillId="5" borderId="29" xfId="2" applyFont="1" applyFill="1" applyBorder="1" applyAlignment="1" applyProtection="1">
      <alignment horizontal="center" vertical="center"/>
      <protection hidden="1"/>
    </xf>
    <xf numFmtId="0" fontId="5" fillId="5" borderId="35" xfId="2" applyFont="1" applyFill="1" applyBorder="1" applyAlignment="1" applyProtection="1">
      <alignment horizontal="center" vertical="center"/>
      <protection hidden="1"/>
    </xf>
    <xf numFmtId="0" fontId="5" fillId="6" borderId="38" xfId="2" applyNumberFormat="1" applyFont="1" applyFill="1" applyBorder="1" applyAlignment="1" applyProtection="1">
      <alignment horizontal="left" vertical="center"/>
      <protection locked="0" hidden="1"/>
    </xf>
    <xf numFmtId="0" fontId="5" fillId="6" borderId="23" xfId="2" applyNumberFormat="1" applyFont="1" applyFill="1" applyBorder="1" applyAlignment="1" applyProtection="1">
      <alignment horizontal="left" vertical="center"/>
      <protection locked="0" hidden="1"/>
    </xf>
    <xf numFmtId="0" fontId="5" fillId="6" borderId="51" xfId="2" applyNumberFormat="1" applyFont="1" applyFill="1" applyBorder="1" applyAlignment="1" applyProtection="1">
      <alignment horizontal="left" vertical="center"/>
      <protection locked="0" hidden="1"/>
    </xf>
    <xf numFmtId="0" fontId="5" fillId="6" borderId="53" xfId="2" applyNumberFormat="1" applyFont="1" applyFill="1" applyBorder="1" applyAlignment="1" applyProtection="1">
      <alignment horizontal="left" vertical="center"/>
      <protection locked="0" hidden="1"/>
    </xf>
    <xf numFmtId="0" fontId="4" fillId="7" borderId="16" xfId="2" applyFont="1" applyFill="1" applyBorder="1" applyAlignment="1" applyProtection="1">
      <alignment horizontal="left"/>
      <protection hidden="1"/>
    </xf>
    <xf numFmtId="0" fontId="4" fillId="7" borderId="17" xfId="2" applyFont="1" applyFill="1" applyBorder="1" applyAlignment="1" applyProtection="1">
      <alignment horizontal="left"/>
      <protection hidden="1"/>
    </xf>
    <xf numFmtId="0" fontId="4" fillId="7" borderId="18" xfId="2" applyFont="1" applyFill="1" applyBorder="1" applyAlignment="1" applyProtection="1">
      <alignment horizontal="left"/>
      <protection hidden="1"/>
    </xf>
    <xf numFmtId="0" fontId="10" fillId="0" borderId="0" xfId="2" applyFont="1" applyAlignment="1" applyProtection="1">
      <alignment horizontal="right" vertical="center"/>
      <protection hidden="1"/>
    </xf>
    <xf numFmtId="0" fontId="39" fillId="0" borderId="0" xfId="5" applyFont="1" applyBorder="1" applyAlignment="1" applyProtection="1">
      <alignment horizontal="center" vertical="center"/>
      <protection hidden="1"/>
    </xf>
    <xf numFmtId="0" fontId="3" fillId="5" borderId="0" xfId="2" applyFont="1" applyFill="1" applyBorder="1" applyAlignment="1" applyProtection="1">
      <alignment horizontal="left"/>
      <protection hidden="1"/>
    </xf>
    <xf numFmtId="0" fontId="40" fillId="0" borderId="0" xfId="2" applyFont="1" applyAlignment="1" applyProtection="1">
      <alignment horizontal="center"/>
      <protection hidden="1"/>
    </xf>
    <xf numFmtId="0" fontId="3" fillId="0" borderId="0" xfId="2" applyFont="1" applyAlignment="1" applyProtection="1">
      <alignment horizontal="center" vertical="top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3" fillId="0" borderId="0" xfId="2" applyFont="1" applyBorder="1" applyAlignment="1" applyProtection="1">
      <alignment horizontal="left"/>
      <protection hidden="1"/>
    </xf>
    <xf numFmtId="0" fontId="5" fillId="5" borderId="29" xfId="2" applyFont="1" applyFill="1" applyBorder="1" applyAlignment="1" applyProtection="1">
      <alignment horizontal="center" vertical="center" wrapText="1"/>
      <protection hidden="1"/>
    </xf>
    <xf numFmtId="0" fontId="5" fillId="5" borderId="35" xfId="2" applyFont="1" applyFill="1" applyBorder="1" applyAlignment="1" applyProtection="1">
      <alignment horizontal="center" vertical="center" wrapText="1"/>
      <protection hidden="1"/>
    </xf>
    <xf numFmtId="168" fontId="5" fillId="5" borderId="40" xfId="2" applyNumberFormat="1" applyFont="1" applyFill="1" applyBorder="1" applyAlignment="1" applyProtection="1">
      <alignment horizontal="center" vertical="center"/>
      <protection hidden="1"/>
    </xf>
    <xf numFmtId="168" fontId="5" fillId="5" borderId="32" xfId="2" applyNumberFormat="1" applyFont="1" applyFill="1" applyBorder="1" applyAlignment="1" applyProtection="1">
      <alignment horizontal="center" vertical="center"/>
      <protection hidden="1"/>
    </xf>
    <xf numFmtId="0" fontId="1" fillId="0" borderId="0" xfId="2" applyAlignment="1" applyProtection="1">
      <alignment horizontal="center"/>
      <protection hidden="1"/>
    </xf>
    <xf numFmtId="0" fontId="38" fillId="0" borderId="0" xfId="2" applyFont="1" applyBorder="1" applyAlignment="1" applyProtection="1">
      <alignment horizontal="center" vertical="center"/>
      <protection hidden="1"/>
    </xf>
    <xf numFmtId="0" fontId="2" fillId="0" borderId="22" xfId="2" applyFont="1" applyBorder="1" applyAlignment="1" applyProtection="1">
      <alignment horizontal="left"/>
      <protection hidden="1"/>
    </xf>
    <xf numFmtId="0" fontId="5" fillId="5" borderId="10" xfId="2" applyFont="1" applyFill="1" applyBorder="1" applyAlignment="1" applyProtection="1">
      <alignment horizontal="left" vertical="center"/>
      <protection hidden="1"/>
    </xf>
    <xf numFmtId="0" fontId="5" fillId="5" borderId="11" xfId="2" applyFont="1" applyFill="1" applyBorder="1" applyAlignment="1" applyProtection="1">
      <alignment horizontal="left" vertical="center"/>
      <protection hidden="1"/>
    </xf>
    <xf numFmtId="0" fontId="3" fillId="5" borderId="1" xfId="2" applyFont="1" applyFill="1" applyBorder="1" applyAlignment="1" applyProtection="1">
      <alignment horizontal="left" vertical="center"/>
      <protection hidden="1"/>
    </xf>
    <xf numFmtId="0" fontId="3" fillId="5" borderId="9" xfId="2" applyFont="1" applyFill="1" applyBorder="1" applyAlignment="1" applyProtection="1">
      <alignment horizontal="left" vertical="center"/>
      <protection hidden="1"/>
    </xf>
    <xf numFmtId="0" fontId="3" fillId="5" borderId="11" xfId="2" applyFont="1" applyFill="1" applyBorder="1" applyAlignment="1" applyProtection="1">
      <alignment horizontal="left" vertical="center"/>
      <protection hidden="1"/>
    </xf>
    <xf numFmtId="0" fontId="3" fillId="5" borderId="12" xfId="2" applyFont="1" applyFill="1" applyBorder="1" applyAlignment="1" applyProtection="1">
      <alignment horizontal="left" vertical="center"/>
      <protection hidden="1"/>
    </xf>
    <xf numFmtId="166" fontId="5" fillId="6" borderId="41" xfId="2" applyNumberFormat="1" applyFont="1" applyFill="1" applyBorder="1" applyAlignment="1" applyProtection="1">
      <alignment horizontal="center" vertical="center"/>
      <protection locked="0"/>
    </xf>
    <xf numFmtId="166" fontId="5" fillId="6" borderId="33" xfId="2" applyNumberFormat="1" applyFont="1" applyFill="1" applyBorder="1" applyAlignment="1" applyProtection="1">
      <alignment horizontal="center" vertical="center"/>
      <protection locked="0"/>
    </xf>
    <xf numFmtId="0" fontId="4" fillId="7" borderId="16" xfId="2" applyFont="1" applyFill="1" applyBorder="1" applyAlignment="1" applyProtection="1">
      <alignment horizontal="left" vertical="center"/>
      <protection hidden="1"/>
    </xf>
    <xf numFmtId="0" fontId="4" fillId="7" borderId="17" xfId="2" applyFont="1" applyFill="1" applyBorder="1" applyAlignment="1" applyProtection="1">
      <alignment horizontal="left" vertical="center"/>
      <protection hidden="1"/>
    </xf>
    <xf numFmtId="0" fontId="4" fillId="7" borderId="18" xfId="2" applyFont="1" applyFill="1" applyBorder="1" applyAlignment="1" applyProtection="1">
      <alignment horizontal="left" vertical="center"/>
      <protection hidden="1"/>
    </xf>
    <xf numFmtId="0" fontId="10" fillId="0" borderId="0" xfId="2" applyFont="1" applyAlignment="1">
      <alignment horizontal="right" vertical="center"/>
    </xf>
    <xf numFmtId="0" fontId="6" fillId="2" borderId="0" xfId="2" applyFont="1" applyFill="1" applyAlignment="1">
      <alignment horizontal="center" vertical="center"/>
    </xf>
    <xf numFmtId="0" fontId="3" fillId="0" borderId="43" xfId="2" applyFont="1" applyBorder="1" applyAlignment="1">
      <alignment horizontal="left"/>
    </xf>
    <xf numFmtId="0" fontId="3" fillId="0" borderId="44" xfId="2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2" borderId="21" xfId="2" applyFont="1" applyFill="1" applyBorder="1" applyAlignment="1">
      <alignment horizontal="center" vertical="center"/>
    </xf>
    <xf numFmtId="0" fontId="6" fillId="2" borderId="22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3" fillId="0" borderId="11" xfId="2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5" xfId="2" applyFont="1" applyBorder="1" applyAlignment="1">
      <alignment horizontal="left"/>
    </xf>
    <xf numFmtId="0" fontId="3" fillId="0" borderId="47" xfId="2" applyFont="1" applyBorder="1" applyAlignment="1">
      <alignment horizontal="left"/>
    </xf>
    <xf numFmtId="0" fontId="3" fillId="0" borderId="30" xfId="2" applyFont="1" applyBorder="1" applyAlignment="1">
      <alignment horizontal="left"/>
    </xf>
    <xf numFmtId="0" fontId="3" fillId="0" borderId="13" xfId="2" applyFont="1" applyBorder="1" applyAlignment="1">
      <alignment horizontal="left"/>
    </xf>
    <xf numFmtId="0" fontId="3" fillId="0" borderId="50" xfId="2" applyFont="1" applyBorder="1" applyAlignment="1">
      <alignment horizontal="left"/>
    </xf>
    <xf numFmtId="0" fontId="3" fillId="0" borderId="48" xfId="2" applyFont="1" applyBorder="1" applyAlignment="1">
      <alignment horizontal="left"/>
    </xf>
    <xf numFmtId="0" fontId="1" fillId="0" borderId="0" xfId="2" applyAlignment="1">
      <alignment horizontal="center"/>
    </xf>
    <xf numFmtId="0" fontId="3" fillId="0" borderId="42" xfId="2" applyFont="1" applyBorder="1" applyAlignment="1">
      <alignment horizontal="left"/>
    </xf>
    <xf numFmtId="0" fontId="3" fillId="0" borderId="15" xfId="2" applyFont="1" applyBorder="1" applyAlignment="1">
      <alignment horizontal="left"/>
    </xf>
    <xf numFmtId="0" fontId="4" fillId="6" borderId="21" xfId="2" applyFont="1" applyFill="1" applyBorder="1" applyAlignment="1">
      <alignment horizontal="center"/>
    </xf>
    <xf numFmtId="0" fontId="4" fillId="6" borderId="22" xfId="2" applyFont="1" applyFill="1" applyBorder="1" applyAlignment="1">
      <alignment horizontal="center"/>
    </xf>
    <xf numFmtId="0" fontId="4" fillId="6" borderId="23" xfId="2" applyFont="1" applyFill="1" applyBorder="1" applyAlignment="1">
      <alignment horizontal="center"/>
    </xf>
    <xf numFmtId="0" fontId="4" fillId="6" borderId="19" xfId="2" applyFont="1" applyFill="1" applyBorder="1" applyAlignment="1">
      <alignment horizontal="center"/>
    </xf>
    <xf numFmtId="0" fontId="4" fillId="6" borderId="24" xfId="2" applyFont="1" applyFill="1" applyBorder="1" applyAlignment="1">
      <alignment horizontal="center"/>
    </xf>
    <xf numFmtId="0" fontId="4" fillId="6" borderId="25" xfId="2" applyFont="1" applyFill="1" applyBorder="1" applyAlignment="1">
      <alignment horizontal="center"/>
    </xf>
    <xf numFmtId="0" fontId="3" fillId="0" borderId="36" xfId="2" applyFont="1" applyBorder="1" applyAlignment="1">
      <alignment horizontal="left"/>
    </xf>
    <xf numFmtId="0" fontId="3" fillId="0" borderId="37" xfId="2" applyFont="1" applyBorder="1" applyAlignment="1">
      <alignment horizontal="left"/>
    </xf>
    <xf numFmtId="0" fontId="3" fillId="0" borderId="6" xfId="2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14" xfId="2" applyFont="1" applyBorder="1" applyAlignment="1">
      <alignment horizontal="left"/>
    </xf>
    <xf numFmtId="0" fontId="3" fillId="0" borderId="34" xfId="2" applyFont="1" applyBorder="1" applyAlignment="1">
      <alignment horizontal="left"/>
    </xf>
    <xf numFmtId="0" fontId="8" fillId="0" borderId="0" xfId="2" applyFont="1" applyAlignment="1">
      <alignment horizontal="center"/>
    </xf>
    <xf numFmtId="0" fontId="3" fillId="0" borderId="0" xfId="2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34" fillId="4" borderId="0" xfId="0" applyFont="1" applyFill="1" applyAlignment="1">
      <alignment horizontal="center"/>
    </xf>
    <xf numFmtId="0" fontId="11" fillId="3" borderId="16" xfId="2" applyFont="1" applyFill="1" applyBorder="1" applyAlignment="1" applyProtection="1">
      <alignment horizontal="center"/>
    </xf>
    <xf numFmtId="0" fontId="11" fillId="3" borderId="17" xfId="2" applyFont="1" applyFill="1" applyBorder="1" applyAlignment="1" applyProtection="1">
      <alignment horizontal="center"/>
    </xf>
    <xf numFmtId="0" fontId="11" fillId="3" borderId="18" xfId="2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42" fillId="2" borderId="0" xfId="11" applyFont="1" applyFill="1" applyBorder="1" applyAlignment="1" applyProtection="1">
      <alignment horizontal="center" vertical="center"/>
    </xf>
    <xf numFmtId="0" fontId="43" fillId="2" borderId="0" xfId="11" applyFont="1" applyFill="1" applyAlignment="1" applyProtection="1">
      <alignment horizontal="center" vertical="center"/>
    </xf>
    <xf numFmtId="0" fontId="3" fillId="0" borderId="1" xfId="2" quotePrefix="1" applyFont="1" applyBorder="1" applyAlignment="1">
      <alignment horizontal="center"/>
    </xf>
    <xf numFmtId="0" fontId="14" fillId="0" borderId="1" xfId="31" applyFont="1" applyBorder="1" applyAlignment="1">
      <alignment horizontal="right"/>
    </xf>
    <xf numFmtId="0" fontId="1" fillId="0" borderId="0" xfId="2" applyAlignment="1">
      <alignment horizontal="left"/>
    </xf>
    <xf numFmtId="0" fontId="5" fillId="0" borderId="0" xfId="2" applyFont="1" applyAlignment="1">
      <alignment horizontal="center"/>
    </xf>
    <xf numFmtId="0" fontId="4" fillId="7" borderId="16" xfId="2" applyFont="1" applyFill="1" applyBorder="1" applyAlignment="1">
      <alignment horizontal="left"/>
    </xf>
    <xf numFmtId="0" fontId="4" fillId="7" borderId="39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/>
    </xf>
    <xf numFmtId="0" fontId="4" fillId="7" borderId="4" xfId="2" applyFont="1" applyFill="1" applyBorder="1" applyAlignment="1">
      <alignment horizontal="center"/>
    </xf>
    <xf numFmtId="0" fontId="51" fillId="0" borderId="48" xfId="31" applyFont="1" applyBorder="1" applyAlignment="1">
      <alignment horizontal="right"/>
    </xf>
    <xf numFmtId="0" fontId="3" fillId="0" borderId="31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0" borderId="0" xfId="2" quotePrefix="1" applyFont="1" applyBorder="1" applyAlignment="1">
      <alignment horizontal="center"/>
    </xf>
    <xf numFmtId="0" fontId="14" fillId="0" borderId="0" xfId="3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51" fillId="0" borderId="48" xfId="10" applyFont="1" applyBorder="1" applyAlignment="1" applyProtection="1">
      <alignment horizontal="right"/>
    </xf>
    <xf numFmtId="2" fontId="3" fillId="0" borderId="30" xfId="2" quotePrefix="1" applyNumberFormat="1" applyFont="1" applyBorder="1" applyAlignment="1">
      <alignment horizontal="center"/>
    </xf>
    <xf numFmtId="2" fontId="3" fillId="0" borderId="44" xfId="2" quotePrefix="1" applyNumberFormat="1" applyFont="1" applyBorder="1" applyAlignment="1">
      <alignment horizontal="center"/>
    </xf>
    <xf numFmtId="2" fontId="3" fillId="0" borderId="31" xfId="2" quotePrefix="1" applyNumberFormat="1" applyFont="1" applyBorder="1" applyAlignment="1">
      <alignment horizontal="center"/>
    </xf>
    <xf numFmtId="0" fontId="14" fillId="0" borderId="30" xfId="31" applyFont="1" applyBorder="1" applyAlignment="1">
      <alignment horizontal="right"/>
    </xf>
    <xf numFmtId="0" fontId="51" fillId="0" borderId="44" xfId="31" applyFont="1" applyBorder="1" applyAlignment="1">
      <alignment horizontal="right"/>
    </xf>
    <xf numFmtId="0" fontId="51" fillId="0" borderId="31" xfId="31" applyFont="1" applyBorder="1" applyAlignment="1">
      <alignment horizontal="right"/>
    </xf>
    <xf numFmtId="0" fontId="3" fillId="0" borderId="30" xfId="2" quotePrefix="1" applyFont="1" applyBorder="1" applyAlignment="1">
      <alignment horizontal="center"/>
    </xf>
    <xf numFmtId="0" fontId="3" fillId="0" borderId="44" xfId="2" quotePrefix="1" applyFont="1" applyBorder="1" applyAlignment="1">
      <alignment horizontal="center"/>
    </xf>
    <xf numFmtId="0" fontId="3" fillId="0" borderId="31" xfId="2" quotePrefix="1" applyFont="1" applyBorder="1" applyAlignment="1">
      <alignment horizontal="center"/>
    </xf>
    <xf numFmtId="0" fontId="14" fillId="0" borderId="44" xfId="31" applyFont="1" applyBorder="1" applyAlignment="1">
      <alignment horizontal="right"/>
    </xf>
    <xf numFmtId="0" fontId="14" fillId="0" borderId="31" xfId="31" applyFont="1" applyBorder="1" applyAlignment="1">
      <alignment horizontal="right"/>
    </xf>
    <xf numFmtId="0" fontId="14" fillId="0" borderId="1" xfId="10" applyFont="1" applyBorder="1" applyAlignment="1" applyProtection="1">
      <alignment horizontal="right"/>
    </xf>
    <xf numFmtId="0" fontId="0" fillId="0" borderId="24" xfId="0" applyBorder="1" applyAlignment="1">
      <alignment horizontal="center"/>
    </xf>
    <xf numFmtId="0" fontId="21" fillId="2" borderId="16" xfId="7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7" fillId="2" borderId="24" xfId="0" applyFont="1" applyFill="1" applyBorder="1" applyAlignment="1">
      <alignment horizontal="center"/>
    </xf>
    <xf numFmtId="0" fontId="17" fillId="2" borderId="25" xfId="0" applyFont="1" applyFill="1" applyBorder="1" applyAlignment="1">
      <alignment horizontal="center"/>
    </xf>
    <xf numFmtId="3" fontId="24" fillId="0" borderId="14" xfId="6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0" borderId="0" xfId="0" applyFont="1" applyAlignment="1">
      <alignment horizontal="right"/>
    </xf>
    <xf numFmtId="0" fontId="16" fillId="0" borderId="0" xfId="0" applyFont="1" applyAlignment="1"/>
    <xf numFmtId="0" fontId="21" fillId="3" borderId="16" xfId="7" applyFont="1" applyFill="1" applyBorder="1" applyAlignment="1">
      <alignment vertical="center" wrapText="1"/>
    </xf>
    <xf numFmtId="0" fontId="21" fillId="3" borderId="17" xfId="7" applyFont="1" applyFill="1" applyBorder="1" applyAlignment="1">
      <alignment vertical="center" wrapText="1"/>
    </xf>
    <xf numFmtId="0" fontId="21" fillId="3" borderId="18" xfId="7" applyFont="1" applyFill="1" applyBorder="1" applyAlignment="1">
      <alignment vertical="center" wrapText="1"/>
    </xf>
    <xf numFmtId="0" fontId="50" fillId="2" borderId="17" xfId="0" applyFont="1" applyFill="1" applyBorder="1" applyAlignment="1">
      <alignment horizontal="center" vertical="center"/>
    </xf>
    <xf numFmtId="0" fontId="50" fillId="2" borderId="18" xfId="0" applyFont="1" applyFill="1" applyBorder="1" applyAlignment="1">
      <alignment horizontal="center" vertical="center"/>
    </xf>
    <xf numFmtId="0" fontId="21" fillId="3" borderId="16" xfId="7" applyFont="1" applyFill="1" applyBorder="1" applyAlignment="1">
      <alignment horizontal="center" vertical="center" wrapText="1"/>
    </xf>
    <xf numFmtId="0" fontId="21" fillId="3" borderId="17" xfId="7" applyFont="1" applyFill="1" applyBorder="1" applyAlignment="1">
      <alignment horizontal="center" vertical="center" wrapText="1"/>
    </xf>
    <xf numFmtId="0" fontId="21" fillId="3" borderId="18" xfId="7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/>
    </xf>
    <xf numFmtId="0" fontId="32" fillId="2" borderId="24" xfId="0" applyFont="1" applyFill="1" applyBorder="1" applyAlignment="1">
      <alignment horizontal="center"/>
    </xf>
    <xf numFmtId="0" fontId="32" fillId="2" borderId="25" xfId="0" applyFont="1" applyFill="1" applyBorder="1" applyAlignment="1">
      <alignment horizontal="center"/>
    </xf>
    <xf numFmtId="0" fontId="18" fillId="0" borderId="0" xfId="0" applyFont="1" applyAlignment="1"/>
    <xf numFmtId="0" fontId="32" fillId="2" borderId="22" xfId="0" applyFont="1" applyFill="1" applyBorder="1" applyAlignment="1">
      <alignment horizontal="center"/>
    </xf>
    <xf numFmtId="0" fontId="32" fillId="2" borderId="23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2">
    <cellStyle name="Bad" xfId="12"/>
    <cellStyle name="Calculation" xfId="13"/>
    <cellStyle name="Check Cell" xfId="14"/>
    <cellStyle name="Comma" xfId="6" builtinId="3"/>
    <cellStyle name="Currency 2" xfId="4"/>
    <cellStyle name="Excel Built-in Normal 1" xfId="1"/>
    <cellStyle name="Explanatory Text" xfId="15"/>
    <cellStyle name="Good" xfId="16"/>
    <cellStyle name="Heading 1" xfId="17"/>
    <cellStyle name="Heading 2" xfId="18"/>
    <cellStyle name="Heading 3" xfId="19"/>
    <cellStyle name="Heading 4" xfId="20"/>
    <cellStyle name="Hyperlink" xfId="5" builtinId="8"/>
    <cellStyle name="Hyperlink 2" xfId="3"/>
    <cellStyle name="Hyperlink 2 2" xfId="31"/>
    <cellStyle name="Hyperlink 3" xfId="10"/>
    <cellStyle name="Input" xfId="21"/>
    <cellStyle name="Linked Cell" xfId="22"/>
    <cellStyle name="Neutral" xfId="23"/>
    <cellStyle name="Normal" xfId="0" builtinId="0"/>
    <cellStyle name="Normal 2" xfId="2"/>
    <cellStyle name="Normal 2 2" xfId="29"/>
    <cellStyle name="Note" xfId="24"/>
    <cellStyle name="Output" xfId="25"/>
    <cellStyle name="Standaard 2" xfId="11"/>
    <cellStyle name="Standaard 99" xfId="30"/>
    <cellStyle name="Standaard_Blad1" xfId="9"/>
    <cellStyle name="Standaard_Blad1 (2)" xfId="8"/>
    <cellStyle name="Standaard_DPCTAR" xfId="7"/>
    <cellStyle name="Title" xfId="26"/>
    <cellStyle name="Total" xfId="27"/>
    <cellStyle name="Warning Text" xfId="28"/>
  </cellStyles>
  <dxfs count="0"/>
  <tableStyles count="0" defaultTableStyle="TableStyleMedium9" defaultPivotStyle="PivotStyleLight16"/>
  <colors>
    <mruColors>
      <color rgb="FF00A1F0"/>
      <color rgb="FF00A4F0"/>
      <color rgb="FF009EF0"/>
      <color rgb="FF0053FF"/>
      <color rgb="FF0000FF"/>
      <color rgb="FF00000D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676275</xdr:colOff>
      <xdr:row>8</xdr:row>
      <xdr:rowOff>43570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8220074" cy="156757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</xdr:row>
      <xdr:rowOff>74519</xdr:rowOff>
    </xdr:from>
    <xdr:to>
      <xdr:col>12</xdr:col>
      <xdr:colOff>1</xdr:colOff>
      <xdr:row>52</xdr:row>
      <xdr:rowOff>152400</xdr:rowOff>
    </xdr:to>
    <xdr:pic>
      <xdr:nvPicPr>
        <xdr:cNvPr id="4" name="Afbeelding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428194"/>
          <a:ext cx="7315200" cy="8398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997884</xdr:colOff>
      <xdr:row>42</xdr:row>
      <xdr:rowOff>0</xdr:rowOff>
    </xdr:from>
    <xdr:to>
      <xdr:col>1</xdr:col>
      <xdr:colOff>4109</xdr:colOff>
      <xdr:row>45</xdr:row>
      <xdr:rowOff>161364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34" y="12163425"/>
          <a:ext cx="6350" cy="74238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0</xdr:row>
      <xdr:rowOff>0</xdr:rowOff>
    </xdr:from>
    <xdr:to>
      <xdr:col>10</xdr:col>
      <xdr:colOff>800100</xdr:colOff>
      <xdr:row>0</xdr:row>
      <xdr:rowOff>1880226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0"/>
          <a:ext cx="9210674" cy="1880226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62</xdr:row>
      <xdr:rowOff>79374</xdr:rowOff>
    </xdr:from>
    <xdr:to>
      <xdr:col>10</xdr:col>
      <xdr:colOff>798000</xdr:colOff>
      <xdr:row>62</xdr:row>
      <xdr:rowOff>1068884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12572999"/>
          <a:ext cx="9180000" cy="9895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997884</xdr:colOff>
      <xdr:row>133</xdr:row>
      <xdr:rowOff>0</xdr:rowOff>
    </xdr:from>
    <xdr:to>
      <xdr:col>1</xdr:col>
      <xdr:colOff>4109</xdr:colOff>
      <xdr:row>137</xdr:row>
      <xdr:rowOff>18489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834" y="24412575"/>
          <a:ext cx="6350" cy="742389"/>
        </a:xfrm>
        <a:prstGeom prst="rect">
          <a:avLst/>
        </a:prstGeom>
      </xdr:spPr>
    </xdr:pic>
    <xdr:clientData/>
  </xdr:twoCellAnchor>
  <xdr:twoCellAnchor editAs="oneCell">
    <xdr:from>
      <xdr:col>0</xdr:col>
      <xdr:colOff>997884</xdr:colOff>
      <xdr:row>69</xdr:row>
      <xdr:rowOff>0</xdr:rowOff>
    </xdr:from>
    <xdr:to>
      <xdr:col>1</xdr:col>
      <xdr:colOff>4109</xdr:colOff>
      <xdr:row>72</xdr:row>
      <xdr:rowOff>142314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834" y="11096625"/>
          <a:ext cx="6350" cy="74238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0</xdr:rowOff>
    </xdr:from>
    <xdr:to>
      <xdr:col>10</xdr:col>
      <xdr:colOff>876300</xdr:colOff>
      <xdr:row>0</xdr:row>
      <xdr:rowOff>1905000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9972675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68</xdr:row>
      <xdr:rowOff>47625</xdr:rowOff>
    </xdr:from>
    <xdr:to>
      <xdr:col>10</xdr:col>
      <xdr:colOff>902100</xdr:colOff>
      <xdr:row>68</xdr:row>
      <xdr:rowOff>1126384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5125700"/>
          <a:ext cx="10674750" cy="107875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137</xdr:row>
      <xdr:rowOff>85725</xdr:rowOff>
    </xdr:from>
    <xdr:to>
      <xdr:col>10</xdr:col>
      <xdr:colOff>892575</xdr:colOff>
      <xdr:row>137</xdr:row>
      <xdr:rowOff>1164484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46550"/>
          <a:ext cx="9988950" cy="1078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32430</xdr:rowOff>
    </xdr:from>
    <xdr:to>
      <xdr:col>11</xdr:col>
      <xdr:colOff>0</xdr:colOff>
      <xdr:row>0</xdr:row>
      <xdr:rowOff>2656431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32430"/>
          <a:ext cx="12045315" cy="26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10</xdr:col>
      <xdr:colOff>1104148</xdr:colOff>
      <xdr:row>64</xdr:row>
      <xdr:rowOff>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57900"/>
          <a:ext cx="12064248" cy="138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77481</xdr:colOff>
      <xdr:row>0</xdr:row>
      <xdr:rowOff>1</xdr:rowOff>
    </xdr:from>
    <xdr:to>
      <xdr:col>10</xdr:col>
      <xdr:colOff>435598</xdr:colOff>
      <xdr:row>0</xdr:row>
      <xdr:rowOff>2590107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81" y="1"/>
          <a:ext cx="11889717" cy="2590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10</xdr:col>
      <xdr:colOff>1016000</xdr:colOff>
      <xdr:row>0</xdr:row>
      <xdr:rowOff>2590106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0"/>
          <a:ext cx="12014200" cy="259010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74</xdr:row>
      <xdr:rowOff>38101</xdr:rowOff>
    </xdr:from>
    <xdr:to>
      <xdr:col>10</xdr:col>
      <xdr:colOff>1044575</xdr:colOff>
      <xdr:row>74</xdr:row>
      <xdr:rowOff>1422775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018001"/>
          <a:ext cx="12839700" cy="1384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997884</xdr:colOff>
      <xdr:row>82</xdr:row>
      <xdr:rowOff>0</xdr:rowOff>
    </xdr:from>
    <xdr:to>
      <xdr:col>1</xdr:col>
      <xdr:colOff>934</xdr:colOff>
      <xdr:row>84</xdr:row>
      <xdr:rowOff>409014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09" y="15056783"/>
          <a:ext cx="6350" cy="790014"/>
        </a:xfrm>
        <a:prstGeom prst="rect">
          <a:avLst/>
        </a:prstGeom>
      </xdr:spPr>
    </xdr:pic>
    <xdr:clientData/>
  </xdr:twoCellAnchor>
  <xdr:twoCellAnchor editAs="oneCell">
    <xdr:from>
      <xdr:col>0</xdr:col>
      <xdr:colOff>80656</xdr:colOff>
      <xdr:row>0</xdr:row>
      <xdr:rowOff>0</xdr:rowOff>
    </xdr:from>
    <xdr:to>
      <xdr:col>4</xdr:col>
      <xdr:colOff>743573</xdr:colOff>
      <xdr:row>0</xdr:row>
      <xdr:rowOff>2590106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56" y="0"/>
          <a:ext cx="11889717" cy="259010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83</xdr:row>
      <xdr:rowOff>174625</xdr:rowOff>
    </xdr:from>
    <xdr:to>
      <xdr:col>4</xdr:col>
      <xdr:colOff>777875</xdr:colOff>
      <xdr:row>84</xdr:row>
      <xdr:rowOff>1368425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5589250"/>
          <a:ext cx="11982450" cy="1384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3186720</xdr:colOff>
      <xdr:row>0</xdr:row>
      <xdr:rowOff>3289300</xdr:rowOff>
    </xdr:to>
    <xdr:pic>
      <xdr:nvPicPr>
        <xdr:cNvPr id="2" name="Afbeelding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73920" cy="3289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178197</xdr:rowOff>
    </xdr:from>
    <xdr:to>
      <xdr:col>8</xdr:col>
      <xdr:colOff>1651000</xdr:colOff>
      <xdr:row>0</xdr:row>
      <xdr:rowOff>3163381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8197"/>
          <a:ext cx="13652500" cy="29851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589</xdr:row>
      <xdr:rowOff>114300</xdr:rowOff>
    </xdr:from>
    <xdr:to>
      <xdr:col>8</xdr:col>
      <xdr:colOff>1657460</xdr:colOff>
      <xdr:row>591</xdr:row>
      <xdr:rowOff>1257300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623100"/>
          <a:ext cx="13735160" cy="1504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93356</xdr:colOff>
      <xdr:row>0</xdr:row>
      <xdr:rowOff>0</xdr:rowOff>
    </xdr:from>
    <xdr:to>
      <xdr:col>10</xdr:col>
      <xdr:colOff>1181100</xdr:colOff>
      <xdr:row>0</xdr:row>
      <xdr:rowOff>2590106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56" y="0"/>
          <a:ext cx="12060544" cy="259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</xdr:rowOff>
    </xdr:from>
    <xdr:to>
      <xdr:col>12</xdr:col>
      <xdr:colOff>12700</xdr:colOff>
      <xdr:row>66</xdr:row>
      <xdr:rowOff>1422775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67200"/>
          <a:ext cx="12185650" cy="1410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997884</xdr:colOff>
      <xdr:row>59</xdr:row>
      <xdr:rowOff>0</xdr:rowOff>
    </xdr:from>
    <xdr:to>
      <xdr:col>1</xdr:col>
      <xdr:colOff>4109</xdr:colOff>
      <xdr:row>60</xdr:row>
      <xdr:rowOff>551889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34" y="12544425"/>
          <a:ext cx="6350" cy="74238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0</xdr:rowOff>
    </xdr:from>
    <xdr:to>
      <xdr:col>10</xdr:col>
      <xdr:colOff>819149</xdr:colOff>
      <xdr:row>0</xdr:row>
      <xdr:rowOff>1880226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9239249" cy="188022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60</xdr:row>
      <xdr:rowOff>57150</xdr:rowOff>
    </xdr:from>
    <xdr:to>
      <xdr:col>11</xdr:col>
      <xdr:colOff>563</xdr:colOff>
      <xdr:row>60</xdr:row>
      <xdr:rowOff>1123950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4106525"/>
          <a:ext cx="9897038" cy="1066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/Tarieven%20Edit%20Versions/NVO%20NLRTM%20LCL%20rates%20Export%20EditVersio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siness%20Units\NVO%20Consolidation\NVORTM\Rates\Export\LCL%20rates%20Export%20EditVers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dit%20version%20Import/NVO%20NLRTM%20LCL%20rates%20Import%20EditVersio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hagers_nvo.HOSTING\AppData\Local\Microsoft\Windows\Temporary%20Internet%20Files\Content.Outlook\ACV31FU1\LCL%20rates%20Import%20ClientVer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5_NVO/Offertes%20verkoop%20LCL/Export/Forwarders/LCL%20rates%20Export%20Edit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Calculator"/>
      <sheetName val="LCL Export Rates"/>
      <sheetName val="FOB charges"/>
      <sheetName val="Pan European charges"/>
      <sheetName val="Sheet1"/>
      <sheetName val="FilingRates"/>
      <sheetName val="Arr_Ports"/>
      <sheetName val="FOB &amp; Pan European charges"/>
      <sheetName val="IMO Surcharges"/>
      <sheetName val="Conditions"/>
      <sheetName val="Contacts"/>
      <sheetName val="Netherlands Trucking"/>
      <sheetName val="Belgium Trucking"/>
      <sheetName val="German Trucking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AE</v>
          </cell>
          <cell r="C1">
            <v>0</v>
          </cell>
        </row>
        <row r="2">
          <cell r="B2" t="str">
            <v>AO</v>
          </cell>
          <cell r="C2">
            <v>0</v>
          </cell>
        </row>
        <row r="3">
          <cell r="B3" t="str">
            <v>AR</v>
          </cell>
          <cell r="C3">
            <v>0</v>
          </cell>
        </row>
        <row r="4">
          <cell r="B4" t="str">
            <v>AS</v>
          </cell>
          <cell r="C4">
            <v>0</v>
          </cell>
        </row>
        <row r="5">
          <cell r="B5" t="str">
            <v>AU</v>
          </cell>
          <cell r="C5">
            <v>0</v>
          </cell>
        </row>
        <row r="6">
          <cell r="B6" t="str">
            <v>BB</v>
          </cell>
          <cell r="C6">
            <v>0</v>
          </cell>
        </row>
        <row r="7">
          <cell r="B7" t="str">
            <v>BD</v>
          </cell>
          <cell r="C7">
            <v>0</v>
          </cell>
        </row>
        <row r="8">
          <cell r="B8" t="str">
            <v>BH</v>
          </cell>
          <cell r="C8">
            <v>0</v>
          </cell>
        </row>
        <row r="9">
          <cell r="B9" t="str">
            <v>BN</v>
          </cell>
          <cell r="C9">
            <v>0</v>
          </cell>
        </row>
        <row r="10">
          <cell r="B10" t="str">
            <v>BO</v>
          </cell>
          <cell r="C10">
            <v>0</v>
          </cell>
        </row>
        <row r="11">
          <cell r="B11" t="str">
            <v>BR</v>
          </cell>
          <cell r="C11">
            <v>0</v>
          </cell>
        </row>
        <row r="12">
          <cell r="B12" t="str">
            <v>BW</v>
          </cell>
          <cell r="C12">
            <v>0</v>
          </cell>
        </row>
        <row r="13">
          <cell r="B13" t="str">
            <v>BZ</v>
          </cell>
          <cell r="C13">
            <v>0</v>
          </cell>
        </row>
        <row r="14">
          <cell r="B14" t="str">
            <v>CA</v>
          </cell>
          <cell r="C14">
            <v>35</v>
          </cell>
          <cell r="D14" t="str">
            <v>ACI Filing Fee</v>
          </cell>
        </row>
        <row r="15">
          <cell r="B15" t="str">
            <v>CK</v>
          </cell>
          <cell r="C15">
            <v>0</v>
          </cell>
        </row>
        <row r="16">
          <cell r="B16" t="str">
            <v>CK</v>
          </cell>
          <cell r="C16">
            <v>0</v>
          </cell>
        </row>
        <row r="17">
          <cell r="B17" t="str">
            <v>CL</v>
          </cell>
          <cell r="C17">
            <v>0</v>
          </cell>
        </row>
        <row r="18">
          <cell r="B18" t="str">
            <v>CN</v>
          </cell>
          <cell r="C18">
            <v>15</v>
          </cell>
          <cell r="D18" t="str">
            <v>CMF Filing Fee</v>
          </cell>
        </row>
        <row r="19">
          <cell r="B19" t="str">
            <v>CO</v>
          </cell>
          <cell r="C19">
            <v>0</v>
          </cell>
        </row>
        <row r="20">
          <cell r="B20" t="str">
            <v>CR</v>
          </cell>
          <cell r="C20">
            <v>0</v>
          </cell>
        </row>
        <row r="21">
          <cell r="B21" t="str">
            <v>CU</v>
          </cell>
          <cell r="C21">
            <v>0</v>
          </cell>
        </row>
        <row r="22">
          <cell r="B22" t="str">
            <v>CV</v>
          </cell>
          <cell r="C22">
            <v>0</v>
          </cell>
        </row>
        <row r="23">
          <cell r="B23" t="str">
            <v>DJ</v>
          </cell>
          <cell r="C23">
            <v>0</v>
          </cell>
        </row>
        <row r="24">
          <cell r="B24" t="str">
            <v>DO</v>
          </cell>
          <cell r="C24">
            <v>0</v>
          </cell>
        </row>
        <row r="25">
          <cell r="B25" t="str">
            <v>EC</v>
          </cell>
          <cell r="C25">
            <v>0</v>
          </cell>
        </row>
        <row r="26">
          <cell r="B26" t="str">
            <v>EG</v>
          </cell>
          <cell r="C26">
            <v>0</v>
          </cell>
        </row>
        <row r="27">
          <cell r="B27" t="str">
            <v>FJ</v>
          </cell>
          <cell r="C27">
            <v>0</v>
          </cell>
        </row>
        <row r="28">
          <cell r="B28" t="str">
            <v>GB</v>
          </cell>
          <cell r="C28">
            <v>0</v>
          </cell>
        </row>
        <row r="29">
          <cell r="B29" t="str">
            <v>GR</v>
          </cell>
          <cell r="C29">
            <v>0</v>
          </cell>
        </row>
        <row r="30">
          <cell r="B30" t="str">
            <v>GT</v>
          </cell>
          <cell r="C30">
            <v>0</v>
          </cell>
        </row>
        <row r="31">
          <cell r="B31" t="str">
            <v>GU</v>
          </cell>
          <cell r="C31">
            <v>0</v>
          </cell>
        </row>
        <row r="32">
          <cell r="B32" t="str">
            <v>GY</v>
          </cell>
          <cell r="C32">
            <v>0</v>
          </cell>
        </row>
        <row r="33">
          <cell r="B33" t="str">
            <v>HN</v>
          </cell>
          <cell r="C33">
            <v>0</v>
          </cell>
        </row>
        <row r="34">
          <cell r="B34" t="str">
            <v>HT</v>
          </cell>
          <cell r="C34">
            <v>0</v>
          </cell>
        </row>
        <row r="35">
          <cell r="B35" t="str">
            <v>ID</v>
          </cell>
          <cell r="C35">
            <v>0</v>
          </cell>
        </row>
        <row r="36">
          <cell r="B36" t="str">
            <v>IE</v>
          </cell>
          <cell r="C36">
            <v>0</v>
          </cell>
        </row>
        <row r="37">
          <cell r="B37" t="str">
            <v>IL</v>
          </cell>
          <cell r="C37">
            <v>0</v>
          </cell>
        </row>
        <row r="38">
          <cell r="B38" t="str">
            <v>IN</v>
          </cell>
          <cell r="C38">
            <v>0</v>
          </cell>
        </row>
        <row r="39">
          <cell r="B39" t="str">
            <v>IQ</v>
          </cell>
          <cell r="C39">
            <v>0</v>
          </cell>
        </row>
        <row r="40">
          <cell r="B40" t="str">
            <v>IR</v>
          </cell>
          <cell r="C40">
            <v>0</v>
          </cell>
        </row>
        <row r="41">
          <cell r="B41" t="str">
            <v>IS</v>
          </cell>
          <cell r="C41">
            <v>0</v>
          </cell>
        </row>
        <row r="42">
          <cell r="B42" t="str">
            <v>JM</v>
          </cell>
          <cell r="C42">
            <v>0</v>
          </cell>
        </row>
        <row r="43">
          <cell r="B43" t="str">
            <v>JO</v>
          </cell>
          <cell r="C43">
            <v>0</v>
          </cell>
        </row>
        <row r="44">
          <cell r="B44" t="str">
            <v>JP</v>
          </cell>
          <cell r="C44">
            <v>35</v>
          </cell>
          <cell r="D44" t="str">
            <v>AFR Filing Fee</v>
          </cell>
        </row>
        <row r="45">
          <cell r="B45" t="str">
            <v>KE</v>
          </cell>
          <cell r="C45">
            <v>0</v>
          </cell>
        </row>
        <row r="46">
          <cell r="B46" t="str">
            <v>KH</v>
          </cell>
          <cell r="C46">
            <v>0</v>
          </cell>
        </row>
        <row r="47">
          <cell r="B47" t="str">
            <v>KI</v>
          </cell>
          <cell r="C47">
            <v>0</v>
          </cell>
        </row>
        <row r="48">
          <cell r="B48" t="str">
            <v>KR</v>
          </cell>
          <cell r="C48">
            <v>0</v>
          </cell>
        </row>
        <row r="49">
          <cell r="B49" t="str">
            <v>KW</v>
          </cell>
          <cell r="C49">
            <v>0</v>
          </cell>
        </row>
        <row r="50">
          <cell r="B50" t="str">
            <v>LK</v>
          </cell>
          <cell r="C50">
            <v>0</v>
          </cell>
        </row>
        <row r="51">
          <cell r="B51" t="str">
            <v>MA</v>
          </cell>
          <cell r="C51">
            <v>0</v>
          </cell>
        </row>
        <row r="52">
          <cell r="B52" t="str">
            <v>MG</v>
          </cell>
          <cell r="C52">
            <v>0</v>
          </cell>
        </row>
        <row r="53">
          <cell r="B53" t="str">
            <v>MH</v>
          </cell>
          <cell r="C53">
            <v>0</v>
          </cell>
        </row>
        <row r="54">
          <cell r="B54" t="str">
            <v>MM</v>
          </cell>
          <cell r="C54">
            <v>0</v>
          </cell>
        </row>
        <row r="55">
          <cell r="B55" t="str">
            <v>MU</v>
          </cell>
          <cell r="C55">
            <v>0</v>
          </cell>
        </row>
        <row r="56">
          <cell r="B56" t="str">
            <v>MV</v>
          </cell>
          <cell r="C56">
            <v>0</v>
          </cell>
        </row>
        <row r="57">
          <cell r="B57" t="str">
            <v>MW</v>
          </cell>
          <cell r="C57">
            <v>0</v>
          </cell>
        </row>
        <row r="58">
          <cell r="B58" t="str">
            <v>MY</v>
          </cell>
          <cell r="C58">
            <v>0</v>
          </cell>
        </row>
        <row r="59">
          <cell r="B59" t="str">
            <v>MZ</v>
          </cell>
          <cell r="C59">
            <v>0</v>
          </cell>
        </row>
        <row r="60">
          <cell r="B60" t="str">
            <v>NA</v>
          </cell>
          <cell r="C60">
            <v>0</v>
          </cell>
        </row>
        <row r="61">
          <cell r="B61" t="str">
            <v>NC</v>
          </cell>
          <cell r="C61">
            <v>0</v>
          </cell>
        </row>
        <row r="62">
          <cell r="B62" t="str">
            <v>NF</v>
          </cell>
          <cell r="C62">
            <v>0</v>
          </cell>
        </row>
        <row r="63">
          <cell r="B63" t="str">
            <v>NI</v>
          </cell>
          <cell r="C63">
            <v>0</v>
          </cell>
        </row>
        <row r="64">
          <cell r="B64" t="str">
            <v>NU</v>
          </cell>
          <cell r="C64">
            <v>0</v>
          </cell>
        </row>
        <row r="65">
          <cell r="B65" t="str">
            <v>NZ</v>
          </cell>
          <cell r="C65">
            <v>0</v>
          </cell>
        </row>
        <row r="66">
          <cell r="B66" t="str">
            <v>OM</v>
          </cell>
          <cell r="C66">
            <v>0</v>
          </cell>
        </row>
        <row r="67">
          <cell r="B67" t="str">
            <v>PA</v>
          </cell>
          <cell r="C67">
            <v>0</v>
          </cell>
        </row>
        <row r="68">
          <cell r="B68" t="str">
            <v>PE</v>
          </cell>
          <cell r="C68">
            <v>0</v>
          </cell>
        </row>
        <row r="69">
          <cell r="B69" t="str">
            <v>PF</v>
          </cell>
          <cell r="C69">
            <v>0</v>
          </cell>
        </row>
        <row r="70">
          <cell r="B70" t="str">
            <v>PG</v>
          </cell>
          <cell r="C70">
            <v>0</v>
          </cell>
        </row>
        <row r="71">
          <cell r="B71" t="str">
            <v>PH</v>
          </cell>
          <cell r="C71">
            <v>0</v>
          </cell>
        </row>
        <row r="72">
          <cell r="B72" t="str">
            <v>PK</v>
          </cell>
          <cell r="C72">
            <v>0</v>
          </cell>
        </row>
        <row r="73">
          <cell r="B73" t="str">
            <v>PR</v>
          </cell>
          <cell r="C73">
            <v>0</v>
          </cell>
        </row>
        <row r="74">
          <cell r="B74" t="str">
            <v>PT</v>
          </cell>
          <cell r="C74">
            <v>0</v>
          </cell>
        </row>
        <row r="75">
          <cell r="B75" t="str">
            <v>PT</v>
          </cell>
          <cell r="C75">
            <v>0</v>
          </cell>
        </row>
        <row r="76">
          <cell r="B76" t="str">
            <v>PT</v>
          </cell>
          <cell r="C76">
            <v>0</v>
          </cell>
        </row>
        <row r="77">
          <cell r="B77" t="str">
            <v>PY</v>
          </cell>
          <cell r="C77">
            <v>0</v>
          </cell>
        </row>
        <row r="78">
          <cell r="B78" t="str">
            <v>QA</v>
          </cell>
          <cell r="C78">
            <v>0</v>
          </cell>
        </row>
        <row r="79">
          <cell r="B79" t="str">
            <v>RE</v>
          </cell>
          <cell r="C79">
            <v>0</v>
          </cell>
        </row>
        <row r="80">
          <cell r="B80" t="str">
            <v>RU</v>
          </cell>
          <cell r="C80">
            <v>0</v>
          </cell>
        </row>
        <row r="81">
          <cell r="B81" t="str">
            <v>SA</v>
          </cell>
          <cell r="C81">
            <v>0</v>
          </cell>
        </row>
        <row r="82">
          <cell r="B82" t="str">
            <v>SC</v>
          </cell>
          <cell r="C82">
            <v>0</v>
          </cell>
        </row>
        <row r="83">
          <cell r="B83" t="str">
            <v>SD</v>
          </cell>
          <cell r="C83">
            <v>0</v>
          </cell>
        </row>
        <row r="84">
          <cell r="B84" t="str">
            <v>SG</v>
          </cell>
          <cell r="C84">
            <v>0</v>
          </cell>
        </row>
        <row r="85">
          <cell r="B85" t="str">
            <v>SV</v>
          </cell>
          <cell r="C85">
            <v>0</v>
          </cell>
        </row>
        <row r="86">
          <cell r="B86" t="str">
            <v>TH</v>
          </cell>
          <cell r="C86">
            <v>0</v>
          </cell>
        </row>
        <row r="87">
          <cell r="B87" t="str">
            <v>TO</v>
          </cell>
          <cell r="C87">
            <v>0</v>
          </cell>
        </row>
        <row r="88">
          <cell r="B88" t="str">
            <v>TO</v>
          </cell>
          <cell r="C88">
            <v>0</v>
          </cell>
        </row>
        <row r="89">
          <cell r="B89" t="str">
            <v>TR</v>
          </cell>
          <cell r="C89">
            <v>0</v>
          </cell>
        </row>
        <row r="90">
          <cell r="B90" t="str">
            <v>TT</v>
          </cell>
          <cell r="C90">
            <v>0</v>
          </cell>
        </row>
        <row r="91">
          <cell r="B91" t="str">
            <v>TV</v>
          </cell>
          <cell r="C91">
            <v>0</v>
          </cell>
        </row>
        <row r="92">
          <cell r="B92" t="str">
            <v>TW</v>
          </cell>
          <cell r="C92">
            <v>0</v>
          </cell>
        </row>
        <row r="93">
          <cell r="B93" t="str">
            <v>TZ</v>
          </cell>
          <cell r="C93">
            <v>0</v>
          </cell>
        </row>
        <row r="94">
          <cell r="B94" t="str">
            <v>UG</v>
          </cell>
          <cell r="C94">
            <v>0</v>
          </cell>
        </row>
        <row r="95">
          <cell r="B95" t="str">
            <v>US</v>
          </cell>
          <cell r="C95">
            <v>0</v>
          </cell>
        </row>
        <row r="96">
          <cell r="B96" t="str">
            <v>US</v>
          </cell>
          <cell r="C96">
            <v>35</v>
          </cell>
          <cell r="D96" t="str">
            <v>AMS Filing Fee</v>
          </cell>
        </row>
        <row r="97">
          <cell r="B97" t="str">
            <v>UY</v>
          </cell>
          <cell r="C97">
            <v>0</v>
          </cell>
        </row>
        <row r="98">
          <cell r="B98" t="str">
            <v>VE</v>
          </cell>
          <cell r="C98">
            <v>0</v>
          </cell>
        </row>
        <row r="99">
          <cell r="B99" t="str">
            <v>VN</v>
          </cell>
          <cell r="C99">
            <v>0</v>
          </cell>
        </row>
        <row r="100">
          <cell r="B100" t="str">
            <v>VU</v>
          </cell>
          <cell r="C100">
            <v>0</v>
          </cell>
        </row>
        <row r="101">
          <cell r="B101" t="str">
            <v>VU</v>
          </cell>
          <cell r="C101">
            <v>0</v>
          </cell>
        </row>
        <row r="102">
          <cell r="B102" t="str">
            <v>WF</v>
          </cell>
          <cell r="C102">
            <v>0</v>
          </cell>
        </row>
        <row r="103">
          <cell r="B103" t="str">
            <v>WS</v>
          </cell>
          <cell r="C103">
            <v>0</v>
          </cell>
        </row>
        <row r="104">
          <cell r="B104" t="str">
            <v>YE</v>
          </cell>
          <cell r="C104">
            <v>0</v>
          </cell>
        </row>
        <row r="105">
          <cell r="B105" t="str">
            <v>ZA</v>
          </cell>
          <cell r="C105">
            <v>0</v>
          </cell>
        </row>
        <row r="106">
          <cell r="B106" t="str">
            <v>ZM</v>
          </cell>
          <cell r="C106">
            <v>0</v>
          </cell>
        </row>
        <row r="107">
          <cell r="B107" t="str">
            <v>ZW</v>
          </cell>
          <cell r="C107">
            <v>0</v>
          </cell>
        </row>
      </sheetData>
      <sheetData sheetId="7">
        <row r="1">
          <cell r="B1" t="str">
            <v>Select a Port</v>
          </cell>
        </row>
        <row r="2">
          <cell r="A2" t="str">
            <v>EGTRC</v>
          </cell>
          <cell r="B2" t="str">
            <v>10th of Ramadan City</v>
          </cell>
          <cell r="C2" t="str">
            <v>10th of Ramadan City</v>
          </cell>
          <cell r="D2" t="str">
            <v>Alexandria</v>
          </cell>
          <cell r="E2" t="str">
            <v>Rotterdam</v>
          </cell>
          <cell r="F2" t="str">
            <v>Euro</v>
          </cell>
          <cell r="G2">
            <v>63</v>
          </cell>
          <cell r="H2">
            <v>63</v>
          </cell>
          <cell r="I2" t="str">
            <v>Weekly</v>
          </cell>
          <cell r="J2">
            <v>22</v>
          </cell>
          <cell r="K2" t="str">
            <v>Y</v>
          </cell>
          <cell r="L2" t="str">
            <v>R</v>
          </cell>
          <cell r="M2">
            <v>11</v>
          </cell>
          <cell r="N2" t="str">
            <v>NLRTM</v>
          </cell>
          <cell r="O2" t="str">
            <v>EGALY</v>
          </cell>
        </row>
        <row r="3">
          <cell r="A3" t="str">
            <v>AEAUH</v>
          </cell>
          <cell r="B3" t="str">
            <v>Abu Dhabi</v>
          </cell>
          <cell r="C3" t="str">
            <v>Abu Dhabi</v>
          </cell>
          <cell r="D3" t="str">
            <v>Dubai (Jebel Ali)</v>
          </cell>
          <cell r="E3" t="str">
            <v>Rotterdam</v>
          </cell>
          <cell r="F3" t="str">
            <v>Usd</v>
          </cell>
          <cell r="G3">
            <v>38</v>
          </cell>
          <cell r="H3">
            <v>38</v>
          </cell>
          <cell r="I3" t="str">
            <v>Weekly</v>
          </cell>
          <cell r="J3">
            <v>31</v>
          </cell>
          <cell r="K3" t="str">
            <v>Y</v>
          </cell>
          <cell r="L3" t="str">
            <v>R</v>
          </cell>
          <cell r="M3" t="str">
            <v>6/9</v>
          </cell>
          <cell r="N3" t="str">
            <v>NLRTM</v>
          </cell>
          <cell r="O3" t="str">
            <v>AEDXB</v>
          </cell>
        </row>
        <row r="4">
          <cell r="A4" t="str">
            <v>SVAQJ</v>
          </cell>
          <cell r="B4" t="str">
            <v>Acajutla</v>
          </cell>
          <cell r="C4" t="str">
            <v>Acajutla</v>
          </cell>
          <cell r="D4" t="str">
            <v>Colon Free Zone</v>
          </cell>
          <cell r="E4" t="str">
            <v>Rotterdam</v>
          </cell>
          <cell r="F4" t="str">
            <v>Euro</v>
          </cell>
          <cell r="G4">
            <v>85</v>
          </cell>
          <cell r="H4">
            <v>85</v>
          </cell>
          <cell r="I4" t="str">
            <v>Bi-weekly</v>
          </cell>
          <cell r="J4">
            <v>31</v>
          </cell>
          <cell r="K4" t="str">
            <v>Y</v>
          </cell>
          <cell r="L4" t="str">
            <v>R</v>
          </cell>
          <cell r="M4">
            <v>14</v>
          </cell>
          <cell r="N4" t="str">
            <v>NLRTM</v>
          </cell>
          <cell r="O4" t="str">
            <v>PACFZ</v>
          </cell>
        </row>
        <row r="5">
          <cell r="A5" t="str">
            <v>AUADL</v>
          </cell>
          <cell r="B5" t="str">
            <v>Adelaide</v>
          </cell>
          <cell r="C5" t="str">
            <v>Adelaide</v>
          </cell>
          <cell r="D5" t="str">
            <v>Singapore</v>
          </cell>
          <cell r="E5" t="str">
            <v>Rotterdam</v>
          </cell>
          <cell r="F5" t="str">
            <v>Usd</v>
          </cell>
          <cell r="G5">
            <v>15</v>
          </cell>
          <cell r="H5">
            <v>15</v>
          </cell>
          <cell r="I5" t="str">
            <v>Weekly</v>
          </cell>
          <cell r="J5">
            <v>51</v>
          </cell>
          <cell r="K5" t="str">
            <v>Y</v>
          </cell>
          <cell r="L5" t="str">
            <v>R</v>
          </cell>
          <cell r="M5" t="str">
            <v xml:space="preserve">1 / 16 </v>
          </cell>
          <cell r="N5" t="str">
            <v>NLRTM</v>
          </cell>
          <cell r="O5" t="str">
            <v>SGSIN</v>
          </cell>
        </row>
        <row r="6">
          <cell r="A6" t="str">
            <v>YEADE</v>
          </cell>
          <cell r="B6" t="str">
            <v>Aden</v>
          </cell>
          <cell r="C6" t="str">
            <v>Aden</v>
          </cell>
          <cell r="D6" t="str">
            <v>Dubai (Jebel Ali)</v>
          </cell>
          <cell r="E6" t="str">
            <v>Rotterdam</v>
          </cell>
          <cell r="F6" t="str">
            <v>Usd</v>
          </cell>
          <cell r="G6" t="str">
            <v>on request</v>
          </cell>
          <cell r="H6">
            <v>0</v>
          </cell>
          <cell r="I6" t="str">
            <v>Weekly</v>
          </cell>
          <cell r="J6">
            <v>42</v>
          </cell>
          <cell r="K6" t="str">
            <v>Y</v>
          </cell>
          <cell r="L6" t="str">
            <v>R</v>
          </cell>
          <cell r="N6" t="str">
            <v>NLRTM</v>
          </cell>
          <cell r="O6" t="str">
            <v>AEDXB</v>
          </cell>
        </row>
        <row r="7">
          <cell r="A7" t="str">
            <v>INAMD</v>
          </cell>
          <cell r="B7" t="str">
            <v>Ahmedabad</v>
          </cell>
          <cell r="C7" t="str">
            <v>Ahmedabad</v>
          </cell>
          <cell r="D7" t="str">
            <v>Nhava Sheva (JNPT)</v>
          </cell>
          <cell r="E7" t="str">
            <v>Rotterdam</v>
          </cell>
          <cell r="F7" t="str">
            <v>Usd</v>
          </cell>
          <cell r="G7">
            <v>77</v>
          </cell>
          <cell r="H7">
            <v>77</v>
          </cell>
          <cell r="I7" t="str">
            <v>Weekly</v>
          </cell>
          <cell r="J7">
            <v>38</v>
          </cell>
          <cell r="K7" t="str">
            <v>Y</v>
          </cell>
          <cell r="L7" t="str">
            <v>R</v>
          </cell>
          <cell r="M7">
            <v>15</v>
          </cell>
          <cell r="N7" t="str">
            <v>NLRTM</v>
          </cell>
          <cell r="O7" t="str">
            <v>INNSA</v>
          </cell>
        </row>
        <row r="8">
          <cell r="A8" t="str">
            <v>CKAIT</v>
          </cell>
          <cell r="B8" t="str">
            <v>Aitutaki</v>
          </cell>
          <cell r="C8" t="str">
            <v>Aitutaki</v>
          </cell>
          <cell r="D8" t="str">
            <v>Hong Kong</v>
          </cell>
          <cell r="E8" t="str">
            <v>Rotterdam</v>
          </cell>
          <cell r="F8" t="str">
            <v>Usd</v>
          </cell>
          <cell r="G8">
            <v>330</v>
          </cell>
          <cell r="H8">
            <v>330</v>
          </cell>
          <cell r="I8" t="str">
            <v>Weekly</v>
          </cell>
          <cell r="J8">
            <v>76</v>
          </cell>
          <cell r="K8" t="str">
            <v>N</v>
          </cell>
          <cell r="L8" t="str">
            <v>R</v>
          </cell>
          <cell r="M8">
            <v>3</v>
          </cell>
          <cell r="N8" t="str">
            <v>NLRTM</v>
          </cell>
          <cell r="O8" t="str">
            <v>HKHKG</v>
          </cell>
        </row>
        <row r="9">
          <cell r="A9" t="str">
            <v>AEAJM</v>
          </cell>
          <cell r="B9" t="str">
            <v>Ajman</v>
          </cell>
          <cell r="C9" t="str">
            <v>Ajman</v>
          </cell>
          <cell r="D9" t="str">
            <v>Dubai (Jebel Ali)</v>
          </cell>
          <cell r="E9" t="str">
            <v>Rotterdam</v>
          </cell>
          <cell r="F9" t="str">
            <v>Usd</v>
          </cell>
          <cell r="G9">
            <v>45</v>
          </cell>
          <cell r="H9">
            <v>45</v>
          </cell>
          <cell r="I9" t="str">
            <v>Weekly</v>
          </cell>
          <cell r="J9">
            <v>28</v>
          </cell>
          <cell r="K9" t="str">
            <v>Y</v>
          </cell>
          <cell r="L9" t="str">
            <v>R</v>
          </cell>
          <cell r="M9" t="str">
            <v>6/9</v>
          </cell>
          <cell r="N9" t="str">
            <v>NLRTM</v>
          </cell>
          <cell r="O9" t="str">
            <v>AEDXB</v>
          </cell>
        </row>
        <row r="10">
          <cell r="A10" t="str">
            <v>JPAXT</v>
          </cell>
          <cell r="B10" t="str">
            <v>Akita</v>
          </cell>
          <cell r="C10" t="str">
            <v>Akita</v>
          </cell>
          <cell r="D10" t="str">
            <v>Busan</v>
          </cell>
          <cell r="E10" t="str">
            <v>Rotterdam</v>
          </cell>
          <cell r="F10" t="str">
            <v>Usd</v>
          </cell>
          <cell r="G10">
            <v>60</v>
          </cell>
          <cell r="H10">
            <v>60</v>
          </cell>
          <cell r="I10" t="str">
            <v>Weekly</v>
          </cell>
          <cell r="J10">
            <v>51</v>
          </cell>
          <cell r="K10" t="str">
            <v>N</v>
          </cell>
          <cell r="L10" t="str">
            <v>R</v>
          </cell>
          <cell r="M10">
            <v>4</v>
          </cell>
          <cell r="N10" t="str">
            <v>NLRTM</v>
          </cell>
          <cell r="O10" t="str">
            <v>KRPUS</v>
          </cell>
        </row>
        <row r="11">
          <cell r="A11" t="str">
            <v>AEAAN</v>
          </cell>
          <cell r="B11" t="str">
            <v>Al Ain</v>
          </cell>
          <cell r="C11" t="str">
            <v>Al Ain</v>
          </cell>
          <cell r="D11" t="str">
            <v>Dubai (Jebel Ali)</v>
          </cell>
          <cell r="E11" t="str">
            <v>Rotterdam</v>
          </cell>
          <cell r="F11" t="str">
            <v>Usd</v>
          </cell>
          <cell r="G11">
            <v>45</v>
          </cell>
          <cell r="H11">
            <v>45</v>
          </cell>
          <cell r="I11" t="str">
            <v>Weekly</v>
          </cell>
          <cell r="J11">
            <v>28</v>
          </cell>
          <cell r="K11" t="str">
            <v>Y</v>
          </cell>
          <cell r="L11" t="str">
            <v>R</v>
          </cell>
          <cell r="M11" t="str">
            <v>6/9</v>
          </cell>
          <cell r="N11" t="str">
            <v>NLRTM</v>
          </cell>
          <cell r="O11" t="str">
            <v>AEDXB</v>
          </cell>
        </row>
        <row r="12">
          <cell r="A12" t="str">
            <v>AEFJR</v>
          </cell>
          <cell r="B12" t="str">
            <v>Al Fujarah</v>
          </cell>
          <cell r="C12" t="str">
            <v>Al Fujarah</v>
          </cell>
          <cell r="D12" t="str">
            <v>Dubai (Jebel Ali)</v>
          </cell>
          <cell r="E12" t="str">
            <v>Rotterdam</v>
          </cell>
          <cell r="F12" t="str">
            <v>Usd</v>
          </cell>
          <cell r="G12">
            <v>27</v>
          </cell>
          <cell r="H12">
            <v>27</v>
          </cell>
          <cell r="I12" t="str">
            <v>Weekly</v>
          </cell>
          <cell r="J12">
            <v>28</v>
          </cell>
          <cell r="K12" t="str">
            <v>Y</v>
          </cell>
          <cell r="L12" t="str">
            <v>R</v>
          </cell>
          <cell r="M12" t="str">
            <v>6/9</v>
          </cell>
          <cell r="N12" t="str">
            <v>NLRTM</v>
          </cell>
          <cell r="O12" t="str">
            <v>AEDXB</v>
          </cell>
        </row>
        <row r="13">
          <cell r="A13" t="str">
            <v>USABQ</v>
          </cell>
          <cell r="B13" t="str">
            <v>Albuquerque NM</v>
          </cell>
          <cell r="C13" t="str">
            <v>Albuquerque NM</v>
          </cell>
          <cell r="D13" t="str">
            <v>New York NY</v>
          </cell>
          <cell r="E13" t="str">
            <v>Rotterdam</v>
          </cell>
          <cell r="F13" t="str">
            <v>Usd</v>
          </cell>
          <cell r="G13">
            <v>105</v>
          </cell>
          <cell r="H13">
            <v>105</v>
          </cell>
          <cell r="I13" t="str">
            <v>Weekly</v>
          </cell>
          <cell r="J13">
            <v>25</v>
          </cell>
          <cell r="K13" t="str">
            <v>Y</v>
          </cell>
          <cell r="L13" t="str">
            <v>R</v>
          </cell>
          <cell r="M13">
            <v>13</v>
          </cell>
          <cell r="N13" t="str">
            <v>NLRTM</v>
          </cell>
          <cell r="O13" t="str">
            <v>USNYC</v>
          </cell>
        </row>
        <row r="14">
          <cell r="A14" t="str">
            <v>EGALY</v>
          </cell>
          <cell r="B14" t="str">
            <v>Alexandria</v>
          </cell>
          <cell r="C14" t="str">
            <v>Alexandria</v>
          </cell>
          <cell r="D14" t="str">
            <v>Direct</v>
          </cell>
          <cell r="E14" t="str">
            <v>Rotterdam</v>
          </cell>
          <cell r="F14" t="str">
            <v>Euro</v>
          </cell>
          <cell r="G14">
            <v>15</v>
          </cell>
          <cell r="H14">
            <v>15</v>
          </cell>
          <cell r="I14" t="str">
            <v>Weekly</v>
          </cell>
          <cell r="J14">
            <v>18</v>
          </cell>
          <cell r="K14" t="str">
            <v>Y</v>
          </cell>
          <cell r="L14" t="str">
            <v>R</v>
          </cell>
          <cell r="M14">
            <v>11</v>
          </cell>
          <cell r="N14" t="str">
            <v>NLRTM</v>
          </cell>
        </row>
        <row r="15">
          <cell r="A15" t="str">
            <v>JOAMM</v>
          </cell>
          <cell r="B15" t="str">
            <v>Amman</v>
          </cell>
          <cell r="C15" t="str">
            <v>Amman</v>
          </cell>
          <cell r="D15" t="str">
            <v>Aqaba</v>
          </cell>
          <cell r="E15" t="str">
            <v>Rotterdam</v>
          </cell>
          <cell r="F15" t="str">
            <v>Usd</v>
          </cell>
          <cell r="G15" t="str">
            <v>on request</v>
          </cell>
          <cell r="H15">
            <v>0</v>
          </cell>
          <cell r="I15" t="str">
            <v>Bi-weekly</v>
          </cell>
          <cell r="J15">
            <v>19</v>
          </cell>
          <cell r="K15" t="str">
            <v>Y</v>
          </cell>
          <cell r="L15" t="str">
            <v>R</v>
          </cell>
          <cell r="N15" t="str">
            <v>NLRTM</v>
          </cell>
          <cell r="O15" t="str">
            <v>JOAQB</v>
          </cell>
        </row>
        <row r="16">
          <cell r="A16" t="str">
            <v>CNAQG</v>
          </cell>
          <cell r="B16" t="str">
            <v>Anqing</v>
          </cell>
          <cell r="C16" t="str">
            <v>Anqing</v>
          </cell>
          <cell r="D16" t="str">
            <v>Shanghai</v>
          </cell>
          <cell r="E16" t="str">
            <v>Rotterdam</v>
          </cell>
          <cell r="F16" t="str">
            <v>Usd</v>
          </cell>
          <cell r="G16">
            <v>48</v>
          </cell>
          <cell r="H16">
            <v>98</v>
          </cell>
          <cell r="I16" t="str">
            <v>Weekly</v>
          </cell>
          <cell r="J16">
            <v>49</v>
          </cell>
          <cell r="K16" t="str">
            <v>Y</v>
          </cell>
          <cell r="L16" t="str">
            <v>R</v>
          </cell>
          <cell r="M16">
            <v>2</v>
          </cell>
          <cell r="N16" t="str">
            <v>NLRTM</v>
          </cell>
          <cell r="O16" t="str">
            <v>CNSHA</v>
          </cell>
        </row>
        <row r="17">
          <cell r="A17" t="str">
            <v>MGTNR</v>
          </cell>
          <cell r="B17" t="str">
            <v>Antananarivo</v>
          </cell>
          <cell r="C17" t="str">
            <v>Antananarivo</v>
          </cell>
          <cell r="D17" t="str">
            <v>Durban</v>
          </cell>
          <cell r="E17" t="str">
            <v>Rotterdam</v>
          </cell>
          <cell r="F17" t="str">
            <v>Usd</v>
          </cell>
          <cell r="G17">
            <v>260</v>
          </cell>
          <cell r="H17">
            <v>260</v>
          </cell>
          <cell r="I17" t="str">
            <v>Weekly</v>
          </cell>
          <cell r="J17">
            <v>56</v>
          </cell>
          <cell r="K17" t="str">
            <v>Y</v>
          </cell>
          <cell r="L17" t="str">
            <v>R</v>
          </cell>
          <cell r="M17">
            <v>12</v>
          </cell>
          <cell r="N17" t="str">
            <v>NLRTM</v>
          </cell>
          <cell r="O17" t="str">
            <v>ZADUR</v>
          </cell>
        </row>
        <row r="18">
          <cell r="A18" t="str">
            <v>CLANF</v>
          </cell>
          <cell r="B18" t="str">
            <v>Antofagasta</v>
          </cell>
          <cell r="C18" t="str">
            <v>Antofagasta</v>
          </cell>
          <cell r="D18" t="str">
            <v>Valparaiso (San Antonio)</v>
          </cell>
          <cell r="E18" t="str">
            <v>Rotterdam</v>
          </cell>
          <cell r="F18" t="str">
            <v>Euro</v>
          </cell>
          <cell r="G18">
            <v>105</v>
          </cell>
          <cell r="H18">
            <v>105</v>
          </cell>
          <cell r="I18" t="str">
            <v>Weekly</v>
          </cell>
          <cell r="J18">
            <v>46</v>
          </cell>
          <cell r="K18" t="str">
            <v>R</v>
          </cell>
          <cell r="L18" t="str">
            <v>R</v>
          </cell>
          <cell r="M18" t="str">
            <v xml:space="preserve">6 / 14 </v>
          </cell>
          <cell r="N18" t="str">
            <v>NLRTM</v>
          </cell>
          <cell r="O18" t="str">
            <v>CLVAP</v>
          </cell>
        </row>
        <row r="19">
          <cell r="A19" t="str">
            <v>WSAPW</v>
          </cell>
          <cell r="B19" t="str">
            <v>Apia</v>
          </cell>
          <cell r="C19" t="str">
            <v>Apia</v>
          </cell>
          <cell r="D19" t="str">
            <v>Hong Kong</v>
          </cell>
          <cell r="E19" t="str">
            <v>Rotterdam</v>
          </cell>
          <cell r="F19" t="str">
            <v>Usd</v>
          </cell>
          <cell r="G19">
            <v>245</v>
          </cell>
          <cell r="H19">
            <v>245</v>
          </cell>
          <cell r="I19" t="str">
            <v>Weekly</v>
          </cell>
          <cell r="J19">
            <v>66</v>
          </cell>
          <cell r="K19" t="str">
            <v>N</v>
          </cell>
          <cell r="L19" t="str">
            <v>R</v>
          </cell>
          <cell r="M19">
            <v>3</v>
          </cell>
          <cell r="N19" t="str">
            <v>NLRTM</v>
          </cell>
          <cell r="O19" t="str">
            <v>HKHKG</v>
          </cell>
        </row>
        <row r="20">
          <cell r="A20" t="str">
            <v>JOAQB</v>
          </cell>
          <cell r="B20" t="str">
            <v>Aqaba</v>
          </cell>
          <cell r="C20" t="str">
            <v>Aqaba</v>
          </cell>
          <cell r="D20" t="str">
            <v>Direct</v>
          </cell>
          <cell r="E20" t="str">
            <v>Rotterdam</v>
          </cell>
          <cell r="F20" t="str">
            <v>Usd</v>
          </cell>
          <cell r="G20">
            <v>65</v>
          </cell>
          <cell r="H20">
            <v>65</v>
          </cell>
          <cell r="I20" t="str">
            <v>Bi-weekly</v>
          </cell>
          <cell r="J20">
            <v>11</v>
          </cell>
          <cell r="K20" t="str">
            <v>Y</v>
          </cell>
          <cell r="L20" t="str">
            <v>R</v>
          </cell>
          <cell r="N20" t="str">
            <v>NLRTM</v>
          </cell>
        </row>
        <row r="21">
          <cell r="A21" t="str">
            <v>CLARI</v>
          </cell>
          <cell r="B21" t="str">
            <v>Arica</v>
          </cell>
          <cell r="C21" t="str">
            <v>Arica</v>
          </cell>
          <cell r="D21" t="str">
            <v>Valparaiso (San Antonio)</v>
          </cell>
          <cell r="E21" t="str">
            <v>Rotterdam</v>
          </cell>
          <cell r="F21" t="str">
            <v>Euro</v>
          </cell>
          <cell r="G21">
            <v>90</v>
          </cell>
          <cell r="H21">
            <v>140</v>
          </cell>
          <cell r="I21" t="str">
            <v>Weekly</v>
          </cell>
          <cell r="J21">
            <v>48</v>
          </cell>
          <cell r="K21" t="str">
            <v>R</v>
          </cell>
          <cell r="L21" t="str">
            <v>R</v>
          </cell>
          <cell r="M21" t="str">
            <v xml:space="preserve">6 / 14 </v>
          </cell>
          <cell r="N21" t="str">
            <v>NLRTM</v>
          </cell>
          <cell r="O21" t="str">
            <v>CLVAP</v>
          </cell>
        </row>
        <row r="22">
          <cell r="A22" t="str">
            <v>ILASH</v>
          </cell>
          <cell r="B22" t="str">
            <v>Ashdod</v>
          </cell>
          <cell r="C22" t="str">
            <v>Ashdod</v>
          </cell>
          <cell r="D22" t="str">
            <v>Direct</v>
          </cell>
          <cell r="E22" t="str">
            <v>Rotterdam</v>
          </cell>
          <cell r="F22" t="str">
            <v>Usd</v>
          </cell>
          <cell r="G22">
            <v>35</v>
          </cell>
          <cell r="H22">
            <v>35</v>
          </cell>
          <cell r="I22" t="str">
            <v>Weekly</v>
          </cell>
          <cell r="J22">
            <v>13</v>
          </cell>
          <cell r="K22" t="str">
            <v>Y</v>
          </cell>
          <cell r="L22" t="str">
            <v>R</v>
          </cell>
          <cell r="N22" t="str">
            <v>NLRTM</v>
          </cell>
        </row>
        <row r="23">
          <cell r="A23" t="str">
            <v>PYASU</v>
          </cell>
          <cell r="B23" t="str">
            <v>Asuncion</v>
          </cell>
          <cell r="C23" t="str">
            <v>Asuncion</v>
          </cell>
          <cell r="D23" t="str">
            <v>Montevideo</v>
          </cell>
          <cell r="E23" t="str">
            <v>Rotterdam</v>
          </cell>
          <cell r="F23" t="str">
            <v>Euro</v>
          </cell>
          <cell r="G23">
            <v>72</v>
          </cell>
          <cell r="H23">
            <v>72</v>
          </cell>
          <cell r="I23" t="str">
            <v>Bi-weekly</v>
          </cell>
          <cell r="J23">
            <v>41</v>
          </cell>
          <cell r="K23" t="str">
            <v>R</v>
          </cell>
          <cell r="L23" t="str">
            <v>R</v>
          </cell>
          <cell r="M23" t="str">
            <v xml:space="preserve">6 / 14 </v>
          </cell>
          <cell r="N23" t="str">
            <v>NLRTM</v>
          </cell>
          <cell r="O23" t="str">
            <v>UYMVD</v>
          </cell>
        </row>
        <row r="24">
          <cell r="A24" t="str">
            <v>GRATH</v>
          </cell>
          <cell r="B24" t="str">
            <v>Athens</v>
          </cell>
          <cell r="C24" t="str">
            <v>Athens</v>
          </cell>
          <cell r="D24" t="str">
            <v>Piraeus</v>
          </cell>
          <cell r="E24" t="str">
            <v>Rotterdam</v>
          </cell>
          <cell r="F24" t="str">
            <v>Euro</v>
          </cell>
          <cell r="G24" t="str">
            <v>on request</v>
          </cell>
          <cell r="H24">
            <v>0</v>
          </cell>
          <cell r="I24" t="str">
            <v>Bi-weekly</v>
          </cell>
          <cell r="J24">
            <v>13</v>
          </cell>
          <cell r="K24" t="str">
            <v>Y</v>
          </cell>
          <cell r="L24" t="str">
            <v>R</v>
          </cell>
          <cell r="M24" t="str">
            <v xml:space="preserve"> </v>
          </cell>
          <cell r="N24" t="str">
            <v>NLRTM</v>
          </cell>
          <cell r="O24" t="str">
            <v>GRPIR</v>
          </cell>
        </row>
        <row r="25">
          <cell r="A25" t="str">
            <v>USATL</v>
          </cell>
          <cell r="B25" t="str">
            <v>Atlanta GA</v>
          </cell>
          <cell r="C25" t="str">
            <v>Atlanta GA</v>
          </cell>
          <cell r="D25" t="str">
            <v>New York NY</v>
          </cell>
          <cell r="E25" t="str">
            <v>Rotterdam</v>
          </cell>
          <cell r="F25" t="str">
            <v>Usd</v>
          </cell>
          <cell r="G25">
            <v>30</v>
          </cell>
          <cell r="H25">
            <v>30</v>
          </cell>
          <cell r="I25" t="str">
            <v>Weekly</v>
          </cell>
          <cell r="J25">
            <v>23</v>
          </cell>
          <cell r="K25" t="str">
            <v>Y</v>
          </cell>
          <cell r="L25" t="str">
            <v>R</v>
          </cell>
          <cell r="M25">
            <v>13</v>
          </cell>
          <cell r="N25" t="str">
            <v>NLRTM</v>
          </cell>
          <cell r="O25" t="str">
            <v>USNYC</v>
          </cell>
        </row>
        <row r="26">
          <cell r="A26" t="str">
            <v>NZAKL</v>
          </cell>
          <cell r="B26" t="str">
            <v>Auckland</v>
          </cell>
          <cell r="C26" t="str">
            <v>Auckland</v>
          </cell>
          <cell r="D26" t="str">
            <v>Hong Kong</v>
          </cell>
          <cell r="E26" t="str">
            <v>Rotterdam</v>
          </cell>
          <cell r="F26" t="str">
            <v>Usd</v>
          </cell>
          <cell r="G26">
            <v>15</v>
          </cell>
          <cell r="H26">
            <v>15</v>
          </cell>
          <cell r="I26" t="str">
            <v>Weekly</v>
          </cell>
          <cell r="J26">
            <v>53</v>
          </cell>
          <cell r="K26" t="str">
            <v>Y</v>
          </cell>
          <cell r="L26" t="str">
            <v>R</v>
          </cell>
          <cell r="M26" t="str">
            <v xml:space="preserve">3 / 16 </v>
          </cell>
          <cell r="N26" t="str">
            <v>NLRTM</v>
          </cell>
          <cell r="O26" t="str">
            <v>HKHKG</v>
          </cell>
        </row>
        <row r="27">
          <cell r="A27" t="str">
            <v>NZAKL</v>
          </cell>
          <cell r="B27" t="str">
            <v>Auckland (Direct)</v>
          </cell>
          <cell r="C27" t="str">
            <v>Auckland</v>
          </cell>
          <cell r="D27" t="str">
            <v>Direct</v>
          </cell>
          <cell r="E27" t="str">
            <v>Rotterdam</v>
          </cell>
          <cell r="F27" t="str">
            <v>Euro</v>
          </cell>
          <cell r="G27" t="e">
            <v>#REF!</v>
          </cell>
          <cell r="H27" t="e">
            <v>#REF!</v>
          </cell>
          <cell r="I27" t="str">
            <v>Weekly</v>
          </cell>
          <cell r="J27">
            <v>36</v>
          </cell>
          <cell r="K27" t="str">
            <v>Y</v>
          </cell>
          <cell r="L27" t="str">
            <v>Y</v>
          </cell>
          <cell r="M27">
            <v>16</v>
          </cell>
          <cell r="N27" t="str">
            <v>NLRTM</v>
          </cell>
          <cell r="O27" t="str">
            <v>USNYC</v>
          </cell>
        </row>
        <row r="28">
          <cell r="A28" t="str">
            <v>USAUS</v>
          </cell>
          <cell r="B28" t="str">
            <v>Austin TX</v>
          </cell>
          <cell r="C28" t="str">
            <v>Austin TX</v>
          </cell>
          <cell r="D28" t="str">
            <v>New York NY</v>
          </cell>
          <cell r="E28" t="str">
            <v>Rotterdam</v>
          </cell>
          <cell r="F28" t="str">
            <v>Usd</v>
          </cell>
          <cell r="G28">
            <v>99</v>
          </cell>
          <cell r="H28">
            <v>99</v>
          </cell>
          <cell r="I28" t="str">
            <v>Weekly</v>
          </cell>
          <cell r="J28">
            <v>26</v>
          </cell>
          <cell r="K28" t="str">
            <v>Y</v>
          </cell>
          <cell r="L28" t="str">
            <v>R</v>
          </cell>
          <cell r="M28">
            <v>13</v>
          </cell>
          <cell r="N28" t="str">
            <v>NLRTM</v>
          </cell>
          <cell r="O28" t="str">
            <v>USNYC</v>
          </cell>
        </row>
        <row r="29">
          <cell r="A29" t="str">
            <v>BHBAH</v>
          </cell>
          <cell r="B29" t="str">
            <v>Bahrain</v>
          </cell>
          <cell r="C29" t="str">
            <v>Bahrain</v>
          </cell>
          <cell r="D29" t="str">
            <v>Dubai (Jebel Ali)</v>
          </cell>
          <cell r="E29" t="str">
            <v>Rotterdam</v>
          </cell>
          <cell r="F29" t="str">
            <v>Usd</v>
          </cell>
          <cell r="G29">
            <v>40</v>
          </cell>
          <cell r="H29">
            <v>40</v>
          </cell>
          <cell r="I29" t="str">
            <v>Weekly</v>
          </cell>
          <cell r="J29">
            <v>36</v>
          </cell>
          <cell r="K29" t="str">
            <v>Y</v>
          </cell>
          <cell r="L29" t="str">
            <v>R</v>
          </cell>
          <cell r="M29">
            <v>9</v>
          </cell>
          <cell r="N29" t="str">
            <v>NLRTM</v>
          </cell>
          <cell r="O29" t="str">
            <v>AEDXB</v>
          </cell>
        </row>
        <row r="30">
          <cell r="A30" t="str">
            <v>PABLB</v>
          </cell>
          <cell r="B30" t="str">
            <v>Balboa</v>
          </cell>
          <cell r="C30" t="str">
            <v>Balboa</v>
          </cell>
          <cell r="D30" t="str">
            <v>Colon Free Zone</v>
          </cell>
          <cell r="E30" t="str">
            <v>Rotterdam</v>
          </cell>
          <cell r="F30" t="str">
            <v>Euro</v>
          </cell>
          <cell r="G30">
            <v>60</v>
          </cell>
          <cell r="H30">
            <v>60</v>
          </cell>
          <cell r="I30" t="str">
            <v>Bi-weekly</v>
          </cell>
          <cell r="J30">
            <v>17</v>
          </cell>
          <cell r="K30" t="str">
            <v>Y</v>
          </cell>
          <cell r="L30" t="str">
            <v>Y</v>
          </cell>
          <cell r="M30">
            <v>14</v>
          </cell>
          <cell r="N30" t="str">
            <v>NLRTM</v>
          </cell>
          <cell r="O30" t="str">
            <v>PACFZ</v>
          </cell>
        </row>
        <row r="31">
          <cell r="A31" t="str">
            <v>USBAL</v>
          </cell>
          <cell r="B31" t="str">
            <v>Baltimore MD</v>
          </cell>
          <cell r="C31" t="str">
            <v>Baltimore MD</v>
          </cell>
          <cell r="D31" t="str">
            <v>New York NY</v>
          </cell>
          <cell r="E31" t="str">
            <v>Rotterdam</v>
          </cell>
          <cell r="F31" t="str">
            <v>Usd</v>
          </cell>
          <cell r="G31">
            <v>17</v>
          </cell>
          <cell r="H31">
            <v>17</v>
          </cell>
          <cell r="I31" t="str">
            <v>Weekly</v>
          </cell>
          <cell r="J31">
            <v>17</v>
          </cell>
          <cell r="K31" t="str">
            <v>Y</v>
          </cell>
          <cell r="L31" t="str">
            <v>R</v>
          </cell>
          <cell r="M31">
            <v>13</v>
          </cell>
          <cell r="N31" t="str">
            <v>NLRTM</v>
          </cell>
          <cell r="O31" t="str">
            <v>USNYC</v>
          </cell>
        </row>
        <row r="32">
          <cell r="A32" t="str">
            <v>IRBND</v>
          </cell>
          <cell r="B32" t="str">
            <v xml:space="preserve">Bandar Abbas </v>
          </cell>
          <cell r="C32" t="str">
            <v xml:space="preserve">Bandar Abbas </v>
          </cell>
          <cell r="D32" t="str">
            <v>Dubai (Jebel Ali)</v>
          </cell>
          <cell r="E32" t="str">
            <v>Rotterdam</v>
          </cell>
          <cell r="F32" t="str">
            <v>Usd</v>
          </cell>
          <cell r="G32">
            <v>75</v>
          </cell>
          <cell r="H32">
            <v>75</v>
          </cell>
          <cell r="I32" t="str">
            <v>Weekly</v>
          </cell>
          <cell r="J32">
            <v>29</v>
          </cell>
          <cell r="K32" t="str">
            <v>N</v>
          </cell>
          <cell r="L32" t="str">
            <v>N</v>
          </cell>
          <cell r="M32">
            <v>9</v>
          </cell>
          <cell r="N32" t="str">
            <v>NLRTM</v>
          </cell>
          <cell r="O32" t="str">
            <v>AEDXB</v>
          </cell>
        </row>
        <row r="33">
          <cell r="A33" t="str">
            <v>INBLR</v>
          </cell>
          <cell r="B33" t="str">
            <v xml:space="preserve">Bangalore </v>
          </cell>
          <cell r="C33" t="str">
            <v xml:space="preserve">Bangalore </v>
          </cell>
          <cell r="D33" t="str">
            <v>Colombo</v>
          </cell>
          <cell r="E33" t="str">
            <v>Rotterdam</v>
          </cell>
          <cell r="F33" t="str">
            <v>Usd</v>
          </cell>
          <cell r="G33">
            <v>47</v>
          </cell>
          <cell r="H33">
            <v>47</v>
          </cell>
          <cell r="I33" t="str">
            <v>Weekly</v>
          </cell>
          <cell r="J33">
            <v>35</v>
          </cell>
          <cell r="K33" t="str">
            <v>Y</v>
          </cell>
          <cell r="L33" t="str">
            <v>R</v>
          </cell>
          <cell r="M33">
            <v>10</v>
          </cell>
          <cell r="N33" t="str">
            <v>NLRTM</v>
          </cell>
          <cell r="O33" t="str">
            <v>LKCMB</v>
          </cell>
        </row>
        <row r="34">
          <cell r="A34" t="str">
            <v>THBKK</v>
          </cell>
          <cell r="B34" t="str">
            <v>Bangkok</v>
          </cell>
          <cell r="C34" t="str">
            <v>Bangkok</v>
          </cell>
          <cell r="D34" t="str">
            <v>Singapore</v>
          </cell>
          <cell r="E34" t="str">
            <v>Rotterdam</v>
          </cell>
          <cell r="F34" t="str">
            <v>Usd</v>
          </cell>
          <cell r="G34">
            <v>18</v>
          </cell>
          <cell r="H34">
            <v>18</v>
          </cell>
          <cell r="I34" t="str">
            <v>Weekly</v>
          </cell>
          <cell r="J34">
            <v>35</v>
          </cell>
          <cell r="K34" t="str">
            <v>Y</v>
          </cell>
          <cell r="L34" t="str">
            <v>R</v>
          </cell>
          <cell r="M34">
            <v>1</v>
          </cell>
          <cell r="N34" t="str">
            <v>NLRTM</v>
          </cell>
          <cell r="O34" t="str">
            <v>SGSIN</v>
          </cell>
        </row>
        <row r="35">
          <cell r="A35" t="str">
            <v>COBAQ</v>
          </cell>
          <cell r="B35" t="str">
            <v>Barranquilla</v>
          </cell>
          <cell r="C35" t="str">
            <v>Barranquilla</v>
          </cell>
          <cell r="D35" t="str">
            <v>Colon Free Zone</v>
          </cell>
          <cell r="E35" t="str">
            <v>Rotterdam</v>
          </cell>
          <cell r="F35" t="str">
            <v>Euro</v>
          </cell>
          <cell r="G35">
            <v>99</v>
          </cell>
          <cell r="H35">
            <v>99</v>
          </cell>
          <cell r="I35" t="str">
            <v>Bi-weekly</v>
          </cell>
          <cell r="J35">
            <v>33</v>
          </cell>
          <cell r="K35" t="str">
            <v>R</v>
          </cell>
          <cell r="L35" t="str">
            <v>R</v>
          </cell>
          <cell r="M35" t="str">
            <v xml:space="preserve">6 / 14 </v>
          </cell>
          <cell r="N35" t="str">
            <v>NLRTM</v>
          </cell>
          <cell r="O35" t="str">
            <v>PACFZ</v>
          </cell>
        </row>
        <row r="36">
          <cell r="A36" t="str">
            <v>CNBJS</v>
          </cell>
          <cell r="B36" t="str">
            <v>Beijing</v>
          </cell>
          <cell r="C36" t="str">
            <v>Beijing</v>
          </cell>
          <cell r="D36" t="str">
            <v>Hong Kong</v>
          </cell>
          <cell r="E36" t="str">
            <v>Rotterdam</v>
          </cell>
          <cell r="F36" t="str">
            <v>Usd</v>
          </cell>
          <cell r="G36">
            <v>38</v>
          </cell>
          <cell r="H36">
            <v>38</v>
          </cell>
          <cell r="I36" t="str">
            <v>Weekly</v>
          </cell>
          <cell r="J36">
            <v>44</v>
          </cell>
          <cell r="K36" t="str">
            <v>Y</v>
          </cell>
          <cell r="L36" t="str">
            <v>R</v>
          </cell>
          <cell r="M36" t="str">
            <v>2/3</v>
          </cell>
          <cell r="N36" t="str">
            <v>NLRTM</v>
          </cell>
          <cell r="O36" t="str">
            <v>HKHKG</v>
          </cell>
        </row>
        <row r="37">
          <cell r="A37" t="str">
            <v>IDBLW</v>
          </cell>
          <cell r="B37" t="str">
            <v>Belawan</v>
          </cell>
          <cell r="C37" t="str">
            <v>Belawan</v>
          </cell>
          <cell r="D37" t="str">
            <v>Singapore</v>
          </cell>
          <cell r="E37" t="str">
            <v>Rotterdam</v>
          </cell>
          <cell r="F37" t="str">
            <v>Usd</v>
          </cell>
          <cell r="G37">
            <v>3</v>
          </cell>
          <cell r="H37">
            <v>3</v>
          </cell>
          <cell r="I37" t="str">
            <v>Weekly</v>
          </cell>
          <cell r="J37">
            <v>35</v>
          </cell>
          <cell r="K37" t="str">
            <v>Y</v>
          </cell>
          <cell r="L37" t="str">
            <v>R</v>
          </cell>
          <cell r="M37">
            <v>1</v>
          </cell>
          <cell r="N37" t="str">
            <v>NLRTM</v>
          </cell>
          <cell r="O37" t="str">
            <v>IEDUB</v>
          </cell>
        </row>
        <row r="38">
          <cell r="A38" t="str">
            <v>GBBEL</v>
          </cell>
          <cell r="B38" t="str">
            <v>Belfast</v>
          </cell>
          <cell r="C38" t="str">
            <v>Belfast</v>
          </cell>
          <cell r="D38" t="str">
            <v>Dublin</v>
          </cell>
          <cell r="E38" t="str">
            <v>Rotterdam</v>
          </cell>
          <cell r="F38" t="str">
            <v>Euro</v>
          </cell>
          <cell r="G38">
            <v>35</v>
          </cell>
          <cell r="H38">
            <v>35</v>
          </cell>
          <cell r="I38" t="str">
            <v>Weekly</v>
          </cell>
          <cell r="J38">
            <v>7</v>
          </cell>
          <cell r="K38" t="str">
            <v>Y</v>
          </cell>
          <cell r="L38" t="str">
            <v>Y</v>
          </cell>
          <cell r="M38">
            <v>14</v>
          </cell>
          <cell r="N38" t="str">
            <v>NLRTM</v>
          </cell>
          <cell r="O38" t="str">
            <v>IEDUB</v>
          </cell>
        </row>
        <row r="39">
          <cell r="A39" t="str">
            <v>BZBZE</v>
          </cell>
          <cell r="B39" t="str">
            <v>Belize City</v>
          </cell>
          <cell r="C39" t="str">
            <v>Belize City</v>
          </cell>
          <cell r="D39" t="str">
            <v>Colon Free Zone</v>
          </cell>
          <cell r="E39" t="str">
            <v>Rotterdam</v>
          </cell>
          <cell r="F39" t="str">
            <v>Euro</v>
          </cell>
          <cell r="G39">
            <v>198</v>
          </cell>
          <cell r="H39">
            <v>198</v>
          </cell>
          <cell r="I39" t="str">
            <v>Bi-weekly</v>
          </cell>
          <cell r="J39">
            <v>39</v>
          </cell>
          <cell r="K39" t="str">
            <v>Y</v>
          </cell>
          <cell r="L39" t="str">
            <v>N</v>
          </cell>
          <cell r="M39">
            <v>14</v>
          </cell>
          <cell r="N39" t="str">
            <v>NLRTM</v>
          </cell>
          <cell r="O39" t="str">
            <v>PACFZ</v>
          </cell>
        </row>
        <row r="40">
          <cell r="A40" t="str">
            <v>BRBTI</v>
          </cell>
          <cell r="B40" t="str">
            <v>Betim (Belo Horizonte)</v>
          </cell>
          <cell r="C40" t="str">
            <v>Betim (Belo Horizonte)</v>
          </cell>
          <cell r="D40" t="str">
            <v>Santos</v>
          </cell>
          <cell r="E40" t="str">
            <v>Rotterdam</v>
          </cell>
          <cell r="F40" t="str">
            <v>Euro</v>
          </cell>
          <cell r="G40">
            <v>35</v>
          </cell>
          <cell r="H40">
            <v>35</v>
          </cell>
          <cell r="I40" t="str">
            <v>Weekly</v>
          </cell>
          <cell r="J40">
            <v>36</v>
          </cell>
          <cell r="K40" t="str">
            <v>Y</v>
          </cell>
          <cell r="L40" t="str">
            <v>Y</v>
          </cell>
          <cell r="M40" t="str">
            <v xml:space="preserve">6 / 14 </v>
          </cell>
          <cell r="N40" t="str">
            <v>NLRTM</v>
          </cell>
          <cell r="O40" t="str">
            <v>BRSSZ</v>
          </cell>
        </row>
        <row r="41">
          <cell r="A41" t="str">
            <v>MYBTU</v>
          </cell>
          <cell r="B41" t="str">
            <v>Bintulu</v>
          </cell>
          <cell r="C41" t="str">
            <v>Bintulu</v>
          </cell>
          <cell r="D41" t="str">
            <v>Singapore</v>
          </cell>
          <cell r="E41" t="str">
            <v>Rotterdam</v>
          </cell>
          <cell r="F41" t="str">
            <v>Usd</v>
          </cell>
          <cell r="G41">
            <v>93</v>
          </cell>
          <cell r="H41">
            <v>93</v>
          </cell>
          <cell r="I41" t="str">
            <v>Weekly</v>
          </cell>
          <cell r="J41">
            <v>39</v>
          </cell>
          <cell r="K41" t="str">
            <v>N</v>
          </cell>
          <cell r="L41" t="str">
            <v>R</v>
          </cell>
          <cell r="M41">
            <v>1</v>
          </cell>
          <cell r="N41" t="str">
            <v>NLRTM</v>
          </cell>
          <cell r="O41" t="str">
            <v>SGSIN</v>
          </cell>
        </row>
        <row r="42">
          <cell r="A42" t="str">
            <v>USBHM</v>
          </cell>
          <cell r="B42" t="str">
            <v>Birmingham AL</v>
          </cell>
          <cell r="C42" t="str">
            <v>Birmingham AL</v>
          </cell>
          <cell r="D42" t="str">
            <v>New York NY</v>
          </cell>
          <cell r="E42" t="str">
            <v>Rotterdam</v>
          </cell>
          <cell r="F42" t="str">
            <v>Usd</v>
          </cell>
          <cell r="G42">
            <v>40</v>
          </cell>
          <cell r="H42">
            <v>40</v>
          </cell>
          <cell r="I42" t="str">
            <v>Weekly</v>
          </cell>
          <cell r="J42">
            <v>20</v>
          </cell>
          <cell r="K42" t="str">
            <v>Y</v>
          </cell>
          <cell r="L42" t="str">
            <v>R</v>
          </cell>
          <cell r="M42">
            <v>13</v>
          </cell>
          <cell r="N42" t="str">
            <v>NLRTM</v>
          </cell>
          <cell r="O42" t="str">
            <v>USNYC</v>
          </cell>
        </row>
        <row r="43">
          <cell r="A43" t="str">
            <v>MWBLZ</v>
          </cell>
          <cell r="B43" t="str">
            <v>Blantyre</v>
          </cell>
          <cell r="C43" t="str">
            <v>Blantyre</v>
          </cell>
          <cell r="D43" t="str">
            <v>Durban</v>
          </cell>
          <cell r="E43" t="str">
            <v>Rotterdam</v>
          </cell>
          <cell r="F43" t="str">
            <v>Usd</v>
          </cell>
          <cell r="G43">
            <v>255</v>
          </cell>
          <cell r="H43">
            <v>370</v>
          </cell>
          <cell r="I43" t="str">
            <v>Weekly</v>
          </cell>
          <cell r="J43">
            <v>47</v>
          </cell>
          <cell r="K43" t="str">
            <v>N</v>
          </cell>
          <cell r="L43" t="str">
            <v>R</v>
          </cell>
          <cell r="M43">
            <v>12</v>
          </cell>
          <cell r="N43" t="str">
            <v>NLRTM</v>
          </cell>
          <cell r="O43" t="str">
            <v>ZADUR</v>
          </cell>
        </row>
        <row r="44">
          <cell r="A44" t="str">
            <v>USBOS</v>
          </cell>
          <cell r="B44" t="str">
            <v>Boston MA</v>
          </cell>
          <cell r="C44" t="str">
            <v>Boston MA</v>
          </cell>
          <cell r="D44" t="str">
            <v>New York NY</v>
          </cell>
          <cell r="E44" t="str">
            <v>Rotterdam</v>
          </cell>
          <cell r="F44" t="str">
            <v>Usd</v>
          </cell>
          <cell r="G44">
            <v>17</v>
          </cell>
          <cell r="H44">
            <v>17</v>
          </cell>
          <cell r="I44" t="str">
            <v>Weekly</v>
          </cell>
          <cell r="J44">
            <v>17</v>
          </cell>
          <cell r="K44" t="str">
            <v>Y</v>
          </cell>
          <cell r="L44" t="str">
            <v>R</v>
          </cell>
          <cell r="M44">
            <v>13</v>
          </cell>
          <cell r="N44" t="str">
            <v>NLRTM</v>
          </cell>
          <cell r="O44" t="str">
            <v>USNYC</v>
          </cell>
        </row>
        <row r="45">
          <cell r="A45" t="str">
            <v>BBBGI</v>
          </cell>
          <cell r="B45" t="str">
            <v>Bridgetown</v>
          </cell>
          <cell r="C45" t="str">
            <v>Bridgetown</v>
          </cell>
          <cell r="D45" t="str">
            <v>Colon Free Zone</v>
          </cell>
          <cell r="E45" t="str">
            <v>Rotterdam</v>
          </cell>
          <cell r="F45" t="str">
            <v>Euro</v>
          </cell>
          <cell r="G45">
            <v>132</v>
          </cell>
          <cell r="H45">
            <v>132</v>
          </cell>
          <cell r="I45" t="str">
            <v>Bi-weekly</v>
          </cell>
          <cell r="J45">
            <v>35</v>
          </cell>
          <cell r="K45" t="str">
            <v>Y</v>
          </cell>
          <cell r="L45" t="str">
            <v>R</v>
          </cell>
          <cell r="M45">
            <v>14</v>
          </cell>
          <cell r="N45" t="str">
            <v>NLRTM</v>
          </cell>
          <cell r="O45" t="str">
            <v>PACFZ</v>
          </cell>
        </row>
        <row r="46">
          <cell r="A46" t="str">
            <v>AUBNE</v>
          </cell>
          <cell r="B46" t="str">
            <v>Brisbane</v>
          </cell>
          <cell r="C46" t="str">
            <v>Brisbane</v>
          </cell>
          <cell r="D46" t="str">
            <v>Singapore</v>
          </cell>
          <cell r="E46" t="str">
            <v>Rotterdam</v>
          </cell>
          <cell r="F46" t="str">
            <v>Usd</v>
          </cell>
          <cell r="G46">
            <v>9</v>
          </cell>
          <cell r="H46">
            <v>9</v>
          </cell>
          <cell r="I46" t="str">
            <v>Weekly</v>
          </cell>
          <cell r="J46">
            <v>44</v>
          </cell>
          <cell r="K46" t="str">
            <v>Y</v>
          </cell>
          <cell r="L46" t="str">
            <v>R</v>
          </cell>
          <cell r="M46" t="str">
            <v xml:space="preserve">1 / 16 </v>
          </cell>
          <cell r="N46" t="str">
            <v>NLRTM</v>
          </cell>
          <cell r="O46" t="str">
            <v>SGSIN</v>
          </cell>
        </row>
        <row r="47">
          <cell r="A47" t="str">
            <v>USBRO</v>
          </cell>
          <cell r="B47" t="str">
            <v>Brownsville TX</v>
          </cell>
          <cell r="C47" t="str">
            <v>Brownsville TX</v>
          </cell>
          <cell r="D47" t="str">
            <v>New York NY</v>
          </cell>
          <cell r="E47" t="str">
            <v>Rotterdam</v>
          </cell>
          <cell r="F47" t="str">
            <v>Usd</v>
          </cell>
          <cell r="G47">
            <v>115</v>
          </cell>
          <cell r="H47">
            <v>115</v>
          </cell>
          <cell r="I47" t="str">
            <v>Weekly</v>
          </cell>
          <cell r="J47">
            <v>26</v>
          </cell>
          <cell r="K47" t="str">
            <v>Y</v>
          </cell>
          <cell r="L47" t="str">
            <v>R</v>
          </cell>
          <cell r="M47">
            <v>13</v>
          </cell>
          <cell r="N47" t="str">
            <v>NLRTM</v>
          </cell>
          <cell r="O47" t="str">
            <v>USNYC</v>
          </cell>
        </row>
        <row r="48">
          <cell r="A48" t="str">
            <v>COBUN</v>
          </cell>
          <cell r="B48" t="str">
            <v>Buenaventura</v>
          </cell>
          <cell r="C48" t="str">
            <v>Buenaventura</v>
          </cell>
          <cell r="D48" t="str">
            <v>Callao</v>
          </cell>
          <cell r="E48" t="str">
            <v>Rotterdam</v>
          </cell>
          <cell r="F48" t="str">
            <v>Euro</v>
          </cell>
          <cell r="G48">
            <v>57</v>
          </cell>
          <cell r="H48">
            <v>57</v>
          </cell>
          <cell r="I48" t="str">
            <v>Weekly</v>
          </cell>
          <cell r="J48">
            <v>37</v>
          </cell>
          <cell r="K48" t="str">
            <v>R</v>
          </cell>
          <cell r="L48" t="str">
            <v>R</v>
          </cell>
          <cell r="M48" t="str">
            <v xml:space="preserve">6 / 14 </v>
          </cell>
          <cell r="N48" t="str">
            <v>NLRTM</v>
          </cell>
          <cell r="O48" t="str">
            <v>PECLL</v>
          </cell>
        </row>
        <row r="49">
          <cell r="A49" t="str">
            <v>ARBUE</v>
          </cell>
          <cell r="B49" t="str">
            <v>Buenos Aires</v>
          </cell>
          <cell r="C49" t="str">
            <v>Buenos Aires</v>
          </cell>
          <cell r="D49" t="str">
            <v>Direct</v>
          </cell>
          <cell r="E49" t="str">
            <v>Rotterdam</v>
          </cell>
          <cell r="F49" t="str">
            <v>Euro</v>
          </cell>
          <cell r="G49">
            <v>9</v>
          </cell>
          <cell r="H49">
            <v>9</v>
          </cell>
          <cell r="I49" t="str">
            <v>Weekly</v>
          </cell>
          <cell r="J49">
            <v>22</v>
          </cell>
          <cell r="K49" t="str">
            <v>Y</v>
          </cell>
          <cell r="L49" t="str">
            <v>Y</v>
          </cell>
          <cell r="M49">
            <v>14</v>
          </cell>
          <cell r="N49" t="str">
            <v>NLRTM</v>
          </cell>
          <cell r="O49" t="str">
            <v>USNYC</v>
          </cell>
        </row>
        <row r="50">
          <cell r="A50" t="str">
            <v>USBUF</v>
          </cell>
          <cell r="B50" t="str">
            <v>Buffalo NY</v>
          </cell>
          <cell r="C50" t="str">
            <v>Buffalo NY</v>
          </cell>
          <cell r="D50" t="str">
            <v>New York NY</v>
          </cell>
          <cell r="E50" t="str">
            <v>Rotterdam</v>
          </cell>
          <cell r="F50" t="str">
            <v>Usd</v>
          </cell>
          <cell r="G50">
            <v>50</v>
          </cell>
          <cell r="H50">
            <v>300</v>
          </cell>
          <cell r="I50" t="str">
            <v>Weekly</v>
          </cell>
          <cell r="J50">
            <v>20</v>
          </cell>
          <cell r="K50" t="str">
            <v>Y</v>
          </cell>
          <cell r="L50" t="str">
            <v>R</v>
          </cell>
          <cell r="M50">
            <v>13</v>
          </cell>
          <cell r="N50" t="str">
            <v>NLRTM</v>
          </cell>
          <cell r="O50" t="str">
            <v>USNYC</v>
          </cell>
        </row>
        <row r="51">
          <cell r="A51" t="str">
            <v>ZWBUQ</v>
          </cell>
          <cell r="B51" t="str">
            <v>Bulawayo</v>
          </cell>
          <cell r="C51" t="str">
            <v>Bulawayo</v>
          </cell>
          <cell r="D51" t="str">
            <v>Durban</v>
          </cell>
          <cell r="E51" t="str">
            <v>Rotterdam</v>
          </cell>
          <cell r="F51" t="str">
            <v>Usd</v>
          </cell>
          <cell r="G51">
            <v>145</v>
          </cell>
          <cell r="H51">
            <v>205</v>
          </cell>
          <cell r="I51" t="str">
            <v>Weekly</v>
          </cell>
          <cell r="J51">
            <v>44</v>
          </cell>
          <cell r="K51" t="str">
            <v>N</v>
          </cell>
          <cell r="L51" t="str">
            <v>R</v>
          </cell>
          <cell r="M51">
            <v>12</v>
          </cell>
          <cell r="N51" t="str">
            <v>NLRTM</v>
          </cell>
          <cell r="O51" t="str">
            <v>ZADUR</v>
          </cell>
        </row>
        <row r="52">
          <cell r="A52" t="str">
            <v>KRPUS</v>
          </cell>
          <cell r="B52" t="str">
            <v>Busan</v>
          </cell>
          <cell r="C52" t="str">
            <v>Busan</v>
          </cell>
          <cell r="D52" t="str">
            <v>Direct</v>
          </cell>
          <cell r="E52" t="str">
            <v>Rotterdam</v>
          </cell>
          <cell r="F52" t="str">
            <v>Usd</v>
          </cell>
          <cell r="G52">
            <v>1</v>
          </cell>
          <cell r="H52">
            <v>1</v>
          </cell>
          <cell r="I52" t="str">
            <v>Weekly</v>
          </cell>
          <cell r="J52">
            <v>39</v>
          </cell>
          <cell r="K52" t="str">
            <v>Y</v>
          </cell>
          <cell r="L52" t="str">
            <v>Y</v>
          </cell>
          <cell r="M52" t="str">
            <v xml:space="preserve"> </v>
          </cell>
          <cell r="N52" t="str">
            <v>NLRTM</v>
          </cell>
          <cell r="O52" t="str">
            <v xml:space="preserve"> </v>
          </cell>
        </row>
        <row r="53">
          <cell r="A53" t="str">
            <v>EGCAI</v>
          </cell>
          <cell r="B53" t="str">
            <v>Cairo</v>
          </cell>
          <cell r="C53" t="str">
            <v>Cairo</v>
          </cell>
          <cell r="D53" t="str">
            <v>Alexandria</v>
          </cell>
          <cell r="E53" t="str">
            <v>Rotterdam</v>
          </cell>
          <cell r="F53" t="str">
            <v>Euro</v>
          </cell>
          <cell r="G53">
            <v>33</v>
          </cell>
          <cell r="H53">
            <v>33</v>
          </cell>
          <cell r="I53" t="str">
            <v>Weekly</v>
          </cell>
          <cell r="J53">
            <v>22</v>
          </cell>
          <cell r="K53" t="str">
            <v>Y</v>
          </cell>
          <cell r="L53" t="str">
            <v>R</v>
          </cell>
          <cell r="M53">
            <v>11</v>
          </cell>
          <cell r="N53" t="str">
            <v>NLRTM</v>
          </cell>
          <cell r="O53" t="str">
            <v>EGALY</v>
          </cell>
        </row>
        <row r="54">
          <cell r="A54" t="str">
            <v>CACAL</v>
          </cell>
          <cell r="B54" t="str">
            <v>Calgary</v>
          </cell>
          <cell r="C54" t="str">
            <v>Calgary</v>
          </cell>
          <cell r="D54" t="str">
            <v>Montreal</v>
          </cell>
          <cell r="E54" t="str">
            <v>Rotterdam</v>
          </cell>
          <cell r="F54" t="str">
            <v>Usd</v>
          </cell>
          <cell r="G54">
            <v>148</v>
          </cell>
          <cell r="H54">
            <v>180</v>
          </cell>
          <cell r="I54" t="str">
            <v>Weekly</v>
          </cell>
          <cell r="J54">
            <v>20</v>
          </cell>
          <cell r="K54" t="str">
            <v>Y</v>
          </cell>
          <cell r="L54" t="str">
            <v>Y</v>
          </cell>
          <cell r="M54" t="str">
            <v>6/8</v>
          </cell>
          <cell r="N54" t="str">
            <v>NLRTM</v>
          </cell>
          <cell r="O54" t="str">
            <v>CAMTR</v>
          </cell>
        </row>
        <row r="55">
          <cell r="A55" t="str">
            <v>PECLL</v>
          </cell>
          <cell r="B55" t="str">
            <v>Callao</v>
          </cell>
          <cell r="C55" t="str">
            <v>Callao</v>
          </cell>
          <cell r="D55" t="str">
            <v>Direct</v>
          </cell>
          <cell r="E55" t="str">
            <v>Rotterdam</v>
          </cell>
          <cell r="F55" t="str">
            <v>Euro</v>
          </cell>
          <cell r="G55">
            <v>29</v>
          </cell>
          <cell r="H55">
            <v>29</v>
          </cell>
          <cell r="I55" t="str">
            <v>Weekly</v>
          </cell>
          <cell r="J55">
            <v>26</v>
          </cell>
          <cell r="K55" t="str">
            <v>R</v>
          </cell>
          <cell r="L55" t="str">
            <v>R</v>
          </cell>
          <cell r="M55" t="str">
            <v>14</v>
          </cell>
          <cell r="N55" t="str">
            <v>NLRTM</v>
          </cell>
          <cell r="O55" t="str">
            <v xml:space="preserve"> </v>
          </cell>
        </row>
        <row r="56">
          <cell r="A56" t="str">
            <v>BRCPQ</v>
          </cell>
          <cell r="B56" t="str">
            <v>Campinas</v>
          </cell>
          <cell r="C56" t="str">
            <v>Campinas</v>
          </cell>
          <cell r="D56" t="str">
            <v>Santos</v>
          </cell>
          <cell r="E56" t="str">
            <v>Rotterdam</v>
          </cell>
          <cell r="F56" t="str">
            <v>Euro</v>
          </cell>
          <cell r="G56">
            <v>25</v>
          </cell>
          <cell r="H56">
            <v>25</v>
          </cell>
          <cell r="I56" t="str">
            <v>Weekly</v>
          </cell>
          <cell r="J56">
            <v>28</v>
          </cell>
          <cell r="K56" t="str">
            <v>Y</v>
          </cell>
          <cell r="L56" t="str">
            <v>Y</v>
          </cell>
          <cell r="M56" t="str">
            <v xml:space="preserve">6 / 14 </v>
          </cell>
          <cell r="N56" t="str">
            <v>NLRTM</v>
          </cell>
          <cell r="O56" t="str">
            <v>BRSSZ</v>
          </cell>
        </row>
        <row r="57">
          <cell r="A57" t="str">
            <v>BRQNS</v>
          </cell>
          <cell r="B57" t="str">
            <v>Canoas (Bagergs)</v>
          </cell>
          <cell r="C57" t="str">
            <v>Canoas (Bagergs)</v>
          </cell>
          <cell r="D57" t="str">
            <v>Santos</v>
          </cell>
          <cell r="E57" t="str">
            <v>Rotterdam</v>
          </cell>
          <cell r="F57" t="str">
            <v>Euro</v>
          </cell>
          <cell r="G57">
            <v>32</v>
          </cell>
          <cell r="H57">
            <v>32</v>
          </cell>
          <cell r="I57" t="str">
            <v>Weekly</v>
          </cell>
          <cell r="J57">
            <v>34</v>
          </cell>
          <cell r="K57" t="str">
            <v>Y</v>
          </cell>
          <cell r="L57" t="str">
            <v>Y</v>
          </cell>
          <cell r="M57" t="str">
            <v xml:space="preserve">6 / 14 </v>
          </cell>
          <cell r="N57" t="str">
            <v>NLRTM</v>
          </cell>
          <cell r="O57" t="str">
            <v>ZADUR</v>
          </cell>
        </row>
        <row r="58">
          <cell r="A58" t="str">
            <v>ZACPT</v>
          </cell>
          <cell r="B58" t="str">
            <v>Cape Town</v>
          </cell>
          <cell r="C58" t="str">
            <v>Cape Town</v>
          </cell>
          <cell r="D58" t="str">
            <v>Durban</v>
          </cell>
          <cell r="E58" t="str">
            <v>Rotterdam</v>
          </cell>
          <cell r="F58" t="str">
            <v>Usd</v>
          </cell>
          <cell r="G58">
            <v>40</v>
          </cell>
          <cell r="H58">
            <v>40</v>
          </cell>
          <cell r="I58" t="str">
            <v>Weekly</v>
          </cell>
          <cell r="J58">
            <v>31</v>
          </cell>
          <cell r="K58" t="str">
            <v>Y</v>
          </cell>
          <cell r="L58" t="str">
            <v>Y</v>
          </cell>
          <cell r="N58" t="str">
            <v>NLRTM</v>
          </cell>
          <cell r="O58" t="str">
            <v>ZADUR</v>
          </cell>
        </row>
        <row r="59">
          <cell r="A59" t="str">
            <v>MACAS</v>
          </cell>
          <cell r="B59" t="str">
            <v>Casablanca</v>
          </cell>
          <cell r="C59" t="str">
            <v>Casablanca</v>
          </cell>
          <cell r="D59" t="str">
            <v>Direct</v>
          </cell>
          <cell r="E59" t="str">
            <v>Rotterdam</v>
          </cell>
          <cell r="F59" t="str">
            <v>Euro</v>
          </cell>
          <cell r="G59">
            <v>23</v>
          </cell>
          <cell r="H59">
            <v>23</v>
          </cell>
          <cell r="I59" t="str">
            <v>Bi-weekly</v>
          </cell>
          <cell r="J59">
            <v>5</v>
          </cell>
          <cell r="K59" t="str">
            <v>Y</v>
          </cell>
          <cell r="L59" t="str">
            <v>R</v>
          </cell>
          <cell r="M59">
            <v>14</v>
          </cell>
          <cell r="N59" t="str">
            <v>NLRTM</v>
          </cell>
          <cell r="O59" t="str">
            <v>PACFZ</v>
          </cell>
        </row>
        <row r="60">
          <cell r="A60" t="str">
            <v>PHCEB</v>
          </cell>
          <cell r="B60" t="str">
            <v>Cebu</v>
          </cell>
          <cell r="C60" t="str">
            <v>Cebu</v>
          </cell>
          <cell r="D60" t="str">
            <v>Singapore</v>
          </cell>
          <cell r="E60" t="str">
            <v>Rotterdam</v>
          </cell>
          <cell r="F60" t="str">
            <v>Usd</v>
          </cell>
          <cell r="G60">
            <v>21</v>
          </cell>
          <cell r="H60">
            <v>21</v>
          </cell>
          <cell r="I60" t="str">
            <v>Weekly</v>
          </cell>
          <cell r="J60">
            <v>37</v>
          </cell>
          <cell r="K60" t="str">
            <v>Y</v>
          </cell>
          <cell r="L60" t="str">
            <v>R</v>
          </cell>
          <cell r="M60">
            <v>1</v>
          </cell>
          <cell r="N60" t="str">
            <v>NLRTM</v>
          </cell>
          <cell r="O60" t="str">
            <v>SGSIN</v>
          </cell>
        </row>
        <row r="61">
          <cell r="A61" t="str">
            <v>CNCNA</v>
          </cell>
          <cell r="B61" t="str">
            <v>Changsha</v>
          </cell>
          <cell r="C61" t="str">
            <v>Changsha</v>
          </cell>
          <cell r="D61" t="str">
            <v>Shanghai</v>
          </cell>
          <cell r="E61" t="str">
            <v>Rotterdam</v>
          </cell>
          <cell r="F61" t="str">
            <v>Usd</v>
          </cell>
          <cell r="G61">
            <v>75</v>
          </cell>
          <cell r="H61">
            <v>150</v>
          </cell>
          <cell r="I61" t="str">
            <v>Weekly</v>
          </cell>
          <cell r="J61">
            <v>47</v>
          </cell>
          <cell r="K61" t="str">
            <v>R</v>
          </cell>
          <cell r="L61" t="str">
            <v>R</v>
          </cell>
          <cell r="M61">
            <v>2</v>
          </cell>
          <cell r="N61" t="str">
            <v>NLRTM</v>
          </cell>
          <cell r="O61" t="str">
            <v>CNSHA</v>
          </cell>
        </row>
        <row r="62">
          <cell r="A62" t="str">
            <v>CNCGU</v>
          </cell>
          <cell r="B62" t="str">
            <v>Changshu</v>
          </cell>
          <cell r="C62" t="str">
            <v>Changshu</v>
          </cell>
          <cell r="D62" t="str">
            <v>Shanghai</v>
          </cell>
          <cell r="E62" t="str">
            <v>Rotterdam</v>
          </cell>
          <cell r="F62" t="str">
            <v>Usd</v>
          </cell>
          <cell r="G62">
            <v>5</v>
          </cell>
          <cell r="H62">
            <v>5</v>
          </cell>
          <cell r="I62" t="str">
            <v>Weekly</v>
          </cell>
          <cell r="J62">
            <v>44</v>
          </cell>
          <cell r="K62" t="str">
            <v>R</v>
          </cell>
          <cell r="L62" t="str">
            <v>R</v>
          </cell>
          <cell r="M62">
            <v>2</v>
          </cell>
          <cell r="N62" t="str">
            <v>NLRTM</v>
          </cell>
          <cell r="O62" t="str">
            <v>CNSHA</v>
          </cell>
        </row>
        <row r="63">
          <cell r="A63" t="str">
            <v>CNCZX</v>
          </cell>
          <cell r="B63" t="str">
            <v>Changzhou</v>
          </cell>
          <cell r="C63" t="str">
            <v>Changzhou</v>
          </cell>
          <cell r="D63" t="str">
            <v>Shanghai</v>
          </cell>
          <cell r="E63" t="str">
            <v>Rotterdam</v>
          </cell>
          <cell r="F63" t="str">
            <v>Usd</v>
          </cell>
          <cell r="G63">
            <v>5</v>
          </cell>
          <cell r="H63">
            <v>5</v>
          </cell>
          <cell r="I63" t="str">
            <v>Weekly</v>
          </cell>
          <cell r="J63">
            <v>44</v>
          </cell>
          <cell r="K63" t="str">
            <v>R</v>
          </cell>
          <cell r="L63" t="str">
            <v>R</v>
          </cell>
          <cell r="M63">
            <v>2</v>
          </cell>
          <cell r="N63" t="str">
            <v>NLRTM</v>
          </cell>
          <cell r="O63" t="str">
            <v>CNSHA</v>
          </cell>
        </row>
        <row r="64">
          <cell r="A64" t="str">
            <v>USCHS</v>
          </cell>
          <cell r="B64" t="str">
            <v>Charleston SC</v>
          </cell>
          <cell r="C64" t="str">
            <v>Charleston SC</v>
          </cell>
          <cell r="D64" t="str">
            <v>New York NY</v>
          </cell>
          <cell r="E64" t="str">
            <v>Rotterdam</v>
          </cell>
          <cell r="F64" t="str">
            <v>Usd</v>
          </cell>
          <cell r="G64">
            <v>25</v>
          </cell>
          <cell r="H64">
            <v>25</v>
          </cell>
          <cell r="I64" t="str">
            <v>Weekly</v>
          </cell>
          <cell r="J64">
            <v>19</v>
          </cell>
          <cell r="K64" t="str">
            <v>Y</v>
          </cell>
          <cell r="L64" t="str">
            <v>R</v>
          </cell>
          <cell r="M64">
            <v>13</v>
          </cell>
          <cell r="N64" t="str">
            <v>NLRTM</v>
          </cell>
          <cell r="O64" t="str">
            <v>USNYC</v>
          </cell>
        </row>
        <row r="65">
          <cell r="A65" t="str">
            <v>USCLT</v>
          </cell>
          <cell r="B65" t="str">
            <v>Charlotte NC</v>
          </cell>
          <cell r="C65" t="str">
            <v>Charlotte NC</v>
          </cell>
          <cell r="D65" t="str">
            <v>New York NY</v>
          </cell>
          <cell r="E65" t="str">
            <v>Rotterdam</v>
          </cell>
          <cell r="F65" t="str">
            <v>Usd</v>
          </cell>
          <cell r="G65">
            <v>35</v>
          </cell>
          <cell r="H65">
            <v>35</v>
          </cell>
          <cell r="I65" t="str">
            <v>Weekly</v>
          </cell>
          <cell r="J65">
            <v>20</v>
          </cell>
          <cell r="K65" t="str">
            <v>Y</v>
          </cell>
          <cell r="L65" t="str">
            <v>R</v>
          </cell>
          <cell r="M65">
            <v>13</v>
          </cell>
          <cell r="N65" t="str">
            <v>NLRTM</v>
          </cell>
          <cell r="O65" t="str">
            <v>USNYC</v>
          </cell>
        </row>
        <row r="66">
          <cell r="A66" t="str">
            <v>USCHA</v>
          </cell>
          <cell r="B66" t="str">
            <v>Chattanooga TN</v>
          </cell>
          <cell r="C66" t="str">
            <v>Chattanooga TN</v>
          </cell>
          <cell r="D66" t="str">
            <v>New York NY</v>
          </cell>
          <cell r="E66" t="str">
            <v>Rotterdam</v>
          </cell>
          <cell r="F66" t="str">
            <v>Usd</v>
          </cell>
          <cell r="G66">
            <v>44</v>
          </cell>
          <cell r="H66">
            <v>44</v>
          </cell>
          <cell r="I66" t="str">
            <v>Weekly</v>
          </cell>
          <cell r="J66">
            <v>20</v>
          </cell>
          <cell r="K66" t="str">
            <v>Y</v>
          </cell>
          <cell r="L66" t="str">
            <v>R</v>
          </cell>
          <cell r="M66">
            <v>13</v>
          </cell>
          <cell r="N66" t="str">
            <v>NLRTM</v>
          </cell>
          <cell r="O66" t="str">
            <v>USNYC</v>
          </cell>
        </row>
        <row r="67">
          <cell r="A67" t="str">
            <v>CNCTU</v>
          </cell>
          <cell r="B67" t="str">
            <v>Chengdu</v>
          </cell>
          <cell r="C67" t="str">
            <v>Chengdu</v>
          </cell>
          <cell r="D67" t="str">
            <v>Shanghai</v>
          </cell>
          <cell r="E67" t="str">
            <v>Rotterdam</v>
          </cell>
          <cell r="F67" t="str">
            <v>Usd</v>
          </cell>
          <cell r="G67">
            <v>65</v>
          </cell>
          <cell r="H67">
            <v>130</v>
          </cell>
          <cell r="I67" t="str">
            <v>Weekly</v>
          </cell>
          <cell r="J67">
            <v>49</v>
          </cell>
          <cell r="K67" t="str">
            <v>R</v>
          </cell>
          <cell r="L67" t="str">
            <v>R</v>
          </cell>
          <cell r="M67">
            <v>2</v>
          </cell>
          <cell r="N67" t="str">
            <v>NLRTM</v>
          </cell>
          <cell r="O67" t="str">
            <v>CNSHA</v>
          </cell>
        </row>
        <row r="68">
          <cell r="A68" t="str">
            <v>INMAA</v>
          </cell>
          <cell r="B68" t="str">
            <v>Chennai (ex Madras)</v>
          </cell>
          <cell r="C68" t="str">
            <v>Chennai (ex Madras)</v>
          </cell>
          <cell r="D68" t="str">
            <v>Colombo</v>
          </cell>
          <cell r="E68" t="str">
            <v>Rotterdam</v>
          </cell>
          <cell r="F68" t="str">
            <v>Usd</v>
          </cell>
          <cell r="G68">
            <v>10</v>
          </cell>
          <cell r="H68">
            <v>10</v>
          </cell>
          <cell r="I68" t="str">
            <v>Weekly</v>
          </cell>
          <cell r="J68">
            <v>29</v>
          </cell>
          <cell r="K68" t="str">
            <v>Y</v>
          </cell>
          <cell r="L68" t="str">
            <v>R</v>
          </cell>
          <cell r="M68">
            <v>10</v>
          </cell>
          <cell r="N68" t="str">
            <v>NLRTM</v>
          </cell>
          <cell r="O68" t="str">
            <v>LKCMB</v>
          </cell>
        </row>
        <row r="69">
          <cell r="A69" t="str">
            <v>JPCHB</v>
          </cell>
          <cell r="B69" t="str">
            <v>Chiba</v>
          </cell>
          <cell r="C69" t="str">
            <v>Chiba</v>
          </cell>
          <cell r="D69" t="str">
            <v>Busan</v>
          </cell>
          <cell r="E69" t="str">
            <v>Rotterdam</v>
          </cell>
          <cell r="F69" t="str">
            <v>Usd</v>
          </cell>
          <cell r="G69">
            <v>40</v>
          </cell>
          <cell r="H69">
            <v>40</v>
          </cell>
          <cell r="I69" t="str">
            <v>Weekly</v>
          </cell>
          <cell r="J69">
            <v>52</v>
          </cell>
          <cell r="K69" t="str">
            <v>N</v>
          </cell>
          <cell r="L69" t="str">
            <v>R</v>
          </cell>
          <cell r="M69">
            <v>4</v>
          </cell>
          <cell r="N69" t="str">
            <v>NLRTM</v>
          </cell>
          <cell r="O69" t="str">
            <v>KRPUS</v>
          </cell>
        </row>
        <row r="70">
          <cell r="A70" t="str">
            <v>USCHI</v>
          </cell>
          <cell r="B70" t="str">
            <v>Chicago IL</v>
          </cell>
          <cell r="C70" t="str">
            <v>Chicago IL</v>
          </cell>
          <cell r="D70" t="str">
            <v>New York NY</v>
          </cell>
          <cell r="E70" t="str">
            <v>Rotterdam</v>
          </cell>
          <cell r="F70" t="str">
            <v>Usd</v>
          </cell>
          <cell r="G70">
            <v>35</v>
          </cell>
          <cell r="H70">
            <v>35</v>
          </cell>
          <cell r="I70" t="str">
            <v>Weekly</v>
          </cell>
          <cell r="J70">
            <v>21</v>
          </cell>
          <cell r="K70" t="str">
            <v>Y</v>
          </cell>
          <cell r="L70" t="str">
            <v>R</v>
          </cell>
          <cell r="M70">
            <v>13</v>
          </cell>
          <cell r="N70" t="str">
            <v>NLRTM</v>
          </cell>
          <cell r="O70" t="str">
            <v>USNYC</v>
          </cell>
        </row>
        <row r="71">
          <cell r="A71" t="str">
            <v>BDCGP</v>
          </cell>
          <cell r="B71" t="str">
            <v>Chittagong</v>
          </cell>
          <cell r="C71" t="str">
            <v>Chittagong</v>
          </cell>
          <cell r="D71" t="str">
            <v>Singapore</v>
          </cell>
          <cell r="E71" t="str">
            <v>Rotterdam</v>
          </cell>
          <cell r="F71" t="str">
            <v>Usd</v>
          </cell>
          <cell r="G71">
            <v>60</v>
          </cell>
          <cell r="H71">
            <v>60</v>
          </cell>
          <cell r="I71" t="str">
            <v>Weekly</v>
          </cell>
          <cell r="J71">
            <v>39</v>
          </cell>
          <cell r="K71" t="str">
            <v>Y</v>
          </cell>
          <cell r="L71" t="str">
            <v>R</v>
          </cell>
          <cell r="M71">
            <v>1</v>
          </cell>
          <cell r="N71" t="str">
            <v>NLRTM</v>
          </cell>
          <cell r="O71" t="str">
            <v>SGSIN</v>
          </cell>
        </row>
        <row r="72">
          <cell r="A72" t="str">
            <v>CNCKG</v>
          </cell>
          <cell r="B72" t="str">
            <v>Chongqing</v>
          </cell>
          <cell r="C72" t="str">
            <v>Chongqing</v>
          </cell>
          <cell r="D72" t="str">
            <v>Shanghai</v>
          </cell>
          <cell r="E72" t="str">
            <v>Rotterdam</v>
          </cell>
          <cell r="F72" t="str">
            <v>Usd</v>
          </cell>
          <cell r="G72">
            <v>50</v>
          </cell>
          <cell r="H72">
            <v>50</v>
          </cell>
          <cell r="I72" t="str">
            <v>Weekly</v>
          </cell>
          <cell r="J72">
            <v>49</v>
          </cell>
          <cell r="K72" t="str">
            <v>R</v>
          </cell>
          <cell r="L72" t="str">
            <v>R</v>
          </cell>
          <cell r="M72">
            <v>2</v>
          </cell>
          <cell r="N72" t="str">
            <v>NLRTM</v>
          </cell>
          <cell r="O72" t="str">
            <v>CNSHA</v>
          </cell>
        </row>
        <row r="73">
          <cell r="A73" t="str">
            <v>NZCHC</v>
          </cell>
          <cell r="B73" t="str">
            <v>Christchurch</v>
          </cell>
          <cell r="C73" t="str">
            <v>Christchurch</v>
          </cell>
          <cell r="D73" t="str">
            <v>Hong Kong</v>
          </cell>
          <cell r="E73" t="str">
            <v>Rotterdam</v>
          </cell>
          <cell r="F73" t="str">
            <v>Usd</v>
          </cell>
          <cell r="G73">
            <v>53</v>
          </cell>
          <cell r="H73">
            <v>53</v>
          </cell>
          <cell r="I73" t="str">
            <v>Weekly</v>
          </cell>
          <cell r="J73">
            <v>52</v>
          </cell>
          <cell r="K73" t="str">
            <v>Y</v>
          </cell>
          <cell r="L73" t="str">
            <v>R</v>
          </cell>
          <cell r="M73">
            <v>3</v>
          </cell>
          <cell r="N73" t="str">
            <v>NLRTM</v>
          </cell>
          <cell r="O73" t="str">
            <v>HKHKG</v>
          </cell>
        </row>
        <row r="74">
          <cell r="A74" t="str">
            <v>USCVG</v>
          </cell>
          <cell r="B74" t="str">
            <v>Cincinnati OH</v>
          </cell>
          <cell r="C74" t="str">
            <v>Cincinnati OH</v>
          </cell>
          <cell r="D74" t="str">
            <v>New York NY</v>
          </cell>
          <cell r="E74" t="str">
            <v>Rotterdam</v>
          </cell>
          <cell r="F74" t="str">
            <v>Usd</v>
          </cell>
          <cell r="G74">
            <v>40</v>
          </cell>
          <cell r="H74">
            <v>40</v>
          </cell>
          <cell r="I74" t="str">
            <v>Weekly</v>
          </cell>
          <cell r="J74">
            <v>21</v>
          </cell>
          <cell r="K74" t="str">
            <v>Y</v>
          </cell>
          <cell r="L74" t="str">
            <v>R</v>
          </cell>
          <cell r="M74">
            <v>13</v>
          </cell>
          <cell r="N74" t="str">
            <v>NLRTM</v>
          </cell>
          <cell r="O74" t="str">
            <v>USNYC</v>
          </cell>
        </row>
        <row r="75">
          <cell r="A75" t="str">
            <v>USCLE</v>
          </cell>
          <cell r="B75" t="str">
            <v>Cleveland OH</v>
          </cell>
          <cell r="C75" t="str">
            <v>Cleveland OH</v>
          </cell>
          <cell r="D75" t="str">
            <v>New York NY</v>
          </cell>
          <cell r="E75" t="str">
            <v>Rotterdam</v>
          </cell>
          <cell r="F75" t="str">
            <v>Usd</v>
          </cell>
          <cell r="G75">
            <v>36</v>
          </cell>
          <cell r="H75">
            <v>36</v>
          </cell>
          <cell r="I75" t="str">
            <v>Weekly</v>
          </cell>
          <cell r="J75">
            <v>21</v>
          </cell>
          <cell r="K75" t="str">
            <v>Y</v>
          </cell>
          <cell r="L75" t="str">
            <v>R</v>
          </cell>
          <cell r="M75">
            <v>13</v>
          </cell>
          <cell r="N75" t="str">
            <v>NLRTM</v>
          </cell>
          <cell r="O75" t="str">
            <v>USNYC</v>
          </cell>
        </row>
        <row r="76">
          <cell r="A76" t="str">
            <v>BOCBB</v>
          </cell>
          <cell r="B76" t="str">
            <v>Cochabamba</v>
          </cell>
          <cell r="C76" t="str">
            <v>Cochabamba</v>
          </cell>
          <cell r="D76" t="str">
            <v>Callao</v>
          </cell>
          <cell r="E76" t="str">
            <v>Rotterdam</v>
          </cell>
          <cell r="F76" t="str">
            <v>Euro</v>
          </cell>
          <cell r="G76">
            <v>148</v>
          </cell>
          <cell r="H76">
            <v>200</v>
          </cell>
          <cell r="I76" t="str">
            <v>Weekly</v>
          </cell>
          <cell r="J76">
            <v>59</v>
          </cell>
          <cell r="K76" t="str">
            <v>Y</v>
          </cell>
          <cell r="L76" t="str">
            <v>Y</v>
          </cell>
          <cell r="M76" t="str">
            <v xml:space="preserve">6 / 14 </v>
          </cell>
          <cell r="N76" t="str">
            <v>NLRTM</v>
          </cell>
          <cell r="O76" t="str">
            <v>PECLL</v>
          </cell>
        </row>
        <row r="77">
          <cell r="A77" t="str">
            <v>INCOK</v>
          </cell>
          <cell r="B77" t="str">
            <v>Cochin</v>
          </cell>
          <cell r="C77" t="str">
            <v>Cochin</v>
          </cell>
          <cell r="D77" t="str">
            <v>Colombo</v>
          </cell>
          <cell r="E77" t="str">
            <v>Rotterdam</v>
          </cell>
          <cell r="F77" t="str">
            <v>Usd</v>
          </cell>
          <cell r="G77">
            <v>50</v>
          </cell>
          <cell r="H77">
            <v>50</v>
          </cell>
          <cell r="I77" t="str">
            <v>Weekly</v>
          </cell>
          <cell r="J77">
            <v>29</v>
          </cell>
          <cell r="K77" t="str">
            <v>Y</v>
          </cell>
          <cell r="L77" t="str">
            <v>R</v>
          </cell>
          <cell r="M77">
            <v>10</v>
          </cell>
          <cell r="N77" t="str">
            <v>NLRTM</v>
          </cell>
          <cell r="O77" t="str">
            <v>LKCMB</v>
          </cell>
        </row>
        <row r="78">
          <cell r="A78" t="str">
            <v>PACSO</v>
          </cell>
          <cell r="B78" t="str">
            <v>Coco Solo</v>
          </cell>
          <cell r="C78" t="str">
            <v>Coco Solo</v>
          </cell>
          <cell r="D78" t="str">
            <v>Colon Free Zone</v>
          </cell>
          <cell r="E78" t="str">
            <v>Rotterdam</v>
          </cell>
          <cell r="F78" t="str">
            <v>Euro</v>
          </cell>
          <cell r="G78">
            <v>58</v>
          </cell>
          <cell r="H78">
            <v>58</v>
          </cell>
          <cell r="I78" t="str">
            <v>Bi-weekly</v>
          </cell>
          <cell r="J78">
            <v>17</v>
          </cell>
          <cell r="K78" t="str">
            <v>Y</v>
          </cell>
          <cell r="L78" t="str">
            <v>Y</v>
          </cell>
          <cell r="M78">
            <v>14</v>
          </cell>
          <cell r="N78" t="str">
            <v>NLRTM</v>
          </cell>
          <cell r="O78" t="str">
            <v>PACSO</v>
          </cell>
        </row>
        <row r="79">
          <cell r="A79" t="str">
            <v>LKCMB</v>
          </cell>
          <cell r="B79" t="str">
            <v>Colombo</v>
          </cell>
          <cell r="C79" t="str">
            <v>Colombo</v>
          </cell>
          <cell r="D79" t="str">
            <v>Direct</v>
          </cell>
          <cell r="E79" t="str">
            <v>Rotterdam</v>
          </cell>
          <cell r="F79" t="str">
            <v>Usd</v>
          </cell>
          <cell r="G79">
            <v>47</v>
          </cell>
          <cell r="H79">
            <v>47</v>
          </cell>
          <cell r="I79" t="str">
            <v>Weekly</v>
          </cell>
          <cell r="J79">
            <v>20</v>
          </cell>
          <cell r="K79" t="str">
            <v>Y</v>
          </cell>
          <cell r="L79" t="str">
            <v>Y</v>
          </cell>
          <cell r="M79">
            <v>10</v>
          </cell>
          <cell r="N79" t="str">
            <v>NLRTM</v>
          </cell>
          <cell r="O79" t="str">
            <v xml:space="preserve"> </v>
          </cell>
        </row>
        <row r="80">
          <cell r="A80" t="str">
            <v>PACFZ</v>
          </cell>
          <cell r="B80" t="str">
            <v>Colon Free Zone</v>
          </cell>
          <cell r="C80" t="str">
            <v>Colon Free Zone</v>
          </cell>
          <cell r="D80" t="str">
            <v>Direct</v>
          </cell>
          <cell r="E80" t="str">
            <v>Rotterdam</v>
          </cell>
          <cell r="F80" t="str">
            <v>Euro</v>
          </cell>
          <cell r="G80">
            <v>45</v>
          </cell>
          <cell r="H80">
            <v>45</v>
          </cell>
          <cell r="I80" t="str">
            <v>Bi-weekly</v>
          </cell>
          <cell r="J80">
            <v>15</v>
          </cell>
          <cell r="K80" t="str">
            <v>Y</v>
          </cell>
          <cell r="L80" t="str">
            <v>Y</v>
          </cell>
          <cell r="M80">
            <v>14</v>
          </cell>
          <cell r="N80" t="str">
            <v>NLRTM</v>
          </cell>
        </row>
        <row r="81">
          <cell r="A81" t="str">
            <v>USCMH</v>
          </cell>
          <cell r="B81" t="str">
            <v>Columbus OH</v>
          </cell>
          <cell r="C81" t="str">
            <v>Columbus OH</v>
          </cell>
          <cell r="D81" t="str">
            <v>New York NY</v>
          </cell>
          <cell r="E81" t="str">
            <v>Rotterdam</v>
          </cell>
          <cell r="F81" t="str">
            <v>Usd</v>
          </cell>
          <cell r="G81">
            <v>39</v>
          </cell>
          <cell r="H81">
            <v>39</v>
          </cell>
          <cell r="I81" t="str">
            <v>Weekly</v>
          </cell>
          <cell r="J81">
            <v>20</v>
          </cell>
          <cell r="K81" t="str">
            <v>Y</v>
          </cell>
          <cell r="L81" t="str">
            <v>R</v>
          </cell>
          <cell r="M81">
            <v>13</v>
          </cell>
          <cell r="N81" t="str">
            <v>NLRTM</v>
          </cell>
          <cell r="O81" t="str">
            <v>USNYC</v>
          </cell>
        </row>
        <row r="82">
          <cell r="A82" t="str">
            <v>ARCOR</v>
          </cell>
          <cell r="B82" t="str">
            <v>Cordoba</v>
          </cell>
          <cell r="C82" t="str">
            <v>Cordoba</v>
          </cell>
          <cell r="D82" t="str">
            <v>Montevideo</v>
          </cell>
          <cell r="E82" t="str">
            <v>Rotterdam</v>
          </cell>
          <cell r="F82" t="str">
            <v>Euro</v>
          </cell>
          <cell r="G82">
            <v>90</v>
          </cell>
          <cell r="H82">
            <v>90</v>
          </cell>
          <cell r="I82" t="str">
            <v>Bi-weekly</v>
          </cell>
          <cell r="J82">
            <v>38</v>
          </cell>
          <cell r="K82" t="str">
            <v>Y</v>
          </cell>
          <cell r="L82" t="str">
            <v>Y</v>
          </cell>
          <cell r="M82" t="str">
            <v xml:space="preserve">6 / 14 </v>
          </cell>
          <cell r="N82" t="str">
            <v>NLRTM</v>
          </cell>
          <cell r="O82" t="str">
            <v>UYMVD</v>
          </cell>
        </row>
        <row r="83">
          <cell r="A83" t="str">
            <v>IEORK</v>
          </cell>
          <cell r="B83" t="str">
            <v>Cork</v>
          </cell>
          <cell r="C83" t="str">
            <v>Cork</v>
          </cell>
          <cell r="D83" t="str">
            <v>Dublin</v>
          </cell>
          <cell r="E83" t="str">
            <v>Rotterdam</v>
          </cell>
          <cell r="F83" t="str">
            <v>Euro</v>
          </cell>
          <cell r="G83">
            <v>30</v>
          </cell>
          <cell r="H83">
            <v>30</v>
          </cell>
          <cell r="I83" t="str">
            <v>Weekly</v>
          </cell>
          <cell r="J83">
            <v>7</v>
          </cell>
          <cell r="K83" t="str">
            <v>Y</v>
          </cell>
          <cell r="L83" t="str">
            <v>Y</v>
          </cell>
          <cell r="N83" t="str">
            <v>NLRTM</v>
          </cell>
          <cell r="O83" t="str">
            <v>IEDUB</v>
          </cell>
        </row>
        <row r="84">
          <cell r="A84" t="str">
            <v>PACTB</v>
          </cell>
          <cell r="B84" t="str">
            <v>Cristobal</v>
          </cell>
          <cell r="C84" t="str">
            <v>Cristobal</v>
          </cell>
          <cell r="D84" t="str">
            <v>Colon Free Zone</v>
          </cell>
          <cell r="E84" t="str">
            <v>Rotterdam</v>
          </cell>
          <cell r="F84" t="str">
            <v>Euro</v>
          </cell>
          <cell r="G84">
            <v>54</v>
          </cell>
          <cell r="H84">
            <v>54</v>
          </cell>
          <cell r="I84" t="str">
            <v>Bi-weekly</v>
          </cell>
          <cell r="J84">
            <v>17</v>
          </cell>
          <cell r="K84" t="str">
            <v>Y</v>
          </cell>
          <cell r="L84" t="str">
            <v>Y</v>
          </cell>
          <cell r="M84">
            <v>14</v>
          </cell>
          <cell r="N84" t="str">
            <v>NLRTM</v>
          </cell>
          <cell r="O84" t="str">
            <v>PACFZ</v>
          </cell>
        </row>
        <row r="85">
          <cell r="A85" t="str">
            <v>BRCWB</v>
          </cell>
          <cell r="B85" t="str">
            <v>Curitiba</v>
          </cell>
          <cell r="C85" t="str">
            <v>Curitiba</v>
          </cell>
          <cell r="D85" t="str">
            <v>Santos</v>
          </cell>
          <cell r="E85" t="str">
            <v>Rotterdam</v>
          </cell>
          <cell r="F85" t="str">
            <v>Euro</v>
          </cell>
          <cell r="G85">
            <v>32</v>
          </cell>
          <cell r="H85">
            <v>32</v>
          </cell>
          <cell r="I85" t="str">
            <v>Weekly</v>
          </cell>
          <cell r="J85">
            <v>36</v>
          </cell>
          <cell r="K85" t="str">
            <v>Y</v>
          </cell>
          <cell r="L85" t="str">
            <v>Y</v>
          </cell>
          <cell r="M85" t="str">
            <v xml:space="preserve">6 / 14 </v>
          </cell>
          <cell r="N85" t="str">
            <v>NLRTM</v>
          </cell>
          <cell r="O85" t="str">
            <v>BRSSZ</v>
          </cell>
        </row>
        <row r="86">
          <cell r="A86" t="str">
            <v>VNDAD</v>
          </cell>
          <cell r="B86" t="str">
            <v>Da Nang</v>
          </cell>
          <cell r="C86" t="str">
            <v>Da Nang</v>
          </cell>
          <cell r="D86" t="str">
            <v>Singapore</v>
          </cell>
          <cell r="E86" t="str">
            <v>Rotterdam</v>
          </cell>
          <cell r="F86" t="str">
            <v>Usd</v>
          </cell>
          <cell r="G86">
            <v>77</v>
          </cell>
          <cell r="H86">
            <v>77</v>
          </cell>
          <cell r="I86" t="str">
            <v>Weekly</v>
          </cell>
          <cell r="J86">
            <v>44</v>
          </cell>
          <cell r="K86" t="str">
            <v>Y</v>
          </cell>
          <cell r="L86" t="str">
            <v>R</v>
          </cell>
          <cell r="M86">
            <v>1</v>
          </cell>
          <cell r="N86" t="str">
            <v>NLRTM</v>
          </cell>
          <cell r="O86" t="str">
            <v>SGSIN</v>
          </cell>
        </row>
        <row r="87">
          <cell r="A87" t="str">
            <v>CNDLC</v>
          </cell>
          <cell r="B87" t="str">
            <v>Dalian</v>
          </cell>
          <cell r="C87" t="str">
            <v>Dalian</v>
          </cell>
          <cell r="D87" t="str">
            <v>Busan</v>
          </cell>
          <cell r="E87" t="str">
            <v>Rotterdam</v>
          </cell>
          <cell r="F87" t="str">
            <v>Usd</v>
          </cell>
          <cell r="G87">
            <v>19</v>
          </cell>
          <cell r="H87">
            <v>19</v>
          </cell>
          <cell r="I87" t="str">
            <v>Weekly</v>
          </cell>
          <cell r="J87">
            <v>51</v>
          </cell>
          <cell r="K87" t="str">
            <v>Y</v>
          </cell>
          <cell r="L87" t="str">
            <v>R</v>
          </cell>
          <cell r="M87" t="str">
            <v>2/4</v>
          </cell>
          <cell r="N87" t="str">
            <v>NLRTM</v>
          </cell>
          <cell r="O87" t="str">
            <v>KRPUS</v>
          </cell>
        </row>
        <row r="88">
          <cell r="A88" t="str">
            <v>USDAL</v>
          </cell>
          <cell r="B88" t="str">
            <v>Dallas TX</v>
          </cell>
          <cell r="C88" t="str">
            <v>Dallas TX</v>
          </cell>
          <cell r="D88" t="str">
            <v>New York NY</v>
          </cell>
          <cell r="E88" t="str">
            <v>Rotterdam</v>
          </cell>
          <cell r="F88" t="str">
            <v>Usd</v>
          </cell>
          <cell r="G88">
            <v>60</v>
          </cell>
          <cell r="H88">
            <v>60</v>
          </cell>
          <cell r="I88" t="str">
            <v>Weekly</v>
          </cell>
          <cell r="J88">
            <v>24</v>
          </cell>
          <cell r="K88" t="str">
            <v>Y</v>
          </cell>
          <cell r="L88" t="str">
            <v>R</v>
          </cell>
          <cell r="M88">
            <v>13</v>
          </cell>
          <cell r="N88" t="str">
            <v>NLRTM</v>
          </cell>
          <cell r="O88" t="str">
            <v>USNYC</v>
          </cell>
        </row>
        <row r="89">
          <cell r="A89" t="str">
            <v>EGDMT</v>
          </cell>
          <cell r="B89" t="str">
            <v>Damietta</v>
          </cell>
          <cell r="C89" t="str">
            <v>Damietta</v>
          </cell>
          <cell r="D89" t="str">
            <v>Alexandria</v>
          </cell>
          <cell r="E89" t="str">
            <v>Rotterdam</v>
          </cell>
          <cell r="F89" t="str">
            <v>Euro</v>
          </cell>
          <cell r="G89">
            <v>48</v>
          </cell>
          <cell r="H89">
            <v>48</v>
          </cell>
          <cell r="I89" t="str">
            <v>Weekly</v>
          </cell>
          <cell r="J89">
            <v>22</v>
          </cell>
          <cell r="K89" t="str">
            <v>Y</v>
          </cell>
          <cell r="L89" t="str">
            <v>R</v>
          </cell>
          <cell r="M89">
            <v>11</v>
          </cell>
          <cell r="N89" t="str">
            <v>NLRTM</v>
          </cell>
          <cell r="O89" t="str">
            <v>EGALY</v>
          </cell>
        </row>
        <row r="90">
          <cell r="A90" t="str">
            <v>SADMM</v>
          </cell>
          <cell r="B90" t="str">
            <v>Dammam</v>
          </cell>
          <cell r="C90" t="str">
            <v>Dammam</v>
          </cell>
          <cell r="D90" t="str">
            <v>Dubai (Jebel Ali)</v>
          </cell>
          <cell r="E90" t="str">
            <v>Rotterdam</v>
          </cell>
          <cell r="F90" t="str">
            <v>Usd</v>
          </cell>
          <cell r="G90">
            <v>38</v>
          </cell>
          <cell r="H90">
            <v>38</v>
          </cell>
          <cell r="I90" t="str">
            <v>Weekly</v>
          </cell>
          <cell r="J90">
            <v>32</v>
          </cell>
          <cell r="K90" t="str">
            <v>Y</v>
          </cell>
          <cell r="L90" t="str">
            <v>R</v>
          </cell>
          <cell r="M90">
            <v>9</v>
          </cell>
          <cell r="N90" t="str">
            <v>NLRTM</v>
          </cell>
          <cell r="O90" t="str">
            <v>AEDXB</v>
          </cell>
        </row>
        <row r="91">
          <cell r="A91" t="str">
            <v>TZDAR</v>
          </cell>
          <cell r="B91" t="str">
            <v>Dar Es Salaam</v>
          </cell>
          <cell r="C91" t="str">
            <v>Dar Es Salaam</v>
          </cell>
          <cell r="D91" t="str">
            <v>Colombo</v>
          </cell>
          <cell r="E91" t="str">
            <v>Rotterdam</v>
          </cell>
          <cell r="F91" t="str">
            <v>Usd</v>
          </cell>
          <cell r="G91">
            <v>60</v>
          </cell>
          <cell r="H91">
            <v>60</v>
          </cell>
          <cell r="I91" t="str">
            <v>Weekly</v>
          </cell>
          <cell r="J91">
            <v>35</v>
          </cell>
          <cell r="K91" t="str">
            <v>Y</v>
          </cell>
          <cell r="L91" t="str">
            <v>R</v>
          </cell>
          <cell r="M91">
            <v>10</v>
          </cell>
          <cell r="N91" t="str">
            <v>NLRTM</v>
          </cell>
          <cell r="O91" t="str">
            <v>LKCMB</v>
          </cell>
        </row>
        <row r="92">
          <cell r="A92" t="str">
            <v>USDAY</v>
          </cell>
          <cell r="B92" t="str">
            <v>Dayton OH</v>
          </cell>
          <cell r="C92" t="str">
            <v>Dayton OH</v>
          </cell>
          <cell r="D92" t="str">
            <v>New York NY</v>
          </cell>
          <cell r="E92" t="str">
            <v>Rotterdam</v>
          </cell>
          <cell r="F92" t="str">
            <v>Usd</v>
          </cell>
          <cell r="G92">
            <v>65</v>
          </cell>
          <cell r="H92">
            <v>65</v>
          </cell>
          <cell r="I92" t="str">
            <v>Weekly</v>
          </cell>
          <cell r="J92">
            <v>20</v>
          </cell>
          <cell r="K92" t="str">
            <v>Y</v>
          </cell>
          <cell r="L92" t="str">
            <v>R</v>
          </cell>
          <cell r="M92">
            <v>13</v>
          </cell>
          <cell r="N92" t="str">
            <v>NLRTM</v>
          </cell>
          <cell r="O92" t="str">
            <v>USNYC</v>
          </cell>
        </row>
        <row r="93">
          <cell r="A93" t="str">
            <v>USDEN</v>
          </cell>
          <cell r="B93" t="str">
            <v>Denver CO</v>
          </cell>
          <cell r="C93" t="str">
            <v>Denver CO</v>
          </cell>
          <cell r="D93" t="str">
            <v>New York NY</v>
          </cell>
          <cell r="E93" t="str">
            <v>Rotterdam</v>
          </cell>
          <cell r="F93" t="str">
            <v>Usd</v>
          </cell>
          <cell r="G93">
            <v>100</v>
          </cell>
          <cell r="H93">
            <v>100</v>
          </cell>
          <cell r="I93" t="str">
            <v>Weekly</v>
          </cell>
          <cell r="J93">
            <v>23</v>
          </cell>
          <cell r="K93" t="str">
            <v>Y</v>
          </cell>
          <cell r="L93" t="str">
            <v>R</v>
          </cell>
          <cell r="M93">
            <v>13</v>
          </cell>
          <cell r="N93" t="str">
            <v>NLRTM</v>
          </cell>
          <cell r="O93" t="str">
            <v>USNYC</v>
          </cell>
        </row>
        <row r="94">
          <cell r="A94" t="str">
            <v>USDSM</v>
          </cell>
          <cell r="B94" t="str">
            <v>Des Moines IA</v>
          </cell>
          <cell r="C94" t="str">
            <v>Des Moines IA</v>
          </cell>
          <cell r="D94" t="str">
            <v>New York NY</v>
          </cell>
          <cell r="E94" t="str">
            <v>Rotterdam</v>
          </cell>
          <cell r="F94" t="str">
            <v>Usd</v>
          </cell>
          <cell r="G94">
            <v>115</v>
          </cell>
          <cell r="H94">
            <v>115</v>
          </cell>
          <cell r="I94" t="str">
            <v>Weekly</v>
          </cell>
          <cell r="J94">
            <v>24</v>
          </cell>
          <cell r="K94" t="str">
            <v>Y</v>
          </cell>
          <cell r="L94" t="str">
            <v>R</v>
          </cell>
          <cell r="M94">
            <v>13</v>
          </cell>
          <cell r="N94" t="str">
            <v>NLRTM</v>
          </cell>
          <cell r="O94" t="str">
            <v>USNYC</v>
          </cell>
        </row>
        <row r="95">
          <cell r="A95" t="str">
            <v>USDET</v>
          </cell>
          <cell r="B95" t="str">
            <v>Detroit MI</v>
          </cell>
          <cell r="C95" t="str">
            <v>Detroit MI</v>
          </cell>
          <cell r="D95" t="str">
            <v>New York NY</v>
          </cell>
          <cell r="E95" t="str">
            <v>Rotterdam</v>
          </cell>
          <cell r="F95" t="str">
            <v>Usd</v>
          </cell>
          <cell r="G95">
            <v>34</v>
          </cell>
          <cell r="H95">
            <v>34</v>
          </cell>
          <cell r="I95" t="str">
            <v>Weekly</v>
          </cell>
          <cell r="J95">
            <v>22</v>
          </cell>
          <cell r="K95" t="str">
            <v>Y</v>
          </cell>
          <cell r="L95" t="str">
            <v>R</v>
          </cell>
          <cell r="M95">
            <v>13</v>
          </cell>
          <cell r="N95" t="str">
            <v>NLRTM</v>
          </cell>
          <cell r="O95" t="str">
            <v>USNYC</v>
          </cell>
        </row>
        <row r="96">
          <cell r="A96" t="str">
            <v>BDDAC</v>
          </cell>
          <cell r="B96" t="str">
            <v>Dhaka</v>
          </cell>
          <cell r="C96" t="str">
            <v>Dhaka</v>
          </cell>
          <cell r="D96" t="str">
            <v>Singapore</v>
          </cell>
          <cell r="E96" t="str">
            <v>Rotterdam</v>
          </cell>
          <cell r="F96" t="str">
            <v>Usd</v>
          </cell>
          <cell r="G96">
            <v>122</v>
          </cell>
          <cell r="H96">
            <v>122</v>
          </cell>
          <cell r="I96" t="str">
            <v>Weekly</v>
          </cell>
          <cell r="J96">
            <v>44</v>
          </cell>
          <cell r="K96" t="str">
            <v>Y</v>
          </cell>
          <cell r="L96" t="str">
            <v>R</v>
          </cell>
          <cell r="M96">
            <v>1</v>
          </cell>
          <cell r="N96" t="str">
            <v>NLRTM</v>
          </cell>
          <cell r="O96" t="str">
            <v>SGSIN</v>
          </cell>
        </row>
        <row r="97">
          <cell r="A97" t="str">
            <v>DJJIB</v>
          </cell>
          <cell r="B97" t="str">
            <v>Djibouti</v>
          </cell>
          <cell r="C97" t="str">
            <v>Djibouti</v>
          </cell>
          <cell r="D97" t="str">
            <v>Dubai (Jebel Ali)</v>
          </cell>
          <cell r="E97" t="str">
            <v>Rotterdam</v>
          </cell>
          <cell r="F97" t="str">
            <v>Usd</v>
          </cell>
          <cell r="G97">
            <v>80</v>
          </cell>
          <cell r="H97">
            <v>80</v>
          </cell>
          <cell r="I97" t="str">
            <v>Weekly</v>
          </cell>
          <cell r="J97">
            <v>43</v>
          </cell>
          <cell r="K97" t="str">
            <v>Y</v>
          </cell>
          <cell r="L97" t="str">
            <v>N</v>
          </cell>
          <cell r="M97">
            <v>9</v>
          </cell>
          <cell r="N97" t="str">
            <v>NLRTM</v>
          </cell>
          <cell r="O97" t="str">
            <v>AEDXB</v>
          </cell>
        </row>
        <row r="98">
          <cell r="A98" t="str">
            <v>AEDXB</v>
          </cell>
          <cell r="B98" t="str">
            <v>Dubai (Jebel Ali)</v>
          </cell>
          <cell r="C98" t="str">
            <v>Dubai (Jebel Ali)</v>
          </cell>
          <cell r="D98" t="str">
            <v>Direct</v>
          </cell>
          <cell r="E98" t="str">
            <v>Rotterdam</v>
          </cell>
          <cell r="F98" t="str">
            <v>Usd</v>
          </cell>
          <cell r="G98">
            <v>5</v>
          </cell>
          <cell r="H98">
            <v>5</v>
          </cell>
          <cell r="I98" t="str">
            <v>Weekly</v>
          </cell>
          <cell r="J98">
            <v>23</v>
          </cell>
          <cell r="K98" t="str">
            <v>Y</v>
          </cell>
          <cell r="L98" t="str">
            <v>R</v>
          </cell>
          <cell r="M98" t="str">
            <v xml:space="preserve"> </v>
          </cell>
          <cell r="N98" t="str">
            <v>NLRTM</v>
          </cell>
        </row>
        <row r="99">
          <cell r="A99" t="str">
            <v>IEDUB</v>
          </cell>
          <cell r="B99" t="str">
            <v>Dublin</v>
          </cell>
          <cell r="C99" t="str">
            <v>Dublin</v>
          </cell>
          <cell r="D99" t="str">
            <v>Direct</v>
          </cell>
          <cell r="E99" t="str">
            <v>Rotterdam</v>
          </cell>
          <cell r="F99" t="str">
            <v>Euro</v>
          </cell>
          <cell r="G99">
            <v>10</v>
          </cell>
          <cell r="H99">
            <v>10</v>
          </cell>
          <cell r="I99" t="str">
            <v>Weekly</v>
          </cell>
          <cell r="J99">
            <v>4</v>
          </cell>
          <cell r="K99" t="str">
            <v>Y</v>
          </cell>
          <cell r="L99" t="str">
            <v>Y</v>
          </cell>
          <cell r="N99" t="str">
            <v>NLRTM</v>
          </cell>
        </row>
        <row r="100">
          <cell r="A100" t="str">
            <v>ZADUR</v>
          </cell>
          <cell r="B100" t="str">
            <v>Durban</v>
          </cell>
          <cell r="C100" t="str">
            <v>Durban</v>
          </cell>
          <cell r="D100" t="str">
            <v>Direct</v>
          </cell>
          <cell r="E100" t="str">
            <v>Rotterdam</v>
          </cell>
          <cell r="F100" t="str">
            <v>Usd</v>
          </cell>
          <cell r="G100">
            <v>28</v>
          </cell>
          <cell r="H100">
            <v>28</v>
          </cell>
          <cell r="I100" t="str">
            <v>Weekly</v>
          </cell>
          <cell r="J100">
            <v>24</v>
          </cell>
          <cell r="K100" t="str">
            <v>Y</v>
          </cell>
          <cell r="L100" t="str">
            <v>Y</v>
          </cell>
          <cell r="N100" t="str">
            <v>NLRTM</v>
          </cell>
        </row>
        <row r="101">
          <cell r="A101" t="str">
            <v>ZAELS</v>
          </cell>
          <cell r="B101" t="str">
            <v>East London</v>
          </cell>
          <cell r="C101" t="str">
            <v>East London</v>
          </cell>
          <cell r="D101" t="str">
            <v>Durban</v>
          </cell>
          <cell r="E101" t="str">
            <v>Rotterdam</v>
          </cell>
          <cell r="F101" t="str">
            <v>Usd</v>
          </cell>
          <cell r="G101">
            <v>125</v>
          </cell>
          <cell r="H101">
            <v>200</v>
          </cell>
          <cell r="I101" t="str">
            <v>Weekly</v>
          </cell>
          <cell r="J101">
            <v>33</v>
          </cell>
          <cell r="K101" t="str">
            <v>Y</v>
          </cell>
          <cell r="L101" t="str">
            <v>Y</v>
          </cell>
          <cell r="N101" t="str">
            <v>NLRTM</v>
          </cell>
          <cell r="O101" t="str">
            <v>ZADUR</v>
          </cell>
        </row>
        <row r="102">
          <cell r="A102" t="str">
            <v>CAEDM</v>
          </cell>
          <cell r="B102" t="str">
            <v>Edmonton</v>
          </cell>
          <cell r="C102" t="str">
            <v>Edmonton</v>
          </cell>
          <cell r="D102" t="str">
            <v>Montreal</v>
          </cell>
          <cell r="E102" t="str">
            <v>Rotterdam</v>
          </cell>
          <cell r="F102" t="str">
            <v>Usd</v>
          </cell>
          <cell r="G102">
            <v>148</v>
          </cell>
          <cell r="H102">
            <v>180</v>
          </cell>
          <cell r="I102" t="str">
            <v>Weekly</v>
          </cell>
          <cell r="J102">
            <v>20</v>
          </cell>
          <cell r="K102" t="str">
            <v>Y</v>
          </cell>
          <cell r="L102" t="str">
            <v>Y</v>
          </cell>
          <cell r="M102" t="str">
            <v>6/8</v>
          </cell>
          <cell r="N102" t="str">
            <v>NLRTM</v>
          </cell>
          <cell r="O102" t="str">
            <v>CAMTR</v>
          </cell>
        </row>
        <row r="103">
          <cell r="A103" t="str">
            <v>USELP</v>
          </cell>
          <cell r="B103" t="str">
            <v>El Paso TX</v>
          </cell>
          <cell r="C103" t="str">
            <v>El Paso TX</v>
          </cell>
          <cell r="D103" t="str">
            <v>New York NY</v>
          </cell>
          <cell r="E103" t="str">
            <v>Rotterdam</v>
          </cell>
          <cell r="F103" t="str">
            <v>Usd</v>
          </cell>
          <cell r="G103">
            <v>85</v>
          </cell>
          <cell r="H103">
            <v>85</v>
          </cell>
          <cell r="I103" t="str">
            <v>Weekly</v>
          </cell>
          <cell r="J103">
            <v>26</v>
          </cell>
          <cell r="K103" t="str">
            <v>Y</v>
          </cell>
          <cell r="L103" t="str">
            <v>R</v>
          </cell>
          <cell r="M103">
            <v>13</v>
          </cell>
          <cell r="N103" t="str">
            <v>NLRTM</v>
          </cell>
          <cell r="O103" t="str">
            <v>USNYC</v>
          </cell>
        </row>
        <row r="104">
          <cell r="A104" t="str">
            <v>PKLYP</v>
          </cell>
          <cell r="B104" t="str">
            <v>Faisalabad</v>
          </cell>
          <cell r="C104" t="str">
            <v>Faisalabad</v>
          </cell>
          <cell r="D104" t="str">
            <v>Karachi (Port Qasim)</v>
          </cell>
          <cell r="E104" t="str">
            <v>Rotterdam</v>
          </cell>
          <cell r="F104" t="str">
            <v>Usd</v>
          </cell>
          <cell r="G104">
            <v>56</v>
          </cell>
          <cell r="H104">
            <v>56</v>
          </cell>
          <cell r="I104" t="str">
            <v>Weekly</v>
          </cell>
          <cell r="J104">
            <v>34</v>
          </cell>
          <cell r="K104" t="str">
            <v>Y</v>
          </cell>
          <cell r="L104" t="str">
            <v>R</v>
          </cell>
          <cell r="N104" t="str">
            <v>NLRTM</v>
          </cell>
          <cell r="O104" t="str">
            <v>PKKHI</v>
          </cell>
        </row>
        <row r="105">
          <cell r="A105" t="str">
            <v>PTFLW</v>
          </cell>
          <cell r="B105" t="str">
            <v>Flores Island</v>
          </cell>
          <cell r="C105" t="str">
            <v>Flores Island</v>
          </cell>
          <cell r="D105" t="str">
            <v>Leixoes (Porto)</v>
          </cell>
          <cell r="E105" t="str">
            <v>Rotterdam</v>
          </cell>
          <cell r="F105" t="str">
            <v>Usd</v>
          </cell>
          <cell r="G105">
            <v>245</v>
          </cell>
          <cell r="H105">
            <v>245</v>
          </cell>
          <cell r="I105" t="str">
            <v>Weekly</v>
          </cell>
          <cell r="J105">
            <v>24</v>
          </cell>
          <cell r="K105" t="str">
            <v>N</v>
          </cell>
          <cell r="L105" t="str">
            <v>R</v>
          </cell>
          <cell r="M105" t="str">
            <v xml:space="preserve"> </v>
          </cell>
          <cell r="N105" t="str">
            <v>NLRTM</v>
          </cell>
          <cell r="O105" t="str">
            <v>PTOPO</v>
          </cell>
        </row>
        <row r="106">
          <cell r="A106" t="str">
            <v>AUFRE</v>
          </cell>
          <cell r="B106" t="str">
            <v>Fremantle</v>
          </cell>
          <cell r="C106" t="str">
            <v>Fremantle</v>
          </cell>
          <cell r="D106" t="str">
            <v>Singapore</v>
          </cell>
          <cell r="E106" t="str">
            <v>Rotterdam</v>
          </cell>
          <cell r="F106" t="str">
            <v>Usd</v>
          </cell>
          <cell r="G106">
            <v>17</v>
          </cell>
          <cell r="H106">
            <v>17</v>
          </cell>
          <cell r="I106" t="str">
            <v>Weekly</v>
          </cell>
          <cell r="J106">
            <v>40</v>
          </cell>
          <cell r="K106" t="str">
            <v>Y</v>
          </cell>
          <cell r="L106" t="str">
            <v>R</v>
          </cell>
          <cell r="M106" t="str">
            <v xml:space="preserve">1 / 16 </v>
          </cell>
          <cell r="N106" t="str">
            <v>NLRTM</v>
          </cell>
          <cell r="O106" t="str">
            <v>SGSIN</v>
          </cell>
        </row>
        <row r="107">
          <cell r="A107" t="str">
            <v>JPFUK</v>
          </cell>
          <cell r="B107" t="str">
            <v>Fukuoka (Hakata)</v>
          </cell>
          <cell r="C107" t="str">
            <v>Fukuoka (Hakata)</v>
          </cell>
          <cell r="D107" t="str">
            <v>Busan</v>
          </cell>
          <cell r="E107" t="str">
            <v>Rotterdam</v>
          </cell>
          <cell r="F107" t="str">
            <v>Usd</v>
          </cell>
          <cell r="G107">
            <v>40</v>
          </cell>
          <cell r="H107">
            <v>40</v>
          </cell>
          <cell r="I107" t="str">
            <v>Weekly</v>
          </cell>
          <cell r="J107">
            <v>47</v>
          </cell>
          <cell r="K107" t="str">
            <v>N</v>
          </cell>
          <cell r="L107" t="str">
            <v>R</v>
          </cell>
          <cell r="M107">
            <v>4</v>
          </cell>
          <cell r="N107" t="str">
            <v>NLRTM</v>
          </cell>
          <cell r="O107" t="str">
            <v>KRPUS</v>
          </cell>
        </row>
        <row r="108">
          <cell r="A108" t="str">
            <v>JPFKY</v>
          </cell>
          <cell r="B108" t="str">
            <v>Fukuyama</v>
          </cell>
          <cell r="C108" t="str">
            <v>Fukuyama</v>
          </cell>
          <cell r="D108" t="str">
            <v>Busan</v>
          </cell>
          <cell r="E108" t="str">
            <v>Rotterdam</v>
          </cell>
          <cell r="F108" t="str">
            <v>Usd</v>
          </cell>
          <cell r="G108">
            <v>42</v>
          </cell>
          <cell r="H108">
            <v>42</v>
          </cell>
          <cell r="I108" t="str">
            <v>Weekly</v>
          </cell>
          <cell r="J108">
            <v>52</v>
          </cell>
          <cell r="K108" t="str">
            <v>N</v>
          </cell>
          <cell r="L108" t="str">
            <v>R</v>
          </cell>
          <cell r="M108">
            <v>4</v>
          </cell>
          <cell r="N108" t="str">
            <v>NLRTM</v>
          </cell>
          <cell r="O108" t="str">
            <v>KRPUS</v>
          </cell>
        </row>
        <row r="109">
          <cell r="A109" t="str">
            <v>TVFUN</v>
          </cell>
          <cell r="B109" t="str">
            <v>Funafuti</v>
          </cell>
          <cell r="C109" t="str">
            <v>Funafuti</v>
          </cell>
          <cell r="D109" t="str">
            <v>Singapore</v>
          </cell>
          <cell r="E109" t="str">
            <v>Rotterdam</v>
          </cell>
          <cell r="F109" t="str">
            <v>Usd</v>
          </cell>
          <cell r="G109" t="str">
            <v>on request</v>
          </cell>
          <cell r="H109">
            <v>0</v>
          </cell>
          <cell r="I109" t="str">
            <v>Weekly</v>
          </cell>
          <cell r="J109">
            <v>88</v>
          </cell>
          <cell r="K109" t="str">
            <v>N</v>
          </cell>
          <cell r="L109" t="str">
            <v>R</v>
          </cell>
          <cell r="M109">
            <v>1</v>
          </cell>
          <cell r="N109" t="str">
            <v>NLRTM</v>
          </cell>
          <cell r="O109" t="str">
            <v>SGSIN</v>
          </cell>
        </row>
        <row r="110">
          <cell r="A110" t="str">
            <v>PTFNC</v>
          </cell>
          <cell r="B110" t="str">
            <v>Funchal Madeira</v>
          </cell>
          <cell r="C110" t="str">
            <v>Funchal Madeira</v>
          </cell>
          <cell r="D110" t="str">
            <v>Leixoes (Porto)</v>
          </cell>
          <cell r="E110" t="str">
            <v>Rotterdam</v>
          </cell>
          <cell r="F110" t="str">
            <v>Usd</v>
          </cell>
          <cell r="G110">
            <v>180</v>
          </cell>
          <cell r="H110">
            <v>180</v>
          </cell>
          <cell r="I110" t="str">
            <v>Weekly</v>
          </cell>
          <cell r="J110">
            <v>20</v>
          </cell>
          <cell r="K110" t="str">
            <v>N</v>
          </cell>
          <cell r="L110" t="str">
            <v>R</v>
          </cell>
          <cell r="M110" t="str">
            <v xml:space="preserve"> </v>
          </cell>
          <cell r="N110" t="str">
            <v>NLRTM</v>
          </cell>
          <cell r="O110" t="str">
            <v>PTOPO</v>
          </cell>
        </row>
        <row r="111">
          <cell r="A111" t="str">
            <v>CNFOC</v>
          </cell>
          <cell r="B111" t="str">
            <v>Fuzhou</v>
          </cell>
          <cell r="C111" t="str">
            <v>Fuzhou</v>
          </cell>
          <cell r="D111" t="str">
            <v>Hong Kong</v>
          </cell>
          <cell r="E111" t="str">
            <v>Rotterdam</v>
          </cell>
          <cell r="F111" t="str">
            <v>Usd</v>
          </cell>
          <cell r="G111">
            <v>45</v>
          </cell>
          <cell r="H111">
            <v>45</v>
          </cell>
          <cell r="I111" t="str">
            <v>Weekly</v>
          </cell>
          <cell r="J111">
            <v>43</v>
          </cell>
          <cell r="K111" t="str">
            <v>R</v>
          </cell>
          <cell r="L111" t="str">
            <v>R</v>
          </cell>
          <cell r="M111" t="str">
            <v>2/3</v>
          </cell>
          <cell r="N111" t="str">
            <v>NLRTM</v>
          </cell>
          <cell r="O111" t="str">
            <v>HKHKG</v>
          </cell>
        </row>
        <row r="112">
          <cell r="A112" t="str">
            <v>BWGBE</v>
          </cell>
          <cell r="B112" t="str">
            <v>Gaborone</v>
          </cell>
          <cell r="C112" t="str">
            <v>Gaborone</v>
          </cell>
          <cell r="D112" t="str">
            <v>Durban</v>
          </cell>
          <cell r="E112" t="str">
            <v>Rotterdam</v>
          </cell>
          <cell r="F112" t="str">
            <v>Usd</v>
          </cell>
          <cell r="G112">
            <v>120</v>
          </cell>
          <cell r="H112">
            <v>120</v>
          </cell>
          <cell r="I112" t="str">
            <v>Weekly</v>
          </cell>
          <cell r="J112">
            <v>42</v>
          </cell>
          <cell r="K112" t="str">
            <v>N</v>
          </cell>
          <cell r="L112" t="str">
            <v>R</v>
          </cell>
          <cell r="M112">
            <v>12</v>
          </cell>
          <cell r="N112" t="str">
            <v>NLRTM</v>
          </cell>
          <cell r="O112" t="str">
            <v>ZADUR</v>
          </cell>
        </row>
        <row r="113">
          <cell r="A113" t="str">
            <v>GYGEO</v>
          </cell>
          <cell r="B113" t="str">
            <v>Georgetown</v>
          </cell>
          <cell r="C113" t="str">
            <v>Georgetown</v>
          </cell>
          <cell r="D113" t="str">
            <v>Colon Free Zone</v>
          </cell>
          <cell r="E113" t="str">
            <v>Rotterdam</v>
          </cell>
          <cell r="F113" t="str">
            <v>Euro</v>
          </cell>
          <cell r="G113">
            <v>118</v>
          </cell>
          <cell r="H113">
            <v>118</v>
          </cell>
          <cell r="I113" t="str">
            <v>Bi-weekly</v>
          </cell>
          <cell r="J113">
            <v>39</v>
          </cell>
          <cell r="K113" t="str">
            <v>R</v>
          </cell>
          <cell r="L113" t="str">
            <v>R</v>
          </cell>
          <cell r="M113">
            <v>14</v>
          </cell>
          <cell r="N113" t="str">
            <v>NLRTM</v>
          </cell>
          <cell r="O113" t="str">
            <v>PACFZ</v>
          </cell>
        </row>
        <row r="114">
          <cell r="A114" t="str">
            <v>PTGRW</v>
          </cell>
          <cell r="B114" t="str">
            <v>Graciosa Island</v>
          </cell>
          <cell r="C114" t="str">
            <v>Graciosa Island</v>
          </cell>
          <cell r="D114" t="str">
            <v>Leixoes (Porto)</v>
          </cell>
          <cell r="E114" t="str">
            <v>Rotterdam</v>
          </cell>
          <cell r="F114" t="str">
            <v>Usd</v>
          </cell>
          <cell r="G114">
            <v>240</v>
          </cell>
          <cell r="H114">
            <v>240</v>
          </cell>
          <cell r="I114" t="str">
            <v>Weekly</v>
          </cell>
          <cell r="J114">
            <v>24</v>
          </cell>
          <cell r="K114" t="str">
            <v>N</v>
          </cell>
          <cell r="L114" t="str">
            <v>R</v>
          </cell>
          <cell r="M114" t="str">
            <v xml:space="preserve"> </v>
          </cell>
          <cell r="N114" t="str">
            <v>NLRTM</v>
          </cell>
          <cell r="O114" t="str">
            <v>PTOPO</v>
          </cell>
        </row>
        <row r="115">
          <cell r="A115" t="str">
            <v>USGRR</v>
          </cell>
          <cell r="B115" t="str">
            <v>Grand Rapids MI</v>
          </cell>
          <cell r="C115" t="str">
            <v>Grand Rapids MI</v>
          </cell>
          <cell r="D115" t="str">
            <v>New York NY</v>
          </cell>
          <cell r="E115" t="str">
            <v>Rotterdam</v>
          </cell>
          <cell r="F115" t="str">
            <v>Usd</v>
          </cell>
          <cell r="G115">
            <v>78</v>
          </cell>
          <cell r="H115">
            <v>78</v>
          </cell>
          <cell r="I115" t="str">
            <v>Weekly</v>
          </cell>
          <cell r="J115">
            <v>29</v>
          </cell>
          <cell r="K115" t="str">
            <v>Y</v>
          </cell>
          <cell r="L115" t="str">
            <v>R</v>
          </cell>
          <cell r="M115">
            <v>13</v>
          </cell>
          <cell r="N115" t="str">
            <v>NLRTM</v>
          </cell>
          <cell r="O115" t="str">
            <v>USNYC</v>
          </cell>
        </row>
        <row r="116">
          <cell r="A116" t="str">
            <v>USGBO</v>
          </cell>
          <cell r="B116" t="str">
            <v>Greensboro NC</v>
          </cell>
          <cell r="C116" t="str">
            <v>Greensboro NC</v>
          </cell>
          <cell r="D116" t="str">
            <v>New York NY</v>
          </cell>
          <cell r="E116" t="str">
            <v>Rotterdam</v>
          </cell>
          <cell r="F116" t="str">
            <v>Usd</v>
          </cell>
          <cell r="G116">
            <v>55</v>
          </cell>
          <cell r="H116">
            <v>55</v>
          </cell>
          <cell r="I116" t="str">
            <v>Weekly</v>
          </cell>
          <cell r="J116">
            <v>20</v>
          </cell>
          <cell r="K116" t="str">
            <v>Y</v>
          </cell>
          <cell r="L116" t="str">
            <v>R</v>
          </cell>
          <cell r="M116">
            <v>13</v>
          </cell>
          <cell r="N116" t="str">
            <v>NLRTM</v>
          </cell>
          <cell r="O116" t="str">
            <v>USNYC</v>
          </cell>
        </row>
        <row r="117">
          <cell r="A117" t="str">
            <v>USGSP</v>
          </cell>
          <cell r="B117" t="str">
            <v>Greenville SC</v>
          </cell>
          <cell r="C117" t="str">
            <v>Greenville SC</v>
          </cell>
          <cell r="D117" t="str">
            <v>New York NY</v>
          </cell>
          <cell r="E117" t="str">
            <v>Rotterdam</v>
          </cell>
          <cell r="F117" t="str">
            <v>Usd</v>
          </cell>
          <cell r="G117">
            <v>55</v>
          </cell>
          <cell r="H117">
            <v>55</v>
          </cell>
          <cell r="I117" t="str">
            <v>Weekly</v>
          </cell>
          <cell r="J117">
            <v>27</v>
          </cell>
          <cell r="K117" t="str">
            <v>Y</v>
          </cell>
          <cell r="L117" t="str">
            <v>R</v>
          </cell>
          <cell r="M117">
            <v>13</v>
          </cell>
          <cell r="N117" t="str">
            <v>NLRTM</v>
          </cell>
          <cell r="O117" t="str">
            <v>USNYC</v>
          </cell>
        </row>
        <row r="118">
          <cell r="A118" t="str">
            <v>GUGUM</v>
          </cell>
          <cell r="B118" t="str">
            <v>Guam</v>
          </cell>
          <cell r="C118" t="str">
            <v>Guam</v>
          </cell>
          <cell r="D118" t="str">
            <v>Hong Kong</v>
          </cell>
          <cell r="E118" t="str">
            <v>Rotterdam</v>
          </cell>
          <cell r="F118" t="str">
            <v>Usd</v>
          </cell>
          <cell r="G118">
            <v>190</v>
          </cell>
          <cell r="H118">
            <v>190</v>
          </cell>
          <cell r="I118" t="str">
            <v>Weekly</v>
          </cell>
          <cell r="J118">
            <v>57</v>
          </cell>
          <cell r="K118" t="str">
            <v>N</v>
          </cell>
          <cell r="L118" t="str">
            <v>R</v>
          </cell>
          <cell r="M118">
            <v>3</v>
          </cell>
          <cell r="N118" t="str">
            <v>NLRTM</v>
          </cell>
          <cell r="O118" t="str">
            <v>HKHKG</v>
          </cell>
        </row>
        <row r="119">
          <cell r="A119" t="str">
            <v>CNCAN</v>
          </cell>
          <cell r="B119" t="str">
            <v>Guangzhou (Jiaoxing)</v>
          </cell>
          <cell r="C119" t="str">
            <v>Guangzhou (Jiaoxing)</v>
          </cell>
          <cell r="D119" t="str">
            <v>Hong Kong</v>
          </cell>
          <cell r="E119" t="str">
            <v>Rotterdam</v>
          </cell>
          <cell r="F119" t="str">
            <v>Usd</v>
          </cell>
          <cell r="G119">
            <v>55</v>
          </cell>
          <cell r="H119">
            <v>55</v>
          </cell>
          <cell r="I119" t="str">
            <v>Weekly</v>
          </cell>
          <cell r="J119">
            <v>40</v>
          </cell>
          <cell r="K119" t="str">
            <v>R</v>
          </cell>
          <cell r="L119" t="str">
            <v>R</v>
          </cell>
          <cell r="M119" t="str">
            <v>2/3</v>
          </cell>
          <cell r="N119" t="str">
            <v>NLRTM</v>
          </cell>
          <cell r="O119" t="str">
            <v>HKHKG</v>
          </cell>
        </row>
        <row r="120">
          <cell r="A120" t="str">
            <v>GTGUA</v>
          </cell>
          <cell r="B120" t="str">
            <v>Guatemala City</v>
          </cell>
          <cell r="C120" t="str">
            <v>Guatemala City</v>
          </cell>
          <cell r="D120" t="str">
            <v>Colon Free Zone</v>
          </cell>
          <cell r="E120" t="str">
            <v>Rotterdam</v>
          </cell>
          <cell r="F120" t="str">
            <v>Euro</v>
          </cell>
          <cell r="G120">
            <v>85</v>
          </cell>
          <cell r="H120">
            <v>85</v>
          </cell>
          <cell r="I120" t="str">
            <v>Bi-weekly</v>
          </cell>
          <cell r="J120">
            <v>31</v>
          </cell>
          <cell r="K120" t="str">
            <v>Y</v>
          </cell>
          <cell r="L120" t="str">
            <v>R</v>
          </cell>
          <cell r="M120">
            <v>14</v>
          </cell>
          <cell r="N120" t="str">
            <v>NLRTM</v>
          </cell>
          <cell r="O120" t="str">
            <v>PACFZ</v>
          </cell>
        </row>
        <row r="121">
          <cell r="A121" t="str">
            <v>ECGYE</v>
          </cell>
          <cell r="B121" t="str">
            <v>Guayaquil</v>
          </cell>
          <cell r="C121" t="str">
            <v>Guayaquil</v>
          </cell>
          <cell r="D121" t="str">
            <v>Callao</v>
          </cell>
          <cell r="E121" t="str">
            <v>Rotterdam</v>
          </cell>
          <cell r="F121" t="str">
            <v>Euro</v>
          </cell>
          <cell r="G121">
            <v>45</v>
          </cell>
          <cell r="H121">
            <v>45</v>
          </cell>
          <cell r="I121" t="str">
            <v>Weekly</v>
          </cell>
          <cell r="J121">
            <v>35</v>
          </cell>
          <cell r="K121" t="str">
            <v>R</v>
          </cell>
          <cell r="L121" t="str">
            <v>R</v>
          </cell>
          <cell r="M121" t="str">
            <v xml:space="preserve">6 / 14 </v>
          </cell>
          <cell r="N121" t="str">
            <v>NLRTM</v>
          </cell>
          <cell r="O121" t="str">
            <v>PECLL</v>
          </cell>
        </row>
        <row r="122">
          <cell r="A122" t="str">
            <v>CNHAI</v>
          </cell>
          <cell r="B122" t="str">
            <v>Haian</v>
          </cell>
          <cell r="C122" t="str">
            <v>Haian</v>
          </cell>
          <cell r="D122" t="str">
            <v>Shanghai</v>
          </cell>
          <cell r="E122" t="str">
            <v>Rotterdam</v>
          </cell>
          <cell r="F122" t="str">
            <v>Usd</v>
          </cell>
          <cell r="G122">
            <v>40</v>
          </cell>
          <cell r="H122">
            <v>40</v>
          </cell>
          <cell r="I122" t="str">
            <v>Weekly</v>
          </cell>
          <cell r="J122">
            <v>44</v>
          </cell>
          <cell r="K122" t="str">
            <v>R</v>
          </cell>
          <cell r="L122" t="str">
            <v>R</v>
          </cell>
          <cell r="M122">
            <v>2</v>
          </cell>
          <cell r="N122" t="str">
            <v>NLRTM</v>
          </cell>
          <cell r="O122" t="str">
            <v>CNSHA</v>
          </cell>
        </row>
        <row r="123">
          <cell r="A123" t="str">
            <v>ILHFA</v>
          </cell>
          <cell r="B123" t="str">
            <v>Haifa</v>
          </cell>
          <cell r="C123" t="str">
            <v>Haifa</v>
          </cell>
          <cell r="D123" t="str">
            <v>Ashdod</v>
          </cell>
          <cell r="E123" t="str">
            <v>Rotterdam</v>
          </cell>
          <cell r="F123" t="str">
            <v>Usd</v>
          </cell>
          <cell r="G123">
            <v>35</v>
          </cell>
          <cell r="H123">
            <v>35</v>
          </cell>
          <cell r="I123" t="str">
            <v>Weekly</v>
          </cell>
          <cell r="J123">
            <v>16</v>
          </cell>
          <cell r="K123" t="str">
            <v>Y</v>
          </cell>
          <cell r="L123" t="str">
            <v>R</v>
          </cell>
          <cell r="N123" t="str">
            <v>NLRTM</v>
          </cell>
          <cell r="O123" t="str">
            <v>ILASH</v>
          </cell>
        </row>
        <row r="124">
          <cell r="A124" t="str">
            <v>CNHIN</v>
          </cell>
          <cell r="B124" t="str">
            <v>Haining</v>
          </cell>
          <cell r="C124" t="str">
            <v>Haining</v>
          </cell>
          <cell r="D124" t="str">
            <v>Shanghai</v>
          </cell>
          <cell r="E124" t="str">
            <v>Rotterdam</v>
          </cell>
          <cell r="F124" t="str">
            <v>Usd</v>
          </cell>
          <cell r="G124">
            <v>10</v>
          </cell>
          <cell r="H124">
            <v>10</v>
          </cell>
          <cell r="I124" t="str">
            <v>Weekly</v>
          </cell>
          <cell r="J124">
            <v>44</v>
          </cell>
          <cell r="K124" t="str">
            <v>R</v>
          </cell>
          <cell r="L124" t="str">
            <v>R</v>
          </cell>
          <cell r="M124">
            <v>2</v>
          </cell>
          <cell r="N124" t="str">
            <v>NLRTM</v>
          </cell>
          <cell r="O124" t="str">
            <v>CNSHA</v>
          </cell>
        </row>
        <row r="125">
          <cell r="A125" t="str">
            <v>VNHPH</v>
          </cell>
          <cell r="B125" t="str">
            <v>Haiphong</v>
          </cell>
          <cell r="C125" t="str">
            <v>Haiphong</v>
          </cell>
          <cell r="D125" t="str">
            <v>Singapore</v>
          </cell>
          <cell r="E125" t="str">
            <v>Rotterdam</v>
          </cell>
          <cell r="F125" t="str">
            <v>Usd</v>
          </cell>
          <cell r="G125">
            <v>33</v>
          </cell>
          <cell r="H125">
            <v>33</v>
          </cell>
          <cell r="I125" t="str">
            <v>Weekly</v>
          </cell>
          <cell r="J125">
            <v>39</v>
          </cell>
          <cell r="K125" t="str">
            <v>Y</v>
          </cell>
          <cell r="L125" t="str">
            <v>R</v>
          </cell>
          <cell r="M125">
            <v>1</v>
          </cell>
          <cell r="N125" t="str">
            <v>NLRTM</v>
          </cell>
          <cell r="O125" t="str">
            <v>SGSIN</v>
          </cell>
        </row>
        <row r="126">
          <cell r="A126" t="str">
            <v>CAHAL</v>
          </cell>
          <cell r="B126" t="str">
            <v>Halifax</v>
          </cell>
          <cell r="C126" t="str">
            <v>Halifax</v>
          </cell>
          <cell r="D126" t="str">
            <v>Montreal</v>
          </cell>
          <cell r="E126" t="str">
            <v>Rotterdam</v>
          </cell>
          <cell r="F126" t="str">
            <v>Usd</v>
          </cell>
          <cell r="G126">
            <v>142</v>
          </cell>
          <cell r="H126">
            <v>172</v>
          </cell>
          <cell r="I126" t="str">
            <v>Weekly</v>
          </cell>
          <cell r="J126">
            <v>21</v>
          </cell>
          <cell r="K126" t="str">
            <v>Y</v>
          </cell>
          <cell r="L126" t="str">
            <v>Y</v>
          </cell>
          <cell r="M126" t="str">
            <v>6/8</v>
          </cell>
          <cell r="N126" t="str">
            <v>NLRTM</v>
          </cell>
          <cell r="O126" t="str">
            <v>CAMTR</v>
          </cell>
        </row>
        <row r="127">
          <cell r="A127" t="str">
            <v>QAHMD</v>
          </cell>
          <cell r="B127" t="str">
            <v>Hamad</v>
          </cell>
          <cell r="C127" t="str">
            <v>Hamad</v>
          </cell>
          <cell r="D127" t="str">
            <v>Dubai (Jebel Ali)</v>
          </cell>
          <cell r="E127" t="str">
            <v>Rotterdam</v>
          </cell>
          <cell r="F127" t="str">
            <v>Usd</v>
          </cell>
          <cell r="G127">
            <v>40</v>
          </cell>
          <cell r="H127">
            <v>40</v>
          </cell>
          <cell r="I127" t="str">
            <v>Weekly</v>
          </cell>
          <cell r="J127">
            <v>35</v>
          </cell>
          <cell r="K127" t="str">
            <v>Y</v>
          </cell>
          <cell r="L127" t="str">
            <v>R</v>
          </cell>
          <cell r="M127">
            <v>9</v>
          </cell>
          <cell r="N127" t="str">
            <v>NLRTM</v>
          </cell>
          <cell r="O127" t="str">
            <v>AEDXB</v>
          </cell>
        </row>
        <row r="128">
          <cell r="A128" t="str">
            <v>CNHGH</v>
          </cell>
          <cell r="B128" t="str">
            <v>Hangzhou</v>
          </cell>
          <cell r="C128" t="str">
            <v>Hangzhou</v>
          </cell>
          <cell r="D128" t="str">
            <v>Shanghai</v>
          </cell>
          <cell r="E128" t="str">
            <v>Rotterdam</v>
          </cell>
          <cell r="F128" t="str">
            <v>Usd</v>
          </cell>
          <cell r="G128">
            <v>10</v>
          </cell>
          <cell r="H128">
            <v>10</v>
          </cell>
          <cell r="I128" t="str">
            <v>Weekly</v>
          </cell>
          <cell r="J128">
            <v>44</v>
          </cell>
          <cell r="K128" t="str">
            <v>R</v>
          </cell>
          <cell r="L128" t="str">
            <v>R</v>
          </cell>
          <cell r="M128">
            <v>2</v>
          </cell>
          <cell r="N128" t="str">
            <v>NLRTM</v>
          </cell>
          <cell r="O128" t="str">
            <v>CNSHA</v>
          </cell>
        </row>
        <row r="129">
          <cell r="A129" t="str">
            <v>VNHAN</v>
          </cell>
          <cell r="B129" t="str">
            <v>Hanoi</v>
          </cell>
          <cell r="C129" t="str">
            <v>Hanoi</v>
          </cell>
          <cell r="D129" t="str">
            <v>Singapore</v>
          </cell>
          <cell r="E129" t="str">
            <v>Rotterdam</v>
          </cell>
          <cell r="F129" t="str">
            <v>Usd</v>
          </cell>
          <cell r="G129">
            <v>113</v>
          </cell>
          <cell r="H129">
            <v>113</v>
          </cell>
          <cell r="I129" t="str">
            <v>Weekly</v>
          </cell>
          <cell r="J129">
            <v>47</v>
          </cell>
          <cell r="K129" t="str">
            <v>Y</v>
          </cell>
          <cell r="L129" t="str">
            <v>R</v>
          </cell>
          <cell r="M129">
            <v>1</v>
          </cell>
          <cell r="N129" t="str">
            <v>NLRTM</v>
          </cell>
          <cell r="O129" t="str">
            <v>SGSIN</v>
          </cell>
        </row>
        <row r="130">
          <cell r="A130" t="str">
            <v>ZWHRE</v>
          </cell>
          <cell r="B130" t="str">
            <v>Harare</v>
          </cell>
          <cell r="C130" t="str">
            <v>Harare</v>
          </cell>
          <cell r="D130" t="str">
            <v>Durban</v>
          </cell>
          <cell r="E130" t="str">
            <v>Rotterdam</v>
          </cell>
          <cell r="F130" t="str">
            <v>Usd</v>
          </cell>
          <cell r="G130">
            <v>150</v>
          </cell>
          <cell r="H130">
            <v>150</v>
          </cell>
          <cell r="I130" t="str">
            <v>Weekly</v>
          </cell>
          <cell r="J130">
            <v>49</v>
          </cell>
          <cell r="K130" t="str">
            <v>N</v>
          </cell>
          <cell r="L130" t="str">
            <v>R</v>
          </cell>
          <cell r="M130">
            <v>12</v>
          </cell>
          <cell r="N130" t="str">
            <v>NLRTM</v>
          </cell>
          <cell r="O130" t="str">
            <v>ZADUR</v>
          </cell>
        </row>
        <row r="131">
          <cell r="A131" t="str">
            <v>CUHAV</v>
          </cell>
          <cell r="B131" t="str">
            <v>Havana</v>
          </cell>
          <cell r="C131" t="str">
            <v>Havana</v>
          </cell>
          <cell r="D131" t="str">
            <v>Colon Free Zone</v>
          </cell>
          <cell r="E131" t="str">
            <v>Rotterdam</v>
          </cell>
          <cell r="F131" t="str">
            <v>Euro</v>
          </cell>
          <cell r="G131">
            <v>105</v>
          </cell>
          <cell r="H131">
            <v>105</v>
          </cell>
          <cell r="I131" t="str">
            <v>Bi-weekly</v>
          </cell>
          <cell r="J131">
            <v>33</v>
          </cell>
          <cell r="K131" t="str">
            <v>N</v>
          </cell>
          <cell r="L131" t="str">
            <v>R</v>
          </cell>
          <cell r="M131">
            <v>14</v>
          </cell>
          <cell r="N131" t="str">
            <v>NLRTM</v>
          </cell>
          <cell r="O131" t="str">
            <v>PACFZ</v>
          </cell>
        </row>
        <row r="132">
          <cell r="A132" t="str">
            <v>CNHFE</v>
          </cell>
          <cell r="B132" t="str">
            <v>Hefei</v>
          </cell>
          <cell r="C132" t="str">
            <v>Hefei</v>
          </cell>
          <cell r="D132" t="str">
            <v>Shanghai</v>
          </cell>
          <cell r="E132" t="str">
            <v>Rotterdam</v>
          </cell>
          <cell r="F132" t="str">
            <v>Usd</v>
          </cell>
          <cell r="G132">
            <v>25</v>
          </cell>
          <cell r="H132">
            <v>25</v>
          </cell>
          <cell r="I132" t="str">
            <v>Weekly</v>
          </cell>
          <cell r="J132">
            <v>38</v>
          </cell>
          <cell r="K132" t="str">
            <v>R</v>
          </cell>
          <cell r="L132" t="str">
            <v>R</v>
          </cell>
          <cell r="M132">
            <v>2</v>
          </cell>
          <cell r="N132" t="str">
            <v>NLRTM</v>
          </cell>
          <cell r="O132" t="str">
            <v>CNSHA</v>
          </cell>
        </row>
        <row r="133">
          <cell r="A133" t="str">
            <v>JPHIJ</v>
          </cell>
          <cell r="B133" t="str">
            <v>Hiroshima</v>
          </cell>
          <cell r="C133" t="str">
            <v>Hiroshima</v>
          </cell>
          <cell r="D133" t="str">
            <v>Busan</v>
          </cell>
          <cell r="E133" t="str">
            <v>Rotterdam</v>
          </cell>
          <cell r="F133" t="str">
            <v>Usd</v>
          </cell>
          <cell r="G133">
            <v>40</v>
          </cell>
          <cell r="H133">
            <v>40</v>
          </cell>
          <cell r="I133" t="str">
            <v>Weekly</v>
          </cell>
          <cell r="J133">
            <v>51</v>
          </cell>
          <cell r="K133" t="str">
            <v>N</v>
          </cell>
          <cell r="L133" t="str">
            <v>R</v>
          </cell>
          <cell r="M133">
            <v>4</v>
          </cell>
          <cell r="N133" t="str">
            <v>NLRTM</v>
          </cell>
          <cell r="O133" t="str">
            <v>KRPUS</v>
          </cell>
        </row>
        <row r="134">
          <cell r="A134" t="str">
            <v>VNSGN</v>
          </cell>
          <cell r="B134" t="str">
            <v>Ho Chi Minh</v>
          </cell>
          <cell r="C134" t="str">
            <v>Ho Chi Minh</v>
          </cell>
          <cell r="D134" t="str">
            <v>Singapore</v>
          </cell>
          <cell r="E134" t="str">
            <v>Rotterdam</v>
          </cell>
          <cell r="F134" t="str">
            <v>Usd</v>
          </cell>
          <cell r="G134">
            <v>29</v>
          </cell>
          <cell r="H134">
            <v>29</v>
          </cell>
          <cell r="I134" t="str">
            <v>Weekly</v>
          </cell>
          <cell r="J134">
            <v>35</v>
          </cell>
          <cell r="K134" t="str">
            <v>Y</v>
          </cell>
          <cell r="L134" t="str">
            <v>R</v>
          </cell>
          <cell r="M134">
            <v>1</v>
          </cell>
          <cell r="N134" t="str">
            <v>NLRTM</v>
          </cell>
          <cell r="O134" t="str">
            <v>SGSIN</v>
          </cell>
        </row>
        <row r="135">
          <cell r="A135" t="str">
            <v>AUHBA</v>
          </cell>
          <cell r="B135" t="str">
            <v>Hobart</v>
          </cell>
          <cell r="C135" t="str">
            <v>Hobart</v>
          </cell>
          <cell r="D135" t="str">
            <v>Singapore</v>
          </cell>
          <cell r="E135" t="str">
            <v>Rotterdam</v>
          </cell>
          <cell r="F135" t="str">
            <v>Usd</v>
          </cell>
          <cell r="G135">
            <v>223</v>
          </cell>
          <cell r="H135">
            <v>223</v>
          </cell>
          <cell r="I135" t="str">
            <v>Weekly</v>
          </cell>
          <cell r="J135">
            <v>59</v>
          </cell>
          <cell r="K135" t="str">
            <v>N</v>
          </cell>
          <cell r="L135" t="str">
            <v>N</v>
          </cell>
          <cell r="M135" t="str">
            <v xml:space="preserve">1 / 16 </v>
          </cell>
          <cell r="N135" t="str">
            <v>NLRTM</v>
          </cell>
          <cell r="O135" t="str">
            <v>SGSIN</v>
          </cell>
        </row>
        <row r="136">
          <cell r="A136" t="str">
            <v>YEHOD</v>
          </cell>
          <cell r="B136" t="str">
            <v>Hodeidah</v>
          </cell>
          <cell r="C136" t="str">
            <v>Hodeidah</v>
          </cell>
          <cell r="D136" t="str">
            <v>Dubai (Jebel Ali)</v>
          </cell>
          <cell r="E136" t="str">
            <v>Rotterdam</v>
          </cell>
          <cell r="F136" t="str">
            <v>Usd</v>
          </cell>
          <cell r="G136" t="str">
            <v>on request</v>
          </cell>
          <cell r="H136">
            <v>0</v>
          </cell>
          <cell r="I136" t="str">
            <v>Weekly</v>
          </cell>
          <cell r="J136">
            <v>40</v>
          </cell>
          <cell r="K136" t="str">
            <v>Y</v>
          </cell>
          <cell r="L136" t="str">
            <v>R</v>
          </cell>
          <cell r="N136" t="str">
            <v>NLRTM</v>
          </cell>
          <cell r="O136" t="str">
            <v>AEDXB</v>
          </cell>
        </row>
        <row r="137">
          <cell r="A137" t="str">
            <v>HKHKG</v>
          </cell>
          <cell r="B137" t="str">
            <v>Hong Kong</v>
          </cell>
          <cell r="C137" t="str">
            <v>Hong Kong</v>
          </cell>
          <cell r="D137" t="str">
            <v>Direct</v>
          </cell>
          <cell r="E137" t="str">
            <v>Rotterdam</v>
          </cell>
          <cell r="F137" t="str">
            <v>Usd</v>
          </cell>
          <cell r="G137">
            <v>2</v>
          </cell>
          <cell r="H137">
            <v>2</v>
          </cell>
          <cell r="I137" t="str">
            <v>Weekly</v>
          </cell>
          <cell r="J137">
            <v>36</v>
          </cell>
          <cell r="K137" t="str">
            <v>R</v>
          </cell>
          <cell r="L137" t="str">
            <v>Y</v>
          </cell>
          <cell r="N137" t="str">
            <v>NLRTM</v>
          </cell>
        </row>
        <row r="138">
          <cell r="A138" t="str">
            <v>USHNL</v>
          </cell>
          <cell r="B138" t="str">
            <v>Honolulu</v>
          </cell>
          <cell r="C138" t="str">
            <v>Honolulu</v>
          </cell>
          <cell r="D138" t="str">
            <v>Hong Kong</v>
          </cell>
          <cell r="E138" t="str">
            <v>Rotterdam</v>
          </cell>
          <cell r="F138" t="str">
            <v>Usd</v>
          </cell>
          <cell r="G138">
            <v>260</v>
          </cell>
          <cell r="H138">
            <v>260</v>
          </cell>
          <cell r="I138" t="str">
            <v>Weekly</v>
          </cell>
          <cell r="J138">
            <v>65</v>
          </cell>
          <cell r="K138" t="str">
            <v>N</v>
          </cell>
          <cell r="L138" t="str">
            <v>R</v>
          </cell>
          <cell r="M138">
            <v>3</v>
          </cell>
          <cell r="N138" t="str">
            <v>NLRTM</v>
          </cell>
          <cell r="O138" t="str">
            <v>HKHKG</v>
          </cell>
        </row>
        <row r="139">
          <cell r="A139" t="str">
            <v>PTHOR</v>
          </cell>
          <cell r="B139" t="str">
            <v xml:space="preserve">Horta </v>
          </cell>
          <cell r="C139" t="str">
            <v xml:space="preserve">Horta </v>
          </cell>
          <cell r="D139" t="str">
            <v>Leixoes (Porto)</v>
          </cell>
          <cell r="E139" t="str">
            <v>Rotterdam</v>
          </cell>
          <cell r="F139" t="str">
            <v>Usd</v>
          </cell>
          <cell r="G139">
            <v>220</v>
          </cell>
          <cell r="H139">
            <v>220</v>
          </cell>
          <cell r="I139" t="str">
            <v>Weekly</v>
          </cell>
          <cell r="J139">
            <v>24</v>
          </cell>
          <cell r="K139" t="str">
            <v>N</v>
          </cell>
          <cell r="L139" t="str">
            <v>R</v>
          </cell>
          <cell r="M139" t="str">
            <v xml:space="preserve"> </v>
          </cell>
          <cell r="N139" t="str">
            <v>NLRTM</v>
          </cell>
          <cell r="O139" t="str">
            <v>PTOPO</v>
          </cell>
        </row>
        <row r="140">
          <cell r="A140" t="str">
            <v>USHOU</v>
          </cell>
          <cell r="B140" t="str">
            <v>Houston TX</v>
          </cell>
          <cell r="C140" t="str">
            <v>Houston TX</v>
          </cell>
          <cell r="D140" t="str">
            <v>New York NY</v>
          </cell>
          <cell r="E140" t="str">
            <v>Rotterdam</v>
          </cell>
          <cell r="F140" t="str">
            <v>Usd</v>
          </cell>
          <cell r="G140">
            <v>45</v>
          </cell>
          <cell r="H140">
            <v>45</v>
          </cell>
          <cell r="I140" t="str">
            <v>Weekly</v>
          </cell>
          <cell r="J140">
            <v>22</v>
          </cell>
          <cell r="K140" t="str">
            <v>Y</v>
          </cell>
          <cell r="L140" t="str">
            <v>R</v>
          </cell>
          <cell r="M140">
            <v>13</v>
          </cell>
          <cell r="N140" t="str">
            <v>NLRTM</v>
          </cell>
          <cell r="O140" t="str">
            <v>USNYC</v>
          </cell>
        </row>
        <row r="141">
          <cell r="A141" t="str">
            <v>CNHUA</v>
          </cell>
          <cell r="B141" t="str">
            <v>Huangpu (Suigang)</v>
          </cell>
          <cell r="C141" t="str">
            <v>Huangpu (Suigang)</v>
          </cell>
          <cell r="D141" t="str">
            <v>Hong Kong</v>
          </cell>
          <cell r="E141" t="str">
            <v>Rotterdam</v>
          </cell>
          <cell r="F141" t="str">
            <v>Usd</v>
          </cell>
          <cell r="G141">
            <v>55</v>
          </cell>
          <cell r="H141">
            <v>55</v>
          </cell>
          <cell r="I141" t="str">
            <v>Weekly</v>
          </cell>
          <cell r="J141">
            <v>40</v>
          </cell>
          <cell r="K141" t="str">
            <v>R</v>
          </cell>
          <cell r="L141" t="str">
            <v>R</v>
          </cell>
          <cell r="M141" t="str">
            <v>2/3</v>
          </cell>
          <cell r="N141" t="str">
            <v>NLRTM</v>
          </cell>
          <cell r="O141" t="str">
            <v>HKHKG</v>
          </cell>
        </row>
        <row r="142">
          <cell r="A142" t="str">
            <v>USHSV</v>
          </cell>
          <cell r="B142" t="str">
            <v>Huntsville AL</v>
          </cell>
          <cell r="C142" t="str">
            <v>Huntsville AL</v>
          </cell>
          <cell r="D142" t="str">
            <v>New York NY</v>
          </cell>
          <cell r="E142" t="str">
            <v>Rotterdam</v>
          </cell>
          <cell r="F142" t="str">
            <v>Usd</v>
          </cell>
          <cell r="G142">
            <v>45</v>
          </cell>
          <cell r="H142">
            <v>45</v>
          </cell>
          <cell r="I142" t="str">
            <v>Weekly</v>
          </cell>
          <cell r="J142">
            <v>26</v>
          </cell>
          <cell r="K142" t="str">
            <v>Y</v>
          </cell>
          <cell r="L142" t="str">
            <v>R</v>
          </cell>
          <cell r="M142">
            <v>13</v>
          </cell>
          <cell r="N142" t="str">
            <v>NLRTM</v>
          </cell>
          <cell r="O142" t="str">
            <v>USNYC</v>
          </cell>
        </row>
        <row r="143">
          <cell r="A143" t="str">
            <v>CNHZH</v>
          </cell>
          <cell r="B143" t="str">
            <v>Huzhou</v>
          </cell>
          <cell r="C143" t="str">
            <v>Huzhou</v>
          </cell>
          <cell r="D143" t="str">
            <v>Shanghai</v>
          </cell>
          <cell r="E143" t="str">
            <v>Rotterdam</v>
          </cell>
          <cell r="F143" t="str">
            <v>Usd</v>
          </cell>
          <cell r="G143">
            <v>15</v>
          </cell>
          <cell r="H143">
            <v>15</v>
          </cell>
          <cell r="I143" t="str">
            <v>Weekly</v>
          </cell>
          <cell r="J143">
            <v>38</v>
          </cell>
          <cell r="K143" t="str">
            <v>R</v>
          </cell>
          <cell r="L143" t="str">
            <v>R</v>
          </cell>
          <cell r="M143">
            <v>2</v>
          </cell>
          <cell r="N143" t="str">
            <v>NLRTM</v>
          </cell>
          <cell r="O143" t="str">
            <v>CNSHA</v>
          </cell>
        </row>
        <row r="144">
          <cell r="A144" t="str">
            <v>INHYD</v>
          </cell>
          <cell r="B144" t="str">
            <v>Hyderabad</v>
          </cell>
          <cell r="C144" t="str">
            <v>Hyderabad</v>
          </cell>
          <cell r="D144" t="str">
            <v>Colombo</v>
          </cell>
          <cell r="E144" t="str">
            <v>Rotterdam</v>
          </cell>
          <cell r="F144" t="str">
            <v>Usd</v>
          </cell>
          <cell r="G144">
            <v>55</v>
          </cell>
          <cell r="H144">
            <v>55</v>
          </cell>
          <cell r="I144" t="str">
            <v>Weekly</v>
          </cell>
          <cell r="J144">
            <v>37</v>
          </cell>
          <cell r="K144" t="str">
            <v>Y</v>
          </cell>
          <cell r="L144" t="str">
            <v>R</v>
          </cell>
          <cell r="M144">
            <v>10</v>
          </cell>
          <cell r="N144" t="str">
            <v>NLRTM</v>
          </cell>
          <cell r="O144" t="str">
            <v>LKCMB</v>
          </cell>
        </row>
        <row r="145">
          <cell r="A145" t="str">
            <v>JPIMB</v>
          </cell>
          <cell r="B145" t="str">
            <v>Imabari</v>
          </cell>
          <cell r="C145" t="str">
            <v>Imabari</v>
          </cell>
          <cell r="D145" t="str">
            <v>Busan</v>
          </cell>
          <cell r="E145" t="str">
            <v>Rotterdam</v>
          </cell>
          <cell r="F145" t="str">
            <v>Usd</v>
          </cell>
          <cell r="G145">
            <v>42</v>
          </cell>
          <cell r="H145">
            <v>42</v>
          </cell>
          <cell r="I145" t="str">
            <v>Weekly</v>
          </cell>
          <cell r="J145">
            <v>51</v>
          </cell>
          <cell r="K145" t="str">
            <v>N</v>
          </cell>
          <cell r="L145" t="str">
            <v>R</v>
          </cell>
          <cell r="M145">
            <v>4</v>
          </cell>
          <cell r="N145" t="str">
            <v>NLRTM</v>
          </cell>
          <cell r="O145" t="str">
            <v>KRPUS</v>
          </cell>
        </row>
        <row r="146">
          <cell r="A146" t="str">
            <v>KRINC</v>
          </cell>
          <cell r="B146" t="str">
            <v>Inchon</v>
          </cell>
          <cell r="C146" t="str">
            <v>Inchon</v>
          </cell>
          <cell r="D146" t="str">
            <v>Busan</v>
          </cell>
          <cell r="E146" t="str">
            <v>Rotterdam</v>
          </cell>
          <cell r="F146" t="str">
            <v>Usd</v>
          </cell>
          <cell r="G146">
            <v>28</v>
          </cell>
          <cell r="H146">
            <v>28</v>
          </cell>
          <cell r="I146" t="str">
            <v>Weekly</v>
          </cell>
          <cell r="J146">
            <v>44</v>
          </cell>
          <cell r="K146" t="str">
            <v>Y</v>
          </cell>
          <cell r="L146" t="str">
            <v>R</v>
          </cell>
          <cell r="M146">
            <v>4</v>
          </cell>
          <cell r="N146" t="str">
            <v>NLRTM</v>
          </cell>
          <cell r="O146" t="str">
            <v>KRPUS</v>
          </cell>
        </row>
        <row r="147">
          <cell r="A147" t="str">
            <v>USIND</v>
          </cell>
          <cell r="B147" t="str">
            <v>Indianapolis IN</v>
          </cell>
          <cell r="C147" t="str">
            <v>Indianapolis IN</v>
          </cell>
          <cell r="D147" t="str">
            <v>New York NY</v>
          </cell>
          <cell r="E147" t="str">
            <v>Rotterdam</v>
          </cell>
          <cell r="F147" t="str">
            <v>Usd</v>
          </cell>
          <cell r="G147">
            <v>60</v>
          </cell>
          <cell r="H147">
            <v>60</v>
          </cell>
          <cell r="I147" t="str">
            <v>Weekly</v>
          </cell>
          <cell r="J147">
            <v>24</v>
          </cell>
          <cell r="K147" t="str">
            <v>Y</v>
          </cell>
          <cell r="L147" t="str">
            <v>R</v>
          </cell>
          <cell r="M147">
            <v>13</v>
          </cell>
          <cell r="N147" t="str">
            <v>NLRTM</v>
          </cell>
          <cell r="O147" t="str">
            <v>USNYC</v>
          </cell>
        </row>
        <row r="148">
          <cell r="A148" t="str">
            <v>CLIQQ</v>
          </cell>
          <cell r="B148" t="str">
            <v>Iquique</v>
          </cell>
          <cell r="C148" t="str">
            <v>Iquique</v>
          </cell>
          <cell r="D148" t="str">
            <v>Valparaiso (San Antonio)</v>
          </cell>
          <cell r="E148" t="str">
            <v>Rotterdam</v>
          </cell>
          <cell r="F148" t="str">
            <v>Euro</v>
          </cell>
          <cell r="G148">
            <v>100</v>
          </cell>
          <cell r="H148">
            <v>100</v>
          </cell>
          <cell r="I148" t="str">
            <v>Weekly</v>
          </cell>
          <cell r="J148">
            <v>46</v>
          </cell>
          <cell r="K148" t="str">
            <v>R</v>
          </cell>
          <cell r="L148" t="str">
            <v>R</v>
          </cell>
          <cell r="M148" t="str">
            <v xml:space="preserve">6 / 14 </v>
          </cell>
          <cell r="N148" t="str">
            <v>NLRTM</v>
          </cell>
          <cell r="O148" t="str">
            <v>CLVAP</v>
          </cell>
        </row>
        <row r="149">
          <cell r="A149" t="str">
            <v>PKISB</v>
          </cell>
          <cell r="B149" t="str">
            <v>Islamabad</v>
          </cell>
          <cell r="C149" t="str">
            <v>Islamabad</v>
          </cell>
          <cell r="D149" t="str">
            <v>Karachi (Port Qasim)</v>
          </cell>
          <cell r="E149" t="str">
            <v>Rotterdam</v>
          </cell>
          <cell r="F149" t="str">
            <v>Usd</v>
          </cell>
          <cell r="G149">
            <v>85</v>
          </cell>
          <cell r="H149">
            <v>85</v>
          </cell>
          <cell r="I149" t="str">
            <v>Weekly</v>
          </cell>
          <cell r="J149">
            <v>34</v>
          </cell>
          <cell r="K149" t="str">
            <v>Y</v>
          </cell>
          <cell r="L149" t="str">
            <v>R</v>
          </cell>
          <cell r="N149" t="str">
            <v>NLRTM</v>
          </cell>
          <cell r="O149" t="str">
            <v>PKKHI</v>
          </cell>
        </row>
        <row r="150">
          <cell r="A150" t="str">
            <v>BRITJ</v>
          </cell>
          <cell r="B150" t="str">
            <v>Itajai</v>
          </cell>
          <cell r="C150" t="str">
            <v>Itajai</v>
          </cell>
          <cell r="D150" t="str">
            <v>Santos</v>
          </cell>
          <cell r="E150" t="str">
            <v>Rotterdam</v>
          </cell>
          <cell r="F150" t="str">
            <v>Euro</v>
          </cell>
          <cell r="G150">
            <v>30</v>
          </cell>
          <cell r="H150">
            <v>30</v>
          </cell>
          <cell r="I150" t="str">
            <v>Weekly</v>
          </cell>
          <cell r="J150">
            <v>34</v>
          </cell>
          <cell r="K150" t="str">
            <v>Y</v>
          </cell>
          <cell r="L150" t="str">
            <v>Y</v>
          </cell>
          <cell r="M150" t="str">
            <v xml:space="preserve">6 / 14 </v>
          </cell>
          <cell r="N150" t="str">
            <v>NLRTM</v>
          </cell>
          <cell r="O150" t="str">
            <v>BRSSZ</v>
          </cell>
        </row>
        <row r="151">
          <cell r="A151" t="str">
            <v>USJAX</v>
          </cell>
          <cell r="B151" t="str">
            <v>Jacksonville FL</v>
          </cell>
          <cell r="C151" t="str">
            <v>Jacksonville FL</v>
          </cell>
          <cell r="D151" t="str">
            <v>New York NY</v>
          </cell>
          <cell r="E151" t="str">
            <v>Rotterdam</v>
          </cell>
          <cell r="F151" t="str">
            <v>Usd</v>
          </cell>
          <cell r="G151">
            <v>40</v>
          </cell>
          <cell r="H151">
            <v>40</v>
          </cell>
          <cell r="I151" t="str">
            <v>Weekly</v>
          </cell>
          <cell r="J151">
            <v>21</v>
          </cell>
          <cell r="K151" t="str">
            <v>Y</v>
          </cell>
          <cell r="L151" t="str">
            <v>R</v>
          </cell>
          <cell r="M151">
            <v>13</v>
          </cell>
          <cell r="N151" t="str">
            <v>NLRTM</v>
          </cell>
          <cell r="O151" t="str">
            <v>USNYC</v>
          </cell>
        </row>
        <row r="152">
          <cell r="A152" t="str">
            <v>IDJKT</v>
          </cell>
          <cell r="B152" t="str">
            <v>Jakarta</v>
          </cell>
          <cell r="C152" t="str">
            <v>Jakarta</v>
          </cell>
          <cell r="D152" t="str">
            <v>Singapore</v>
          </cell>
          <cell r="E152" t="str">
            <v>Rotterdam</v>
          </cell>
          <cell r="F152" t="str">
            <v>Usd</v>
          </cell>
          <cell r="G152">
            <v>1</v>
          </cell>
          <cell r="H152">
            <v>1</v>
          </cell>
          <cell r="I152" t="str">
            <v>Weekly</v>
          </cell>
          <cell r="J152">
            <v>35</v>
          </cell>
          <cell r="K152" t="str">
            <v>Y</v>
          </cell>
          <cell r="L152" t="str">
            <v>R</v>
          </cell>
          <cell r="M152">
            <v>1</v>
          </cell>
          <cell r="N152" t="str">
            <v>NLRTM</v>
          </cell>
          <cell r="O152" t="str">
            <v>SGSIN</v>
          </cell>
        </row>
        <row r="153">
          <cell r="A153" t="str">
            <v>SAJED</v>
          </cell>
          <cell r="B153" t="str">
            <v>Jeddah</v>
          </cell>
          <cell r="C153" t="str">
            <v>Jeddah</v>
          </cell>
          <cell r="D153" t="str">
            <v>Direct</v>
          </cell>
          <cell r="E153" t="str">
            <v>Rotterdam</v>
          </cell>
          <cell r="F153" t="str">
            <v>Usd</v>
          </cell>
          <cell r="G153">
            <v>35</v>
          </cell>
          <cell r="H153">
            <v>35</v>
          </cell>
          <cell r="I153" t="str">
            <v>Weekly</v>
          </cell>
          <cell r="J153">
            <v>13</v>
          </cell>
          <cell r="K153" t="str">
            <v>Y</v>
          </cell>
          <cell r="L153" t="str">
            <v>R</v>
          </cell>
          <cell r="M153">
            <v>9</v>
          </cell>
          <cell r="N153" t="str">
            <v>NLRTM</v>
          </cell>
        </row>
        <row r="154">
          <cell r="A154" t="str">
            <v>CNJMN</v>
          </cell>
          <cell r="B154" t="str">
            <v>Jiangmen</v>
          </cell>
          <cell r="C154" t="str">
            <v>Jiangmen</v>
          </cell>
          <cell r="D154" t="str">
            <v>Hong Kong</v>
          </cell>
          <cell r="E154" t="str">
            <v>Rotterdam</v>
          </cell>
          <cell r="F154" t="str">
            <v>Usd</v>
          </cell>
          <cell r="G154">
            <v>59</v>
          </cell>
          <cell r="H154">
            <v>59</v>
          </cell>
          <cell r="I154" t="str">
            <v>Weekly</v>
          </cell>
          <cell r="J154">
            <v>43</v>
          </cell>
          <cell r="K154" t="str">
            <v>R</v>
          </cell>
          <cell r="L154" t="str">
            <v>R</v>
          </cell>
          <cell r="M154" t="str">
            <v>2/3</v>
          </cell>
          <cell r="N154" t="str">
            <v>NLRTM</v>
          </cell>
          <cell r="O154" t="str">
            <v>HKHKG</v>
          </cell>
        </row>
        <row r="155">
          <cell r="A155" t="str">
            <v>CNJGY</v>
          </cell>
          <cell r="B155" t="str">
            <v>Jiangyin</v>
          </cell>
          <cell r="C155" t="str">
            <v>Jiangyin</v>
          </cell>
          <cell r="D155" t="str">
            <v>Shanghai</v>
          </cell>
          <cell r="E155" t="str">
            <v>Rotterdam</v>
          </cell>
          <cell r="F155" t="str">
            <v>Usd</v>
          </cell>
          <cell r="G155">
            <v>10</v>
          </cell>
          <cell r="H155">
            <v>10</v>
          </cell>
          <cell r="I155" t="str">
            <v>Weekly</v>
          </cell>
          <cell r="J155">
            <v>44</v>
          </cell>
          <cell r="K155" t="str">
            <v>R</v>
          </cell>
          <cell r="L155" t="str">
            <v>R</v>
          </cell>
          <cell r="M155">
            <v>2</v>
          </cell>
          <cell r="N155" t="str">
            <v>NLRTM</v>
          </cell>
          <cell r="O155" t="str">
            <v>CNSHA</v>
          </cell>
        </row>
        <row r="156">
          <cell r="A156" t="str">
            <v>CNJIX</v>
          </cell>
          <cell r="B156" t="str">
            <v>Jiaxing</v>
          </cell>
          <cell r="C156" t="str">
            <v>Jiaxing</v>
          </cell>
          <cell r="D156" t="str">
            <v>Shanghai</v>
          </cell>
          <cell r="E156" t="str">
            <v>Rotterdam</v>
          </cell>
          <cell r="F156" t="str">
            <v>Usd</v>
          </cell>
          <cell r="G156">
            <v>5</v>
          </cell>
          <cell r="H156">
            <v>5</v>
          </cell>
          <cell r="I156" t="str">
            <v>Weekly</v>
          </cell>
          <cell r="J156">
            <v>44</v>
          </cell>
          <cell r="K156" t="str">
            <v>R</v>
          </cell>
          <cell r="L156" t="str">
            <v>R</v>
          </cell>
          <cell r="M156">
            <v>2</v>
          </cell>
          <cell r="N156" t="str">
            <v>NLRTM</v>
          </cell>
          <cell r="O156" t="str">
            <v>CNSHA</v>
          </cell>
        </row>
        <row r="157">
          <cell r="A157" t="str">
            <v>CNJHA</v>
          </cell>
          <cell r="B157" t="str">
            <v>Jinhua</v>
          </cell>
          <cell r="C157" t="str">
            <v>Jinhua</v>
          </cell>
          <cell r="D157" t="str">
            <v>Shanghai</v>
          </cell>
          <cell r="E157" t="str">
            <v>Rotterdam</v>
          </cell>
          <cell r="F157" t="str">
            <v>Usd</v>
          </cell>
          <cell r="G157">
            <v>25</v>
          </cell>
          <cell r="H157">
            <v>25</v>
          </cell>
          <cell r="I157" t="str">
            <v>Weekly</v>
          </cell>
          <cell r="J157">
            <v>44</v>
          </cell>
          <cell r="K157" t="str">
            <v>R</v>
          </cell>
          <cell r="L157" t="str">
            <v>R</v>
          </cell>
          <cell r="M157">
            <v>2</v>
          </cell>
          <cell r="N157" t="str">
            <v>NLRTM</v>
          </cell>
          <cell r="O157" t="str">
            <v>CNSHA</v>
          </cell>
        </row>
        <row r="158">
          <cell r="A158" t="str">
            <v>ZAJNB</v>
          </cell>
          <cell r="B158" t="str">
            <v>Johannesburg</v>
          </cell>
          <cell r="C158" t="str">
            <v>Johannesburg</v>
          </cell>
          <cell r="D158" t="str">
            <v>Durban</v>
          </cell>
          <cell r="E158" t="str">
            <v>Rotterdam</v>
          </cell>
          <cell r="F158" t="str">
            <v>Usd</v>
          </cell>
          <cell r="G158">
            <v>45</v>
          </cell>
          <cell r="H158">
            <v>45</v>
          </cell>
          <cell r="I158" t="str">
            <v>Weekly</v>
          </cell>
          <cell r="J158">
            <v>28</v>
          </cell>
          <cell r="K158" t="str">
            <v>Y</v>
          </cell>
          <cell r="L158" t="str">
            <v>Y</v>
          </cell>
          <cell r="N158" t="str">
            <v>NLRTM</v>
          </cell>
          <cell r="O158" t="str">
            <v>ZADUR</v>
          </cell>
        </row>
        <row r="159">
          <cell r="A159" t="str">
            <v>UGKLA</v>
          </cell>
          <cell r="B159" t="str">
            <v>Kampala</v>
          </cell>
          <cell r="C159" t="str">
            <v>Kampala</v>
          </cell>
          <cell r="D159" t="str">
            <v>Dubai (Jebel Ali)</v>
          </cell>
          <cell r="E159" t="str">
            <v>Rotterdam</v>
          </cell>
          <cell r="F159" t="str">
            <v>Usd</v>
          </cell>
          <cell r="G159">
            <v>235</v>
          </cell>
          <cell r="H159">
            <v>235</v>
          </cell>
          <cell r="I159" t="str">
            <v>Weekly</v>
          </cell>
          <cell r="J159">
            <v>59</v>
          </cell>
          <cell r="K159" t="str">
            <v>N</v>
          </cell>
          <cell r="L159" t="str">
            <v>R</v>
          </cell>
          <cell r="M159">
            <v>9</v>
          </cell>
          <cell r="N159" t="str">
            <v>NLRTM</v>
          </cell>
          <cell r="O159" t="str">
            <v>AEDXB</v>
          </cell>
        </row>
        <row r="160">
          <cell r="A160" t="str">
            <v>JPKNZ</v>
          </cell>
          <cell r="B160" t="str">
            <v>Kanazawa</v>
          </cell>
          <cell r="C160" t="str">
            <v>Kanazawa</v>
          </cell>
          <cell r="D160" t="str">
            <v>Busan</v>
          </cell>
          <cell r="E160" t="str">
            <v>Rotterdam</v>
          </cell>
          <cell r="F160" t="str">
            <v>Usd</v>
          </cell>
          <cell r="G160">
            <v>40</v>
          </cell>
          <cell r="H160">
            <v>40</v>
          </cell>
          <cell r="I160" t="str">
            <v>Weekly</v>
          </cell>
          <cell r="J160">
            <v>52</v>
          </cell>
          <cell r="K160" t="str">
            <v>N</v>
          </cell>
          <cell r="L160" t="str">
            <v>R</v>
          </cell>
          <cell r="M160">
            <v>4</v>
          </cell>
          <cell r="N160" t="str">
            <v>NLRTM</v>
          </cell>
          <cell r="O160" t="str">
            <v>KRPUS</v>
          </cell>
        </row>
        <row r="161">
          <cell r="A161" t="str">
            <v>USMKC</v>
          </cell>
          <cell r="B161" t="str">
            <v>Kansas City MO</v>
          </cell>
          <cell r="C161" t="str">
            <v>Kansas City MO</v>
          </cell>
          <cell r="D161" t="str">
            <v>New York NY</v>
          </cell>
          <cell r="E161" t="str">
            <v>Rotterdam</v>
          </cell>
          <cell r="F161" t="str">
            <v>Usd</v>
          </cell>
          <cell r="G161">
            <v>45</v>
          </cell>
          <cell r="H161">
            <v>45</v>
          </cell>
          <cell r="I161" t="str">
            <v>Weekly</v>
          </cell>
          <cell r="J161">
            <v>24</v>
          </cell>
          <cell r="K161" t="str">
            <v>Y</v>
          </cell>
          <cell r="L161" t="str">
            <v>R</v>
          </cell>
          <cell r="M161">
            <v>13</v>
          </cell>
          <cell r="N161" t="str">
            <v>NLRTM</v>
          </cell>
          <cell r="O161" t="str">
            <v>USNYC</v>
          </cell>
        </row>
        <row r="162">
          <cell r="A162" t="str">
            <v>TWKHH</v>
          </cell>
          <cell r="B162" t="str">
            <v>Kaohsiung</v>
          </cell>
          <cell r="C162" t="str">
            <v>Kaohsiung</v>
          </cell>
          <cell r="D162" t="str">
            <v>Hong Kong</v>
          </cell>
          <cell r="E162" t="str">
            <v>Rotterdam</v>
          </cell>
          <cell r="F162" t="str">
            <v>Usd</v>
          </cell>
          <cell r="G162">
            <v>37</v>
          </cell>
          <cell r="H162">
            <v>37</v>
          </cell>
          <cell r="I162" t="str">
            <v>Weekly</v>
          </cell>
          <cell r="J162">
            <v>40</v>
          </cell>
          <cell r="K162" t="str">
            <v>Y</v>
          </cell>
          <cell r="L162" t="str">
            <v>Y</v>
          </cell>
          <cell r="M162">
            <v>3</v>
          </cell>
          <cell r="N162" t="str">
            <v>NLRTM</v>
          </cell>
          <cell r="O162" t="str">
            <v>HKHKG</v>
          </cell>
        </row>
        <row r="163">
          <cell r="A163" t="str">
            <v>PKKHI</v>
          </cell>
          <cell r="B163" t="str">
            <v>Karachi (Port Qasim)</v>
          </cell>
          <cell r="C163" t="str">
            <v>Karachi (Port Qasim)</v>
          </cell>
          <cell r="D163" t="str">
            <v>Direct</v>
          </cell>
          <cell r="E163" t="str">
            <v>Rotterdam</v>
          </cell>
          <cell r="F163" t="str">
            <v>Usd</v>
          </cell>
          <cell r="G163">
            <v>6</v>
          </cell>
          <cell r="H163">
            <v>6</v>
          </cell>
          <cell r="I163" t="str">
            <v>Weekly</v>
          </cell>
          <cell r="J163">
            <v>26</v>
          </cell>
          <cell r="K163" t="str">
            <v>Y</v>
          </cell>
          <cell r="L163" t="str">
            <v>R</v>
          </cell>
          <cell r="N163" t="str">
            <v>NLRTM</v>
          </cell>
        </row>
        <row r="164">
          <cell r="A164" t="str">
            <v>TWKEL</v>
          </cell>
          <cell r="B164" t="str">
            <v>Keelung</v>
          </cell>
          <cell r="C164" t="str">
            <v>Keelung</v>
          </cell>
          <cell r="D164" t="str">
            <v>Hong Kong</v>
          </cell>
          <cell r="E164" t="str">
            <v>Rotterdam</v>
          </cell>
          <cell r="F164" t="str">
            <v>Usd</v>
          </cell>
          <cell r="G164">
            <v>37</v>
          </cell>
          <cell r="H164">
            <v>37</v>
          </cell>
          <cell r="I164" t="str">
            <v>Weekly</v>
          </cell>
          <cell r="J164">
            <v>40</v>
          </cell>
          <cell r="K164" t="str">
            <v>Y</v>
          </cell>
          <cell r="L164" t="str">
            <v>Y</v>
          </cell>
          <cell r="M164">
            <v>3</v>
          </cell>
          <cell r="N164" t="str">
            <v>NLRTM</v>
          </cell>
          <cell r="O164" t="str">
            <v>HKHKG</v>
          </cell>
        </row>
        <row r="165">
          <cell r="A165" t="str">
            <v>AEKLF</v>
          </cell>
          <cell r="B165" t="str">
            <v>Khor al Fakkan</v>
          </cell>
          <cell r="C165" t="str">
            <v>Khor al Fakkan</v>
          </cell>
          <cell r="D165" t="str">
            <v>Dubai (Jebel Ali)</v>
          </cell>
          <cell r="E165" t="str">
            <v>Rotterdam</v>
          </cell>
          <cell r="F165" t="str">
            <v>Usd</v>
          </cell>
          <cell r="G165">
            <v>45</v>
          </cell>
          <cell r="H165">
            <v>45</v>
          </cell>
          <cell r="I165" t="str">
            <v>Weekly</v>
          </cell>
          <cell r="J165">
            <v>28</v>
          </cell>
          <cell r="K165" t="str">
            <v>Y</v>
          </cell>
          <cell r="L165" t="str">
            <v>R</v>
          </cell>
          <cell r="M165" t="str">
            <v>6/9</v>
          </cell>
          <cell r="N165" t="str">
            <v>NLRTM</v>
          </cell>
          <cell r="O165" t="str">
            <v>AEDXB</v>
          </cell>
        </row>
        <row r="166">
          <cell r="A166" t="str">
            <v>JMKIN</v>
          </cell>
          <cell r="B166" t="str">
            <v>Kingston</v>
          </cell>
          <cell r="C166" t="str">
            <v>Kingston</v>
          </cell>
          <cell r="D166" t="str">
            <v>Colon Free Zone</v>
          </cell>
          <cell r="E166" t="str">
            <v>Rotterdam</v>
          </cell>
          <cell r="F166" t="str">
            <v>Euro</v>
          </cell>
          <cell r="G166">
            <v>92</v>
          </cell>
          <cell r="H166">
            <v>92</v>
          </cell>
          <cell r="I166" t="str">
            <v>Bi-weekly</v>
          </cell>
          <cell r="J166">
            <v>28</v>
          </cell>
          <cell r="K166" t="str">
            <v>Y</v>
          </cell>
          <cell r="L166" t="str">
            <v>R</v>
          </cell>
          <cell r="M166">
            <v>14</v>
          </cell>
          <cell r="N166" t="str">
            <v>NLRTM</v>
          </cell>
          <cell r="O166" t="str">
            <v>PACFZ</v>
          </cell>
        </row>
        <row r="167">
          <cell r="A167" t="str">
            <v>ZMKIW</v>
          </cell>
          <cell r="B167" t="str">
            <v>Kitwe</v>
          </cell>
          <cell r="C167" t="str">
            <v>Kitwe</v>
          </cell>
          <cell r="D167" t="str">
            <v>Durban</v>
          </cell>
          <cell r="E167" t="str">
            <v>Rotterdam</v>
          </cell>
          <cell r="F167" t="str">
            <v>Usd</v>
          </cell>
          <cell r="G167">
            <v>275</v>
          </cell>
          <cell r="H167">
            <v>355</v>
          </cell>
          <cell r="I167" t="str">
            <v>Weekly</v>
          </cell>
          <cell r="J167">
            <v>54</v>
          </cell>
          <cell r="K167" t="str">
            <v>N</v>
          </cell>
          <cell r="L167" t="str">
            <v>R</v>
          </cell>
          <cell r="M167">
            <v>12</v>
          </cell>
          <cell r="N167" t="str">
            <v>NLRTM</v>
          </cell>
          <cell r="O167" t="str">
            <v>ZADUR</v>
          </cell>
        </row>
        <row r="168">
          <cell r="A168" t="str">
            <v>USTYS</v>
          </cell>
          <cell r="B168" t="str">
            <v>Knoxville TN</v>
          </cell>
          <cell r="C168" t="str">
            <v>Knoxville TN</v>
          </cell>
          <cell r="D168" t="str">
            <v>New York NY</v>
          </cell>
          <cell r="E168" t="str">
            <v>Rotterdam</v>
          </cell>
          <cell r="F168" t="str">
            <v>Usd</v>
          </cell>
          <cell r="G168">
            <v>42</v>
          </cell>
          <cell r="H168">
            <v>42</v>
          </cell>
          <cell r="I168" t="str">
            <v>Weekly</v>
          </cell>
          <cell r="J168">
            <v>24</v>
          </cell>
          <cell r="K168" t="str">
            <v>Y</v>
          </cell>
          <cell r="L168" t="str">
            <v>R</v>
          </cell>
          <cell r="M168">
            <v>13</v>
          </cell>
          <cell r="N168" t="str">
            <v>NLRTM</v>
          </cell>
          <cell r="O168" t="str">
            <v>USNYC</v>
          </cell>
        </row>
        <row r="169">
          <cell r="A169" t="str">
            <v>JPUKB</v>
          </cell>
          <cell r="B169" t="str">
            <v>Kobe</v>
          </cell>
          <cell r="C169" t="str">
            <v>Kobe</v>
          </cell>
          <cell r="D169" t="str">
            <v>Busan</v>
          </cell>
          <cell r="E169" t="str">
            <v>Rotterdam</v>
          </cell>
          <cell r="F169" t="str">
            <v>Usd</v>
          </cell>
          <cell r="G169">
            <v>11</v>
          </cell>
          <cell r="H169">
            <v>11</v>
          </cell>
          <cell r="I169" t="str">
            <v>Weekly</v>
          </cell>
          <cell r="J169">
            <v>47</v>
          </cell>
          <cell r="K169" t="str">
            <v>Y</v>
          </cell>
          <cell r="L169" t="str">
            <v>R</v>
          </cell>
          <cell r="M169">
            <v>4</v>
          </cell>
          <cell r="N169" t="str">
            <v>NLRTM</v>
          </cell>
          <cell r="O169" t="str">
            <v>KRPUS</v>
          </cell>
        </row>
        <row r="170">
          <cell r="A170" t="str">
            <v>INCCU</v>
          </cell>
          <cell r="B170" t="str">
            <v>Kolkata (ex Calcutta)</v>
          </cell>
          <cell r="C170" t="str">
            <v>Kolkata (ex Calcutta)</v>
          </cell>
          <cell r="D170" t="str">
            <v>Colombo</v>
          </cell>
          <cell r="E170" t="str">
            <v>Rotterdam</v>
          </cell>
          <cell r="F170" t="str">
            <v>Usd</v>
          </cell>
          <cell r="G170">
            <v>20</v>
          </cell>
          <cell r="H170">
            <v>20</v>
          </cell>
          <cell r="I170" t="str">
            <v>Weekly</v>
          </cell>
          <cell r="J170">
            <v>33</v>
          </cell>
          <cell r="K170" t="str">
            <v>Y</v>
          </cell>
          <cell r="L170" t="str">
            <v>R</v>
          </cell>
          <cell r="M170">
            <v>10</v>
          </cell>
          <cell r="N170" t="str">
            <v>NLRTM</v>
          </cell>
          <cell r="O170" t="str">
            <v>LKCMB</v>
          </cell>
        </row>
        <row r="171">
          <cell r="A171" t="str">
            <v>MYBKI</v>
          </cell>
          <cell r="B171" t="str">
            <v>Kota Kinabalu</v>
          </cell>
          <cell r="C171" t="str">
            <v>Kota Kinabalu</v>
          </cell>
          <cell r="D171" t="str">
            <v>Singapore</v>
          </cell>
          <cell r="E171" t="str">
            <v>Rotterdam</v>
          </cell>
          <cell r="F171" t="str">
            <v>Usd</v>
          </cell>
          <cell r="G171">
            <v>63</v>
          </cell>
          <cell r="H171">
            <v>63</v>
          </cell>
          <cell r="I171" t="str">
            <v>Weekly</v>
          </cell>
          <cell r="J171">
            <v>34</v>
          </cell>
          <cell r="K171" t="str">
            <v>N</v>
          </cell>
          <cell r="L171" t="str">
            <v>R</v>
          </cell>
          <cell r="M171">
            <v>1</v>
          </cell>
          <cell r="N171" t="str">
            <v>NLRTM</v>
          </cell>
          <cell r="O171" t="str">
            <v>SGSIN</v>
          </cell>
        </row>
        <row r="172">
          <cell r="A172" t="str">
            <v>MYKCH</v>
          </cell>
          <cell r="B172" t="str">
            <v>Kuching</v>
          </cell>
          <cell r="C172" t="str">
            <v>Kuching</v>
          </cell>
          <cell r="D172" t="str">
            <v>Singapore</v>
          </cell>
          <cell r="E172" t="str">
            <v>Rotterdam</v>
          </cell>
          <cell r="F172" t="str">
            <v>Usd</v>
          </cell>
          <cell r="G172">
            <v>63</v>
          </cell>
          <cell r="H172">
            <v>63</v>
          </cell>
          <cell r="I172" t="str">
            <v>Weekly</v>
          </cell>
          <cell r="J172">
            <v>35</v>
          </cell>
          <cell r="K172" t="str">
            <v>N</v>
          </cell>
          <cell r="L172" t="str">
            <v>R</v>
          </cell>
          <cell r="M172">
            <v>1</v>
          </cell>
          <cell r="N172" t="str">
            <v>NLRTM</v>
          </cell>
          <cell r="O172" t="str">
            <v>SGSIN</v>
          </cell>
        </row>
        <row r="173">
          <cell r="A173" t="str">
            <v>CNKUS</v>
          </cell>
          <cell r="B173" t="str">
            <v>Kunshan</v>
          </cell>
          <cell r="C173" t="str">
            <v>Kunshan</v>
          </cell>
          <cell r="D173" t="str">
            <v>Shanghai</v>
          </cell>
          <cell r="E173" t="str">
            <v>Rotterdam</v>
          </cell>
          <cell r="F173" t="str">
            <v>Usd</v>
          </cell>
          <cell r="G173">
            <v>9</v>
          </cell>
          <cell r="H173">
            <v>9</v>
          </cell>
          <cell r="I173" t="str">
            <v>Weekly</v>
          </cell>
          <cell r="J173">
            <v>44</v>
          </cell>
          <cell r="K173" t="str">
            <v>R</v>
          </cell>
          <cell r="L173" t="str">
            <v>R</v>
          </cell>
          <cell r="M173">
            <v>2</v>
          </cell>
          <cell r="N173" t="str">
            <v>NLRTM</v>
          </cell>
          <cell r="O173" t="str">
            <v>CNSHA</v>
          </cell>
        </row>
        <row r="174">
          <cell r="A174" t="str">
            <v>KWKWI</v>
          </cell>
          <cell r="B174" t="str">
            <v>Kuwait</v>
          </cell>
          <cell r="C174" t="str">
            <v>Kuwait</v>
          </cell>
          <cell r="D174" t="str">
            <v>Dubai (Jebel Ali)</v>
          </cell>
          <cell r="E174" t="str">
            <v>Rotterdam</v>
          </cell>
          <cell r="F174" t="str">
            <v>Usd</v>
          </cell>
          <cell r="G174">
            <v>38</v>
          </cell>
          <cell r="H174">
            <v>38</v>
          </cell>
          <cell r="I174" t="str">
            <v>Weekly</v>
          </cell>
          <cell r="J174">
            <v>33</v>
          </cell>
          <cell r="K174" t="str">
            <v>Y</v>
          </cell>
          <cell r="L174" t="str">
            <v>R</v>
          </cell>
          <cell r="M174">
            <v>9</v>
          </cell>
          <cell r="N174" t="str">
            <v>NLRTM</v>
          </cell>
          <cell r="O174" t="str">
            <v>AEDXB</v>
          </cell>
        </row>
        <row r="175">
          <cell r="A175" t="str">
            <v>VELAG</v>
          </cell>
          <cell r="B175" t="str">
            <v>La Guaira</v>
          </cell>
          <cell r="C175" t="str">
            <v>La Guaira</v>
          </cell>
          <cell r="D175" t="str">
            <v>Colon Free Zone</v>
          </cell>
          <cell r="E175" t="str">
            <v>Rotterdam</v>
          </cell>
          <cell r="F175" t="str">
            <v>Euro</v>
          </cell>
          <cell r="G175">
            <v>95</v>
          </cell>
          <cell r="H175">
            <v>95</v>
          </cell>
          <cell r="I175" t="str">
            <v>Bi-weekly</v>
          </cell>
          <cell r="J175">
            <v>36</v>
          </cell>
          <cell r="K175" t="str">
            <v>N</v>
          </cell>
          <cell r="L175" t="str">
            <v>R</v>
          </cell>
          <cell r="M175" t="str">
            <v xml:space="preserve">6 / 14 </v>
          </cell>
          <cell r="N175" t="str">
            <v>NLRTM</v>
          </cell>
          <cell r="O175" t="str">
            <v>PACFZ</v>
          </cell>
        </row>
        <row r="176">
          <cell r="A176" t="str">
            <v>BOLPB</v>
          </cell>
          <cell r="B176" t="str">
            <v>La Paz</v>
          </cell>
          <cell r="C176" t="str">
            <v>La Paz</v>
          </cell>
          <cell r="D176" t="str">
            <v>Callao</v>
          </cell>
          <cell r="E176" t="str">
            <v>Rotterdam</v>
          </cell>
          <cell r="F176" t="str">
            <v>Euro</v>
          </cell>
          <cell r="G176">
            <v>140</v>
          </cell>
          <cell r="H176">
            <v>190</v>
          </cell>
          <cell r="I176" t="str">
            <v>Weekly</v>
          </cell>
          <cell r="J176">
            <v>54</v>
          </cell>
          <cell r="K176" t="str">
            <v>Y</v>
          </cell>
          <cell r="L176" t="str">
            <v>Y</v>
          </cell>
          <cell r="M176" t="str">
            <v xml:space="preserve">6 / 14 </v>
          </cell>
          <cell r="N176" t="str">
            <v>NLRTM</v>
          </cell>
          <cell r="O176" t="str">
            <v>PECLL</v>
          </cell>
        </row>
        <row r="177">
          <cell r="A177" t="str">
            <v>MYLBU</v>
          </cell>
          <cell r="B177" t="str">
            <v>Labuan</v>
          </cell>
          <cell r="C177" t="str">
            <v>Labuan</v>
          </cell>
          <cell r="D177" t="str">
            <v>Singapore</v>
          </cell>
          <cell r="E177" t="str">
            <v>Rotterdam</v>
          </cell>
          <cell r="F177" t="str">
            <v>Usd</v>
          </cell>
          <cell r="G177">
            <v>88</v>
          </cell>
          <cell r="H177">
            <v>88</v>
          </cell>
          <cell r="I177" t="str">
            <v>Weekly</v>
          </cell>
          <cell r="J177">
            <v>35</v>
          </cell>
          <cell r="K177" t="str">
            <v>N</v>
          </cell>
          <cell r="L177" t="str">
            <v>R</v>
          </cell>
          <cell r="M177">
            <v>1</v>
          </cell>
          <cell r="N177" t="str">
            <v>NLRTM</v>
          </cell>
          <cell r="O177" t="str">
            <v>SGSIN</v>
          </cell>
        </row>
        <row r="178">
          <cell r="A178" t="str">
            <v>PGLAE</v>
          </cell>
          <cell r="B178" t="str">
            <v>Lae</v>
          </cell>
          <cell r="C178" t="str">
            <v>Lae</v>
          </cell>
          <cell r="D178" t="str">
            <v>Hong Kong</v>
          </cell>
          <cell r="E178" t="str">
            <v>Rotterdam</v>
          </cell>
          <cell r="F178" t="str">
            <v>Usd</v>
          </cell>
          <cell r="G178">
            <v>295</v>
          </cell>
          <cell r="H178">
            <v>295</v>
          </cell>
          <cell r="I178" t="str">
            <v>Weekly</v>
          </cell>
          <cell r="J178">
            <v>74</v>
          </cell>
          <cell r="K178" t="str">
            <v>N</v>
          </cell>
          <cell r="L178" t="str">
            <v>R</v>
          </cell>
          <cell r="M178">
            <v>3</v>
          </cell>
          <cell r="N178" t="str">
            <v>NLRTM</v>
          </cell>
          <cell r="O178" t="str">
            <v>HKHKG</v>
          </cell>
        </row>
        <row r="179">
          <cell r="A179" t="str">
            <v>THLCH</v>
          </cell>
          <cell r="B179" t="str">
            <v>Laem Chabang</v>
          </cell>
          <cell r="C179" t="str">
            <v>Laem Chabang</v>
          </cell>
          <cell r="D179" t="str">
            <v>Singapore</v>
          </cell>
          <cell r="E179" t="str">
            <v>Rotterdam</v>
          </cell>
          <cell r="F179" t="str">
            <v>Usd</v>
          </cell>
          <cell r="G179">
            <v>32</v>
          </cell>
          <cell r="H179">
            <v>32</v>
          </cell>
          <cell r="I179" t="str">
            <v>Weekly</v>
          </cell>
          <cell r="J179">
            <v>35</v>
          </cell>
          <cell r="K179" t="str">
            <v>Y</v>
          </cell>
          <cell r="L179" t="str">
            <v>R</v>
          </cell>
          <cell r="M179">
            <v>1</v>
          </cell>
          <cell r="N179" t="str">
            <v>NLRTM</v>
          </cell>
          <cell r="O179" t="str">
            <v>SGSIN</v>
          </cell>
        </row>
        <row r="180">
          <cell r="A180" t="str">
            <v>NGLOS</v>
          </cell>
          <cell r="B180" t="str">
            <v>Lagos</v>
          </cell>
          <cell r="C180" t="str">
            <v>Lagos</v>
          </cell>
          <cell r="D180" t="str">
            <v>Durban</v>
          </cell>
          <cell r="E180" t="str">
            <v>Rotterdam</v>
          </cell>
          <cell r="F180" t="str">
            <v>Usd</v>
          </cell>
          <cell r="G180">
            <v>72</v>
          </cell>
          <cell r="H180">
            <v>72</v>
          </cell>
          <cell r="I180" t="str">
            <v>Weekly</v>
          </cell>
          <cell r="J180">
            <v>48</v>
          </cell>
          <cell r="K180" t="str">
            <v>N</v>
          </cell>
          <cell r="L180" t="str">
            <v>R</v>
          </cell>
          <cell r="M180">
            <v>12</v>
          </cell>
          <cell r="N180" t="str">
            <v>NLRTM</v>
          </cell>
          <cell r="O180" t="str">
            <v>ZADUR</v>
          </cell>
        </row>
        <row r="181">
          <cell r="A181" t="str">
            <v>PKLHE</v>
          </cell>
          <cell r="B181" t="str">
            <v>Lahore</v>
          </cell>
          <cell r="C181" t="str">
            <v>Lahore</v>
          </cell>
          <cell r="D181" t="str">
            <v>Karachi (Port Qasim)</v>
          </cell>
          <cell r="E181" t="str">
            <v>Rotterdam</v>
          </cell>
          <cell r="F181" t="str">
            <v>Usd</v>
          </cell>
          <cell r="G181">
            <v>59</v>
          </cell>
          <cell r="H181">
            <v>59</v>
          </cell>
          <cell r="I181" t="str">
            <v>Weekly</v>
          </cell>
          <cell r="J181">
            <v>34</v>
          </cell>
          <cell r="K181" t="str">
            <v>Y</v>
          </cell>
          <cell r="L181" t="str">
            <v>R</v>
          </cell>
          <cell r="N181" t="str">
            <v>NLRTM</v>
          </cell>
          <cell r="O181" t="str">
            <v>PKKHI</v>
          </cell>
        </row>
        <row r="182">
          <cell r="A182" t="str">
            <v>USLRD</v>
          </cell>
          <cell r="B182" t="str">
            <v>Laredo TX</v>
          </cell>
          <cell r="C182" t="str">
            <v>Laredo TX</v>
          </cell>
          <cell r="D182" t="str">
            <v>New York NY</v>
          </cell>
          <cell r="E182" t="str">
            <v>Rotterdam</v>
          </cell>
          <cell r="F182" t="str">
            <v>Usd</v>
          </cell>
          <cell r="G182">
            <v>105</v>
          </cell>
          <cell r="H182">
            <v>105</v>
          </cell>
          <cell r="I182" t="str">
            <v>Weekly</v>
          </cell>
          <cell r="J182">
            <v>25</v>
          </cell>
          <cell r="K182" t="str">
            <v>Y</v>
          </cell>
          <cell r="L182" t="str">
            <v>R</v>
          </cell>
          <cell r="M182">
            <v>13</v>
          </cell>
          <cell r="N182" t="str">
            <v>NLRTM</v>
          </cell>
          <cell r="O182" t="str">
            <v>USNYC</v>
          </cell>
        </row>
        <row r="183">
          <cell r="A183" t="str">
            <v>USLAS</v>
          </cell>
          <cell r="B183" t="str">
            <v>Las Vegas NV</v>
          </cell>
          <cell r="C183" t="str">
            <v>Las Vegas NV</v>
          </cell>
          <cell r="D183" t="str">
            <v>New York NY</v>
          </cell>
          <cell r="E183" t="str">
            <v>Rotterdam</v>
          </cell>
          <cell r="F183" t="str">
            <v>Usd</v>
          </cell>
          <cell r="G183">
            <v>108</v>
          </cell>
          <cell r="H183">
            <v>108</v>
          </cell>
          <cell r="I183" t="str">
            <v>Weekly</v>
          </cell>
          <cell r="J183">
            <v>29</v>
          </cell>
          <cell r="K183" t="str">
            <v>Y</v>
          </cell>
          <cell r="L183" t="str">
            <v>R</v>
          </cell>
          <cell r="M183">
            <v>13</v>
          </cell>
          <cell r="N183" t="str">
            <v>NLRTM</v>
          </cell>
          <cell r="O183" t="str">
            <v>USNYC</v>
          </cell>
        </row>
        <row r="184">
          <cell r="A184" t="str">
            <v>THLKR</v>
          </cell>
          <cell r="B184" t="str">
            <v>Lat Krabang</v>
          </cell>
          <cell r="C184" t="str">
            <v>Lat Krabang</v>
          </cell>
          <cell r="D184" t="str">
            <v>Singapore</v>
          </cell>
          <cell r="E184" t="str">
            <v>Rotterdam</v>
          </cell>
          <cell r="F184" t="str">
            <v>Usd</v>
          </cell>
          <cell r="G184">
            <v>35</v>
          </cell>
          <cell r="H184">
            <v>35</v>
          </cell>
          <cell r="I184" t="str">
            <v>Weekly</v>
          </cell>
          <cell r="J184">
            <v>36</v>
          </cell>
          <cell r="K184" t="str">
            <v>Y</v>
          </cell>
          <cell r="L184" t="str">
            <v>R</v>
          </cell>
          <cell r="M184">
            <v>1</v>
          </cell>
          <cell r="N184" t="str">
            <v>NLRTM</v>
          </cell>
          <cell r="O184" t="str">
            <v>SGSIN</v>
          </cell>
        </row>
        <row r="185">
          <cell r="A185" t="str">
            <v>FJLTK</v>
          </cell>
          <cell r="B185" t="str">
            <v>Lautoka</v>
          </cell>
          <cell r="C185" t="str">
            <v>Lautoka</v>
          </cell>
          <cell r="D185" t="str">
            <v>Hong Kong</v>
          </cell>
          <cell r="E185" t="str">
            <v>Rotterdam</v>
          </cell>
          <cell r="F185" t="str">
            <v>Usd</v>
          </cell>
          <cell r="G185">
            <v>150</v>
          </cell>
          <cell r="H185">
            <v>150</v>
          </cell>
          <cell r="I185" t="str">
            <v>Weekly</v>
          </cell>
          <cell r="J185">
            <v>66</v>
          </cell>
          <cell r="K185" t="str">
            <v>N</v>
          </cell>
          <cell r="L185" t="str">
            <v>R</v>
          </cell>
          <cell r="M185">
            <v>3</v>
          </cell>
          <cell r="N185" t="str">
            <v>NLRTM</v>
          </cell>
          <cell r="O185" t="str">
            <v>HKHKG</v>
          </cell>
        </row>
        <row r="186">
          <cell r="A186" t="str">
            <v>PTOPO</v>
          </cell>
          <cell r="B186" t="str">
            <v>Leixoes (Porto)</v>
          </cell>
          <cell r="C186" t="str">
            <v>Leixoes (Porto)</v>
          </cell>
          <cell r="D186" t="str">
            <v>Direct</v>
          </cell>
          <cell r="E186" t="str">
            <v>Rotterdam</v>
          </cell>
          <cell r="F186" t="str">
            <v>Euro</v>
          </cell>
          <cell r="G186">
            <v>5</v>
          </cell>
          <cell r="H186">
            <v>5</v>
          </cell>
          <cell r="I186" t="str">
            <v>Weekly</v>
          </cell>
          <cell r="J186">
            <v>7</v>
          </cell>
          <cell r="K186" t="str">
            <v>Y</v>
          </cell>
          <cell r="L186" t="str">
            <v>Y</v>
          </cell>
          <cell r="N186" t="str">
            <v>NLRTM</v>
          </cell>
        </row>
        <row r="187">
          <cell r="A187" t="str">
            <v>CNLYG</v>
          </cell>
          <cell r="B187" t="str">
            <v>Lianyungang</v>
          </cell>
          <cell r="C187" t="str">
            <v>Lianyungang</v>
          </cell>
          <cell r="D187" t="str">
            <v>Shanghai</v>
          </cell>
          <cell r="E187" t="str">
            <v>Rotterdam</v>
          </cell>
          <cell r="F187" t="str">
            <v>Usd</v>
          </cell>
          <cell r="G187">
            <v>12</v>
          </cell>
          <cell r="H187">
            <v>12</v>
          </cell>
          <cell r="I187" t="str">
            <v>Weekly</v>
          </cell>
          <cell r="J187">
            <v>44</v>
          </cell>
          <cell r="K187" t="str">
            <v>R</v>
          </cell>
          <cell r="L187" t="str">
            <v>R</v>
          </cell>
          <cell r="M187">
            <v>2</v>
          </cell>
          <cell r="N187" t="str">
            <v>NLRTM</v>
          </cell>
          <cell r="O187" t="str">
            <v>CNSHA</v>
          </cell>
        </row>
        <row r="188">
          <cell r="A188" t="str">
            <v>MWLLW</v>
          </cell>
          <cell r="B188" t="str">
            <v>Lilongwe</v>
          </cell>
          <cell r="C188" t="str">
            <v>Lilongwe</v>
          </cell>
          <cell r="D188" t="str">
            <v>Durban</v>
          </cell>
          <cell r="E188" t="str">
            <v>Rotterdam</v>
          </cell>
          <cell r="F188" t="str">
            <v>Usd</v>
          </cell>
          <cell r="G188">
            <v>260</v>
          </cell>
          <cell r="H188">
            <v>380</v>
          </cell>
          <cell r="I188" t="str">
            <v>Weekly</v>
          </cell>
          <cell r="J188">
            <v>50</v>
          </cell>
          <cell r="K188" t="str">
            <v>N</v>
          </cell>
          <cell r="L188" t="str">
            <v>R</v>
          </cell>
          <cell r="M188">
            <v>12</v>
          </cell>
          <cell r="N188" t="str">
            <v>NLRTM</v>
          </cell>
          <cell r="O188" t="str">
            <v>ZADUR</v>
          </cell>
        </row>
        <row r="189">
          <cell r="A189" t="str">
            <v>PELIM</v>
          </cell>
          <cell r="B189" t="str">
            <v>Lima</v>
          </cell>
          <cell r="C189" t="str">
            <v>Lima</v>
          </cell>
          <cell r="D189" t="str">
            <v>Callao</v>
          </cell>
          <cell r="E189" t="str">
            <v>Rotterdam</v>
          </cell>
          <cell r="F189" t="str">
            <v>Euro</v>
          </cell>
          <cell r="G189">
            <v>38</v>
          </cell>
          <cell r="H189">
            <v>38</v>
          </cell>
          <cell r="I189" t="str">
            <v>Weekly</v>
          </cell>
          <cell r="J189">
            <v>31</v>
          </cell>
          <cell r="K189" t="str">
            <v>R</v>
          </cell>
          <cell r="L189" t="str">
            <v>R</v>
          </cell>
          <cell r="M189" t="str">
            <v xml:space="preserve">6 / 14 </v>
          </cell>
          <cell r="N189" t="str">
            <v>NLRTM</v>
          </cell>
          <cell r="O189" t="str">
            <v>PECLL</v>
          </cell>
        </row>
        <row r="190">
          <cell r="A190" t="str">
            <v>PTLIS</v>
          </cell>
          <cell r="B190" t="str">
            <v>Lisboa</v>
          </cell>
          <cell r="C190" t="str">
            <v>Lisboa</v>
          </cell>
          <cell r="D190" t="str">
            <v>Leixoes (Porto)</v>
          </cell>
          <cell r="E190" t="str">
            <v>Rotterdam</v>
          </cell>
          <cell r="F190" t="str">
            <v>Euro</v>
          </cell>
          <cell r="G190">
            <v>5</v>
          </cell>
          <cell r="H190">
            <v>5</v>
          </cell>
          <cell r="I190" t="str">
            <v>Weekly</v>
          </cell>
          <cell r="J190">
            <v>4</v>
          </cell>
          <cell r="K190" t="str">
            <v>Y</v>
          </cell>
          <cell r="L190" t="str">
            <v>Y</v>
          </cell>
          <cell r="N190" t="str">
            <v>NLRTM</v>
          </cell>
          <cell r="O190" t="str">
            <v>PTOPO</v>
          </cell>
        </row>
        <row r="191">
          <cell r="A191" t="str">
            <v>USLIT</v>
          </cell>
          <cell r="B191" t="str">
            <v>Little Rock AR</v>
          </cell>
          <cell r="C191" t="str">
            <v>Little Rock AR</v>
          </cell>
          <cell r="D191" t="str">
            <v>New York NY</v>
          </cell>
          <cell r="E191" t="str">
            <v>Rotterdam</v>
          </cell>
          <cell r="F191" t="str">
            <v>Usd</v>
          </cell>
          <cell r="G191">
            <v>53</v>
          </cell>
          <cell r="H191">
            <v>53</v>
          </cell>
          <cell r="I191" t="str">
            <v>Weekly</v>
          </cell>
          <cell r="J191">
            <v>24</v>
          </cell>
          <cell r="K191" t="str">
            <v>Y</v>
          </cell>
          <cell r="L191" t="str">
            <v>R</v>
          </cell>
          <cell r="M191">
            <v>13</v>
          </cell>
          <cell r="N191" t="str">
            <v>NLRTM</v>
          </cell>
          <cell r="O191" t="str">
            <v>USNYC</v>
          </cell>
        </row>
        <row r="192">
          <cell r="A192" t="str">
            <v>USLGB</v>
          </cell>
          <cell r="B192" t="str">
            <v>Long Beach CA</v>
          </cell>
          <cell r="C192" t="str">
            <v>Long Beach CA</v>
          </cell>
          <cell r="D192" t="str">
            <v>New York NY</v>
          </cell>
          <cell r="E192" t="str">
            <v>Rotterdam</v>
          </cell>
          <cell r="F192" t="str">
            <v>Usd</v>
          </cell>
          <cell r="G192">
            <v>45</v>
          </cell>
          <cell r="H192">
            <v>45</v>
          </cell>
          <cell r="I192" t="str">
            <v>Weekly</v>
          </cell>
          <cell r="J192">
            <v>30</v>
          </cell>
          <cell r="K192" t="str">
            <v>Y</v>
          </cell>
          <cell r="L192" t="str">
            <v>R</v>
          </cell>
          <cell r="M192">
            <v>13</v>
          </cell>
          <cell r="N192" t="str">
            <v>NLRTM</v>
          </cell>
          <cell r="O192" t="str">
            <v>USNYC</v>
          </cell>
        </row>
        <row r="193">
          <cell r="A193" t="str">
            <v>USLAX</v>
          </cell>
          <cell r="B193" t="str">
            <v xml:space="preserve">Los Angeles CA </v>
          </cell>
          <cell r="C193" t="str">
            <v xml:space="preserve">Los Angeles CA </v>
          </cell>
          <cell r="D193" t="str">
            <v>New York NY</v>
          </cell>
          <cell r="E193" t="str">
            <v>Rotterdam</v>
          </cell>
          <cell r="F193" t="str">
            <v>Usd</v>
          </cell>
          <cell r="G193">
            <v>45</v>
          </cell>
          <cell r="H193">
            <v>45</v>
          </cell>
          <cell r="I193" t="str">
            <v>Weekly</v>
          </cell>
          <cell r="J193">
            <v>30</v>
          </cell>
          <cell r="K193" t="str">
            <v>Y</v>
          </cell>
          <cell r="L193" t="str">
            <v>R</v>
          </cell>
          <cell r="M193">
            <v>13</v>
          </cell>
          <cell r="N193" t="str">
            <v>NLRTM</v>
          </cell>
          <cell r="O193" t="str">
            <v>USNYC</v>
          </cell>
        </row>
        <row r="194">
          <cell r="A194" t="str">
            <v>USLUI</v>
          </cell>
          <cell r="B194" t="str">
            <v>Louisville KY</v>
          </cell>
          <cell r="C194" t="str">
            <v>Louisville KY</v>
          </cell>
          <cell r="D194" t="str">
            <v>New York NY</v>
          </cell>
          <cell r="E194" t="str">
            <v>Rotterdam</v>
          </cell>
          <cell r="F194" t="str">
            <v>Usd</v>
          </cell>
          <cell r="G194">
            <v>42</v>
          </cell>
          <cell r="H194">
            <v>42</v>
          </cell>
          <cell r="I194" t="str">
            <v>Weekly</v>
          </cell>
          <cell r="J194">
            <v>25</v>
          </cell>
          <cell r="K194" t="str">
            <v>Y</v>
          </cell>
          <cell r="L194" t="str">
            <v>R</v>
          </cell>
          <cell r="M194">
            <v>13</v>
          </cell>
          <cell r="N194" t="str">
            <v>NLRTM</v>
          </cell>
          <cell r="O194" t="str">
            <v>USNYC</v>
          </cell>
        </row>
        <row r="195">
          <cell r="A195" t="str">
            <v>AOLAD</v>
          </cell>
          <cell r="B195" t="str">
            <v>Luanda</v>
          </cell>
          <cell r="C195" t="str">
            <v>Luanda</v>
          </cell>
          <cell r="D195" t="str">
            <v>Durban</v>
          </cell>
          <cell r="E195" t="str">
            <v>Rotterdam</v>
          </cell>
          <cell r="F195" t="str">
            <v>Usd</v>
          </cell>
          <cell r="G195">
            <v>150</v>
          </cell>
          <cell r="H195">
            <v>150</v>
          </cell>
          <cell r="I195" t="str">
            <v>Weekly</v>
          </cell>
          <cell r="J195">
            <v>50</v>
          </cell>
          <cell r="K195" t="str">
            <v>N</v>
          </cell>
          <cell r="L195" t="str">
            <v>R</v>
          </cell>
          <cell r="M195">
            <v>7</v>
          </cell>
          <cell r="N195" t="str">
            <v>NLRTM</v>
          </cell>
          <cell r="O195" t="str">
            <v>ZADUR</v>
          </cell>
        </row>
        <row r="196">
          <cell r="A196" t="str">
            <v>INLUH</v>
          </cell>
          <cell r="B196" t="str">
            <v>Ludhiana</v>
          </cell>
          <cell r="C196" t="str">
            <v>Ludhiana</v>
          </cell>
          <cell r="D196" t="str">
            <v>Nhava Sheva (JNPT)</v>
          </cell>
          <cell r="E196" t="str">
            <v>Rotterdam</v>
          </cell>
          <cell r="F196" t="str">
            <v>Usd</v>
          </cell>
          <cell r="G196">
            <v>87</v>
          </cell>
          <cell r="H196">
            <v>87</v>
          </cell>
          <cell r="I196" t="str">
            <v>Weekly</v>
          </cell>
          <cell r="J196">
            <v>40</v>
          </cell>
          <cell r="K196" t="str">
            <v>Y</v>
          </cell>
          <cell r="L196" t="str">
            <v>R</v>
          </cell>
          <cell r="M196">
            <v>15</v>
          </cell>
          <cell r="N196" t="str">
            <v>NLRTM</v>
          </cell>
          <cell r="O196" t="str">
            <v>INNSA</v>
          </cell>
        </row>
        <row r="197">
          <cell r="A197" t="str">
            <v>CNLYA</v>
          </cell>
          <cell r="B197" t="str">
            <v>Luoyang</v>
          </cell>
          <cell r="C197" t="str">
            <v>Luoyang</v>
          </cell>
          <cell r="D197" t="str">
            <v>Shanghai</v>
          </cell>
          <cell r="E197" t="str">
            <v>Rotterdam</v>
          </cell>
          <cell r="F197" t="str">
            <v>Usd</v>
          </cell>
          <cell r="G197">
            <v>80</v>
          </cell>
          <cell r="H197">
            <v>160</v>
          </cell>
          <cell r="I197" t="str">
            <v>Weekly</v>
          </cell>
          <cell r="J197">
            <v>49</v>
          </cell>
          <cell r="K197" t="str">
            <v>R</v>
          </cell>
          <cell r="L197" t="str">
            <v>R</v>
          </cell>
          <cell r="M197">
            <v>2</v>
          </cell>
          <cell r="N197" t="str">
            <v>NLRTM</v>
          </cell>
          <cell r="O197" t="str">
            <v>CNSHA</v>
          </cell>
        </row>
        <row r="198">
          <cell r="A198" t="str">
            <v>ZMLUN</v>
          </cell>
          <cell r="B198" t="str">
            <v>Lusaka</v>
          </cell>
          <cell r="C198" t="str">
            <v>Lusaka</v>
          </cell>
          <cell r="D198" t="str">
            <v>Durban</v>
          </cell>
          <cell r="E198" t="str">
            <v>Rotterdam</v>
          </cell>
          <cell r="F198" t="str">
            <v>Usd</v>
          </cell>
          <cell r="G198">
            <v>165</v>
          </cell>
          <cell r="H198">
            <v>165</v>
          </cell>
          <cell r="I198" t="str">
            <v>Weekly</v>
          </cell>
          <cell r="J198">
            <v>44</v>
          </cell>
          <cell r="K198" t="str">
            <v>N</v>
          </cell>
          <cell r="L198" t="str">
            <v>R</v>
          </cell>
          <cell r="M198">
            <v>12</v>
          </cell>
          <cell r="N198" t="str">
            <v>NLRTM</v>
          </cell>
          <cell r="O198" t="str">
            <v>ZADUR</v>
          </cell>
        </row>
        <row r="199">
          <cell r="A199" t="str">
            <v>NZLYT</v>
          </cell>
          <cell r="B199" t="str">
            <v>Lyttelton</v>
          </cell>
          <cell r="C199" t="str">
            <v>Lyttelton</v>
          </cell>
          <cell r="D199" t="str">
            <v>Hong Kong</v>
          </cell>
          <cell r="E199" t="str">
            <v>Rotterdam</v>
          </cell>
          <cell r="F199" t="str">
            <v>Usd</v>
          </cell>
          <cell r="G199">
            <v>53</v>
          </cell>
          <cell r="H199">
            <v>53</v>
          </cell>
          <cell r="I199" t="str">
            <v>Weekly</v>
          </cell>
          <cell r="J199">
            <v>51</v>
          </cell>
          <cell r="K199" t="str">
            <v>Y</v>
          </cell>
          <cell r="L199" t="str">
            <v>R</v>
          </cell>
          <cell r="M199">
            <v>3</v>
          </cell>
          <cell r="N199" t="str">
            <v>NLRTM</v>
          </cell>
          <cell r="O199" t="str">
            <v>HKHKG</v>
          </cell>
        </row>
        <row r="200">
          <cell r="A200" t="str">
            <v>MOMFM</v>
          </cell>
          <cell r="B200" t="str">
            <v>Macau</v>
          </cell>
          <cell r="C200" t="str">
            <v>Macau</v>
          </cell>
          <cell r="D200" t="str">
            <v>Hong Kong</v>
          </cell>
          <cell r="E200" t="str">
            <v>Rotterdam</v>
          </cell>
          <cell r="F200" t="str">
            <v>Usd</v>
          </cell>
          <cell r="G200">
            <v>35</v>
          </cell>
          <cell r="H200">
            <v>35</v>
          </cell>
          <cell r="I200" t="str">
            <v>Weekly</v>
          </cell>
          <cell r="J200">
            <v>41</v>
          </cell>
          <cell r="K200" t="str">
            <v>R</v>
          </cell>
          <cell r="L200" t="str">
            <v>R</v>
          </cell>
          <cell r="M200" t="str">
            <v>2/3</v>
          </cell>
          <cell r="N200" t="str">
            <v>NLRTM</v>
          </cell>
          <cell r="O200" t="str">
            <v>HKHKG</v>
          </cell>
        </row>
        <row r="201">
          <cell r="A201" t="str">
            <v>SCMAW</v>
          </cell>
          <cell r="B201" t="str">
            <v>Mahe</v>
          </cell>
          <cell r="C201" t="str">
            <v>Mahe</v>
          </cell>
          <cell r="D201" t="str">
            <v>Durban</v>
          </cell>
          <cell r="E201" t="str">
            <v>Rotterdam</v>
          </cell>
          <cell r="F201" t="str">
            <v>Usd</v>
          </cell>
          <cell r="G201">
            <v>210</v>
          </cell>
          <cell r="H201">
            <v>210</v>
          </cell>
          <cell r="I201" t="str">
            <v>Weekly</v>
          </cell>
          <cell r="J201">
            <v>63</v>
          </cell>
          <cell r="K201" t="str">
            <v>Y</v>
          </cell>
          <cell r="L201" t="str">
            <v>R</v>
          </cell>
          <cell r="M201">
            <v>12</v>
          </cell>
          <cell r="N201" t="str">
            <v>NLRTM</v>
          </cell>
          <cell r="O201" t="str">
            <v>ZADUR</v>
          </cell>
        </row>
        <row r="202">
          <cell r="A202" t="str">
            <v>MHMAJ</v>
          </cell>
          <cell r="B202" t="str">
            <v>Majuro</v>
          </cell>
          <cell r="C202" t="str">
            <v>Majuro</v>
          </cell>
          <cell r="D202" t="str">
            <v>Singapore</v>
          </cell>
          <cell r="E202" t="str">
            <v>Rotterdam</v>
          </cell>
          <cell r="F202" t="str">
            <v>Usd</v>
          </cell>
          <cell r="G202">
            <v>430</v>
          </cell>
          <cell r="H202">
            <v>430</v>
          </cell>
          <cell r="I202" t="str">
            <v>Weekly</v>
          </cell>
          <cell r="J202">
            <v>67</v>
          </cell>
          <cell r="K202" t="str">
            <v>N</v>
          </cell>
          <cell r="L202" t="str">
            <v>R</v>
          </cell>
          <cell r="M202">
            <v>1</v>
          </cell>
          <cell r="N202" t="str">
            <v>NLRTM</v>
          </cell>
          <cell r="O202" t="str">
            <v>SGSIN</v>
          </cell>
        </row>
        <row r="203">
          <cell r="A203" t="str">
            <v>MVMLE</v>
          </cell>
          <cell r="B203" t="str">
            <v>Male</v>
          </cell>
          <cell r="C203" t="str">
            <v>Male</v>
          </cell>
          <cell r="D203" t="str">
            <v>Colombo</v>
          </cell>
          <cell r="E203" t="str">
            <v>Rotterdam</v>
          </cell>
          <cell r="F203" t="str">
            <v>Usd</v>
          </cell>
          <cell r="G203">
            <v>80</v>
          </cell>
          <cell r="H203">
            <v>80</v>
          </cell>
          <cell r="I203" t="str">
            <v>Weekly</v>
          </cell>
          <cell r="J203">
            <v>28</v>
          </cell>
          <cell r="K203" t="str">
            <v>Y</v>
          </cell>
          <cell r="L203" t="str">
            <v>R</v>
          </cell>
          <cell r="M203">
            <v>10</v>
          </cell>
          <cell r="N203" t="str">
            <v>NLRTM</v>
          </cell>
          <cell r="O203" t="str">
            <v>LKCMB</v>
          </cell>
        </row>
        <row r="204">
          <cell r="A204" t="str">
            <v>NIMGA</v>
          </cell>
          <cell r="B204" t="str">
            <v>Managua</v>
          </cell>
          <cell r="C204" t="str">
            <v>Managua</v>
          </cell>
          <cell r="D204" t="str">
            <v>Colon Free Zone</v>
          </cell>
          <cell r="E204" t="str">
            <v>Rotterdam</v>
          </cell>
          <cell r="F204" t="str">
            <v>Euro</v>
          </cell>
          <cell r="G204">
            <v>92</v>
          </cell>
          <cell r="H204">
            <v>92</v>
          </cell>
          <cell r="I204" t="str">
            <v>Bi-weekly</v>
          </cell>
          <cell r="J204">
            <v>29</v>
          </cell>
          <cell r="K204" t="str">
            <v>Y</v>
          </cell>
          <cell r="L204" t="str">
            <v>R</v>
          </cell>
          <cell r="M204">
            <v>14</v>
          </cell>
          <cell r="N204" t="str">
            <v>NLRTM</v>
          </cell>
          <cell r="O204" t="str">
            <v>PACFZ</v>
          </cell>
        </row>
        <row r="205">
          <cell r="A205" t="str">
            <v>PHMNN</v>
          </cell>
          <cell r="B205" t="str">
            <v>Manila (North)</v>
          </cell>
          <cell r="C205" t="str">
            <v>Manila (North)</v>
          </cell>
          <cell r="D205" t="str">
            <v>Hong Kong</v>
          </cell>
          <cell r="E205" t="str">
            <v>Rotterdam</v>
          </cell>
          <cell r="F205" t="str">
            <v>Usd</v>
          </cell>
          <cell r="G205">
            <v>1</v>
          </cell>
          <cell r="H205">
            <v>1</v>
          </cell>
          <cell r="I205" t="str">
            <v>Weekly</v>
          </cell>
          <cell r="J205">
            <v>38</v>
          </cell>
          <cell r="K205" t="str">
            <v>Y</v>
          </cell>
          <cell r="L205" t="str">
            <v>R</v>
          </cell>
          <cell r="M205">
            <v>3</v>
          </cell>
          <cell r="N205" t="str">
            <v>NLRTM</v>
          </cell>
          <cell r="O205" t="str">
            <v>HKHKG</v>
          </cell>
        </row>
        <row r="206">
          <cell r="A206" t="str">
            <v>PHMNS</v>
          </cell>
          <cell r="B206" t="str">
            <v>Manila (South)</v>
          </cell>
          <cell r="C206" t="str">
            <v>Manila (South)</v>
          </cell>
          <cell r="D206" t="str">
            <v>Hong Kong</v>
          </cell>
          <cell r="E206" t="str">
            <v>Rotterdam</v>
          </cell>
          <cell r="F206" t="str">
            <v>Usd</v>
          </cell>
          <cell r="G206">
            <v>1</v>
          </cell>
          <cell r="H206">
            <v>1</v>
          </cell>
          <cell r="I206" t="str">
            <v>Weekly</v>
          </cell>
          <cell r="J206">
            <v>42</v>
          </cell>
          <cell r="K206" t="str">
            <v>Y</v>
          </cell>
          <cell r="L206" t="str">
            <v>R</v>
          </cell>
          <cell r="M206">
            <v>3</v>
          </cell>
          <cell r="N206" t="str">
            <v>NLRTM</v>
          </cell>
          <cell r="O206" t="str">
            <v>HKHKG</v>
          </cell>
        </row>
        <row r="207">
          <cell r="A207" t="str">
            <v>PAMIT</v>
          </cell>
          <cell r="B207" t="str">
            <v>Manzanillo</v>
          </cell>
          <cell r="C207" t="str">
            <v>Manzanillo</v>
          </cell>
          <cell r="D207" t="str">
            <v>Colon Free Zone</v>
          </cell>
          <cell r="E207" t="str">
            <v>Rotterdam</v>
          </cell>
          <cell r="F207" t="str">
            <v>Euro</v>
          </cell>
          <cell r="G207">
            <v>52</v>
          </cell>
          <cell r="H207">
            <v>52</v>
          </cell>
          <cell r="I207" t="str">
            <v>Bi-weekly</v>
          </cell>
          <cell r="J207">
            <v>17</v>
          </cell>
          <cell r="K207" t="str">
            <v>Y</v>
          </cell>
          <cell r="L207" t="str">
            <v>Y</v>
          </cell>
          <cell r="M207">
            <v>14</v>
          </cell>
          <cell r="N207" t="str">
            <v>NLRTM</v>
          </cell>
          <cell r="O207" t="str">
            <v>PACFZ</v>
          </cell>
        </row>
        <row r="208">
          <cell r="A208" t="str">
            <v>MZMPM</v>
          </cell>
          <cell r="B208" t="str">
            <v>Maputo</v>
          </cell>
          <cell r="C208" t="str">
            <v>Maputo</v>
          </cell>
          <cell r="D208" t="str">
            <v>Durban</v>
          </cell>
          <cell r="E208" t="str">
            <v>Rotterdam</v>
          </cell>
          <cell r="F208" t="str">
            <v>Usd</v>
          </cell>
          <cell r="G208">
            <v>135</v>
          </cell>
          <cell r="H208">
            <v>135</v>
          </cell>
          <cell r="I208" t="str">
            <v>Weekly</v>
          </cell>
          <cell r="J208">
            <v>45</v>
          </cell>
          <cell r="K208" t="str">
            <v>N</v>
          </cell>
          <cell r="L208" t="str">
            <v>R</v>
          </cell>
          <cell r="M208">
            <v>12</v>
          </cell>
          <cell r="N208" t="str">
            <v>NLRTM</v>
          </cell>
          <cell r="O208" t="str">
            <v>ZADUR</v>
          </cell>
        </row>
        <row r="209">
          <cell r="A209" t="str">
            <v>JPMYJ</v>
          </cell>
          <cell r="B209" t="str">
            <v>Matsuyama</v>
          </cell>
          <cell r="C209" t="str">
            <v>Matsuyama</v>
          </cell>
          <cell r="D209" t="str">
            <v>Busan</v>
          </cell>
          <cell r="E209" t="str">
            <v>Rotterdam</v>
          </cell>
          <cell r="F209" t="str">
            <v>Usd</v>
          </cell>
          <cell r="G209">
            <v>51</v>
          </cell>
          <cell r="H209">
            <v>51</v>
          </cell>
          <cell r="I209" t="str">
            <v>Weekly</v>
          </cell>
          <cell r="J209">
            <v>51</v>
          </cell>
          <cell r="K209" t="str">
            <v>N</v>
          </cell>
          <cell r="L209" t="str">
            <v>R</v>
          </cell>
          <cell r="M209">
            <v>4</v>
          </cell>
          <cell r="N209" t="str">
            <v>NLRTM</v>
          </cell>
          <cell r="O209" t="str">
            <v>KRPUS</v>
          </cell>
        </row>
        <row r="210">
          <cell r="A210" t="str">
            <v>AUMEL</v>
          </cell>
          <cell r="B210" t="str">
            <v>Melbourne</v>
          </cell>
          <cell r="C210" t="str">
            <v>Melbourne</v>
          </cell>
          <cell r="D210" t="str">
            <v>Singapore</v>
          </cell>
          <cell r="E210" t="str">
            <v>Rotterdam</v>
          </cell>
          <cell r="F210" t="str">
            <v>Usd</v>
          </cell>
          <cell r="G210">
            <v>2</v>
          </cell>
          <cell r="H210">
            <v>2</v>
          </cell>
          <cell r="I210" t="str">
            <v>Weekly</v>
          </cell>
          <cell r="J210">
            <v>49</v>
          </cell>
          <cell r="K210" t="str">
            <v>Y</v>
          </cell>
          <cell r="L210" t="str">
            <v>R</v>
          </cell>
          <cell r="M210" t="str">
            <v xml:space="preserve">1 / 16 </v>
          </cell>
          <cell r="N210" t="str">
            <v>NLRTM</v>
          </cell>
          <cell r="O210" t="str">
            <v>SGSIN</v>
          </cell>
        </row>
        <row r="211">
          <cell r="A211" t="str">
            <v>AUMEL</v>
          </cell>
          <cell r="B211" t="str">
            <v>Melbourne (Direct)</v>
          </cell>
          <cell r="C211" t="str">
            <v>Melbourne</v>
          </cell>
          <cell r="D211" t="str">
            <v>Direct</v>
          </cell>
          <cell r="E211" t="str">
            <v>Rotterdam</v>
          </cell>
          <cell r="F211" t="str">
            <v>Usd</v>
          </cell>
          <cell r="G211">
            <v>35</v>
          </cell>
          <cell r="H211">
            <v>35</v>
          </cell>
          <cell r="I211" t="str">
            <v>Weekly</v>
          </cell>
          <cell r="J211">
            <v>40</v>
          </cell>
          <cell r="K211" t="str">
            <v>Y</v>
          </cell>
          <cell r="L211" t="str">
            <v>Y</v>
          </cell>
          <cell r="M211">
            <v>16</v>
          </cell>
          <cell r="N211" t="str">
            <v>NLRTM</v>
          </cell>
          <cell r="O211" t="str">
            <v>USNYC</v>
          </cell>
        </row>
        <row r="212">
          <cell r="A212" t="str">
            <v>USMEM</v>
          </cell>
          <cell r="B212" t="str">
            <v>Memphis TN</v>
          </cell>
          <cell r="C212" t="str">
            <v>Memphis TN</v>
          </cell>
          <cell r="D212" t="str">
            <v>New York NY</v>
          </cell>
          <cell r="E212" t="str">
            <v>Rotterdam</v>
          </cell>
          <cell r="F212" t="str">
            <v>Usd</v>
          </cell>
          <cell r="G212">
            <v>38</v>
          </cell>
          <cell r="H212">
            <v>38</v>
          </cell>
          <cell r="I212" t="str">
            <v>Weekly</v>
          </cell>
          <cell r="J212">
            <v>23</v>
          </cell>
          <cell r="K212" t="str">
            <v>Y</v>
          </cell>
          <cell r="L212" t="str">
            <v>R</v>
          </cell>
          <cell r="M212">
            <v>13</v>
          </cell>
          <cell r="N212" t="str">
            <v>NLRTM</v>
          </cell>
          <cell r="O212" t="str">
            <v>USNYC</v>
          </cell>
        </row>
        <row r="213">
          <cell r="A213" t="str">
            <v>USMIA</v>
          </cell>
          <cell r="B213" t="str">
            <v>Miami FL</v>
          </cell>
          <cell r="C213" t="str">
            <v>Miami FL</v>
          </cell>
          <cell r="D213" t="str">
            <v>New York NY</v>
          </cell>
          <cell r="E213" t="str">
            <v>Rotterdam</v>
          </cell>
          <cell r="F213" t="str">
            <v>Usd</v>
          </cell>
          <cell r="G213">
            <v>35</v>
          </cell>
          <cell r="H213">
            <v>35</v>
          </cell>
          <cell r="I213" t="str">
            <v>Weekly</v>
          </cell>
          <cell r="J213">
            <v>22</v>
          </cell>
          <cell r="K213" t="str">
            <v>Y</v>
          </cell>
          <cell r="L213" t="str">
            <v>R</v>
          </cell>
          <cell r="M213">
            <v>13</v>
          </cell>
          <cell r="N213" t="str">
            <v>NLRTM</v>
          </cell>
          <cell r="O213" t="str">
            <v>USNYC</v>
          </cell>
        </row>
        <row r="214">
          <cell r="A214" t="str">
            <v>USMKE</v>
          </cell>
          <cell r="B214" t="str">
            <v>Milwaukee WI</v>
          </cell>
          <cell r="C214" t="str">
            <v>Milwaukee WI</v>
          </cell>
          <cell r="D214" t="str">
            <v>New York NY</v>
          </cell>
          <cell r="E214" t="str">
            <v>Rotterdam</v>
          </cell>
          <cell r="F214" t="str">
            <v>Usd</v>
          </cell>
          <cell r="G214">
            <v>63</v>
          </cell>
          <cell r="H214">
            <v>63</v>
          </cell>
          <cell r="I214" t="str">
            <v>Weekly</v>
          </cell>
          <cell r="J214">
            <v>26</v>
          </cell>
          <cell r="K214" t="str">
            <v>Y</v>
          </cell>
          <cell r="L214" t="str">
            <v>R</v>
          </cell>
          <cell r="M214">
            <v>13</v>
          </cell>
          <cell r="N214" t="str">
            <v>NLRTM</v>
          </cell>
          <cell r="O214" t="str">
            <v>USNYC</v>
          </cell>
        </row>
        <row r="215">
          <cell r="A215" t="str">
            <v>USMES</v>
          </cell>
          <cell r="B215" t="str">
            <v>Minneapolis MN</v>
          </cell>
          <cell r="C215" t="str">
            <v>Minneapolis MN</v>
          </cell>
          <cell r="D215" t="str">
            <v>New York NY</v>
          </cell>
          <cell r="E215" t="str">
            <v>Rotterdam</v>
          </cell>
          <cell r="F215" t="str">
            <v>Usd</v>
          </cell>
          <cell r="G215">
            <v>65</v>
          </cell>
          <cell r="H215">
            <v>65</v>
          </cell>
          <cell r="I215" t="str">
            <v>Weekly</v>
          </cell>
          <cell r="J215">
            <v>22</v>
          </cell>
          <cell r="K215" t="str">
            <v>Y</v>
          </cell>
          <cell r="L215" t="str">
            <v>R</v>
          </cell>
          <cell r="M215">
            <v>13</v>
          </cell>
          <cell r="N215" t="str">
            <v>NLRTM</v>
          </cell>
          <cell r="O215" t="str">
            <v>USNYC</v>
          </cell>
        </row>
        <row r="216">
          <cell r="A216" t="str">
            <v>MYMYY</v>
          </cell>
          <cell r="B216" t="str">
            <v>Miri</v>
          </cell>
          <cell r="C216" t="str">
            <v>Miri</v>
          </cell>
          <cell r="D216" t="str">
            <v>Singapore</v>
          </cell>
          <cell r="E216" t="str">
            <v>Rotterdam</v>
          </cell>
          <cell r="F216" t="str">
            <v>Usd</v>
          </cell>
          <cell r="G216">
            <v>170</v>
          </cell>
          <cell r="H216">
            <v>170</v>
          </cell>
          <cell r="I216" t="str">
            <v>Weekly</v>
          </cell>
          <cell r="J216">
            <v>44</v>
          </cell>
          <cell r="K216" t="str">
            <v>N</v>
          </cell>
          <cell r="L216" t="str">
            <v>R</v>
          </cell>
          <cell r="M216">
            <v>1</v>
          </cell>
          <cell r="N216" t="str">
            <v>NLRTM</v>
          </cell>
          <cell r="O216" t="str">
            <v>SGSIN</v>
          </cell>
        </row>
        <row r="217">
          <cell r="A217" t="str">
            <v>JPMIZ</v>
          </cell>
          <cell r="B217" t="str">
            <v>Mizushima</v>
          </cell>
          <cell r="C217" t="str">
            <v>Mizushima</v>
          </cell>
          <cell r="D217" t="str">
            <v>Busan</v>
          </cell>
          <cell r="E217" t="str">
            <v>Rotterdam</v>
          </cell>
          <cell r="F217" t="str">
            <v>Usd</v>
          </cell>
          <cell r="G217">
            <v>50</v>
          </cell>
          <cell r="H217">
            <v>50</v>
          </cell>
          <cell r="I217" t="str">
            <v>Weekly</v>
          </cell>
          <cell r="J217">
            <v>52</v>
          </cell>
          <cell r="K217" t="str">
            <v>N</v>
          </cell>
          <cell r="L217" t="str">
            <v>R</v>
          </cell>
          <cell r="M217">
            <v>4</v>
          </cell>
          <cell r="N217" t="str">
            <v>NLRTM</v>
          </cell>
          <cell r="O217" t="str">
            <v>KRPUS</v>
          </cell>
        </row>
        <row r="218">
          <cell r="A218" t="str">
            <v>USMOB</v>
          </cell>
          <cell r="B218" t="str">
            <v>Mobile AL</v>
          </cell>
          <cell r="C218" t="str">
            <v>Mobile AL</v>
          </cell>
          <cell r="D218" t="str">
            <v>New York NY</v>
          </cell>
          <cell r="E218" t="str">
            <v>Rotterdam</v>
          </cell>
          <cell r="F218" t="str">
            <v>Usd</v>
          </cell>
          <cell r="G218">
            <v>45</v>
          </cell>
          <cell r="H218">
            <v>45</v>
          </cell>
          <cell r="I218" t="str">
            <v>Weekly</v>
          </cell>
          <cell r="J218">
            <v>24</v>
          </cell>
          <cell r="K218" t="str">
            <v>Y</v>
          </cell>
          <cell r="L218" t="str">
            <v>R</v>
          </cell>
          <cell r="M218">
            <v>13</v>
          </cell>
          <cell r="N218" t="str">
            <v>NLRTM</v>
          </cell>
          <cell r="O218" t="str">
            <v>USNYC</v>
          </cell>
        </row>
        <row r="219">
          <cell r="A219" t="str">
            <v>JPMOJ</v>
          </cell>
          <cell r="B219" t="str">
            <v>Moji</v>
          </cell>
          <cell r="C219" t="str">
            <v>Moji</v>
          </cell>
          <cell r="D219" t="str">
            <v>Hong Kong</v>
          </cell>
          <cell r="E219" t="str">
            <v>Rotterdam</v>
          </cell>
          <cell r="F219" t="str">
            <v>Usd</v>
          </cell>
          <cell r="G219">
            <v>27</v>
          </cell>
          <cell r="H219">
            <v>27</v>
          </cell>
          <cell r="I219" t="str">
            <v>Weekly</v>
          </cell>
          <cell r="J219">
            <v>43</v>
          </cell>
          <cell r="K219" t="str">
            <v>N</v>
          </cell>
          <cell r="L219" t="str">
            <v>R</v>
          </cell>
          <cell r="M219" t="str">
            <v>2/3</v>
          </cell>
          <cell r="N219" t="str">
            <v>NLRTM</v>
          </cell>
          <cell r="O219" t="str">
            <v>HGHKG</v>
          </cell>
        </row>
        <row r="220">
          <cell r="A220" t="str">
            <v>KEMBA</v>
          </cell>
          <cell r="B220" t="str">
            <v>Mombasa</v>
          </cell>
          <cell r="C220" t="str">
            <v>Mombasa</v>
          </cell>
          <cell r="D220" t="str">
            <v>Colombo</v>
          </cell>
          <cell r="E220" t="str">
            <v>Rotterdam</v>
          </cell>
          <cell r="F220" t="str">
            <v>Usd</v>
          </cell>
          <cell r="G220">
            <v>55</v>
          </cell>
          <cell r="H220">
            <v>55</v>
          </cell>
          <cell r="I220" t="str">
            <v>Weekly</v>
          </cell>
          <cell r="J220">
            <v>33</v>
          </cell>
          <cell r="K220" t="str">
            <v>Y</v>
          </cell>
          <cell r="L220" t="str">
            <v>R</v>
          </cell>
          <cell r="M220">
            <v>9</v>
          </cell>
          <cell r="N220" t="str">
            <v>NLRTM</v>
          </cell>
          <cell r="O220" t="str">
            <v>LKCMB</v>
          </cell>
        </row>
        <row r="221">
          <cell r="A221" t="str">
            <v>UYMVD</v>
          </cell>
          <cell r="B221" t="str">
            <v>Montevideo</v>
          </cell>
          <cell r="C221" t="str">
            <v>Montevideo</v>
          </cell>
          <cell r="D221" t="str">
            <v>Direct</v>
          </cell>
          <cell r="E221" t="str">
            <v>Rotterdam</v>
          </cell>
          <cell r="F221" t="str">
            <v>Euro</v>
          </cell>
          <cell r="G221">
            <v>10</v>
          </cell>
          <cell r="H221">
            <v>10</v>
          </cell>
          <cell r="I221" t="str">
            <v>Bi-weekly</v>
          </cell>
          <cell r="J221">
            <v>28</v>
          </cell>
          <cell r="K221" t="str">
            <v>Y</v>
          </cell>
          <cell r="L221" t="str">
            <v>Y</v>
          </cell>
          <cell r="M221">
            <v>14</v>
          </cell>
          <cell r="N221" t="str">
            <v>NLRTM</v>
          </cell>
        </row>
        <row r="222">
          <cell r="A222" t="str">
            <v>CAMTR</v>
          </cell>
          <cell r="B222" t="str">
            <v>Montreal</v>
          </cell>
          <cell r="C222" t="str">
            <v>Montreal</v>
          </cell>
          <cell r="D222" t="str">
            <v>Direct</v>
          </cell>
          <cell r="E222" t="str">
            <v>Rotterdam</v>
          </cell>
          <cell r="F222" t="str">
            <v>Usd</v>
          </cell>
          <cell r="G222">
            <v>52</v>
          </cell>
          <cell r="H222">
            <v>52</v>
          </cell>
          <cell r="I222" t="str">
            <v>Weekly</v>
          </cell>
          <cell r="J222">
            <v>10</v>
          </cell>
          <cell r="K222" t="str">
            <v>Y</v>
          </cell>
          <cell r="L222" t="str">
            <v>Y</v>
          </cell>
          <cell r="M222">
            <v>8</v>
          </cell>
          <cell r="N222" t="str">
            <v>NLRTM</v>
          </cell>
          <cell r="O222" t="str">
            <v>RUSPP</v>
          </cell>
        </row>
        <row r="223">
          <cell r="A223" t="str">
            <v>RUMOW</v>
          </cell>
          <cell r="B223" t="str">
            <v>Moscow</v>
          </cell>
          <cell r="C223" t="str">
            <v>Moscow</v>
          </cell>
          <cell r="D223" t="str">
            <v>St. Petersburg</v>
          </cell>
          <cell r="E223" t="str">
            <v>Rotterdam</v>
          </cell>
          <cell r="F223" t="str">
            <v>Euro</v>
          </cell>
          <cell r="G223">
            <v>95</v>
          </cell>
          <cell r="H223">
            <v>230</v>
          </cell>
          <cell r="I223" t="str">
            <v>Bi-weekly</v>
          </cell>
          <cell r="J223">
            <v>10</v>
          </cell>
          <cell r="K223" t="str">
            <v>N</v>
          </cell>
          <cell r="L223" t="str">
            <v>N</v>
          </cell>
          <cell r="M223">
            <v>6</v>
          </cell>
          <cell r="N223" t="str">
            <v>NLRTM</v>
          </cell>
          <cell r="O223" t="str">
            <v>RUSPP</v>
          </cell>
        </row>
        <row r="224">
          <cell r="A224" t="str">
            <v>BNMUA</v>
          </cell>
          <cell r="B224" t="str">
            <v>Muara</v>
          </cell>
          <cell r="C224" t="str">
            <v>Muara</v>
          </cell>
          <cell r="D224" t="str">
            <v>Singapore</v>
          </cell>
          <cell r="E224" t="str">
            <v>Rotterdam</v>
          </cell>
          <cell r="F224" t="str">
            <v>Usd</v>
          </cell>
          <cell r="G224">
            <v>60</v>
          </cell>
          <cell r="H224">
            <v>60</v>
          </cell>
          <cell r="I224" t="str">
            <v>Weekly</v>
          </cell>
          <cell r="J224">
            <v>39</v>
          </cell>
          <cell r="K224" t="str">
            <v>N</v>
          </cell>
          <cell r="L224" t="str">
            <v>R</v>
          </cell>
          <cell r="M224">
            <v>1</v>
          </cell>
          <cell r="N224" t="str">
            <v>NLRTM</v>
          </cell>
          <cell r="O224" t="str">
            <v>SGSIN</v>
          </cell>
        </row>
        <row r="225">
          <cell r="A225" t="str">
            <v>INBOM</v>
          </cell>
          <cell r="B225" t="str">
            <v>Mumbai (ex Bombay old port)</v>
          </cell>
          <cell r="C225" t="str">
            <v>Mumbai (ex Bombay old port)</v>
          </cell>
          <cell r="D225" t="str">
            <v>Nhava Sheva (JNPT)</v>
          </cell>
          <cell r="E225" t="str">
            <v>Rotterdam</v>
          </cell>
          <cell r="F225" t="str">
            <v>Usd</v>
          </cell>
          <cell r="G225">
            <v>28</v>
          </cell>
          <cell r="H225">
            <v>28</v>
          </cell>
          <cell r="I225" t="str">
            <v>Weekly</v>
          </cell>
          <cell r="J225">
            <v>35</v>
          </cell>
          <cell r="K225" t="str">
            <v>Y</v>
          </cell>
          <cell r="L225" t="str">
            <v>R</v>
          </cell>
          <cell r="M225">
            <v>15</v>
          </cell>
          <cell r="N225" t="str">
            <v>NLRTM</v>
          </cell>
          <cell r="O225" t="str">
            <v>INNSA</v>
          </cell>
        </row>
        <row r="226">
          <cell r="A226" t="str">
            <v>JPNGS</v>
          </cell>
          <cell r="B226" t="str">
            <v>Nagasaki</v>
          </cell>
          <cell r="C226" t="str">
            <v>Nagasaki</v>
          </cell>
          <cell r="D226" t="str">
            <v>Busan</v>
          </cell>
          <cell r="E226" t="str">
            <v>Rotterdam</v>
          </cell>
          <cell r="F226" t="str">
            <v>Usd</v>
          </cell>
          <cell r="G226">
            <v>57</v>
          </cell>
          <cell r="H226">
            <v>57</v>
          </cell>
          <cell r="I226" t="str">
            <v>Weekly</v>
          </cell>
          <cell r="J226">
            <v>51</v>
          </cell>
          <cell r="K226" t="str">
            <v>N</v>
          </cell>
          <cell r="L226" t="str">
            <v>R</v>
          </cell>
          <cell r="M226">
            <v>4</v>
          </cell>
          <cell r="N226" t="str">
            <v>NLRTM</v>
          </cell>
          <cell r="O226" t="str">
            <v>KRPUS</v>
          </cell>
        </row>
        <row r="227">
          <cell r="A227" t="str">
            <v>JPNGO</v>
          </cell>
          <cell r="B227" t="str">
            <v>Nagoya</v>
          </cell>
          <cell r="C227" t="str">
            <v>Nagoya</v>
          </cell>
          <cell r="D227" t="str">
            <v>Busan</v>
          </cell>
          <cell r="E227" t="str">
            <v>Rotterdam</v>
          </cell>
          <cell r="F227" t="str">
            <v>Usd</v>
          </cell>
          <cell r="G227">
            <v>11</v>
          </cell>
          <cell r="H227">
            <v>11</v>
          </cell>
          <cell r="I227" t="str">
            <v>Weekly</v>
          </cell>
          <cell r="J227">
            <v>47</v>
          </cell>
          <cell r="K227" t="str">
            <v>Y</v>
          </cell>
          <cell r="L227" t="str">
            <v>R</v>
          </cell>
          <cell r="M227">
            <v>4</v>
          </cell>
          <cell r="N227" t="str">
            <v>NLRTM</v>
          </cell>
          <cell r="O227" t="str">
            <v>KRPUS</v>
          </cell>
        </row>
        <row r="228">
          <cell r="A228" t="str">
            <v>KENBO</v>
          </cell>
          <cell r="B228" t="str">
            <v>Nairobi</v>
          </cell>
          <cell r="C228" t="str">
            <v>Nairobi</v>
          </cell>
          <cell r="D228" t="str">
            <v>Dubai (Jebel Ali)</v>
          </cell>
          <cell r="E228" t="str">
            <v>Rotterdam</v>
          </cell>
          <cell r="F228" t="str">
            <v>Usd</v>
          </cell>
          <cell r="G228">
            <v>140</v>
          </cell>
          <cell r="H228">
            <v>140</v>
          </cell>
          <cell r="I228" t="str">
            <v>Weekly</v>
          </cell>
          <cell r="J228">
            <v>50</v>
          </cell>
          <cell r="K228" t="str">
            <v>R</v>
          </cell>
          <cell r="L228" t="str">
            <v>R</v>
          </cell>
          <cell r="M228">
            <v>9</v>
          </cell>
          <cell r="N228" t="str">
            <v>NLRTM</v>
          </cell>
          <cell r="O228" t="str">
            <v>AEDXB</v>
          </cell>
        </row>
        <row r="229">
          <cell r="A229" t="str">
            <v>CNNAH</v>
          </cell>
          <cell r="B229" t="str">
            <v>Nanhai</v>
          </cell>
          <cell r="C229" t="str">
            <v>Nanhai</v>
          </cell>
          <cell r="D229" t="str">
            <v>Hong Kong</v>
          </cell>
          <cell r="E229" t="str">
            <v>Rotterdam</v>
          </cell>
          <cell r="F229" t="str">
            <v>Usd</v>
          </cell>
          <cell r="G229">
            <v>70</v>
          </cell>
          <cell r="H229">
            <v>70</v>
          </cell>
          <cell r="I229" t="str">
            <v>Weekly</v>
          </cell>
          <cell r="J229">
            <v>43</v>
          </cell>
          <cell r="K229" t="str">
            <v>R</v>
          </cell>
          <cell r="L229" t="str">
            <v>R</v>
          </cell>
          <cell r="M229" t="str">
            <v>2/3</v>
          </cell>
          <cell r="N229" t="str">
            <v>NLRTM</v>
          </cell>
          <cell r="O229" t="str">
            <v>HKHKG</v>
          </cell>
        </row>
        <row r="230">
          <cell r="A230" t="str">
            <v>CNNKG</v>
          </cell>
          <cell r="B230" t="str">
            <v>Nanjing</v>
          </cell>
          <cell r="C230" t="str">
            <v>Nanjing</v>
          </cell>
          <cell r="D230" t="str">
            <v>Shanghai</v>
          </cell>
          <cell r="E230" t="str">
            <v>Rotterdam</v>
          </cell>
          <cell r="F230" t="str">
            <v>Usd</v>
          </cell>
          <cell r="G230">
            <v>15</v>
          </cell>
          <cell r="H230">
            <v>15</v>
          </cell>
          <cell r="I230" t="str">
            <v>Weekly</v>
          </cell>
          <cell r="J230">
            <v>44</v>
          </cell>
          <cell r="K230" t="str">
            <v>R</v>
          </cell>
          <cell r="L230" t="str">
            <v>R</v>
          </cell>
          <cell r="M230">
            <v>2</v>
          </cell>
          <cell r="N230" t="str">
            <v>NLRTM</v>
          </cell>
          <cell r="O230" t="str">
            <v>CNSHA</v>
          </cell>
        </row>
        <row r="231">
          <cell r="A231" t="str">
            <v>CNNTG</v>
          </cell>
          <cell r="B231" t="str">
            <v>Nantong</v>
          </cell>
          <cell r="C231" t="str">
            <v>Nantong</v>
          </cell>
          <cell r="D231" t="str">
            <v>Shanghai</v>
          </cell>
          <cell r="E231" t="str">
            <v>Rotterdam</v>
          </cell>
          <cell r="F231" t="str">
            <v>Usd</v>
          </cell>
          <cell r="G231">
            <v>20</v>
          </cell>
          <cell r="H231">
            <v>20</v>
          </cell>
          <cell r="I231" t="str">
            <v>Weekly</v>
          </cell>
          <cell r="J231">
            <v>44</v>
          </cell>
          <cell r="K231" t="str">
            <v>R</v>
          </cell>
          <cell r="L231" t="str">
            <v>R</v>
          </cell>
          <cell r="M231">
            <v>2</v>
          </cell>
          <cell r="N231" t="str">
            <v>NLRTM</v>
          </cell>
          <cell r="O231" t="str">
            <v>CNSHA</v>
          </cell>
        </row>
        <row r="232">
          <cell r="A232" t="str">
            <v>JPNAO</v>
          </cell>
          <cell r="B232" t="str">
            <v>Naoetsu</v>
          </cell>
          <cell r="C232" t="str">
            <v>Naoetsu</v>
          </cell>
          <cell r="D232" t="str">
            <v>Busan</v>
          </cell>
          <cell r="E232" t="str">
            <v>Rotterdam</v>
          </cell>
          <cell r="F232" t="str">
            <v>Usd</v>
          </cell>
          <cell r="G232">
            <v>57</v>
          </cell>
          <cell r="H232">
            <v>57</v>
          </cell>
          <cell r="I232" t="str">
            <v>Weekly</v>
          </cell>
          <cell r="J232">
            <v>52</v>
          </cell>
          <cell r="K232" t="str">
            <v>N</v>
          </cell>
          <cell r="L232" t="str">
            <v>R</v>
          </cell>
          <cell r="M232">
            <v>4</v>
          </cell>
          <cell r="N232" t="str">
            <v>NLRTM</v>
          </cell>
          <cell r="O232" t="str">
            <v>KRPUS</v>
          </cell>
        </row>
        <row r="233">
          <cell r="A233" t="str">
            <v>USBNA</v>
          </cell>
          <cell r="B233" t="str">
            <v>Nashville TN</v>
          </cell>
          <cell r="C233" t="str">
            <v>Nashville TN</v>
          </cell>
          <cell r="D233" t="str">
            <v>New York NY</v>
          </cell>
          <cell r="E233" t="str">
            <v>Rotterdam</v>
          </cell>
          <cell r="F233" t="str">
            <v>Usd</v>
          </cell>
          <cell r="G233">
            <v>40</v>
          </cell>
          <cell r="H233">
            <v>40</v>
          </cell>
          <cell r="I233" t="str">
            <v>Weekly</v>
          </cell>
          <cell r="J233">
            <v>26</v>
          </cell>
          <cell r="K233" t="str">
            <v>Y</v>
          </cell>
          <cell r="L233" t="str">
            <v>R</v>
          </cell>
          <cell r="M233">
            <v>13</v>
          </cell>
          <cell r="N233" t="str">
            <v>NLRTM</v>
          </cell>
          <cell r="O233" t="str">
            <v>USNYC</v>
          </cell>
        </row>
        <row r="234">
          <cell r="A234" t="str">
            <v>ZMNLA</v>
          </cell>
          <cell r="B234" t="str">
            <v>Ndola</v>
          </cell>
          <cell r="C234" t="str">
            <v>Ndola</v>
          </cell>
          <cell r="D234" t="str">
            <v>Durban</v>
          </cell>
          <cell r="E234" t="str">
            <v>Rotterdam</v>
          </cell>
          <cell r="F234" t="str">
            <v>Usd</v>
          </cell>
          <cell r="G234">
            <v>275</v>
          </cell>
          <cell r="H234">
            <v>355</v>
          </cell>
          <cell r="I234" t="str">
            <v>Weekly</v>
          </cell>
          <cell r="J234">
            <v>46</v>
          </cell>
          <cell r="K234" t="str">
            <v>N</v>
          </cell>
          <cell r="L234" t="str">
            <v>R</v>
          </cell>
          <cell r="M234">
            <v>12</v>
          </cell>
          <cell r="N234" t="str">
            <v>NLRTM</v>
          </cell>
          <cell r="O234" t="str">
            <v>ZADUR</v>
          </cell>
        </row>
        <row r="235">
          <cell r="A235" t="str">
            <v>INICD</v>
          </cell>
          <cell r="B235" t="str">
            <v>New Delhi</v>
          </cell>
          <cell r="C235" t="str">
            <v>New Delhi</v>
          </cell>
          <cell r="D235" t="str">
            <v>Nhava Sheva (JNPT)</v>
          </cell>
          <cell r="E235" t="str">
            <v>Rotterdam</v>
          </cell>
          <cell r="F235" t="str">
            <v>Usd</v>
          </cell>
          <cell r="G235">
            <v>42</v>
          </cell>
          <cell r="H235">
            <v>42</v>
          </cell>
          <cell r="I235" t="str">
            <v>Weekly</v>
          </cell>
          <cell r="J235">
            <v>38</v>
          </cell>
          <cell r="K235" t="str">
            <v>Y</v>
          </cell>
          <cell r="L235" t="str">
            <v>R</v>
          </cell>
          <cell r="M235">
            <v>15</v>
          </cell>
          <cell r="N235" t="str">
            <v>NLRTM</v>
          </cell>
          <cell r="O235" t="str">
            <v>INNSA</v>
          </cell>
        </row>
        <row r="236">
          <cell r="A236" t="str">
            <v>USMSY</v>
          </cell>
          <cell r="B236" t="str">
            <v>New Orleans LA</v>
          </cell>
          <cell r="C236" t="str">
            <v>New Orleans LA</v>
          </cell>
          <cell r="D236" t="str">
            <v>New York NY</v>
          </cell>
          <cell r="E236" t="str">
            <v>Rotterdam</v>
          </cell>
          <cell r="F236" t="str">
            <v>Usd</v>
          </cell>
          <cell r="G236">
            <v>46</v>
          </cell>
          <cell r="H236">
            <v>46</v>
          </cell>
          <cell r="I236" t="str">
            <v>Weekly</v>
          </cell>
          <cell r="J236">
            <v>25</v>
          </cell>
          <cell r="K236" t="str">
            <v>Y</v>
          </cell>
          <cell r="L236" t="str">
            <v>R</v>
          </cell>
          <cell r="M236">
            <v>13</v>
          </cell>
          <cell r="N236" t="str">
            <v>NLRTM</v>
          </cell>
          <cell r="O236" t="str">
            <v>USNYC</v>
          </cell>
        </row>
        <row r="237">
          <cell r="A237" t="str">
            <v>USNYC</v>
          </cell>
          <cell r="B237" t="str">
            <v>New York NY</v>
          </cell>
          <cell r="C237" t="str">
            <v>New York NY</v>
          </cell>
          <cell r="D237" t="str">
            <v>Direct</v>
          </cell>
          <cell r="E237" t="str">
            <v>Rotterdam</v>
          </cell>
          <cell r="F237" t="str">
            <v>Usd</v>
          </cell>
          <cell r="G237">
            <v>9</v>
          </cell>
          <cell r="H237">
            <v>9</v>
          </cell>
          <cell r="I237" t="str">
            <v>Weekly</v>
          </cell>
          <cell r="J237">
            <v>8</v>
          </cell>
          <cell r="K237" t="str">
            <v>Y</v>
          </cell>
          <cell r="L237" t="str">
            <v>Y</v>
          </cell>
          <cell r="M237">
            <v>13</v>
          </cell>
          <cell r="N237" t="str">
            <v>NLRTM</v>
          </cell>
        </row>
        <row r="238">
          <cell r="A238" t="str">
            <v>INNSA</v>
          </cell>
          <cell r="B238" t="str">
            <v>Nhava Sheva (JNPT)</v>
          </cell>
          <cell r="C238" t="str">
            <v>Nhava Sheva (JNPT)</v>
          </cell>
          <cell r="D238" t="str">
            <v>Direct</v>
          </cell>
          <cell r="E238" t="str">
            <v>Rotterdam</v>
          </cell>
          <cell r="F238" t="str">
            <v>Usd</v>
          </cell>
          <cell r="G238">
            <v>7</v>
          </cell>
          <cell r="H238">
            <v>7</v>
          </cell>
          <cell r="I238" t="str">
            <v>Weekly</v>
          </cell>
          <cell r="J238">
            <v>26</v>
          </cell>
          <cell r="K238" t="str">
            <v>Y</v>
          </cell>
          <cell r="L238" t="str">
            <v>R</v>
          </cell>
          <cell r="M238">
            <v>15</v>
          </cell>
          <cell r="N238" t="str">
            <v>NLRTM</v>
          </cell>
          <cell r="O238" t="str">
            <v>KRPUS</v>
          </cell>
        </row>
        <row r="239">
          <cell r="A239" t="str">
            <v>JPKIJ</v>
          </cell>
          <cell r="B239" t="str">
            <v>Niigata</v>
          </cell>
          <cell r="C239" t="str">
            <v>Niigata</v>
          </cell>
          <cell r="D239" t="str">
            <v>Busan</v>
          </cell>
          <cell r="E239" t="str">
            <v>Rotterdam</v>
          </cell>
          <cell r="F239" t="str">
            <v>Usd</v>
          </cell>
          <cell r="G239">
            <v>42</v>
          </cell>
          <cell r="H239">
            <v>42</v>
          </cell>
          <cell r="I239" t="str">
            <v>Weekly</v>
          </cell>
          <cell r="J239">
            <v>52</v>
          </cell>
          <cell r="K239" t="str">
            <v>N</v>
          </cell>
          <cell r="L239" t="str">
            <v>R</v>
          </cell>
          <cell r="M239">
            <v>4</v>
          </cell>
          <cell r="N239" t="str">
            <v>NLRTM</v>
          </cell>
          <cell r="O239" t="str">
            <v>KRPUS</v>
          </cell>
        </row>
        <row r="240">
          <cell r="A240" t="str">
            <v>CNNGB</v>
          </cell>
          <cell r="B240" t="str">
            <v>Ningbo</v>
          </cell>
          <cell r="C240" t="str">
            <v>Ningbo</v>
          </cell>
          <cell r="D240" t="str">
            <v>Busan</v>
          </cell>
          <cell r="E240" t="str">
            <v>Rotterdam</v>
          </cell>
          <cell r="F240" t="str">
            <v>Usd</v>
          </cell>
          <cell r="G240">
            <v>19</v>
          </cell>
          <cell r="H240">
            <v>19</v>
          </cell>
          <cell r="I240" t="str">
            <v>Weekly</v>
          </cell>
          <cell r="J240">
            <v>50</v>
          </cell>
          <cell r="K240" t="str">
            <v>Y</v>
          </cell>
          <cell r="L240" t="str">
            <v>R</v>
          </cell>
          <cell r="M240" t="str">
            <v>2/4</v>
          </cell>
          <cell r="N240" t="str">
            <v>NLRTM</v>
          </cell>
          <cell r="O240" t="str">
            <v>KRPUS</v>
          </cell>
        </row>
        <row r="241">
          <cell r="A241" t="str">
            <v>NUIUE</v>
          </cell>
          <cell r="B241" t="str">
            <v>Niue Island</v>
          </cell>
          <cell r="C241" t="str">
            <v>Niue Island</v>
          </cell>
          <cell r="D241" t="str">
            <v>Singapore</v>
          </cell>
          <cell r="E241" t="str">
            <v>Rotterdam</v>
          </cell>
          <cell r="F241" t="str">
            <v>Usd</v>
          </cell>
          <cell r="G241">
            <v>410</v>
          </cell>
          <cell r="H241">
            <v>410</v>
          </cell>
          <cell r="I241" t="str">
            <v>Weekly</v>
          </cell>
          <cell r="J241">
            <v>78</v>
          </cell>
          <cell r="K241" t="str">
            <v>N</v>
          </cell>
          <cell r="L241" t="str">
            <v>R</v>
          </cell>
          <cell r="M241">
            <v>1</v>
          </cell>
          <cell r="N241" t="str">
            <v>NLRTM</v>
          </cell>
          <cell r="O241" t="str">
            <v>SGSIN</v>
          </cell>
        </row>
        <row r="242">
          <cell r="A242" t="str">
            <v>USOLS</v>
          </cell>
          <cell r="B242" t="str">
            <v>Nogales AZ</v>
          </cell>
          <cell r="C242" t="str">
            <v>Nogales AZ</v>
          </cell>
          <cell r="D242" t="str">
            <v>New York NY</v>
          </cell>
          <cell r="E242" t="str">
            <v>Rotterdam</v>
          </cell>
          <cell r="F242" t="str">
            <v>Usd</v>
          </cell>
          <cell r="G242">
            <v>110</v>
          </cell>
          <cell r="H242">
            <v>110</v>
          </cell>
          <cell r="I242" t="str">
            <v>Weekly</v>
          </cell>
          <cell r="J242">
            <v>29</v>
          </cell>
          <cell r="K242" t="str">
            <v>Y</v>
          </cell>
          <cell r="L242" t="str">
            <v>R</v>
          </cell>
          <cell r="M242">
            <v>13</v>
          </cell>
          <cell r="N242" t="str">
            <v>NLRTM</v>
          </cell>
          <cell r="O242" t="str">
            <v>USNYC</v>
          </cell>
        </row>
        <row r="243">
          <cell r="A243" t="str">
            <v>USORF</v>
          </cell>
          <cell r="B243" t="str">
            <v>Norfolk VA</v>
          </cell>
          <cell r="C243" t="str">
            <v>Norfolk VA</v>
          </cell>
          <cell r="D243" t="str">
            <v>New York NY</v>
          </cell>
          <cell r="E243" t="str">
            <v>Rotterdam</v>
          </cell>
          <cell r="F243" t="str">
            <v>Usd</v>
          </cell>
          <cell r="G243">
            <v>35</v>
          </cell>
          <cell r="H243">
            <v>35</v>
          </cell>
          <cell r="I243" t="str">
            <v>Weekly</v>
          </cell>
          <cell r="J243">
            <v>20</v>
          </cell>
          <cell r="K243" t="str">
            <v>Y</v>
          </cell>
          <cell r="L243" t="str">
            <v>R</v>
          </cell>
          <cell r="M243">
            <v>13</v>
          </cell>
          <cell r="N243" t="str">
            <v>NLRTM</v>
          </cell>
          <cell r="O243" t="str">
            <v>USNYC</v>
          </cell>
        </row>
        <row r="244">
          <cell r="A244" t="str">
            <v>NCNOU</v>
          </cell>
          <cell r="B244" t="str">
            <v>Noumea</v>
          </cell>
          <cell r="C244" t="str">
            <v>Noumea</v>
          </cell>
          <cell r="D244" t="str">
            <v>Hong Kong</v>
          </cell>
          <cell r="E244" t="str">
            <v>Rotterdam</v>
          </cell>
          <cell r="F244" t="str">
            <v>Usd</v>
          </cell>
          <cell r="G244">
            <v>170</v>
          </cell>
          <cell r="H244">
            <v>170</v>
          </cell>
          <cell r="I244" t="str">
            <v>Weekly</v>
          </cell>
          <cell r="J244">
            <v>65</v>
          </cell>
          <cell r="K244" t="str">
            <v>N</v>
          </cell>
          <cell r="L244" t="str">
            <v>R</v>
          </cell>
          <cell r="M244">
            <v>3</v>
          </cell>
          <cell r="N244" t="str">
            <v>NLRTM</v>
          </cell>
          <cell r="O244" t="str">
            <v>HKHKG</v>
          </cell>
        </row>
        <row r="245">
          <cell r="A245" t="str">
            <v>BRQHV</v>
          </cell>
          <cell r="B245" t="str">
            <v>Novo Hamburgo (Rio Grande)</v>
          </cell>
          <cell r="C245" t="str">
            <v>Novo Hamburgo (Rio Grande)</v>
          </cell>
          <cell r="D245" t="str">
            <v>Santos</v>
          </cell>
          <cell r="E245" t="str">
            <v>Rotterdam</v>
          </cell>
          <cell r="F245" t="str">
            <v>Euro</v>
          </cell>
          <cell r="G245" t="e">
            <v>#REF!</v>
          </cell>
          <cell r="H245" t="e">
            <v>#REF!</v>
          </cell>
          <cell r="I245" t="str">
            <v>Weekly</v>
          </cell>
          <cell r="J245">
            <v>34</v>
          </cell>
          <cell r="K245" t="str">
            <v>Y</v>
          </cell>
          <cell r="L245" t="str">
            <v>Y</v>
          </cell>
          <cell r="M245" t="str">
            <v xml:space="preserve">6 / 14 </v>
          </cell>
          <cell r="N245" t="str">
            <v>NLRTM</v>
          </cell>
          <cell r="O245" t="str">
            <v>BRSSZ</v>
          </cell>
        </row>
        <row r="246">
          <cell r="A246" t="str">
            <v>TOTBU</v>
          </cell>
          <cell r="B246" t="str">
            <v>Nuku'Alofa</v>
          </cell>
          <cell r="C246" t="str">
            <v>Nuku'Alofa</v>
          </cell>
          <cell r="D246" t="str">
            <v>Singapore</v>
          </cell>
          <cell r="E246" t="str">
            <v>Rotterdam</v>
          </cell>
          <cell r="F246" t="str">
            <v>Usd</v>
          </cell>
          <cell r="G246">
            <v>245</v>
          </cell>
          <cell r="H246">
            <v>245</v>
          </cell>
          <cell r="I246" t="str">
            <v>Weekly</v>
          </cell>
          <cell r="J246">
            <v>57</v>
          </cell>
          <cell r="K246" t="str">
            <v>N</v>
          </cell>
          <cell r="L246" t="str">
            <v>R</v>
          </cell>
          <cell r="M246">
            <v>1</v>
          </cell>
          <cell r="N246" t="str">
            <v>NLRTM</v>
          </cell>
          <cell r="O246" t="str">
            <v>SGSIN</v>
          </cell>
        </row>
        <row r="247">
          <cell r="A247" t="str">
            <v>USOAK</v>
          </cell>
          <cell r="B247" t="str">
            <v>Oakland CA</v>
          </cell>
          <cell r="C247" t="str">
            <v>Oakland CA</v>
          </cell>
          <cell r="D247" t="str">
            <v>New York NY</v>
          </cell>
          <cell r="E247" t="str">
            <v>Rotterdam</v>
          </cell>
          <cell r="F247" t="str">
            <v>Usd</v>
          </cell>
          <cell r="G247">
            <v>73</v>
          </cell>
          <cell r="H247">
            <v>73</v>
          </cell>
          <cell r="I247" t="str">
            <v>Weekly</v>
          </cell>
          <cell r="J247">
            <v>32</v>
          </cell>
          <cell r="K247" t="str">
            <v>Y</v>
          </cell>
          <cell r="L247" t="str">
            <v>R</v>
          </cell>
          <cell r="M247">
            <v>13</v>
          </cell>
          <cell r="N247" t="str">
            <v>NLRTM</v>
          </cell>
          <cell r="O247" t="str">
            <v>USNYC</v>
          </cell>
        </row>
        <row r="248">
          <cell r="A248" t="str">
            <v>USOKC</v>
          </cell>
          <cell r="B248" t="str">
            <v>Oklahoma City OK</v>
          </cell>
          <cell r="C248" t="str">
            <v>Oklahoma City OK</v>
          </cell>
          <cell r="D248" t="str">
            <v>New York NY</v>
          </cell>
          <cell r="E248" t="str">
            <v>Rotterdam</v>
          </cell>
          <cell r="F248" t="str">
            <v>Usd</v>
          </cell>
          <cell r="G248">
            <v>64</v>
          </cell>
          <cell r="H248">
            <v>64</v>
          </cell>
          <cell r="I248" t="str">
            <v>Weekly</v>
          </cell>
          <cell r="J248">
            <v>26</v>
          </cell>
          <cell r="K248" t="str">
            <v>Y</v>
          </cell>
          <cell r="L248" t="str">
            <v>R</v>
          </cell>
          <cell r="M248">
            <v>13</v>
          </cell>
          <cell r="N248" t="str">
            <v>NLRTM</v>
          </cell>
          <cell r="O248" t="str">
            <v>USNYC</v>
          </cell>
        </row>
        <row r="249">
          <cell r="A249" t="str">
            <v>USOMA</v>
          </cell>
          <cell r="B249" t="str">
            <v>Omaha NE</v>
          </cell>
          <cell r="C249" t="str">
            <v>Omaha NE</v>
          </cell>
          <cell r="D249" t="str">
            <v>New York NY</v>
          </cell>
          <cell r="E249" t="str">
            <v>Rotterdam</v>
          </cell>
          <cell r="F249" t="str">
            <v>Usd</v>
          </cell>
          <cell r="G249">
            <v>110</v>
          </cell>
          <cell r="H249">
            <v>110</v>
          </cell>
          <cell r="I249" t="str">
            <v>Weekly</v>
          </cell>
          <cell r="J249">
            <v>27</v>
          </cell>
          <cell r="K249" t="str">
            <v>Y</v>
          </cell>
          <cell r="L249" t="str">
            <v>R</v>
          </cell>
          <cell r="M249">
            <v>13</v>
          </cell>
          <cell r="N249" t="str">
            <v>NLRTM</v>
          </cell>
          <cell r="O249" t="str">
            <v>USNYC</v>
          </cell>
        </row>
        <row r="250">
          <cell r="A250" t="str">
            <v>USORL</v>
          </cell>
          <cell r="B250" t="str">
            <v>Orlando FL</v>
          </cell>
          <cell r="C250" t="str">
            <v>Orlando FL</v>
          </cell>
          <cell r="D250" t="str">
            <v>New York NY</v>
          </cell>
          <cell r="E250" t="str">
            <v>Rotterdam</v>
          </cell>
          <cell r="F250" t="str">
            <v>Usd</v>
          </cell>
          <cell r="G250">
            <v>48</v>
          </cell>
          <cell r="H250">
            <v>48</v>
          </cell>
          <cell r="I250" t="str">
            <v>Weekly</v>
          </cell>
          <cell r="J250">
            <v>22</v>
          </cell>
          <cell r="K250" t="str">
            <v>Y</v>
          </cell>
          <cell r="L250" t="str">
            <v>R</v>
          </cell>
          <cell r="M250">
            <v>13</v>
          </cell>
          <cell r="N250" t="str">
            <v>NLRTM</v>
          </cell>
          <cell r="O250" t="str">
            <v>USNYC</v>
          </cell>
        </row>
        <row r="251">
          <cell r="A251" t="str">
            <v>JPOSA</v>
          </cell>
          <cell r="B251" t="str">
            <v>Osaka</v>
          </cell>
          <cell r="C251" t="str">
            <v>Osaka</v>
          </cell>
          <cell r="D251" t="str">
            <v>Busan</v>
          </cell>
          <cell r="E251" t="str">
            <v>Rotterdam</v>
          </cell>
          <cell r="F251" t="str">
            <v>Usd</v>
          </cell>
          <cell r="G251">
            <v>11</v>
          </cell>
          <cell r="H251">
            <v>11</v>
          </cell>
          <cell r="I251" t="str">
            <v>Weekly</v>
          </cell>
          <cell r="J251">
            <v>47</v>
          </cell>
          <cell r="K251" t="str">
            <v>Y</v>
          </cell>
          <cell r="L251" t="str">
            <v>R</v>
          </cell>
          <cell r="M251">
            <v>4</v>
          </cell>
          <cell r="N251" t="str">
            <v>NLRTM</v>
          </cell>
          <cell r="O251" t="str">
            <v>KRPUS</v>
          </cell>
        </row>
        <row r="252">
          <cell r="A252" t="str">
            <v>CAOTT</v>
          </cell>
          <cell r="B252" t="str">
            <v>Ottawa</v>
          </cell>
          <cell r="C252" t="str">
            <v>Ottawa</v>
          </cell>
          <cell r="D252" t="str">
            <v>Montreal</v>
          </cell>
          <cell r="E252" t="str">
            <v>Rotterdam</v>
          </cell>
          <cell r="F252" t="str">
            <v>Usd</v>
          </cell>
          <cell r="G252">
            <v>140</v>
          </cell>
          <cell r="H252">
            <v>170</v>
          </cell>
          <cell r="I252" t="str">
            <v>Weekly</v>
          </cell>
          <cell r="J252">
            <v>20</v>
          </cell>
          <cell r="K252" t="str">
            <v>Y</v>
          </cell>
          <cell r="L252" t="str">
            <v>Y</v>
          </cell>
          <cell r="M252" t="str">
            <v>6/8</v>
          </cell>
          <cell r="N252" t="str">
            <v>NLRTM</v>
          </cell>
          <cell r="O252" t="str">
            <v>CAMTR</v>
          </cell>
        </row>
        <row r="253">
          <cell r="A253" t="str">
            <v>ASPPG</v>
          </cell>
          <cell r="B253" t="str">
            <v>Pago Pago</v>
          </cell>
          <cell r="C253" t="str">
            <v>Pago Pago</v>
          </cell>
          <cell r="D253" t="str">
            <v>Singapore</v>
          </cell>
          <cell r="E253" t="str">
            <v>Rotterdam</v>
          </cell>
          <cell r="F253" t="str">
            <v>Usd</v>
          </cell>
          <cell r="G253" t="str">
            <v>on request</v>
          </cell>
          <cell r="H253" t="str">
            <v>on request</v>
          </cell>
          <cell r="I253" t="str">
            <v>Weekly</v>
          </cell>
          <cell r="J253">
            <v>57</v>
          </cell>
          <cell r="K253" t="str">
            <v>N</v>
          </cell>
          <cell r="L253" t="str">
            <v>R</v>
          </cell>
          <cell r="M253">
            <v>1</v>
          </cell>
          <cell r="N253" t="str">
            <v>NLRTM</v>
          </cell>
          <cell r="O253" t="str">
            <v>SGSIN</v>
          </cell>
        </row>
        <row r="254">
          <cell r="A254" t="str">
            <v>PAPTY</v>
          </cell>
          <cell r="B254" t="str">
            <v>Panama City</v>
          </cell>
          <cell r="C254" t="str">
            <v>Panama City</v>
          </cell>
          <cell r="D254" t="str">
            <v>Colon Free Zone</v>
          </cell>
          <cell r="E254" t="str">
            <v>Rotterdam</v>
          </cell>
          <cell r="F254" t="str">
            <v>Euro</v>
          </cell>
          <cell r="G254">
            <v>60</v>
          </cell>
          <cell r="H254">
            <v>60</v>
          </cell>
          <cell r="I254" t="str">
            <v>Bi-weekly</v>
          </cell>
          <cell r="J254">
            <v>17</v>
          </cell>
          <cell r="K254" t="str">
            <v>Y</v>
          </cell>
          <cell r="L254" t="str">
            <v>Y</v>
          </cell>
          <cell r="M254">
            <v>14</v>
          </cell>
          <cell r="N254" t="str">
            <v>NLRTM</v>
          </cell>
          <cell r="O254" t="str">
            <v>PACFZ</v>
          </cell>
        </row>
        <row r="255">
          <cell r="A255" t="str">
            <v>PFPPT</v>
          </cell>
          <cell r="B255" t="str">
            <v>Papeete</v>
          </cell>
          <cell r="C255" t="str">
            <v>Papeete</v>
          </cell>
          <cell r="D255" t="str">
            <v>Hong Kong</v>
          </cell>
          <cell r="E255" t="str">
            <v>Rotterdam</v>
          </cell>
          <cell r="F255" t="str">
            <v>Usd</v>
          </cell>
          <cell r="G255">
            <v>185</v>
          </cell>
          <cell r="H255">
            <v>185</v>
          </cell>
          <cell r="I255" t="str">
            <v>Weekly</v>
          </cell>
          <cell r="J255">
            <v>68</v>
          </cell>
          <cell r="K255" t="str">
            <v>N</v>
          </cell>
          <cell r="L255" t="str">
            <v>R</v>
          </cell>
          <cell r="M255">
            <v>3</v>
          </cell>
          <cell r="N255" t="str">
            <v>NLRTM</v>
          </cell>
          <cell r="O255" t="str">
            <v>HKHKG</v>
          </cell>
        </row>
        <row r="256">
          <cell r="A256" t="str">
            <v>BRPNG</v>
          </cell>
          <cell r="B256" t="str">
            <v>Paranagua</v>
          </cell>
          <cell r="C256" t="str">
            <v>Paranagua</v>
          </cell>
          <cell r="D256" t="str">
            <v>Santos</v>
          </cell>
          <cell r="E256" t="str">
            <v>Rotterdam</v>
          </cell>
          <cell r="F256" t="str">
            <v>Euro</v>
          </cell>
          <cell r="G256" t="e">
            <v>#REF!</v>
          </cell>
          <cell r="H256" t="e">
            <v>#REF!</v>
          </cell>
          <cell r="I256" t="str">
            <v>Weekly</v>
          </cell>
          <cell r="J256">
            <v>33</v>
          </cell>
          <cell r="K256" t="str">
            <v>Y</v>
          </cell>
          <cell r="L256" t="str">
            <v>Y</v>
          </cell>
          <cell r="M256" t="str">
            <v xml:space="preserve">6 / 14 </v>
          </cell>
          <cell r="N256" t="str">
            <v>NLRTM</v>
          </cell>
          <cell r="O256" t="str">
            <v>BRSSZ</v>
          </cell>
        </row>
        <row r="257">
          <cell r="A257" t="str">
            <v>MYPGU</v>
          </cell>
          <cell r="B257" t="str">
            <v>Pasir Gudang</v>
          </cell>
          <cell r="C257" t="str">
            <v>Pasir Gudang</v>
          </cell>
          <cell r="D257" t="str">
            <v>Singapore</v>
          </cell>
          <cell r="E257" t="str">
            <v>Rotterdam</v>
          </cell>
          <cell r="F257" t="str">
            <v>Usd</v>
          </cell>
          <cell r="G257">
            <v>33</v>
          </cell>
          <cell r="H257">
            <v>33</v>
          </cell>
          <cell r="I257" t="str">
            <v>Weekly</v>
          </cell>
          <cell r="J257">
            <v>33</v>
          </cell>
          <cell r="K257" t="str">
            <v>N</v>
          </cell>
          <cell r="L257" t="str">
            <v>R</v>
          </cell>
          <cell r="M257">
            <v>1</v>
          </cell>
          <cell r="N257" t="str">
            <v>NLRTM</v>
          </cell>
          <cell r="O257" t="str">
            <v>SGSIN</v>
          </cell>
        </row>
        <row r="258">
          <cell r="A258" t="str">
            <v>MYPEN</v>
          </cell>
          <cell r="B258" t="str">
            <v>Penang</v>
          </cell>
          <cell r="C258" t="str">
            <v>Penang</v>
          </cell>
          <cell r="D258" t="str">
            <v>Singapore</v>
          </cell>
          <cell r="E258" t="str">
            <v>Rotterdam</v>
          </cell>
          <cell r="F258" t="str">
            <v>Usd</v>
          </cell>
          <cell r="G258">
            <v>35</v>
          </cell>
          <cell r="H258">
            <v>35</v>
          </cell>
          <cell r="I258" t="str">
            <v>Weekly</v>
          </cell>
          <cell r="J258">
            <v>35</v>
          </cell>
          <cell r="K258" t="str">
            <v>N</v>
          </cell>
          <cell r="L258" t="str">
            <v>R</v>
          </cell>
          <cell r="M258">
            <v>1</v>
          </cell>
          <cell r="N258" t="str">
            <v>NLRTM</v>
          </cell>
          <cell r="O258" t="str">
            <v>SGSIN</v>
          </cell>
        </row>
        <row r="259">
          <cell r="A259" t="str">
            <v>USPHL</v>
          </cell>
          <cell r="B259" t="str">
            <v>Philadelphia PA</v>
          </cell>
          <cell r="C259" t="str">
            <v>Philadelphia PA</v>
          </cell>
          <cell r="D259" t="str">
            <v>New York NY</v>
          </cell>
          <cell r="E259" t="str">
            <v>Rotterdam</v>
          </cell>
          <cell r="F259" t="str">
            <v>Usd</v>
          </cell>
          <cell r="G259">
            <v>16</v>
          </cell>
          <cell r="H259">
            <v>16</v>
          </cell>
          <cell r="I259" t="str">
            <v>Weekly</v>
          </cell>
          <cell r="J259">
            <v>17</v>
          </cell>
          <cell r="K259" t="str">
            <v>Y</v>
          </cell>
          <cell r="L259" t="str">
            <v>R</v>
          </cell>
          <cell r="M259">
            <v>13</v>
          </cell>
          <cell r="N259" t="str">
            <v>NLRTM</v>
          </cell>
          <cell r="O259" t="str">
            <v>USNYC</v>
          </cell>
        </row>
        <row r="260">
          <cell r="A260" t="str">
            <v>KHPNH</v>
          </cell>
          <cell r="B260" t="str">
            <v>Phnom Penh</v>
          </cell>
          <cell r="C260" t="str">
            <v>Phnom Penh</v>
          </cell>
          <cell r="D260" t="str">
            <v>Singapore</v>
          </cell>
          <cell r="E260" t="str">
            <v>Rotterdam</v>
          </cell>
          <cell r="F260" t="str">
            <v>Usd</v>
          </cell>
          <cell r="G260">
            <v>54</v>
          </cell>
          <cell r="H260">
            <v>54</v>
          </cell>
          <cell r="I260" t="str">
            <v>Weekly</v>
          </cell>
          <cell r="J260">
            <v>36</v>
          </cell>
          <cell r="K260" t="str">
            <v>N</v>
          </cell>
          <cell r="L260" t="str">
            <v>R</v>
          </cell>
          <cell r="M260">
            <v>1</v>
          </cell>
          <cell r="N260" t="str">
            <v>NLRTM</v>
          </cell>
          <cell r="O260" t="str">
            <v>SGSIN</v>
          </cell>
        </row>
        <row r="261">
          <cell r="A261" t="str">
            <v>USPHX</v>
          </cell>
          <cell r="B261" t="str">
            <v>Phoenix AZ</v>
          </cell>
          <cell r="C261" t="str">
            <v>Phoenix AZ</v>
          </cell>
          <cell r="D261" t="str">
            <v>New York NY</v>
          </cell>
          <cell r="E261" t="str">
            <v>Rotterdam</v>
          </cell>
          <cell r="F261" t="str">
            <v>Usd</v>
          </cell>
          <cell r="G261">
            <v>99</v>
          </cell>
          <cell r="H261">
            <v>99</v>
          </cell>
          <cell r="I261" t="str">
            <v>Weekly</v>
          </cell>
          <cell r="J261">
            <v>27</v>
          </cell>
          <cell r="K261" t="str">
            <v>Y</v>
          </cell>
          <cell r="L261" t="str">
            <v>R</v>
          </cell>
          <cell r="M261">
            <v>13</v>
          </cell>
          <cell r="N261" t="str">
            <v>NLRTM</v>
          </cell>
          <cell r="O261" t="str">
            <v>USNYC</v>
          </cell>
        </row>
        <row r="262">
          <cell r="A262" t="str">
            <v>PTPIC</v>
          </cell>
          <cell r="B262" t="str">
            <v xml:space="preserve">Pico </v>
          </cell>
          <cell r="C262" t="str">
            <v xml:space="preserve">Pico </v>
          </cell>
          <cell r="D262" t="str">
            <v>Leixoes (Porto)</v>
          </cell>
          <cell r="E262" t="str">
            <v>Rotterdam</v>
          </cell>
          <cell r="F262" t="str">
            <v>Usd</v>
          </cell>
          <cell r="G262">
            <v>220</v>
          </cell>
          <cell r="H262">
            <v>220</v>
          </cell>
          <cell r="I262" t="str">
            <v>Weekly</v>
          </cell>
          <cell r="J262">
            <v>24</v>
          </cell>
          <cell r="K262" t="str">
            <v>N</v>
          </cell>
          <cell r="L262" t="str">
            <v>R</v>
          </cell>
          <cell r="M262" t="str">
            <v xml:space="preserve"> </v>
          </cell>
          <cell r="N262" t="str">
            <v>NLRTM</v>
          </cell>
          <cell r="O262" t="str">
            <v>PTOPO</v>
          </cell>
        </row>
        <row r="263">
          <cell r="A263" t="str">
            <v>GRPIR</v>
          </cell>
          <cell r="B263" t="str">
            <v>Piraeus</v>
          </cell>
          <cell r="C263" t="str">
            <v>Piraeus</v>
          </cell>
          <cell r="D263" t="str">
            <v>Direct</v>
          </cell>
          <cell r="E263" t="str">
            <v>Rotterdam</v>
          </cell>
          <cell r="F263" t="str">
            <v>Euro</v>
          </cell>
          <cell r="G263" t="str">
            <v>on request</v>
          </cell>
          <cell r="H263">
            <v>0</v>
          </cell>
          <cell r="I263" t="str">
            <v>Bi-weekly</v>
          </cell>
          <cell r="J263">
            <v>9</v>
          </cell>
          <cell r="K263" t="str">
            <v>Y</v>
          </cell>
          <cell r="L263" t="str">
            <v>R</v>
          </cell>
          <cell r="M263" t="str">
            <v xml:space="preserve"> </v>
          </cell>
          <cell r="N263" t="str">
            <v>NLRTM</v>
          </cell>
          <cell r="O263" t="str">
            <v>PACFZ</v>
          </cell>
        </row>
        <row r="264">
          <cell r="A264" t="str">
            <v>USPIT</v>
          </cell>
          <cell r="B264" t="str">
            <v>Pittsburgh PA</v>
          </cell>
          <cell r="C264" t="str">
            <v>Pittsburgh PA</v>
          </cell>
          <cell r="D264" t="str">
            <v>New York NY</v>
          </cell>
          <cell r="E264" t="str">
            <v>Rotterdam</v>
          </cell>
          <cell r="F264" t="str">
            <v>Usd</v>
          </cell>
          <cell r="G264">
            <v>32</v>
          </cell>
          <cell r="H264">
            <v>32</v>
          </cell>
          <cell r="I264" t="str">
            <v>Weekly</v>
          </cell>
          <cell r="J264">
            <v>22</v>
          </cell>
          <cell r="K264" t="str">
            <v>Y</v>
          </cell>
          <cell r="L264" t="str">
            <v>R</v>
          </cell>
          <cell r="M264">
            <v>13</v>
          </cell>
          <cell r="N264" t="str">
            <v>NLRTM</v>
          </cell>
          <cell r="O264" t="str">
            <v>USNYC</v>
          </cell>
        </row>
        <row r="265">
          <cell r="A265" t="str">
            <v>TTPTS</v>
          </cell>
          <cell r="B265" t="str">
            <v>Point Lisas</v>
          </cell>
          <cell r="C265" t="str">
            <v>Point Lisas</v>
          </cell>
          <cell r="D265" t="str">
            <v>Colon Free Zone</v>
          </cell>
          <cell r="E265" t="str">
            <v>Rotterdam</v>
          </cell>
          <cell r="F265" t="str">
            <v>Euro</v>
          </cell>
          <cell r="G265">
            <v>89</v>
          </cell>
          <cell r="H265">
            <v>89</v>
          </cell>
          <cell r="I265" t="str">
            <v>Bi-weekly</v>
          </cell>
          <cell r="J265">
            <v>35</v>
          </cell>
          <cell r="K265" t="str">
            <v>Y</v>
          </cell>
          <cell r="L265" t="str">
            <v>R</v>
          </cell>
          <cell r="M265">
            <v>14</v>
          </cell>
          <cell r="N265" t="str">
            <v>NLRTM</v>
          </cell>
          <cell r="O265" t="str">
            <v>ZADUR</v>
          </cell>
        </row>
        <row r="266">
          <cell r="A266" t="str">
            <v>REPDG</v>
          </cell>
          <cell r="B266" t="str">
            <v>Pointe des Galets</v>
          </cell>
          <cell r="C266" t="str">
            <v>Pointe des Galets</v>
          </cell>
          <cell r="D266" t="str">
            <v>Durban</v>
          </cell>
          <cell r="E266" t="str">
            <v>Rotterdam</v>
          </cell>
          <cell r="F266" t="str">
            <v>Usd</v>
          </cell>
          <cell r="G266">
            <v>185</v>
          </cell>
          <cell r="H266">
            <v>185</v>
          </cell>
          <cell r="I266" t="str">
            <v>Weekly</v>
          </cell>
          <cell r="J266">
            <v>52</v>
          </cell>
          <cell r="K266" t="str">
            <v>Y</v>
          </cell>
          <cell r="L266" t="str">
            <v>R</v>
          </cell>
          <cell r="M266">
            <v>12</v>
          </cell>
          <cell r="N266" t="str">
            <v>NLRTM</v>
          </cell>
          <cell r="O266" t="str">
            <v>ZADUR</v>
          </cell>
        </row>
        <row r="267">
          <cell r="A267" t="str">
            <v>HTPAP</v>
          </cell>
          <cell r="B267" t="str">
            <v>Port Au Prince</v>
          </cell>
          <cell r="C267" t="str">
            <v>Port Au Prince</v>
          </cell>
          <cell r="D267" t="str">
            <v>Colon Free Zone</v>
          </cell>
          <cell r="E267" t="str">
            <v>Rotterdam</v>
          </cell>
          <cell r="F267" t="str">
            <v>Euro</v>
          </cell>
          <cell r="G267">
            <v>160</v>
          </cell>
          <cell r="H267">
            <v>160</v>
          </cell>
          <cell r="I267" t="str">
            <v>Bi-weekly</v>
          </cell>
          <cell r="J267">
            <v>36</v>
          </cell>
          <cell r="K267" t="str">
            <v>N</v>
          </cell>
          <cell r="L267" t="str">
            <v>N</v>
          </cell>
          <cell r="M267">
            <v>14</v>
          </cell>
          <cell r="N267" t="str">
            <v>NLRTM</v>
          </cell>
          <cell r="O267" t="str">
            <v>PACFZ</v>
          </cell>
        </row>
        <row r="268">
          <cell r="A268" t="str">
            <v>ZAPLZ</v>
          </cell>
          <cell r="B268" t="str">
            <v>Port Elizabeth</v>
          </cell>
          <cell r="C268" t="str">
            <v>Port Elizabeth</v>
          </cell>
          <cell r="D268" t="str">
            <v>Durban</v>
          </cell>
          <cell r="E268" t="str">
            <v>Rotterdam</v>
          </cell>
          <cell r="F268" t="str">
            <v>Usd</v>
          </cell>
          <cell r="G268">
            <v>65</v>
          </cell>
          <cell r="H268">
            <v>65</v>
          </cell>
          <cell r="I268" t="str">
            <v>Weekly</v>
          </cell>
          <cell r="J268">
            <v>33</v>
          </cell>
          <cell r="K268" t="str">
            <v>Y</v>
          </cell>
          <cell r="L268" t="str">
            <v>Y</v>
          </cell>
          <cell r="M268">
            <v>1</v>
          </cell>
          <cell r="N268" t="str">
            <v>NLRTM</v>
          </cell>
          <cell r="O268" t="str">
            <v>ZADUR</v>
          </cell>
        </row>
        <row r="269">
          <cell r="A269" t="str">
            <v>MYPKG</v>
          </cell>
          <cell r="B269" t="str">
            <v>Port Klang</v>
          </cell>
          <cell r="C269" t="str">
            <v>Port Klang</v>
          </cell>
          <cell r="D269" t="str">
            <v>Singapore</v>
          </cell>
          <cell r="E269" t="str">
            <v>Rotterdam</v>
          </cell>
          <cell r="F269" t="str">
            <v>Usd</v>
          </cell>
          <cell r="G269">
            <v>23</v>
          </cell>
          <cell r="H269">
            <v>23</v>
          </cell>
          <cell r="I269" t="str">
            <v>Weekly</v>
          </cell>
          <cell r="J269">
            <v>34</v>
          </cell>
          <cell r="K269" t="str">
            <v>N</v>
          </cell>
          <cell r="L269" t="str">
            <v>Y</v>
          </cell>
          <cell r="M269">
            <v>1</v>
          </cell>
          <cell r="N269" t="str">
            <v>NLRTM</v>
          </cell>
          <cell r="O269" t="str">
            <v>SGSIN</v>
          </cell>
        </row>
        <row r="270">
          <cell r="A270" t="str">
            <v>MUPLU</v>
          </cell>
          <cell r="B270" t="str">
            <v>Port Louis</v>
          </cell>
          <cell r="C270" t="str">
            <v>Port Louis</v>
          </cell>
          <cell r="D270" t="str">
            <v>Singapore</v>
          </cell>
          <cell r="E270" t="str">
            <v>Rotterdam</v>
          </cell>
          <cell r="F270" t="str">
            <v>Usd</v>
          </cell>
          <cell r="G270">
            <v>65</v>
          </cell>
          <cell r="H270">
            <v>65</v>
          </cell>
          <cell r="I270" t="str">
            <v>Weekly</v>
          </cell>
          <cell r="J270">
            <v>44</v>
          </cell>
          <cell r="K270" t="str">
            <v>Y</v>
          </cell>
          <cell r="L270" t="str">
            <v>R</v>
          </cell>
          <cell r="M270">
            <v>1</v>
          </cell>
          <cell r="N270" t="str">
            <v>NLRTM</v>
          </cell>
          <cell r="O270" t="str">
            <v>SGSIN</v>
          </cell>
        </row>
        <row r="271">
          <cell r="A271" t="str">
            <v>PGPOM</v>
          </cell>
          <cell r="B271" t="str">
            <v>Port Moresby</v>
          </cell>
          <cell r="C271" t="str">
            <v>Port Moresby</v>
          </cell>
          <cell r="D271" t="str">
            <v>Hong Kong</v>
          </cell>
          <cell r="E271" t="str">
            <v>Rotterdam</v>
          </cell>
          <cell r="F271" t="str">
            <v>Usd</v>
          </cell>
          <cell r="G271">
            <v>295</v>
          </cell>
          <cell r="H271">
            <v>295</v>
          </cell>
          <cell r="I271" t="str">
            <v>Weekly</v>
          </cell>
          <cell r="J271">
            <v>71</v>
          </cell>
          <cell r="K271" t="str">
            <v>N</v>
          </cell>
          <cell r="L271" t="str">
            <v>R</v>
          </cell>
          <cell r="M271">
            <v>3</v>
          </cell>
          <cell r="N271" t="str">
            <v>NLRTM</v>
          </cell>
          <cell r="O271" t="str">
            <v>HKHKG</v>
          </cell>
        </row>
        <row r="272">
          <cell r="A272" t="str">
            <v>TTPOS</v>
          </cell>
          <cell r="B272" t="str">
            <v>Port of Spain</v>
          </cell>
          <cell r="C272" t="str">
            <v>Port of Spain</v>
          </cell>
          <cell r="D272" t="str">
            <v>Colon Free Zone</v>
          </cell>
          <cell r="E272" t="str">
            <v>Rotterdam</v>
          </cell>
          <cell r="F272" t="str">
            <v>Euro</v>
          </cell>
          <cell r="G272">
            <v>89</v>
          </cell>
          <cell r="H272">
            <v>89</v>
          </cell>
          <cell r="I272" t="str">
            <v>Bi-weekly</v>
          </cell>
          <cell r="J272">
            <v>35</v>
          </cell>
          <cell r="K272" t="str">
            <v>Y</v>
          </cell>
          <cell r="L272" t="str">
            <v>R</v>
          </cell>
          <cell r="M272">
            <v>14</v>
          </cell>
          <cell r="N272" t="str">
            <v>NLRTM</v>
          </cell>
          <cell r="O272" t="str">
            <v>PACFZ</v>
          </cell>
        </row>
        <row r="273">
          <cell r="A273" t="str">
            <v>EGPSD</v>
          </cell>
          <cell r="B273" t="str">
            <v>Port Said</v>
          </cell>
          <cell r="C273" t="str">
            <v>Port Said</v>
          </cell>
          <cell r="D273" t="str">
            <v>Alexandria</v>
          </cell>
          <cell r="E273" t="str">
            <v>Rotterdam</v>
          </cell>
          <cell r="F273" t="str">
            <v>Euro</v>
          </cell>
          <cell r="G273">
            <v>28</v>
          </cell>
          <cell r="H273">
            <v>28</v>
          </cell>
          <cell r="I273" t="str">
            <v>Weekly</v>
          </cell>
          <cell r="J273">
            <v>24</v>
          </cell>
          <cell r="K273" t="str">
            <v>Y</v>
          </cell>
          <cell r="L273" t="str">
            <v>R</v>
          </cell>
          <cell r="M273">
            <v>11</v>
          </cell>
          <cell r="N273" t="str">
            <v>NLRTM</v>
          </cell>
          <cell r="O273" t="str">
            <v>EGALY</v>
          </cell>
        </row>
        <row r="274">
          <cell r="A274" t="str">
            <v>SDPZU</v>
          </cell>
          <cell r="B274" t="str">
            <v>Port Sudan</v>
          </cell>
          <cell r="C274" t="str">
            <v>Port Sudan</v>
          </cell>
          <cell r="D274" t="str">
            <v>Dubai (Jebel Ali)</v>
          </cell>
          <cell r="E274" t="str">
            <v>Rotterdam</v>
          </cell>
          <cell r="F274" t="str">
            <v>Usd</v>
          </cell>
          <cell r="G274">
            <v>85</v>
          </cell>
          <cell r="H274">
            <v>85</v>
          </cell>
          <cell r="I274" t="str">
            <v>Weekly</v>
          </cell>
          <cell r="J274">
            <v>46</v>
          </cell>
          <cell r="K274" t="str">
            <v>N</v>
          </cell>
          <cell r="L274" t="str">
            <v>N</v>
          </cell>
          <cell r="M274">
            <v>9</v>
          </cell>
          <cell r="N274" t="str">
            <v>NLRTM</v>
          </cell>
          <cell r="O274" t="str">
            <v>PTOPO</v>
          </cell>
        </row>
        <row r="275">
          <cell r="A275" t="str">
            <v>VUVLI</v>
          </cell>
          <cell r="B275" t="str">
            <v>Port Vila</v>
          </cell>
          <cell r="C275" t="str">
            <v>Port Vila</v>
          </cell>
          <cell r="D275" t="str">
            <v>Hong Kong</v>
          </cell>
          <cell r="E275" t="str">
            <v>Rotterdam</v>
          </cell>
          <cell r="F275" t="str">
            <v>Usd</v>
          </cell>
          <cell r="G275">
            <v>240</v>
          </cell>
          <cell r="H275">
            <v>240</v>
          </cell>
          <cell r="I275" t="str">
            <v>Weekly</v>
          </cell>
          <cell r="J275">
            <v>71</v>
          </cell>
          <cell r="K275" t="str">
            <v>N</v>
          </cell>
          <cell r="L275" t="str">
            <v>R</v>
          </cell>
          <cell r="M275">
            <v>3</v>
          </cell>
          <cell r="N275" t="str">
            <v>NLRTM</v>
          </cell>
          <cell r="O275" t="str">
            <v>PTOPO</v>
          </cell>
        </row>
        <row r="276">
          <cell r="A276" t="str">
            <v>USPDX</v>
          </cell>
          <cell r="B276" t="str">
            <v>Portland OR</v>
          </cell>
          <cell r="C276" t="str">
            <v>Portland OR</v>
          </cell>
          <cell r="D276" t="str">
            <v>New York NY</v>
          </cell>
          <cell r="E276" t="str">
            <v>Rotterdam</v>
          </cell>
          <cell r="F276" t="str">
            <v>Usd</v>
          </cell>
          <cell r="G276">
            <v>73</v>
          </cell>
          <cell r="H276">
            <v>73</v>
          </cell>
          <cell r="I276" t="str">
            <v>Weekly</v>
          </cell>
          <cell r="J276">
            <v>30</v>
          </cell>
          <cell r="K276" t="str">
            <v>Y</v>
          </cell>
          <cell r="L276" t="str">
            <v>R</v>
          </cell>
          <cell r="M276">
            <v>13</v>
          </cell>
          <cell r="N276" t="str">
            <v>NLRTM</v>
          </cell>
          <cell r="O276" t="str">
            <v>USNYC</v>
          </cell>
        </row>
        <row r="277">
          <cell r="A277" t="str">
            <v>CVRAI</v>
          </cell>
          <cell r="B277" t="str">
            <v>Praia</v>
          </cell>
          <cell r="C277" t="str">
            <v>Praia</v>
          </cell>
          <cell r="D277" t="str">
            <v>Leixoes (Porto)</v>
          </cell>
          <cell r="E277" t="str">
            <v>Rotterdam</v>
          </cell>
          <cell r="F277" t="str">
            <v>Usd</v>
          </cell>
          <cell r="G277">
            <v>265</v>
          </cell>
          <cell r="H277">
            <v>265</v>
          </cell>
          <cell r="I277" t="str">
            <v>Weekly</v>
          </cell>
          <cell r="J277">
            <v>28</v>
          </cell>
          <cell r="K277" t="str">
            <v>N</v>
          </cell>
          <cell r="L277" t="str">
            <v>R</v>
          </cell>
          <cell r="M277" t="str">
            <v xml:space="preserve">6 / 14 </v>
          </cell>
          <cell r="N277" t="str">
            <v>NLRTM</v>
          </cell>
          <cell r="O277" t="str">
            <v>PTOPO</v>
          </cell>
        </row>
        <row r="278">
          <cell r="A278" t="str">
            <v>USPVD</v>
          </cell>
          <cell r="B278" t="str">
            <v>Providence RI</v>
          </cell>
          <cell r="C278" t="str">
            <v>Providence RI</v>
          </cell>
          <cell r="D278" t="str">
            <v>New York NY</v>
          </cell>
          <cell r="E278" t="str">
            <v>Rotterdam</v>
          </cell>
          <cell r="F278" t="str">
            <v>Usd</v>
          </cell>
          <cell r="G278">
            <v>45</v>
          </cell>
          <cell r="H278">
            <v>45</v>
          </cell>
          <cell r="I278" t="str">
            <v>Weekly</v>
          </cell>
          <cell r="J278">
            <v>20</v>
          </cell>
          <cell r="K278" t="str">
            <v>Y</v>
          </cell>
          <cell r="L278" t="str">
            <v>R</v>
          </cell>
          <cell r="M278">
            <v>13</v>
          </cell>
          <cell r="N278" t="str">
            <v>NLRTM</v>
          </cell>
          <cell r="O278" t="str">
            <v>USNYC</v>
          </cell>
        </row>
        <row r="279">
          <cell r="A279" t="str">
            <v>VEPBL</v>
          </cell>
          <cell r="B279" t="str">
            <v>Puerto Cabello</v>
          </cell>
          <cell r="C279" t="str">
            <v>Puerto Cabello</v>
          </cell>
          <cell r="D279" t="str">
            <v>Colon Free Zone</v>
          </cell>
          <cell r="E279" t="str">
            <v>Rotterdam</v>
          </cell>
          <cell r="F279" t="str">
            <v>Euro</v>
          </cell>
          <cell r="G279">
            <v>100</v>
          </cell>
          <cell r="H279">
            <v>100</v>
          </cell>
          <cell r="I279" t="str">
            <v>Bi-weekly</v>
          </cell>
          <cell r="J279">
            <v>35</v>
          </cell>
          <cell r="K279" t="str">
            <v>N</v>
          </cell>
          <cell r="L279" t="str">
            <v>R</v>
          </cell>
          <cell r="M279" t="str">
            <v xml:space="preserve">6 / 14 </v>
          </cell>
          <cell r="N279" t="str">
            <v>NLRTM</v>
          </cell>
          <cell r="O279" t="str">
            <v>PACFZ</v>
          </cell>
        </row>
        <row r="280">
          <cell r="A280" t="str">
            <v>CRLIO</v>
          </cell>
          <cell r="B280" t="str">
            <v>Puerto Limon</v>
          </cell>
          <cell r="C280" t="str">
            <v>Puerto Limon</v>
          </cell>
          <cell r="D280" t="str">
            <v>Colon Free Zone</v>
          </cell>
          <cell r="E280" t="str">
            <v>Rotterdam</v>
          </cell>
          <cell r="F280" t="str">
            <v>Euro</v>
          </cell>
          <cell r="G280">
            <v>74</v>
          </cell>
          <cell r="H280">
            <v>74</v>
          </cell>
          <cell r="I280" t="str">
            <v>Bi-weekly</v>
          </cell>
          <cell r="J280">
            <v>28</v>
          </cell>
          <cell r="K280" t="str">
            <v>Y</v>
          </cell>
          <cell r="L280" t="str">
            <v>R</v>
          </cell>
          <cell r="M280">
            <v>14</v>
          </cell>
          <cell r="N280" t="str">
            <v>NLRTM</v>
          </cell>
          <cell r="O280" t="str">
            <v>PACFZ</v>
          </cell>
        </row>
        <row r="281">
          <cell r="A281" t="str">
            <v>GTPRQ</v>
          </cell>
          <cell r="B281" t="str">
            <v>Puerto Quetzal</v>
          </cell>
          <cell r="C281" t="str">
            <v>Puerto Quetzal</v>
          </cell>
          <cell r="D281" t="str">
            <v>Colon Free Zone</v>
          </cell>
          <cell r="E281" t="str">
            <v>Rotterdam</v>
          </cell>
          <cell r="F281" t="str">
            <v>Euro</v>
          </cell>
          <cell r="G281">
            <v>84</v>
          </cell>
          <cell r="H281">
            <v>84</v>
          </cell>
          <cell r="I281" t="str">
            <v>Bi-weekly</v>
          </cell>
          <cell r="J281">
            <v>31</v>
          </cell>
          <cell r="K281" t="str">
            <v>Y</v>
          </cell>
          <cell r="L281" t="str">
            <v>R</v>
          </cell>
          <cell r="M281">
            <v>14</v>
          </cell>
          <cell r="N281" t="str">
            <v>NLRTM</v>
          </cell>
          <cell r="O281" t="str">
            <v>PACFZ</v>
          </cell>
        </row>
        <row r="282">
          <cell r="A282" t="str">
            <v>CLPUQ</v>
          </cell>
          <cell r="B282" t="str">
            <v>Punta Arenas</v>
          </cell>
          <cell r="C282" t="str">
            <v>Punta Arenas</v>
          </cell>
          <cell r="D282" t="str">
            <v>Valparaiso (San Antonio)</v>
          </cell>
          <cell r="E282" t="str">
            <v>Rotterdam</v>
          </cell>
          <cell r="F282" t="str">
            <v>Euro</v>
          </cell>
          <cell r="G282">
            <v>200</v>
          </cell>
          <cell r="H282">
            <v>300</v>
          </cell>
          <cell r="I282" t="str">
            <v>Weekly</v>
          </cell>
          <cell r="J282">
            <v>59</v>
          </cell>
          <cell r="K282" t="str">
            <v>R</v>
          </cell>
          <cell r="L282" t="str">
            <v>R</v>
          </cell>
          <cell r="M282" t="str">
            <v xml:space="preserve">6 / 14 </v>
          </cell>
          <cell r="N282" t="str">
            <v>NLRTM</v>
          </cell>
          <cell r="O282" t="str">
            <v>CLVAP</v>
          </cell>
        </row>
        <row r="283">
          <cell r="A283" t="str">
            <v>CNTAO</v>
          </cell>
          <cell r="B283" t="str">
            <v>Qingdao</v>
          </cell>
          <cell r="C283" t="str">
            <v>Qingdao</v>
          </cell>
          <cell r="D283" t="str">
            <v>Busan</v>
          </cell>
          <cell r="E283" t="str">
            <v>Rotterdam</v>
          </cell>
          <cell r="F283" t="str">
            <v>Usd</v>
          </cell>
          <cell r="G283">
            <v>20</v>
          </cell>
          <cell r="H283">
            <v>20</v>
          </cell>
          <cell r="I283" t="str">
            <v>Weekly</v>
          </cell>
          <cell r="J283">
            <v>50</v>
          </cell>
          <cell r="K283" t="str">
            <v>Y</v>
          </cell>
          <cell r="L283" t="str">
            <v>R</v>
          </cell>
          <cell r="M283" t="str">
            <v>2/4</v>
          </cell>
          <cell r="N283" t="str">
            <v>NLRTM</v>
          </cell>
          <cell r="O283" t="str">
            <v>KRPUS</v>
          </cell>
        </row>
        <row r="284">
          <cell r="A284" t="str">
            <v>USRAG</v>
          </cell>
          <cell r="B284" t="str">
            <v>Raleigh NC</v>
          </cell>
          <cell r="C284" t="str">
            <v>Raleigh NC</v>
          </cell>
          <cell r="D284" t="str">
            <v>New York NY</v>
          </cell>
          <cell r="E284" t="str">
            <v>Rotterdam</v>
          </cell>
          <cell r="F284" t="str">
            <v>Usd</v>
          </cell>
          <cell r="G284">
            <v>53</v>
          </cell>
          <cell r="H284">
            <v>53</v>
          </cell>
          <cell r="I284" t="str">
            <v>Weekly</v>
          </cell>
          <cell r="J284">
            <v>22</v>
          </cell>
          <cell r="K284" t="str">
            <v>Y</v>
          </cell>
          <cell r="L284" t="str">
            <v>R</v>
          </cell>
          <cell r="M284">
            <v>13</v>
          </cell>
          <cell r="N284" t="str">
            <v>NLRTM</v>
          </cell>
          <cell r="O284" t="str">
            <v>PKKHI</v>
          </cell>
        </row>
        <row r="285">
          <cell r="A285" t="str">
            <v>CKRAR</v>
          </cell>
          <cell r="B285" t="str">
            <v>Rarotonga</v>
          </cell>
          <cell r="C285" t="str">
            <v>Rarotonga</v>
          </cell>
          <cell r="D285" t="str">
            <v>Hong Kong</v>
          </cell>
          <cell r="E285" t="str">
            <v>Rotterdam</v>
          </cell>
          <cell r="F285" t="str">
            <v>Usd</v>
          </cell>
          <cell r="G285">
            <v>300</v>
          </cell>
          <cell r="H285">
            <v>300</v>
          </cell>
          <cell r="I285" t="str">
            <v>Weekly</v>
          </cell>
          <cell r="J285">
            <v>71</v>
          </cell>
          <cell r="K285" t="str">
            <v>N</v>
          </cell>
          <cell r="L285" t="str">
            <v>R</v>
          </cell>
          <cell r="M285">
            <v>3</v>
          </cell>
          <cell r="N285" t="str">
            <v>NLRTM</v>
          </cell>
          <cell r="O285" t="str">
            <v>PKKHI</v>
          </cell>
        </row>
        <row r="286">
          <cell r="A286" t="str">
            <v>AERKT</v>
          </cell>
          <cell r="B286" t="str">
            <v>Ras al Khaimah</v>
          </cell>
          <cell r="C286" t="str">
            <v>Ras al Khaimah</v>
          </cell>
          <cell r="D286" t="str">
            <v>Dubai (Jebel Ali)</v>
          </cell>
          <cell r="E286" t="str">
            <v>Rotterdam</v>
          </cell>
          <cell r="F286" t="str">
            <v>Usd</v>
          </cell>
          <cell r="G286">
            <v>30</v>
          </cell>
          <cell r="H286">
            <v>30</v>
          </cell>
          <cell r="I286" t="str">
            <v>Weekly</v>
          </cell>
          <cell r="J286">
            <v>28</v>
          </cell>
          <cell r="K286" t="str">
            <v>Y</v>
          </cell>
          <cell r="L286" t="str">
            <v>R</v>
          </cell>
          <cell r="M286" t="str">
            <v>6/9</v>
          </cell>
          <cell r="N286" t="str">
            <v>NLRTM</v>
          </cell>
          <cell r="O286" t="str">
            <v>AEDXB</v>
          </cell>
        </row>
        <row r="287">
          <cell r="A287" t="str">
            <v>PKRWP</v>
          </cell>
          <cell r="B287" t="str">
            <v>Rawalpindi</v>
          </cell>
          <cell r="C287" t="str">
            <v>Rawalpindi</v>
          </cell>
          <cell r="D287" t="str">
            <v>Karachi (Port Qasim)</v>
          </cell>
          <cell r="E287" t="str">
            <v>Rotterdam</v>
          </cell>
          <cell r="F287" t="str">
            <v>Usd</v>
          </cell>
          <cell r="G287">
            <v>76</v>
          </cell>
          <cell r="H287">
            <v>76</v>
          </cell>
          <cell r="I287" t="str">
            <v>Weekly</v>
          </cell>
          <cell r="J287">
            <v>34</v>
          </cell>
          <cell r="K287" t="str">
            <v>Y</v>
          </cell>
          <cell r="L287" t="str">
            <v>R</v>
          </cell>
          <cell r="M287">
            <v>13</v>
          </cell>
          <cell r="N287" t="str">
            <v>NLRTM</v>
          </cell>
          <cell r="O287" t="str">
            <v>PKKHI</v>
          </cell>
        </row>
        <row r="288">
          <cell r="A288" t="str">
            <v>CAREG</v>
          </cell>
          <cell r="B288" t="str">
            <v>Regina</v>
          </cell>
          <cell r="C288" t="str">
            <v>Regina</v>
          </cell>
          <cell r="D288" t="str">
            <v>Montreal</v>
          </cell>
          <cell r="E288" t="str">
            <v>Rotterdam</v>
          </cell>
          <cell r="F288" t="str">
            <v>Usd</v>
          </cell>
          <cell r="G288">
            <v>150</v>
          </cell>
          <cell r="H288">
            <v>182</v>
          </cell>
          <cell r="I288" t="str">
            <v>Weekly</v>
          </cell>
          <cell r="J288">
            <v>20</v>
          </cell>
          <cell r="K288" t="str">
            <v>Y</v>
          </cell>
          <cell r="L288" t="str">
            <v>Y</v>
          </cell>
          <cell r="M288" t="str">
            <v>6/8</v>
          </cell>
          <cell r="N288" t="str">
            <v>NLRTM</v>
          </cell>
          <cell r="O288" t="str">
            <v>CAMTR</v>
          </cell>
        </row>
        <row r="289">
          <cell r="A289" t="str">
            <v>ISREY</v>
          </cell>
          <cell r="B289" t="str">
            <v>Reykjavik</v>
          </cell>
          <cell r="C289" t="str">
            <v>Reykjavik</v>
          </cell>
          <cell r="D289" t="str">
            <v>Direct</v>
          </cell>
          <cell r="E289" t="str">
            <v>Rotterdam</v>
          </cell>
          <cell r="F289" t="str">
            <v>Euro</v>
          </cell>
          <cell r="G289">
            <v>65</v>
          </cell>
          <cell r="H289">
            <v>65</v>
          </cell>
          <cell r="I289" t="str">
            <v>Weekly</v>
          </cell>
          <cell r="J289">
            <v>5</v>
          </cell>
          <cell r="K289" t="str">
            <v>Y</v>
          </cell>
          <cell r="L289" t="str">
            <v>Y</v>
          </cell>
          <cell r="M289" t="str">
            <v xml:space="preserve">6 / 14 </v>
          </cell>
          <cell r="N289" t="str">
            <v>NLRTM</v>
          </cell>
          <cell r="O289" t="str">
            <v>BRSSZ</v>
          </cell>
        </row>
        <row r="290">
          <cell r="A290" t="str">
            <v>USRIC</v>
          </cell>
          <cell r="B290" t="str">
            <v>Richmond VA</v>
          </cell>
          <cell r="C290" t="str">
            <v>Richmond VA</v>
          </cell>
          <cell r="D290" t="str">
            <v>New York NY</v>
          </cell>
          <cell r="E290" t="str">
            <v>Rotterdam</v>
          </cell>
          <cell r="F290" t="str">
            <v>Usd</v>
          </cell>
          <cell r="G290">
            <v>34</v>
          </cell>
          <cell r="H290">
            <v>34</v>
          </cell>
          <cell r="I290" t="str">
            <v>Weekly</v>
          </cell>
          <cell r="J290">
            <v>23</v>
          </cell>
          <cell r="K290" t="str">
            <v>Y</v>
          </cell>
          <cell r="L290" t="str">
            <v>R</v>
          </cell>
          <cell r="M290">
            <v>13</v>
          </cell>
          <cell r="N290" t="str">
            <v>NLRTM</v>
          </cell>
          <cell r="O290" t="str">
            <v>USNYC</v>
          </cell>
        </row>
        <row r="291">
          <cell r="A291" t="str">
            <v>BRRIO</v>
          </cell>
          <cell r="B291" t="str">
            <v>Rio de Janeiro</v>
          </cell>
          <cell r="C291" t="str">
            <v>Rio de Janeiro</v>
          </cell>
          <cell r="D291" t="str">
            <v>Santos</v>
          </cell>
          <cell r="E291" t="str">
            <v>Rotterdam</v>
          </cell>
          <cell r="F291" t="str">
            <v>Euro</v>
          </cell>
          <cell r="G291">
            <v>28</v>
          </cell>
          <cell r="H291">
            <v>28</v>
          </cell>
          <cell r="I291" t="str">
            <v>Weekly</v>
          </cell>
          <cell r="J291">
            <v>31</v>
          </cell>
          <cell r="K291" t="str">
            <v>Y</v>
          </cell>
          <cell r="L291" t="str">
            <v>Y</v>
          </cell>
          <cell r="M291" t="str">
            <v xml:space="preserve">6 / 14 </v>
          </cell>
          <cell r="N291" t="str">
            <v>NLRTM</v>
          </cell>
          <cell r="O291" t="str">
            <v>BRSSZ</v>
          </cell>
        </row>
        <row r="292">
          <cell r="A292" t="str">
            <v>DOHAI</v>
          </cell>
          <cell r="B292" t="str">
            <v>Rio Haina</v>
          </cell>
          <cell r="C292" t="str">
            <v>Rio Haina</v>
          </cell>
          <cell r="D292" t="str">
            <v>Colon Free Zone</v>
          </cell>
          <cell r="E292" t="str">
            <v>Rotterdam</v>
          </cell>
          <cell r="F292" t="str">
            <v>Euro</v>
          </cell>
          <cell r="G292">
            <v>87</v>
          </cell>
          <cell r="H292">
            <v>87</v>
          </cell>
          <cell r="I292" t="str">
            <v>Bi-weekly</v>
          </cell>
          <cell r="J292">
            <v>30</v>
          </cell>
          <cell r="K292" t="str">
            <v>Y</v>
          </cell>
          <cell r="L292" t="str">
            <v>R</v>
          </cell>
          <cell r="M292">
            <v>14</v>
          </cell>
          <cell r="N292" t="str">
            <v>NLRTM</v>
          </cell>
          <cell r="O292" t="str">
            <v>PACFZ</v>
          </cell>
        </row>
        <row r="293">
          <cell r="A293" t="str">
            <v>SARYP</v>
          </cell>
          <cell r="B293" t="str">
            <v>Riyadh dry port</v>
          </cell>
          <cell r="C293" t="str">
            <v>Riyadh dry port</v>
          </cell>
          <cell r="D293" t="str">
            <v>Dubai (Jebel Ali)</v>
          </cell>
          <cell r="E293" t="str">
            <v>Rotterdam</v>
          </cell>
          <cell r="F293" t="str">
            <v>Usd</v>
          </cell>
          <cell r="G293">
            <v>44</v>
          </cell>
          <cell r="H293">
            <v>44</v>
          </cell>
          <cell r="I293" t="str">
            <v>Weekly</v>
          </cell>
          <cell r="J293">
            <v>34</v>
          </cell>
          <cell r="K293" t="str">
            <v>Y</v>
          </cell>
          <cell r="L293" t="str">
            <v>R</v>
          </cell>
          <cell r="M293">
            <v>9</v>
          </cell>
          <cell r="N293" t="str">
            <v>NLRTM</v>
          </cell>
          <cell r="O293" t="str">
            <v>AEDXB</v>
          </cell>
        </row>
        <row r="294">
          <cell r="A294" t="str">
            <v>USROC</v>
          </cell>
          <cell r="B294" t="str">
            <v>Rochester NY</v>
          </cell>
          <cell r="C294" t="str">
            <v>Rochester NY</v>
          </cell>
          <cell r="D294" t="str">
            <v>New York NY</v>
          </cell>
          <cell r="E294" t="str">
            <v>Rotterdam</v>
          </cell>
          <cell r="F294" t="str">
            <v>Usd</v>
          </cell>
          <cell r="G294">
            <v>85</v>
          </cell>
          <cell r="H294">
            <v>385</v>
          </cell>
          <cell r="I294" t="str">
            <v>Weekly</v>
          </cell>
          <cell r="J294">
            <v>23</v>
          </cell>
          <cell r="K294" t="str">
            <v>Y</v>
          </cell>
          <cell r="L294" t="str">
            <v>R</v>
          </cell>
          <cell r="M294">
            <v>13</v>
          </cell>
          <cell r="N294" t="str">
            <v>NLRTM</v>
          </cell>
          <cell r="O294" t="str">
            <v>USNYC</v>
          </cell>
        </row>
        <row r="295">
          <cell r="A295" t="str">
            <v>ARROS</v>
          </cell>
          <cell r="B295" t="str">
            <v>Rosario</v>
          </cell>
          <cell r="C295" t="str">
            <v>Rosario</v>
          </cell>
          <cell r="D295" t="str">
            <v>Montevideo</v>
          </cell>
          <cell r="E295" t="str">
            <v>Rotterdam</v>
          </cell>
          <cell r="F295" t="str">
            <v>Euro</v>
          </cell>
          <cell r="G295">
            <v>55</v>
          </cell>
          <cell r="H295">
            <v>55</v>
          </cell>
          <cell r="I295" t="str">
            <v>Bi-weekly</v>
          </cell>
          <cell r="J295">
            <v>37</v>
          </cell>
          <cell r="K295" t="str">
            <v>Y</v>
          </cell>
          <cell r="L295" t="str">
            <v>Y</v>
          </cell>
          <cell r="M295" t="str">
            <v xml:space="preserve">6 / 14 </v>
          </cell>
          <cell r="N295" t="str">
            <v>NLRTM</v>
          </cell>
          <cell r="O295" t="str">
            <v>UYMVD</v>
          </cell>
        </row>
        <row r="296">
          <cell r="A296" t="str">
            <v>JPSMN</v>
          </cell>
          <cell r="B296" t="str">
            <v>Sakaiminato</v>
          </cell>
          <cell r="C296" t="str">
            <v>Sakaiminato</v>
          </cell>
          <cell r="D296" t="str">
            <v>Busan</v>
          </cell>
          <cell r="E296" t="str">
            <v>Rotterdam</v>
          </cell>
          <cell r="F296" t="str">
            <v>Usd</v>
          </cell>
          <cell r="G296">
            <v>62</v>
          </cell>
          <cell r="H296">
            <v>97</v>
          </cell>
          <cell r="I296" t="str">
            <v>Weekly</v>
          </cell>
          <cell r="J296">
            <v>52</v>
          </cell>
          <cell r="K296" t="str">
            <v>N</v>
          </cell>
          <cell r="L296" t="str">
            <v>R</v>
          </cell>
          <cell r="M296">
            <v>4</v>
          </cell>
          <cell r="N296" t="str">
            <v>NLRTM</v>
          </cell>
          <cell r="O296" t="str">
            <v>KRPUS</v>
          </cell>
        </row>
        <row r="297">
          <cell r="A297" t="str">
            <v>JPSKT</v>
          </cell>
          <cell r="B297" t="str">
            <v>Sakata</v>
          </cell>
          <cell r="C297" t="str">
            <v>Sakata</v>
          </cell>
          <cell r="D297" t="str">
            <v>Busan</v>
          </cell>
          <cell r="E297" t="str">
            <v>Rotterdam</v>
          </cell>
          <cell r="F297" t="str">
            <v>Usd</v>
          </cell>
          <cell r="G297">
            <v>58</v>
          </cell>
          <cell r="H297">
            <v>58</v>
          </cell>
          <cell r="I297" t="str">
            <v>Weekly</v>
          </cell>
          <cell r="J297">
            <v>52</v>
          </cell>
          <cell r="K297" t="str">
            <v>N</v>
          </cell>
          <cell r="L297" t="str">
            <v>R</v>
          </cell>
          <cell r="M297">
            <v>4</v>
          </cell>
          <cell r="N297" t="str">
            <v>NLRTM</v>
          </cell>
          <cell r="O297" t="str">
            <v>KRPUS</v>
          </cell>
        </row>
        <row r="298">
          <cell r="A298" t="str">
            <v>USSLC</v>
          </cell>
          <cell r="B298" t="str">
            <v>Salt Lake City UT</v>
          </cell>
          <cell r="C298" t="str">
            <v>Salt Lake City UT</v>
          </cell>
          <cell r="D298" t="str">
            <v>New York NY</v>
          </cell>
          <cell r="E298" t="str">
            <v>Rotterdam</v>
          </cell>
          <cell r="F298" t="str">
            <v>Usd</v>
          </cell>
          <cell r="G298">
            <v>99</v>
          </cell>
          <cell r="H298">
            <v>99</v>
          </cell>
          <cell r="I298" t="str">
            <v>Weekly</v>
          </cell>
          <cell r="J298">
            <v>25</v>
          </cell>
          <cell r="K298" t="str">
            <v>Y</v>
          </cell>
          <cell r="L298" t="str">
            <v>R</v>
          </cell>
          <cell r="M298">
            <v>13</v>
          </cell>
          <cell r="N298" t="str">
            <v>NLRTM</v>
          </cell>
          <cell r="O298" t="str">
            <v>USNYC</v>
          </cell>
        </row>
        <row r="299">
          <cell r="A299" t="str">
            <v>BRSSA</v>
          </cell>
          <cell r="B299" t="str">
            <v>Salvador</v>
          </cell>
          <cell r="C299" t="str">
            <v>Salvador</v>
          </cell>
          <cell r="D299" t="str">
            <v>Santos</v>
          </cell>
          <cell r="E299" t="str">
            <v>Rotterdam</v>
          </cell>
          <cell r="F299" t="str">
            <v>Euro</v>
          </cell>
          <cell r="G299">
            <v>60</v>
          </cell>
          <cell r="H299">
            <v>60</v>
          </cell>
          <cell r="I299" t="str">
            <v>Weekly</v>
          </cell>
          <cell r="J299">
            <v>39</v>
          </cell>
          <cell r="K299" t="str">
            <v>Y</v>
          </cell>
          <cell r="L299" t="str">
            <v>Y</v>
          </cell>
          <cell r="M299" t="str">
            <v xml:space="preserve">6 / 14 </v>
          </cell>
          <cell r="N299" t="str">
            <v>NLRTM</v>
          </cell>
          <cell r="O299" t="str">
            <v>BRSSZ</v>
          </cell>
        </row>
        <row r="300">
          <cell r="A300" t="str">
            <v>USSAT</v>
          </cell>
          <cell r="B300" t="str">
            <v>San Antonio TX</v>
          </cell>
          <cell r="C300" t="str">
            <v>San Antonio TX</v>
          </cell>
          <cell r="D300" t="str">
            <v>New York NY</v>
          </cell>
          <cell r="E300" t="str">
            <v>Rotterdam</v>
          </cell>
          <cell r="F300" t="str">
            <v>Usd</v>
          </cell>
          <cell r="G300">
            <v>95</v>
          </cell>
          <cell r="H300">
            <v>95</v>
          </cell>
          <cell r="I300" t="str">
            <v>Weekly</v>
          </cell>
          <cell r="J300">
            <v>27</v>
          </cell>
          <cell r="K300" t="str">
            <v>Y</v>
          </cell>
          <cell r="L300" t="str">
            <v>R</v>
          </cell>
          <cell r="M300">
            <v>13</v>
          </cell>
          <cell r="N300" t="str">
            <v>NLRTM</v>
          </cell>
          <cell r="O300" t="str">
            <v>USNYC</v>
          </cell>
        </row>
        <row r="301">
          <cell r="A301" t="str">
            <v>USSAN</v>
          </cell>
          <cell r="B301" t="str">
            <v>San Diego CA</v>
          </cell>
          <cell r="C301" t="str">
            <v>San Diego CA</v>
          </cell>
          <cell r="D301" t="str">
            <v>New York NY</v>
          </cell>
          <cell r="E301" t="str">
            <v>Rotterdam</v>
          </cell>
          <cell r="F301" t="str">
            <v>Usd</v>
          </cell>
          <cell r="G301">
            <v>74</v>
          </cell>
          <cell r="H301">
            <v>74</v>
          </cell>
          <cell r="I301" t="str">
            <v>Weekly</v>
          </cell>
          <cell r="J301">
            <v>30</v>
          </cell>
          <cell r="K301" t="str">
            <v>Y</v>
          </cell>
          <cell r="L301" t="str">
            <v>R</v>
          </cell>
          <cell r="M301">
            <v>13</v>
          </cell>
          <cell r="N301" t="str">
            <v>NLRTM</v>
          </cell>
          <cell r="O301" t="str">
            <v>USNYC</v>
          </cell>
        </row>
        <row r="302">
          <cell r="A302" t="str">
            <v>USSFO</v>
          </cell>
          <cell r="B302" t="str">
            <v>San Francisco CA</v>
          </cell>
          <cell r="C302" t="str">
            <v>San Francisco CA</v>
          </cell>
          <cell r="D302" t="str">
            <v>New York NY</v>
          </cell>
          <cell r="E302" t="str">
            <v>Rotterdam</v>
          </cell>
          <cell r="F302" t="str">
            <v>Usd</v>
          </cell>
          <cell r="G302">
            <v>73</v>
          </cell>
          <cell r="H302">
            <v>73</v>
          </cell>
          <cell r="I302" t="str">
            <v>Weekly</v>
          </cell>
          <cell r="J302">
            <v>31</v>
          </cell>
          <cell r="K302" t="str">
            <v>Y</v>
          </cell>
          <cell r="L302" t="str">
            <v>R</v>
          </cell>
          <cell r="M302">
            <v>13</v>
          </cell>
          <cell r="N302" t="str">
            <v>NLRTM</v>
          </cell>
          <cell r="O302" t="str">
            <v>USNYC</v>
          </cell>
        </row>
        <row r="303">
          <cell r="A303" t="str">
            <v>CRSJO</v>
          </cell>
          <cell r="B303" t="str">
            <v>San Jose</v>
          </cell>
          <cell r="C303" t="str">
            <v>San Jose</v>
          </cell>
          <cell r="D303" t="str">
            <v>Colon Free Zone</v>
          </cell>
          <cell r="E303" t="str">
            <v>Rotterdam</v>
          </cell>
          <cell r="F303" t="str">
            <v>Euro</v>
          </cell>
          <cell r="G303">
            <v>74</v>
          </cell>
          <cell r="H303">
            <v>74</v>
          </cell>
          <cell r="I303" t="str">
            <v>Bi-weekly</v>
          </cell>
          <cell r="J303">
            <v>28</v>
          </cell>
          <cell r="K303" t="str">
            <v>Y</v>
          </cell>
          <cell r="L303" t="str">
            <v>R</v>
          </cell>
          <cell r="M303">
            <v>14</v>
          </cell>
          <cell r="N303" t="str">
            <v>NLRTM</v>
          </cell>
          <cell r="O303" t="str">
            <v>PACFZ</v>
          </cell>
        </row>
        <row r="304">
          <cell r="A304" t="str">
            <v>PRSJU</v>
          </cell>
          <cell r="B304" t="str">
            <v>San Juan</v>
          </cell>
          <cell r="C304" t="str">
            <v>San Juan</v>
          </cell>
          <cell r="D304" t="str">
            <v>Colon Free Zone</v>
          </cell>
          <cell r="E304" t="str">
            <v>Rotterdam</v>
          </cell>
          <cell r="F304" t="str">
            <v>Euro</v>
          </cell>
          <cell r="G304">
            <v>95</v>
          </cell>
          <cell r="H304">
            <v>95</v>
          </cell>
          <cell r="I304" t="str">
            <v>Bi-weekly</v>
          </cell>
          <cell r="J304">
            <v>31</v>
          </cell>
          <cell r="K304" t="str">
            <v>Y</v>
          </cell>
          <cell r="L304" t="str">
            <v>R</v>
          </cell>
          <cell r="M304">
            <v>14</v>
          </cell>
          <cell r="N304" t="str">
            <v>NLRTM</v>
          </cell>
          <cell r="O304" t="str">
            <v>PACFZ</v>
          </cell>
        </row>
        <row r="305">
          <cell r="A305" t="str">
            <v>HNSAP</v>
          </cell>
          <cell r="B305" t="str">
            <v>San Pedro Sula</v>
          </cell>
          <cell r="C305" t="str">
            <v>San Pedro Sula</v>
          </cell>
          <cell r="D305" t="str">
            <v>Colon Free Zone</v>
          </cell>
          <cell r="E305" t="str">
            <v>Rotterdam</v>
          </cell>
          <cell r="F305" t="str">
            <v>Euro</v>
          </cell>
          <cell r="G305">
            <v>85</v>
          </cell>
          <cell r="H305">
            <v>85</v>
          </cell>
          <cell r="I305" t="str">
            <v>Bi-weekly</v>
          </cell>
          <cell r="J305">
            <v>31</v>
          </cell>
          <cell r="K305" t="str">
            <v>Y</v>
          </cell>
          <cell r="L305" t="str">
            <v>R</v>
          </cell>
          <cell r="M305">
            <v>14</v>
          </cell>
          <cell r="N305" t="str">
            <v>NLRTM</v>
          </cell>
          <cell r="O305" t="str">
            <v>PACFZ</v>
          </cell>
        </row>
        <row r="306">
          <cell r="A306" t="str">
            <v>SVSAL</v>
          </cell>
          <cell r="B306" t="str">
            <v>San Salvador</v>
          </cell>
          <cell r="C306" t="str">
            <v>San Salvador</v>
          </cell>
          <cell r="D306" t="str">
            <v>Colon Free Zone</v>
          </cell>
          <cell r="E306" t="str">
            <v>Rotterdam</v>
          </cell>
          <cell r="F306" t="str">
            <v>Euro</v>
          </cell>
          <cell r="G306">
            <v>90</v>
          </cell>
          <cell r="H306">
            <v>90</v>
          </cell>
          <cell r="I306" t="str">
            <v>Bi-weekly</v>
          </cell>
          <cell r="J306">
            <v>31</v>
          </cell>
          <cell r="K306" t="str">
            <v>Y</v>
          </cell>
          <cell r="L306" t="str">
            <v>R</v>
          </cell>
          <cell r="M306">
            <v>14</v>
          </cell>
          <cell r="N306" t="str">
            <v>NLRTM</v>
          </cell>
          <cell r="O306" t="str">
            <v>PACFZ</v>
          </cell>
        </row>
        <row r="307">
          <cell r="A307" t="str">
            <v>CLSVE</v>
          </cell>
          <cell r="B307" t="str">
            <v>San Vicente</v>
          </cell>
          <cell r="C307" t="str">
            <v>San Vicente</v>
          </cell>
          <cell r="D307" t="str">
            <v>Valparaiso (San Antonio)</v>
          </cell>
          <cell r="E307" t="str">
            <v>Rotterdam</v>
          </cell>
          <cell r="F307" t="str">
            <v>Euro</v>
          </cell>
          <cell r="G307">
            <v>140</v>
          </cell>
          <cell r="H307">
            <v>200</v>
          </cell>
          <cell r="I307" t="str">
            <v>Weekly</v>
          </cell>
          <cell r="J307">
            <v>55</v>
          </cell>
          <cell r="K307" t="str">
            <v>R</v>
          </cell>
          <cell r="L307" t="str">
            <v>R</v>
          </cell>
          <cell r="M307" t="str">
            <v xml:space="preserve">6 / 14 </v>
          </cell>
          <cell r="N307" t="str">
            <v>NLRTM</v>
          </cell>
          <cell r="O307" t="str">
            <v>CLVAP</v>
          </cell>
        </row>
        <row r="308">
          <cell r="A308" t="str">
            <v>MYSDK</v>
          </cell>
          <cell r="B308" t="str">
            <v>Sandakan</v>
          </cell>
          <cell r="C308" t="str">
            <v>Sandakan</v>
          </cell>
          <cell r="D308" t="str">
            <v>Singapore</v>
          </cell>
          <cell r="E308" t="str">
            <v>Rotterdam</v>
          </cell>
          <cell r="F308" t="str">
            <v>Usd</v>
          </cell>
          <cell r="G308">
            <v>163</v>
          </cell>
          <cell r="H308">
            <v>326</v>
          </cell>
          <cell r="I308" t="str">
            <v>Weekly</v>
          </cell>
          <cell r="J308">
            <v>40</v>
          </cell>
          <cell r="K308" t="str">
            <v>N</v>
          </cell>
          <cell r="L308" t="str">
            <v>R</v>
          </cell>
          <cell r="M308">
            <v>1</v>
          </cell>
          <cell r="N308" t="str">
            <v>NLRTM</v>
          </cell>
          <cell r="O308" t="str">
            <v>SGSIN</v>
          </cell>
        </row>
        <row r="309">
          <cell r="A309" t="str">
            <v>BOSRZ</v>
          </cell>
          <cell r="B309" t="str">
            <v>Santa Cruz</v>
          </cell>
          <cell r="C309" t="str">
            <v>Santa Cruz</v>
          </cell>
          <cell r="D309" t="str">
            <v>Callao</v>
          </cell>
          <cell r="E309" t="str">
            <v>Rotterdam</v>
          </cell>
          <cell r="F309" t="str">
            <v>Euro</v>
          </cell>
          <cell r="G309">
            <v>150</v>
          </cell>
          <cell r="H309">
            <v>200</v>
          </cell>
          <cell r="I309" t="str">
            <v>Weekly</v>
          </cell>
          <cell r="J309">
            <v>64</v>
          </cell>
          <cell r="K309" t="str">
            <v>Y</v>
          </cell>
          <cell r="L309" t="str">
            <v>Y</v>
          </cell>
          <cell r="M309" t="str">
            <v xml:space="preserve">6 / 14 </v>
          </cell>
          <cell r="N309" t="str">
            <v>NLRTM</v>
          </cell>
          <cell r="O309" t="str">
            <v>PECLL</v>
          </cell>
        </row>
        <row r="310">
          <cell r="A310" t="str">
            <v>PTSMA</v>
          </cell>
          <cell r="B310" t="str">
            <v>Santa Maria Island</v>
          </cell>
          <cell r="C310" t="str">
            <v>Santa Maria Island</v>
          </cell>
          <cell r="D310" t="str">
            <v>Leixoes (Porto)</v>
          </cell>
          <cell r="E310" t="str">
            <v>Rotterdam</v>
          </cell>
          <cell r="F310" t="str">
            <v>Usd</v>
          </cell>
          <cell r="G310">
            <v>225</v>
          </cell>
          <cell r="H310">
            <v>225</v>
          </cell>
          <cell r="I310" t="str">
            <v>Weekly</v>
          </cell>
          <cell r="J310">
            <v>24</v>
          </cell>
          <cell r="K310" t="str">
            <v>N</v>
          </cell>
          <cell r="L310" t="str">
            <v>R</v>
          </cell>
          <cell r="M310" t="str">
            <v xml:space="preserve"> </v>
          </cell>
          <cell r="N310" t="str">
            <v>NLRTM</v>
          </cell>
          <cell r="O310" t="str">
            <v>PTOPO</v>
          </cell>
        </row>
        <row r="311">
          <cell r="A311" t="str">
            <v>CLSCL</v>
          </cell>
          <cell r="B311" t="str">
            <v>Santiago</v>
          </cell>
          <cell r="C311" t="str">
            <v>Santiago</v>
          </cell>
          <cell r="D311" t="str">
            <v>Valparaiso (San Antonio)</v>
          </cell>
          <cell r="E311" t="str">
            <v>Rotterdam</v>
          </cell>
          <cell r="F311" t="str">
            <v>Euro</v>
          </cell>
          <cell r="G311">
            <v>50</v>
          </cell>
          <cell r="H311">
            <v>75</v>
          </cell>
          <cell r="I311" t="str">
            <v>Weekly</v>
          </cell>
          <cell r="J311">
            <v>39</v>
          </cell>
          <cell r="K311" t="str">
            <v>R</v>
          </cell>
          <cell r="L311" t="str">
            <v>R</v>
          </cell>
          <cell r="M311" t="str">
            <v xml:space="preserve">6 / 14 </v>
          </cell>
          <cell r="N311" t="str">
            <v>NLRTM</v>
          </cell>
          <cell r="O311" t="str">
            <v>CLVAP</v>
          </cell>
        </row>
        <row r="312">
          <cell r="A312" t="str">
            <v>VUSAN</v>
          </cell>
          <cell r="B312" t="str">
            <v>Santo</v>
          </cell>
          <cell r="C312" t="str">
            <v>Santo</v>
          </cell>
          <cell r="D312" t="str">
            <v>Hong Kong</v>
          </cell>
          <cell r="E312" t="str">
            <v>Rotterdam</v>
          </cell>
          <cell r="F312" t="str">
            <v>Usd</v>
          </cell>
          <cell r="G312">
            <v>320</v>
          </cell>
          <cell r="H312">
            <v>320</v>
          </cell>
          <cell r="I312" t="str">
            <v>Weekly</v>
          </cell>
          <cell r="J312">
            <v>77</v>
          </cell>
          <cell r="K312" t="str">
            <v>N</v>
          </cell>
          <cell r="L312" t="str">
            <v>R</v>
          </cell>
          <cell r="M312">
            <v>3</v>
          </cell>
          <cell r="N312" t="str">
            <v>NLRTM</v>
          </cell>
          <cell r="O312" t="str">
            <v>HKHKG</v>
          </cell>
        </row>
        <row r="313">
          <cell r="A313" t="str">
            <v>DOSDQ</v>
          </cell>
          <cell r="B313" t="str">
            <v>Santo Domingo</v>
          </cell>
          <cell r="C313" t="str">
            <v>Santo Domingo</v>
          </cell>
          <cell r="D313" t="str">
            <v>Colon Free Zone</v>
          </cell>
          <cell r="E313" t="str">
            <v>Rotterdam</v>
          </cell>
          <cell r="F313" t="str">
            <v>Euro</v>
          </cell>
          <cell r="G313">
            <v>87</v>
          </cell>
          <cell r="H313">
            <v>87</v>
          </cell>
          <cell r="I313" t="str">
            <v>Bi-weekly</v>
          </cell>
          <cell r="J313">
            <v>30</v>
          </cell>
          <cell r="K313" t="str">
            <v>Y</v>
          </cell>
          <cell r="L313" t="str">
            <v>R</v>
          </cell>
          <cell r="M313">
            <v>14</v>
          </cell>
          <cell r="N313" t="str">
            <v>NLRTM</v>
          </cell>
          <cell r="O313" t="str">
            <v>PACFZ</v>
          </cell>
        </row>
        <row r="314">
          <cell r="A314" t="str">
            <v>GTSTC</v>
          </cell>
          <cell r="B314" t="str">
            <v>Santo Tomas de Castilla</v>
          </cell>
          <cell r="C314" t="str">
            <v>Santo Tomas de Castilla</v>
          </cell>
          <cell r="D314" t="str">
            <v>Colon Free Zone</v>
          </cell>
          <cell r="E314" t="str">
            <v>Rotterdam</v>
          </cell>
          <cell r="F314" t="str">
            <v>Euro</v>
          </cell>
          <cell r="G314">
            <v>84</v>
          </cell>
          <cell r="H314">
            <v>84</v>
          </cell>
          <cell r="I314" t="str">
            <v>Bi-weekly</v>
          </cell>
          <cell r="J314">
            <v>31</v>
          </cell>
          <cell r="K314" t="str">
            <v>Y</v>
          </cell>
          <cell r="L314" t="str">
            <v>R</v>
          </cell>
          <cell r="M314">
            <v>14</v>
          </cell>
          <cell r="N314" t="str">
            <v>NLRTM</v>
          </cell>
          <cell r="O314" t="str">
            <v>PACFZ</v>
          </cell>
        </row>
        <row r="315">
          <cell r="A315" t="str">
            <v>BRSSZ</v>
          </cell>
          <cell r="B315" t="str">
            <v>Santos</v>
          </cell>
          <cell r="C315" t="str">
            <v>Santos</v>
          </cell>
          <cell r="D315" t="str">
            <v>Direct</v>
          </cell>
          <cell r="E315" t="str">
            <v>Rotterdam</v>
          </cell>
          <cell r="F315" t="str">
            <v>Euro</v>
          </cell>
          <cell r="G315">
            <v>3</v>
          </cell>
          <cell r="H315">
            <v>3</v>
          </cell>
          <cell r="I315" t="str">
            <v>Weekly</v>
          </cell>
          <cell r="J315">
            <v>21</v>
          </cell>
          <cell r="K315" t="str">
            <v>Y</v>
          </cell>
          <cell r="L315" t="str">
            <v>Y</v>
          </cell>
          <cell r="M315">
            <v>14</v>
          </cell>
          <cell r="N315" t="str">
            <v>NLRTM</v>
          </cell>
          <cell r="O315" t="str">
            <v>PTOPO</v>
          </cell>
        </row>
        <row r="316">
          <cell r="A316" t="str">
            <v>PTSJZ</v>
          </cell>
          <cell r="B316" t="str">
            <v>Sao Jorge Island</v>
          </cell>
          <cell r="C316" t="str">
            <v>Sao Jorge Island</v>
          </cell>
          <cell r="D316" t="str">
            <v>Leixoes (Porto)</v>
          </cell>
          <cell r="E316" t="str">
            <v>Rotterdam</v>
          </cell>
          <cell r="F316" t="str">
            <v>Usd</v>
          </cell>
          <cell r="G316">
            <v>230</v>
          </cell>
          <cell r="H316">
            <v>230</v>
          </cell>
          <cell r="I316" t="str">
            <v>Weekly</v>
          </cell>
          <cell r="J316">
            <v>24</v>
          </cell>
          <cell r="K316" t="str">
            <v>N</v>
          </cell>
          <cell r="L316" t="str">
            <v>R</v>
          </cell>
          <cell r="M316" t="str">
            <v xml:space="preserve"> </v>
          </cell>
          <cell r="N316" t="str">
            <v>NLRTM</v>
          </cell>
          <cell r="O316" t="str">
            <v>PTOPO</v>
          </cell>
        </row>
        <row r="317">
          <cell r="A317" t="str">
            <v>PTSMI</v>
          </cell>
          <cell r="B317" t="str">
            <v xml:space="preserve">Sao Miguel </v>
          </cell>
          <cell r="C317" t="str">
            <v xml:space="preserve">Sao Miguel </v>
          </cell>
          <cell r="D317" t="str">
            <v>Leixoes (Porto)</v>
          </cell>
          <cell r="E317" t="str">
            <v>Rotterdam</v>
          </cell>
          <cell r="F317" t="str">
            <v>Usd</v>
          </cell>
          <cell r="G317">
            <v>180</v>
          </cell>
          <cell r="H317">
            <v>180</v>
          </cell>
          <cell r="I317" t="str">
            <v>Weekly</v>
          </cell>
          <cell r="J317">
            <v>24</v>
          </cell>
          <cell r="K317" t="str">
            <v>N</v>
          </cell>
          <cell r="L317" t="str">
            <v>R</v>
          </cell>
          <cell r="M317" t="str">
            <v xml:space="preserve"> </v>
          </cell>
          <cell r="N317" t="str">
            <v>NLRTM</v>
          </cell>
          <cell r="O317" t="str">
            <v>PTOPO</v>
          </cell>
        </row>
        <row r="318">
          <cell r="A318" t="str">
            <v>BRSAO</v>
          </cell>
          <cell r="B318" t="str">
            <v>Sao Paulo</v>
          </cell>
          <cell r="C318" t="str">
            <v>Sao Paulo</v>
          </cell>
          <cell r="D318" t="str">
            <v>Santos</v>
          </cell>
          <cell r="E318" t="str">
            <v>Rotterdam</v>
          </cell>
          <cell r="F318" t="str">
            <v>Euro</v>
          </cell>
          <cell r="G318">
            <v>14</v>
          </cell>
          <cell r="H318">
            <v>14</v>
          </cell>
          <cell r="I318" t="str">
            <v>Weekly</v>
          </cell>
          <cell r="J318">
            <v>28</v>
          </cell>
          <cell r="K318" t="str">
            <v>Y</v>
          </cell>
          <cell r="L318" t="str">
            <v>Y</v>
          </cell>
          <cell r="M318" t="str">
            <v xml:space="preserve">6 / 14 </v>
          </cell>
          <cell r="N318" t="str">
            <v>NLRTM</v>
          </cell>
          <cell r="O318" t="str">
            <v>BRSSZ</v>
          </cell>
        </row>
        <row r="319">
          <cell r="A319" t="str">
            <v>CVVXE</v>
          </cell>
          <cell r="B319" t="str">
            <v>Sao Vicente</v>
          </cell>
          <cell r="C319" t="str">
            <v>Sao Vicente</v>
          </cell>
          <cell r="D319" t="str">
            <v>Leixoes (Porto)</v>
          </cell>
          <cell r="E319" t="str">
            <v>Rotterdam</v>
          </cell>
          <cell r="F319" t="str">
            <v>Usd</v>
          </cell>
          <cell r="G319">
            <v>265</v>
          </cell>
          <cell r="H319">
            <v>265</v>
          </cell>
          <cell r="I319" t="str">
            <v>Weekly</v>
          </cell>
          <cell r="J319">
            <v>29</v>
          </cell>
          <cell r="K319" t="str">
            <v>N</v>
          </cell>
          <cell r="L319" t="str">
            <v>R</v>
          </cell>
          <cell r="M319">
            <v>13</v>
          </cell>
          <cell r="N319" t="str">
            <v>NLRTM</v>
          </cell>
          <cell r="O319" t="str">
            <v>PTOPO</v>
          </cell>
        </row>
        <row r="320">
          <cell r="A320" t="str">
            <v>CASAK</v>
          </cell>
          <cell r="B320" t="str">
            <v>Saskatoon</v>
          </cell>
          <cell r="C320" t="str">
            <v>Saskatoon</v>
          </cell>
          <cell r="D320" t="str">
            <v>Montreal</v>
          </cell>
          <cell r="E320" t="str">
            <v>Rotterdam</v>
          </cell>
          <cell r="F320" t="str">
            <v>Usd</v>
          </cell>
          <cell r="G320">
            <v>150</v>
          </cell>
          <cell r="H320">
            <v>182</v>
          </cell>
          <cell r="I320" t="str">
            <v>Weekly</v>
          </cell>
          <cell r="J320">
            <v>20</v>
          </cell>
          <cell r="K320" t="str">
            <v>Y</v>
          </cell>
          <cell r="L320" t="str">
            <v>Y</v>
          </cell>
          <cell r="M320" t="str">
            <v>6/8</v>
          </cell>
          <cell r="N320" t="str">
            <v>NLRTM</v>
          </cell>
          <cell r="O320" t="str">
            <v>CAMTR</v>
          </cell>
        </row>
        <row r="321">
          <cell r="A321" t="str">
            <v>USSAV</v>
          </cell>
          <cell r="B321" t="str">
            <v>Savannah GA</v>
          </cell>
          <cell r="C321" t="str">
            <v>Savannah GA</v>
          </cell>
          <cell r="D321" t="str">
            <v>New York NY</v>
          </cell>
          <cell r="E321" t="str">
            <v>Rotterdam</v>
          </cell>
          <cell r="F321" t="str">
            <v>Usd</v>
          </cell>
          <cell r="G321">
            <v>36</v>
          </cell>
          <cell r="H321">
            <v>36</v>
          </cell>
          <cell r="I321" t="str">
            <v>Weekly</v>
          </cell>
          <cell r="J321">
            <v>22</v>
          </cell>
          <cell r="K321" t="str">
            <v>Y</v>
          </cell>
          <cell r="L321" t="str">
            <v>R</v>
          </cell>
          <cell r="M321">
            <v>13</v>
          </cell>
          <cell r="N321" t="str">
            <v>NLRTM</v>
          </cell>
          <cell r="O321" t="str">
            <v>USNYC</v>
          </cell>
        </row>
        <row r="322">
          <cell r="A322" t="str">
            <v>USSEA</v>
          </cell>
          <cell r="B322" t="str">
            <v>Seattle WA</v>
          </cell>
          <cell r="C322" t="str">
            <v>Seattle WA</v>
          </cell>
          <cell r="D322" t="str">
            <v>New York NY</v>
          </cell>
          <cell r="E322" t="str">
            <v>Rotterdam</v>
          </cell>
          <cell r="F322" t="str">
            <v>Usd</v>
          </cell>
          <cell r="G322">
            <v>72</v>
          </cell>
          <cell r="H322">
            <v>72</v>
          </cell>
          <cell r="I322" t="str">
            <v>Weekly</v>
          </cell>
          <cell r="J322">
            <v>31</v>
          </cell>
          <cell r="K322" t="str">
            <v>Y</v>
          </cell>
          <cell r="L322" t="str">
            <v>R</v>
          </cell>
          <cell r="M322">
            <v>13</v>
          </cell>
          <cell r="N322" t="str">
            <v>NLRTM</v>
          </cell>
          <cell r="O322" t="str">
            <v>USNYC</v>
          </cell>
        </row>
        <row r="323">
          <cell r="A323" t="str">
            <v>IDSRG</v>
          </cell>
          <cell r="B323" t="str">
            <v>Semarang</v>
          </cell>
          <cell r="C323" t="str">
            <v>Semarang</v>
          </cell>
          <cell r="D323" t="str">
            <v>Singapore</v>
          </cell>
          <cell r="E323" t="str">
            <v>Rotterdam</v>
          </cell>
          <cell r="F323" t="str">
            <v>Usd</v>
          </cell>
          <cell r="G323">
            <v>1</v>
          </cell>
          <cell r="H323">
            <v>1</v>
          </cell>
          <cell r="I323" t="str">
            <v>Weekly</v>
          </cell>
          <cell r="J323">
            <v>35</v>
          </cell>
          <cell r="K323" t="str">
            <v>Y</v>
          </cell>
          <cell r="L323" t="str">
            <v>R</v>
          </cell>
          <cell r="M323">
            <v>1</v>
          </cell>
          <cell r="N323" t="str">
            <v>NLRTM</v>
          </cell>
          <cell r="O323" t="str">
            <v>SGSIN</v>
          </cell>
        </row>
        <row r="324">
          <cell r="A324" t="str">
            <v>JPSDJ</v>
          </cell>
          <cell r="B324" t="str">
            <v>Sendai (Miyagi)</v>
          </cell>
          <cell r="C324" t="str">
            <v>Sendai (Miyagi)</v>
          </cell>
          <cell r="D324" t="str">
            <v>Busan</v>
          </cell>
          <cell r="E324" t="str">
            <v>Rotterdam</v>
          </cell>
          <cell r="F324" t="str">
            <v>Usd</v>
          </cell>
          <cell r="G324">
            <v>100</v>
          </cell>
          <cell r="H324">
            <v>100</v>
          </cell>
          <cell r="I324" t="str">
            <v>Weekly</v>
          </cell>
          <cell r="J324">
            <v>53</v>
          </cell>
          <cell r="K324" t="str">
            <v>N</v>
          </cell>
          <cell r="L324" t="str">
            <v>R</v>
          </cell>
          <cell r="M324">
            <v>4</v>
          </cell>
          <cell r="N324" t="str">
            <v>NLRTM</v>
          </cell>
          <cell r="O324" t="str">
            <v>KRPUS</v>
          </cell>
        </row>
        <row r="325">
          <cell r="A325" t="str">
            <v>KRSEL</v>
          </cell>
          <cell r="B325" t="str">
            <v>Seoul</v>
          </cell>
          <cell r="C325" t="str">
            <v>Seoul</v>
          </cell>
          <cell r="D325" t="str">
            <v>Busan</v>
          </cell>
          <cell r="E325" t="str">
            <v>Rotterdam</v>
          </cell>
          <cell r="F325" t="str">
            <v>Usd</v>
          </cell>
          <cell r="G325">
            <v>4</v>
          </cell>
          <cell r="H325">
            <v>34</v>
          </cell>
          <cell r="I325" t="str">
            <v>Weekly</v>
          </cell>
          <cell r="J325">
            <v>44</v>
          </cell>
          <cell r="K325" t="str">
            <v>Y</v>
          </cell>
          <cell r="L325" t="str">
            <v>R</v>
          </cell>
          <cell r="M325">
            <v>4</v>
          </cell>
          <cell r="N325" t="str">
            <v>NLRTM</v>
          </cell>
          <cell r="O325" t="str">
            <v>KRPUS</v>
          </cell>
        </row>
        <row r="326">
          <cell r="A326" t="str">
            <v>CNSHA</v>
          </cell>
          <cell r="B326" t="str">
            <v>Shanghai</v>
          </cell>
          <cell r="C326" t="str">
            <v>Shanghai</v>
          </cell>
          <cell r="D326" t="str">
            <v>Direct</v>
          </cell>
          <cell r="E326" t="str">
            <v>Rotterdam</v>
          </cell>
          <cell r="F326" t="str">
            <v>Usd</v>
          </cell>
          <cell r="G326">
            <v>1</v>
          </cell>
          <cell r="H326">
            <v>1</v>
          </cell>
          <cell r="I326" t="str">
            <v>Weekly</v>
          </cell>
          <cell r="J326">
            <v>30</v>
          </cell>
          <cell r="K326" t="str">
            <v>Y</v>
          </cell>
          <cell r="L326" t="str">
            <v>Y</v>
          </cell>
          <cell r="M326">
            <v>2</v>
          </cell>
          <cell r="N326" t="str">
            <v>NLRTM</v>
          </cell>
          <cell r="O326" t="str">
            <v>CNSHA</v>
          </cell>
        </row>
        <row r="327">
          <cell r="A327" t="str">
            <v>CNSGU</v>
          </cell>
          <cell r="B327" t="str">
            <v>Shangyu</v>
          </cell>
          <cell r="C327" t="str">
            <v>Shangyu</v>
          </cell>
          <cell r="D327" t="str">
            <v>Shanghai</v>
          </cell>
          <cell r="E327" t="str">
            <v>Rotterdam</v>
          </cell>
          <cell r="F327" t="str">
            <v>Usd</v>
          </cell>
          <cell r="G327">
            <v>25</v>
          </cell>
          <cell r="H327">
            <v>25</v>
          </cell>
          <cell r="I327" t="str">
            <v>Weekly</v>
          </cell>
          <cell r="J327">
            <v>44</v>
          </cell>
          <cell r="K327" t="str">
            <v>R</v>
          </cell>
          <cell r="L327" t="str">
            <v>R</v>
          </cell>
          <cell r="M327">
            <v>2</v>
          </cell>
          <cell r="N327" t="str">
            <v>NLRTM</v>
          </cell>
          <cell r="O327" t="str">
            <v>CNSHA</v>
          </cell>
        </row>
        <row r="328">
          <cell r="A328" t="str">
            <v>CNSXG</v>
          </cell>
          <cell r="B328" t="str">
            <v>Shaoxing</v>
          </cell>
          <cell r="C328" t="str">
            <v>Shaoxing</v>
          </cell>
          <cell r="D328" t="str">
            <v>Shanghai</v>
          </cell>
          <cell r="E328" t="str">
            <v>Rotterdam</v>
          </cell>
          <cell r="F328" t="str">
            <v>Usd</v>
          </cell>
          <cell r="G328">
            <v>25</v>
          </cell>
          <cell r="H328">
            <v>25</v>
          </cell>
          <cell r="I328" t="str">
            <v>Weekly</v>
          </cell>
          <cell r="J328">
            <v>44</v>
          </cell>
          <cell r="K328" t="str">
            <v>R</v>
          </cell>
          <cell r="L328" t="str">
            <v>R</v>
          </cell>
          <cell r="M328">
            <v>2</v>
          </cell>
          <cell r="N328" t="str">
            <v>NLRTM</v>
          </cell>
          <cell r="O328" t="str">
            <v>CNSHA</v>
          </cell>
        </row>
        <row r="329">
          <cell r="A329" t="str">
            <v>AESHJ</v>
          </cell>
          <cell r="B329" t="str">
            <v>Sharjah (by road)</v>
          </cell>
          <cell r="C329" t="str">
            <v>Sharjah (by road)</v>
          </cell>
          <cell r="D329" t="str">
            <v>Dubai (Jebel Ali)</v>
          </cell>
          <cell r="E329" t="str">
            <v>Rotterdam</v>
          </cell>
          <cell r="F329" t="str">
            <v>Usd</v>
          </cell>
          <cell r="G329">
            <v>30</v>
          </cell>
          <cell r="H329">
            <v>30</v>
          </cell>
          <cell r="I329" t="str">
            <v>Weekly</v>
          </cell>
          <cell r="J329">
            <v>29</v>
          </cell>
          <cell r="K329" t="str">
            <v>Y</v>
          </cell>
          <cell r="L329" t="str">
            <v>R</v>
          </cell>
          <cell r="M329" t="str">
            <v>6/9</v>
          </cell>
          <cell r="N329" t="str">
            <v>NLRTM</v>
          </cell>
          <cell r="O329" t="str">
            <v>AEDXB</v>
          </cell>
        </row>
        <row r="330">
          <cell r="A330" t="str">
            <v>AESHJ</v>
          </cell>
          <cell r="B330" t="str">
            <v>Sharjah (by sea)</v>
          </cell>
          <cell r="C330" t="str">
            <v>Sharjah (by sea)</v>
          </cell>
          <cell r="D330" t="str">
            <v>Dubai (Jebel Ali)</v>
          </cell>
          <cell r="E330" t="str">
            <v>Rotterdam</v>
          </cell>
          <cell r="F330" t="str">
            <v>Usd</v>
          </cell>
          <cell r="G330">
            <v>45</v>
          </cell>
          <cell r="H330">
            <v>45</v>
          </cell>
          <cell r="I330" t="str">
            <v>Weekly</v>
          </cell>
          <cell r="J330">
            <v>31</v>
          </cell>
          <cell r="K330" t="str">
            <v>Y</v>
          </cell>
          <cell r="L330" t="str">
            <v>R</v>
          </cell>
          <cell r="M330" t="str">
            <v>6/9</v>
          </cell>
          <cell r="N330" t="str">
            <v>NLRTM</v>
          </cell>
          <cell r="O330" t="str">
            <v>AEDXB</v>
          </cell>
        </row>
        <row r="331">
          <cell r="A331" t="str">
            <v>JPSMZ</v>
          </cell>
          <cell r="B331" t="str">
            <v>Shimizu</v>
          </cell>
          <cell r="C331" t="str">
            <v>Shimizu</v>
          </cell>
          <cell r="D331" t="str">
            <v>Busan</v>
          </cell>
          <cell r="E331" t="str">
            <v>Rotterdam</v>
          </cell>
          <cell r="F331" t="str">
            <v>Usd</v>
          </cell>
          <cell r="G331">
            <v>42</v>
          </cell>
          <cell r="H331">
            <v>42</v>
          </cell>
          <cell r="I331" t="str">
            <v>Weekly</v>
          </cell>
          <cell r="J331">
            <v>51</v>
          </cell>
          <cell r="K331" t="str">
            <v>N</v>
          </cell>
          <cell r="L331" t="str">
            <v>R</v>
          </cell>
          <cell r="M331">
            <v>4</v>
          </cell>
          <cell r="N331" t="str">
            <v>NLRTM</v>
          </cell>
          <cell r="O331" t="str">
            <v>PKKHI</v>
          </cell>
        </row>
        <row r="332">
          <cell r="A332" t="str">
            <v>JPSHS</v>
          </cell>
          <cell r="B332" t="str">
            <v>Shimonoseki</v>
          </cell>
          <cell r="C332" t="str">
            <v>Shimonoseki</v>
          </cell>
          <cell r="D332" t="str">
            <v>Busan</v>
          </cell>
          <cell r="E332" t="str">
            <v>Rotterdam</v>
          </cell>
          <cell r="F332" t="str">
            <v>Usd</v>
          </cell>
          <cell r="G332">
            <v>62</v>
          </cell>
          <cell r="H332">
            <v>62</v>
          </cell>
          <cell r="I332" t="str">
            <v>Weekly</v>
          </cell>
          <cell r="J332">
            <v>50</v>
          </cell>
          <cell r="K332" t="str">
            <v>N</v>
          </cell>
          <cell r="L332" t="str">
            <v>R</v>
          </cell>
          <cell r="M332">
            <v>4</v>
          </cell>
          <cell r="N332" t="str">
            <v>NLRTM</v>
          </cell>
          <cell r="O332" t="str">
            <v>PKKHI</v>
          </cell>
        </row>
        <row r="333">
          <cell r="A333" t="str">
            <v>CNSUD</v>
          </cell>
          <cell r="B333" t="str">
            <v>Shunde (Rongqi)</v>
          </cell>
          <cell r="C333" t="str">
            <v>Shunde (Rongqi)</v>
          </cell>
          <cell r="D333" t="str">
            <v>Hong Kong</v>
          </cell>
          <cell r="E333" t="str">
            <v>Rotterdam</v>
          </cell>
          <cell r="F333" t="str">
            <v>Usd</v>
          </cell>
          <cell r="G333">
            <v>70</v>
          </cell>
          <cell r="H333">
            <v>70</v>
          </cell>
          <cell r="I333" t="str">
            <v>Weekly</v>
          </cell>
          <cell r="J333">
            <v>43</v>
          </cell>
          <cell r="K333" t="str">
            <v>R</v>
          </cell>
          <cell r="L333" t="str">
            <v>R</v>
          </cell>
          <cell r="M333" t="str">
            <v>2/3</v>
          </cell>
          <cell r="N333" t="str">
            <v>NLRTM</v>
          </cell>
          <cell r="O333" t="str">
            <v>HKHKG</v>
          </cell>
        </row>
        <row r="334">
          <cell r="A334" t="str">
            <v>PKSKT</v>
          </cell>
          <cell r="B334" t="str">
            <v>Sialkot</v>
          </cell>
          <cell r="C334" t="str">
            <v>Sialkot</v>
          </cell>
          <cell r="D334" t="str">
            <v>Karachi (Port Qasim)</v>
          </cell>
          <cell r="E334" t="str">
            <v>Rotterdam</v>
          </cell>
          <cell r="F334" t="str">
            <v>Usd</v>
          </cell>
          <cell r="G334">
            <v>76</v>
          </cell>
          <cell r="H334">
            <v>76</v>
          </cell>
          <cell r="I334" t="str">
            <v>Weekly</v>
          </cell>
          <cell r="J334">
            <v>34</v>
          </cell>
          <cell r="K334" t="str">
            <v>Y</v>
          </cell>
          <cell r="L334" t="str">
            <v>R</v>
          </cell>
          <cell r="M334">
            <v>1</v>
          </cell>
          <cell r="N334" t="str">
            <v>NLRTM</v>
          </cell>
          <cell r="O334" t="str">
            <v>PKKHI</v>
          </cell>
        </row>
        <row r="335">
          <cell r="A335" t="str">
            <v>MYSBW</v>
          </cell>
          <cell r="B335" t="str">
            <v>Sibu</v>
          </cell>
          <cell r="C335" t="str">
            <v>Sibu</v>
          </cell>
          <cell r="D335" t="str">
            <v>Singapore</v>
          </cell>
          <cell r="E335" t="str">
            <v>Rotterdam</v>
          </cell>
          <cell r="F335" t="str">
            <v>Usd</v>
          </cell>
          <cell r="G335">
            <v>72</v>
          </cell>
          <cell r="H335">
            <v>72</v>
          </cell>
          <cell r="I335" t="str">
            <v>Weekly</v>
          </cell>
          <cell r="J335">
            <v>40</v>
          </cell>
          <cell r="K335" t="str">
            <v>N</v>
          </cell>
          <cell r="L335" t="str">
            <v>R</v>
          </cell>
          <cell r="M335">
            <v>1</v>
          </cell>
          <cell r="N335" t="str">
            <v>NLRTM</v>
          </cell>
          <cell r="O335" t="str">
            <v>SGSIN</v>
          </cell>
        </row>
        <row r="336">
          <cell r="A336" t="str">
            <v>KHSIH</v>
          </cell>
          <cell r="B336" t="str">
            <v>Sihanoukville</v>
          </cell>
          <cell r="C336" t="str">
            <v>Sihanoukville</v>
          </cell>
          <cell r="D336" t="str">
            <v>Singapore</v>
          </cell>
          <cell r="E336" t="str">
            <v>Rotterdam</v>
          </cell>
          <cell r="F336" t="str">
            <v>Usd</v>
          </cell>
          <cell r="G336">
            <v>47</v>
          </cell>
          <cell r="H336">
            <v>47</v>
          </cell>
          <cell r="I336" t="str">
            <v>Weekly</v>
          </cell>
          <cell r="J336">
            <v>35</v>
          </cell>
          <cell r="K336" t="str">
            <v>N</v>
          </cell>
          <cell r="L336" t="str">
            <v>R</v>
          </cell>
          <cell r="M336">
            <v>1</v>
          </cell>
          <cell r="N336" t="str">
            <v>NLRTM</v>
          </cell>
          <cell r="O336" t="str">
            <v>SGSIN</v>
          </cell>
        </row>
        <row r="337">
          <cell r="A337" t="str">
            <v>SGSIN</v>
          </cell>
          <cell r="B337" t="str">
            <v>Singapore</v>
          </cell>
          <cell r="C337" t="str">
            <v>Singapore</v>
          </cell>
          <cell r="D337" t="str">
            <v>Direct</v>
          </cell>
          <cell r="E337" t="str">
            <v>Rotterdam</v>
          </cell>
          <cell r="F337" t="str">
            <v>Usd</v>
          </cell>
          <cell r="G337">
            <v>1</v>
          </cell>
          <cell r="H337">
            <v>1</v>
          </cell>
          <cell r="I337" t="str">
            <v>Weekly</v>
          </cell>
          <cell r="J337">
            <v>28</v>
          </cell>
          <cell r="K337" t="str">
            <v>Y</v>
          </cell>
          <cell r="L337" t="str">
            <v>Y</v>
          </cell>
          <cell r="M337">
            <v>11</v>
          </cell>
          <cell r="N337" t="str">
            <v>NLRTM</v>
          </cell>
          <cell r="O337" t="str">
            <v>EGALY</v>
          </cell>
        </row>
        <row r="338">
          <cell r="A338" t="str">
            <v>OMSOH</v>
          </cell>
          <cell r="B338" t="str">
            <v>Sohar</v>
          </cell>
          <cell r="C338" t="str">
            <v>Sohar</v>
          </cell>
          <cell r="D338" t="str">
            <v>Dubai (Jebel Ali)</v>
          </cell>
          <cell r="E338" t="str">
            <v>Rotterdam</v>
          </cell>
          <cell r="F338" t="str">
            <v>Usd</v>
          </cell>
          <cell r="G338">
            <v>35</v>
          </cell>
          <cell r="H338">
            <v>35</v>
          </cell>
          <cell r="I338" t="str">
            <v>Weekly</v>
          </cell>
          <cell r="J338">
            <v>35</v>
          </cell>
          <cell r="K338" t="str">
            <v>Y</v>
          </cell>
          <cell r="L338" t="str">
            <v>R</v>
          </cell>
          <cell r="M338">
            <v>9</v>
          </cell>
          <cell r="N338" t="str">
            <v>NLRTM</v>
          </cell>
          <cell r="O338" t="str">
            <v>AEDXB</v>
          </cell>
        </row>
        <row r="339">
          <cell r="A339" t="str">
            <v>EGSOK</v>
          </cell>
          <cell r="B339" t="str">
            <v>Sokhna Port</v>
          </cell>
          <cell r="C339" t="str">
            <v>Sokhna Port</v>
          </cell>
          <cell r="D339" t="str">
            <v>Alexandria</v>
          </cell>
          <cell r="E339" t="str">
            <v>Rotterdam</v>
          </cell>
          <cell r="F339" t="str">
            <v>Euro</v>
          </cell>
          <cell r="G339">
            <v>58</v>
          </cell>
          <cell r="H339">
            <v>58</v>
          </cell>
          <cell r="I339" t="str">
            <v>Weekly</v>
          </cell>
          <cell r="J339">
            <v>22</v>
          </cell>
          <cell r="K339" t="str">
            <v>Y</v>
          </cell>
          <cell r="L339" t="str">
            <v>R</v>
          </cell>
          <cell r="M339">
            <v>11</v>
          </cell>
          <cell r="N339" t="str">
            <v>NLRTM</v>
          </cell>
          <cell r="O339" t="str">
            <v>EGALY</v>
          </cell>
        </row>
        <row r="340">
          <cell r="A340" t="str">
            <v>USSGF</v>
          </cell>
          <cell r="B340" t="str">
            <v>Springfield MO</v>
          </cell>
          <cell r="C340" t="str">
            <v>Springfield MO</v>
          </cell>
          <cell r="D340" t="str">
            <v>New York NY</v>
          </cell>
          <cell r="E340" t="str">
            <v>Rotterdam</v>
          </cell>
          <cell r="F340" t="str">
            <v>Usd</v>
          </cell>
          <cell r="G340">
            <v>75</v>
          </cell>
          <cell r="H340">
            <v>75</v>
          </cell>
          <cell r="I340" t="str">
            <v>Weekly</v>
          </cell>
          <cell r="J340">
            <v>25</v>
          </cell>
          <cell r="K340" t="str">
            <v>Y</v>
          </cell>
          <cell r="L340" t="str">
            <v>R</v>
          </cell>
          <cell r="M340">
            <v>13</v>
          </cell>
          <cell r="N340" t="str">
            <v>NLRTM</v>
          </cell>
          <cell r="O340" t="str">
            <v>USNYC</v>
          </cell>
        </row>
        <row r="341">
          <cell r="A341" t="str">
            <v>USSTL</v>
          </cell>
          <cell r="B341" t="str">
            <v>St Louis MO</v>
          </cell>
          <cell r="C341" t="str">
            <v>St Louis MO</v>
          </cell>
          <cell r="D341" t="str">
            <v>New York NY</v>
          </cell>
          <cell r="E341" t="str">
            <v>Rotterdam</v>
          </cell>
          <cell r="F341" t="str">
            <v>Usd</v>
          </cell>
          <cell r="G341">
            <v>40</v>
          </cell>
          <cell r="H341">
            <v>40</v>
          </cell>
          <cell r="I341" t="str">
            <v>Weekly</v>
          </cell>
          <cell r="J341">
            <v>25</v>
          </cell>
          <cell r="K341" t="str">
            <v>Y</v>
          </cell>
          <cell r="L341" t="str">
            <v>R</v>
          </cell>
          <cell r="M341">
            <v>13</v>
          </cell>
          <cell r="N341" t="str">
            <v>NLRTM</v>
          </cell>
          <cell r="O341" t="str">
            <v>USNYC</v>
          </cell>
        </row>
        <row r="342">
          <cell r="A342" t="str">
            <v>RULED</v>
          </cell>
          <cell r="B342" t="str">
            <v>St. Petersburg</v>
          </cell>
          <cell r="C342" t="str">
            <v>St. Petersburg</v>
          </cell>
          <cell r="D342" t="str">
            <v>Direct</v>
          </cell>
          <cell r="E342" t="str">
            <v>Rotterdam</v>
          </cell>
          <cell r="F342" t="str">
            <v>Euro</v>
          </cell>
          <cell r="G342">
            <v>42</v>
          </cell>
          <cell r="H342">
            <v>42</v>
          </cell>
          <cell r="I342" t="str">
            <v>Bi-weekly</v>
          </cell>
          <cell r="J342">
            <v>6</v>
          </cell>
          <cell r="K342" t="str">
            <v>N</v>
          </cell>
          <cell r="L342" t="str">
            <v>N</v>
          </cell>
          <cell r="M342">
            <v>11</v>
          </cell>
          <cell r="N342" t="str">
            <v>NLRTM</v>
          </cell>
          <cell r="O342" t="str">
            <v>EGALY</v>
          </cell>
        </row>
        <row r="343">
          <cell r="A343" t="str">
            <v>BRSUA</v>
          </cell>
          <cell r="B343" t="str">
            <v>Suape</v>
          </cell>
          <cell r="C343" t="str">
            <v>Suape</v>
          </cell>
          <cell r="D343" t="str">
            <v>Santos</v>
          </cell>
          <cell r="E343" t="str">
            <v>Rotterdam</v>
          </cell>
          <cell r="F343" t="str">
            <v>Euro</v>
          </cell>
          <cell r="G343">
            <v>80</v>
          </cell>
          <cell r="H343">
            <v>80</v>
          </cell>
          <cell r="I343" t="str">
            <v>Weekly</v>
          </cell>
          <cell r="J343">
            <v>43</v>
          </cell>
          <cell r="K343" t="str">
            <v>Y</v>
          </cell>
          <cell r="L343" t="str">
            <v>Y</v>
          </cell>
          <cell r="M343" t="str">
            <v xml:space="preserve">6 / 14 </v>
          </cell>
          <cell r="N343" t="str">
            <v>NLRTM</v>
          </cell>
          <cell r="O343" t="str">
            <v>BRSSZ</v>
          </cell>
        </row>
        <row r="344">
          <cell r="A344" t="str">
            <v>EGSUZ</v>
          </cell>
          <cell r="B344" t="str">
            <v>Suez</v>
          </cell>
          <cell r="C344" t="str">
            <v>Suez</v>
          </cell>
          <cell r="D344" t="str">
            <v>Alexandria</v>
          </cell>
          <cell r="E344" t="str">
            <v>Rotterdam</v>
          </cell>
          <cell r="F344" t="str">
            <v>Euro</v>
          </cell>
          <cell r="G344">
            <v>48</v>
          </cell>
          <cell r="H344">
            <v>48</v>
          </cell>
          <cell r="I344" t="str">
            <v>Weekly</v>
          </cell>
          <cell r="J344">
            <v>22</v>
          </cell>
          <cell r="K344" t="str">
            <v>Y</v>
          </cell>
          <cell r="L344" t="str">
            <v>R</v>
          </cell>
          <cell r="M344">
            <v>11</v>
          </cell>
          <cell r="N344" t="str">
            <v>NLRTM</v>
          </cell>
          <cell r="O344" t="str">
            <v>EGALY</v>
          </cell>
        </row>
        <row r="345">
          <cell r="A345" t="str">
            <v>IDSUB</v>
          </cell>
          <cell r="B345" t="str">
            <v>Surabaya</v>
          </cell>
          <cell r="C345" t="str">
            <v>Surabaya</v>
          </cell>
          <cell r="D345" t="str">
            <v>Singapore</v>
          </cell>
          <cell r="E345" t="str">
            <v>Rotterdam</v>
          </cell>
          <cell r="F345" t="str">
            <v>Usd</v>
          </cell>
          <cell r="G345">
            <v>1</v>
          </cell>
          <cell r="H345">
            <v>1</v>
          </cell>
          <cell r="I345" t="str">
            <v>Weekly</v>
          </cell>
          <cell r="J345">
            <v>35</v>
          </cell>
          <cell r="K345" t="str">
            <v>Y</v>
          </cell>
          <cell r="L345" t="str">
            <v>R</v>
          </cell>
          <cell r="M345">
            <v>1</v>
          </cell>
          <cell r="N345" t="str">
            <v>NLRTM</v>
          </cell>
          <cell r="O345" t="str">
            <v>SGSIN</v>
          </cell>
        </row>
        <row r="346">
          <cell r="A346" t="str">
            <v>FJSUV</v>
          </cell>
          <cell r="B346" t="str">
            <v>Suva</v>
          </cell>
          <cell r="C346" t="str">
            <v>Suva</v>
          </cell>
          <cell r="D346" t="str">
            <v>Hong Kong</v>
          </cell>
          <cell r="E346" t="str">
            <v>Rotterdam</v>
          </cell>
          <cell r="F346" t="str">
            <v>Usd</v>
          </cell>
          <cell r="G346">
            <v>150</v>
          </cell>
          <cell r="H346">
            <v>150</v>
          </cell>
          <cell r="I346" t="str">
            <v>Weekly</v>
          </cell>
          <cell r="J346">
            <v>67</v>
          </cell>
          <cell r="K346" t="str">
            <v>N</v>
          </cell>
          <cell r="L346" t="str">
            <v>R</v>
          </cell>
          <cell r="M346">
            <v>3</v>
          </cell>
          <cell r="N346" t="str">
            <v>NLRTM</v>
          </cell>
          <cell r="O346" t="str">
            <v>HKHKG</v>
          </cell>
        </row>
        <row r="347">
          <cell r="A347" t="str">
            <v>CNSZH</v>
          </cell>
          <cell r="B347" t="str">
            <v>Suzhou</v>
          </cell>
          <cell r="C347" t="str">
            <v>Suzhou</v>
          </cell>
          <cell r="D347" t="str">
            <v>Shanghai</v>
          </cell>
          <cell r="E347" t="str">
            <v>Rotterdam</v>
          </cell>
          <cell r="F347" t="str">
            <v>Usd</v>
          </cell>
          <cell r="G347">
            <v>5</v>
          </cell>
          <cell r="H347">
            <v>5</v>
          </cell>
          <cell r="I347" t="str">
            <v>Weekly</v>
          </cell>
          <cell r="J347">
            <v>44</v>
          </cell>
          <cell r="K347" t="str">
            <v>R</v>
          </cell>
          <cell r="L347" t="str">
            <v>R</v>
          </cell>
          <cell r="M347">
            <v>2</v>
          </cell>
          <cell r="N347" t="str">
            <v>NLRTM</v>
          </cell>
          <cell r="O347" t="str">
            <v>CNSHA</v>
          </cell>
        </row>
        <row r="348">
          <cell r="A348" t="str">
            <v>AUSYD</v>
          </cell>
          <cell r="B348" t="str">
            <v>Sydney</v>
          </cell>
          <cell r="C348" t="str">
            <v>Sydney</v>
          </cell>
          <cell r="D348" t="str">
            <v>Singapore</v>
          </cell>
          <cell r="E348" t="str">
            <v>Rotterdam</v>
          </cell>
          <cell r="F348" t="str">
            <v>Usd</v>
          </cell>
          <cell r="G348">
            <v>2</v>
          </cell>
          <cell r="H348">
            <v>2</v>
          </cell>
          <cell r="I348" t="str">
            <v>Weekly</v>
          </cell>
          <cell r="J348">
            <v>46</v>
          </cell>
          <cell r="K348" t="str">
            <v>Y</v>
          </cell>
          <cell r="L348" t="str">
            <v>R</v>
          </cell>
          <cell r="M348" t="str">
            <v xml:space="preserve">1 / 16 </v>
          </cell>
          <cell r="N348" t="str">
            <v>NLRTM</v>
          </cell>
          <cell r="O348" t="str">
            <v>SGSIN</v>
          </cell>
        </row>
        <row r="349">
          <cell r="A349" t="str">
            <v>AUSYD</v>
          </cell>
          <cell r="B349" t="str">
            <v>Sydney (Direct)</v>
          </cell>
          <cell r="C349" t="str">
            <v>Sydney</v>
          </cell>
          <cell r="D349" t="str">
            <v>Direct</v>
          </cell>
          <cell r="E349" t="str">
            <v>Rotterdam</v>
          </cell>
          <cell r="F349" t="str">
            <v>Usd</v>
          </cell>
          <cell r="G349">
            <v>35</v>
          </cell>
          <cell r="H349">
            <v>35</v>
          </cell>
          <cell r="I349" t="str">
            <v>Weekly</v>
          </cell>
          <cell r="J349">
            <v>43</v>
          </cell>
          <cell r="K349" t="str">
            <v>Y</v>
          </cell>
          <cell r="L349" t="str">
            <v>Y</v>
          </cell>
          <cell r="M349">
            <v>16</v>
          </cell>
          <cell r="N349" t="str">
            <v>NLRTM</v>
          </cell>
          <cell r="O349" t="str">
            <v>HKHKG</v>
          </cell>
        </row>
        <row r="350">
          <cell r="A350" t="str">
            <v>CNTAG</v>
          </cell>
          <cell r="B350" t="str">
            <v>Taicang</v>
          </cell>
          <cell r="C350" t="str">
            <v>Taicang</v>
          </cell>
          <cell r="D350" t="str">
            <v>Shanghai</v>
          </cell>
          <cell r="E350" t="str">
            <v>Rotterdam</v>
          </cell>
          <cell r="F350" t="str">
            <v>Usd</v>
          </cell>
          <cell r="G350">
            <v>20</v>
          </cell>
          <cell r="H350">
            <v>20</v>
          </cell>
          <cell r="I350" t="str">
            <v>Weekly</v>
          </cell>
          <cell r="J350">
            <v>44</v>
          </cell>
          <cell r="K350" t="str">
            <v>R</v>
          </cell>
          <cell r="L350" t="str">
            <v>R</v>
          </cell>
          <cell r="M350">
            <v>2</v>
          </cell>
          <cell r="N350" t="str">
            <v>NLRTM</v>
          </cell>
          <cell r="O350" t="str">
            <v>CNSHA</v>
          </cell>
        </row>
        <row r="351">
          <cell r="A351" t="str">
            <v>TWTXG</v>
          </cell>
          <cell r="B351" t="str">
            <v>Taichung</v>
          </cell>
          <cell r="C351" t="str">
            <v>Taichung</v>
          </cell>
          <cell r="D351" t="str">
            <v>Hong Kong</v>
          </cell>
          <cell r="E351" t="str">
            <v>Rotterdam</v>
          </cell>
          <cell r="F351" t="str">
            <v>Usd</v>
          </cell>
          <cell r="G351">
            <v>53</v>
          </cell>
          <cell r="H351">
            <v>53</v>
          </cell>
          <cell r="I351" t="str">
            <v>Weekly</v>
          </cell>
          <cell r="J351">
            <v>40</v>
          </cell>
          <cell r="K351" t="str">
            <v>Y</v>
          </cell>
          <cell r="L351" t="str">
            <v>N</v>
          </cell>
          <cell r="M351">
            <v>3</v>
          </cell>
          <cell r="N351" t="str">
            <v>NLRTM</v>
          </cell>
          <cell r="O351" t="str">
            <v>HKHKG</v>
          </cell>
        </row>
        <row r="352">
          <cell r="A352" t="str">
            <v>TWTPE</v>
          </cell>
          <cell r="B352" t="str">
            <v>Taipei</v>
          </cell>
          <cell r="C352" t="str">
            <v>Taipei</v>
          </cell>
          <cell r="D352" t="str">
            <v>Hong Kong</v>
          </cell>
          <cell r="E352" t="str">
            <v>Rotterdam</v>
          </cell>
          <cell r="F352" t="str">
            <v>Usd</v>
          </cell>
          <cell r="G352">
            <v>72</v>
          </cell>
          <cell r="H352">
            <v>72</v>
          </cell>
          <cell r="I352" t="str">
            <v>Weekly</v>
          </cell>
          <cell r="J352">
            <v>41</v>
          </cell>
          <cell r="K352" t="str">
            <v>Y</v>
          </cell>
          <cell r="L352" t="str">
            <v>N</v>
          </cell>
          <cell r="M352">
            <v>3</v>
          </cell>
          <cell r="N352" t="str">
            <v>NLRTM</v>
          </cell>
          <cell r="O352" t="str">
            <v>HKHKG</v>
          </cell>
        </row>
        <row r="353">
          <cell r="A353" t="str">
            <v>CNTZO</v>
          </cell>
          <cell r="B353" t="str">
            <v>Taizhou</v>
          </cell>
          <cell r="C353" t="str">
            <v>Taizhou</v>
          </cell>
          <cell r="D353" t="str">
            <v>Shanghai</v>
          </cell>
          <cell r="E353" t="str">
            <v>Rotterdam</v>
          </cell>
          <cell r="F353" t="str">
            <v>Usd</v>
          </cell>
          <cell r="G353">
            <v>30</v>
          </cell>
          <cell r="H353">
            <v>30</v>
          </cell>
          <cell r="I353" t="str">
            <v>Weekly</v>
          </cell>
          <cell r="J353">
            <v>44</v>
          </cell>
          <cell r="K353" t="str">
            <v>R</v>
          </cell>
          <cell r="L353" t="str">
            <v>R</v>
          </cell>
          <cell r="M353">
            <v>2</v>
          </cell>
          <cell r="N353" t="str">
            <v>NLRTM</v>
          </cell>
          <cell r="O353" t="str">
            <v>CNSHA</v>
          </cell>
        </row>
        <row r="354">
          <cell r="A354" t="str">
            <v>JPTAK</v>
          </cell>
          <cell r="B354" t="str">
            <v>Takamatsu</v>
          </cell>
          <cell r="C354" t="str">
            <v>Takamatsu</v>
          </cell>
          <cell r="D354" t="str">
            <v>Busan</v>
          </cell>
          <cell r="E354" t="str">
            <v>Rotterdam</v>
          </cell>
          <cell r="F354" t="str">
            <v>Usd</v>
          </cell>
          <cell r="G354">
            <v>53</v>
          </cell>
          <cell r="H354">
            <v>53</v>
          </cell>
          <cell r="I354" t="str">
            <v>Weekly</v>
          </cell>
          <cell r="J354">
            <v>52</v>
          </cell>
          <cell r="K354" t="str">
            <v>N</v>
          </cell>
          <cell r="L354" t="str">
            <v>R</v>
          </cell>
          <cell r="M354">
            <v>4</v>
          </cell>
          <cell r="N354" t="str">
            <v>NLRTM</v>
          </cell>
          <cell r="O354" t="str">
            <v>KRPUS</v>
          </cell>
        </row>
        <row r="355">
          <cell r="A355" t="str">
            <v>CLTAL</v>
          </cell>
          <cell r="B355" t="str">
            <v>Talcahuano</v>
          </cell>
          <cell r="C355" t="str">
            <v>Talcahuano</v>
          </cell>
          <cell r="D355" t="str">
            <v>Valparaiso (San Antonio)</v>
          </cell>
          <cell r="E355" t="str">
            <v>Rotterdam</v>
          </cell>
          <cell r="F355" t="str">
            <v>Euro</v>
          </cell>
          <cell r="G355">
            <v>140</v>
          </cell>
          <cell r="H355">
            <v>200</v>
          </cell>
          <cell r="I355" t="str">
            <v>Weekly</v>
          </cell>
          <cell r="J355">
            <v>55</v>
          </cell>
          <cell r="K355" t="str">
            <v>R</v>
          </cell>
          <cell r="L355" t="str">
            <v>R</v>
          </cell>
          <cell r="M355" t="str">
            <v xml:space="preserve">6 / 14 </v>
          </cell>
          <cell r="N355" t="str">
            <v>NLRTM</v>
          </cell>
          <cell r="O355" t="str">
            <v>CLVAP</v>
          </cell>
        </row>
        <row r="356">
          <cell r="A356" t="str">
            <v>MGTMM</v>
          </cell>
          <cell r="B356" t="str">
            <v>Tamatave</v>
          </cell>
          <cell r="C356" t="str">
            <v>Tamatave</v>
          </cell>
          <cell r="D356" t="str">
            <v>Durban</v>
          </cell>
          <cell r="E356" t="str">
            <v>Rotterdam</v>
          </cell>
          <cell r="F356" t="str">
            <v>Usd</v>
          </cell>
          <cell r="G356">
            <v>190</v>
          </cell>
          <cell r="H356">
            <v>190</v>
          </cell>
          <cell r="I356" t="str">
            <v>Weekly</v>
          </cell>
          <cell r="J356">
            <v>54</v>
          </cell>
          <cell r="K356" t="str">
            <v>Y</v>
          </cell>
          <cell r="L356" t="str">
            <v>R</v>
          </cell>
          <cell r="M356">
            <v>12</v>
          </cell>
          <cell r="N356" t="str">
            <v>NLRTM</v>
          </cell>
          <cell r="O356" t="str">
            <v>ZADUR</v>
          </cell>
        </row>
        <row r="357">
          <cell r="A357" t="str">
            <v>USTPA</v>
          </cell>
          <cell r="B357" t="str">
            <v>Tampa FL</v>
          </cell>
          <cell r="C357" t="str">
            <v>Tampa FL</v>
          </cell>
          <cell r="D357" t="str">
            <v>New York NY</v>
          </cell>
          <cell r="E357" t="str">
            <v>Rotterdam</v>
          </cell>
          <cell r="F357" t="str">
            <v>Usd</v>
          </cell>
          <cell r="G357">
            <v>40</v>
          </cell>
          <cell r="H357">
            <v>40</v>
          </cell>
          <cell r="I357" t="str">
            <v>Weekly</v>
          </cell>
          <cell r="J357">
            <v>22</v>
          </cell>
          <cell r="K357" t="str">
            <v>Y</v>
          </cell>
          <cell r="L357" t="str">
            <v>R</v>
          </cell>
          <cell r="M357">
            <v>13</v>
          </cell>
          <cell r="N357" t="str">
            <v>NLRTM</v>
          </cell>
          <cell r="O357" t="str">
            <v>USNYC</v>
          </cell>
        </row>
        <row r="358">
          <cell r="A358" t="str">
            <v>KITRW</v>
          </cell>
          <cell r="B358" t="str">
            <v>Tarawa</v>
          </cell>
          <cell r="C358" t="str">
            <v>Tarawa</v>
          </cell>
          <cell r="D358" t="str">
            <v>Hong Kong</v>
          </cell>
          <cell r="E358" t="str">
            <v>Rotterdam</v>
          </cell>
          <cell r="F358" t="str">
            <v>Usd</v>
          </cell>
          <cell r="G358">
            <v>480</v>
          </cell>
          <cell r="H358">
            <v>480</v>
          </cell>
          <cell r="I358" t="str">
            <v>Weekly</v>
          </cell>
          <cell r="J358">
            <v>70</v>
          </cell>
          <cell r="K358" t="str">
            <v>N</v>
          </cell>
          <cell r="L358" t="str">
            <v>R</v>
          </cell>
          <cell r="M358">
            <v>3</v>
          </cell>
          <cell r="N358" t="str">
            <v>NLRTM</v>
          </cell>
          <cell r="O358" t="str">
            <v>HKHKG</v>
          </cell>
        </row>
        <row r="359">
          <cell r="A359" t="str">
            <v>MYTWU</v>
          </cell>
          <cell r="B359" t="str">
            <v>Tawau</v>
          </cell>
          <cell r="C359" t="str">
            <v>Tawau</v>
          </cell>
          <cell r="D359" t="str">
            <v>Singapore</v>
          </cell>
          <cell r="E359" t="str">
            <v>Rotterdam</v>
          </cell>
          <cell r="F359" t="str">
            <v>Usd</v>
          </cell>
          <cell r="G359">
            <v>178</v>
          </cell>
          <cell r="H359">
            <v>356</v>
          </cell>
          <cell r="I359" t="str">
            <v>Weekly</v>
          </cell>
          <cell r="J359">
            <v>37</v>
          </cell>
          <cell r="K359" t="str">
            <v>N</v>
          </cell>
          <cell r="L359" t="str">
            <v>R</v>
          </cell>
          <cell r="M359">
            <v>1</v>
          </cell>
          <cell r="N359" t="str">
            <v>NLRTM</v>
          </cell>
          <cell r="O359" t="str">
            <v>SGSIN</v>
          </cell>
        </row>
        <row r="360">
          <cell r="A360" t="str">
            <v>HNTGU</v>
          </cell>
          <cell r="B360" t="str">
            <v>Tegucigalpa</v>
          </cell>
          <cell r="C360" t="str">
            <v>Tegucigalpa</v>
          </cell>
          <cell r="D360" t="str">
            <v>Colon Free Zone</v>
          </cell>
          <cell r="E360" t="str">
            <v>Rotterdam</v>
          </cell>
          <cell r="F360" t="str">
            <v>Euro</v>
          </cell>
          <cell r="G360">
            <v>110</v>
          </cell>
          <cell r="H360">
            <v>220</v>
          </cell>
          <cell r="I360" t="str">
            <v>Bi-weekly</v>
          </cell>
          <cell r="J360">
            <v>32</v>
          </cell>
          <cell r="K360" t="str">
            <v>Y</v>
          </cell>
          <cell r="L360" t="str">
            <v>R</v>
          </cell>
          <cell r="M360">
            <v>14</v>
          </cell>
          <cell r="N360" t="str">
            <v>NLRTM</v>
          </cell>
          <cell r="O360" t="str">
            <v>PACFZ</v>
          </cell>
        </row>
        <row r="361">
          <cell r="A361" t="str">
            <v>PTTER</v>
          </cell>
          <cell r="B361" t="str">
            <v>Terceira Island</v>
          </cell>
          <cell r="C361" t="str">
            <v>Terceira Island</v>
          </cell>
          <cell r="D361" t="str">
            <v>Leixoes (Porto)</v>
          </cell>
          <cell r="E361" t="str">
            <v>Rotterdam</v>
          </cell>
          <cell r="F361" t="str">
            <v>Usd</v>
          </cell>
          <cell r="G361">
            <v>180</v>
          </cell>
          <cell r="H361">
            <v>180</v>
          </cell>
          <cell r="I361" t="str">
            <v>Weekly</v>
          </cell>
          <cell r="J361">
            <v>24</v>
          </cell>
          <cell r="K361" t="str">
            <v>N</v>
          </cell>
          <cell r="L361" t="str">
            <v>R</v>
          </cell>
          <cell r="M361" t="str">
            <v xml:space="preserve"> </v>
          </cell>
          <cell r="N361" t="str">
            <v>NLRTM</v>
          </cell>
          <cell r="O361" t="str">
            <v>PTOPO</v>
          </cell>
        </row>
        <row r="362">
          <cell r="A362" t="str">
            <v>GRSKG</v>
          </cell>
          <cell r="B362" t="str">
            <v>Thessaloniki</v>
          </cell>
          <cell r="C362" t="str">
            <v>Thessaloniki</v>
          </cell>
          <cell r="D362" t="str">
            <v>Piraeus</v>
          </cell>
          <cell r="E362" t="str">
            <v>Rotterdam</v>
          </cell>
          <cell r="F362" t="str">
            <v>Euro</v>
          </cell>
          <cell r="G362" t="str">
            <v>on request</v>
          </cell>
          <cell r="H362">
            <v>0</v>
          </cell>
          <cell r="I362" t="str">
            <v>Bi-weekly</v>
          </cell>
          <cell r="J362">
            <v>16</v>
          </cell>
          <cell r="K362" t="str">
            <v>Y</v>
          </cell>
          <cell r="L362" t="str">
            <v>R</v>
          </cell>
          <cell r="M362" t="str">
            <v xml:space="preserve"> </v>
          </cell>
          <cell r="N362" t="str">
            <v>NLRTM</v>
          </cell>
          <cell r="O362" t="str">
            <v>GRPIR</v>
          </cell>
        </row>
        <row r="363">
          <cell r="A363" t="str">
            <v>CNTSN</v>
          </cell>
          <cell r="B363" t="str">
            <v>Tianjin</v>
          </cell>
          <cell r="C363" t="str">
            <v>Tianjin</v>
          </cell>
          <cell r="D363" t="str">
            <v>Hong Kong</v>
          </cell>
          <cell r="E363" t="str">
            <v>Rotterdam</v>
          </cell>
          <cell r="F363" t="str">
            <v>Usd</v>
          </cell>
          <cell r="G363">
            <v>20</v>
          </cell>
          <cell r="H363">
            <v>20</v>
          </cell>
          <cell r="I363" t="str">
            <v>Weekly</v>
          </cell>
          <cell r="J363">
            <v>46</v>
          </cell>
          <cell r="K363" t="str">
            <v>R</v>
          </cell>
          <cell r="L363" t="str">
            <v>R</v>
          </cell>
          <cell r="M363" t="str">
            <v>2/3</v>
          </cell>
          <cell r="N363" t="str">
            <v>NLRTM</v>
          </cell>
          <cell r="O363" t="str">
            <v>HKHKG</v>
          </cell>
        </row>
        <row r="364">
          <cell r="A364" t="str">
            <v>INTUP</v>
          </cell>
          <cell r="B364" t="str">
            <v>Tiruppur</v>
          </cell>
          <cell r="C364" t="str">
            <v>Tiruppur</v>
          </cell>
          <cell r="D364" t="str">
            <v>Hong Kong</v>
          </cell>
          <cell r="E364" t="str">
            <v>Rotterdam</v>
          </cell>
          <cell r="F364" t="str">
            <v>Usd</v>
          </cell>
          <cell r="G364">
            <v>55</v>
          </cell>
          <cell r="H364">
            <v>55</v>
          </cell>
          <cell r="I364" t="str">
            <v>Weekly</v>
          </cell>
          <cell r="J364">
            <v>53</v>
          </cell>
          <cell r="K364" t="str">
            <v>Y</v>
          </cell>
          <cell r="L364" t="str">
            <v>R</v>
          </cell>
          <cell r="M364">
            <v>3</v>
          </cell>
          <cell r="N364" t="str">
            <v>NLRTM</v>
          </cell>
          <cell r="O364" t="str">
            <v>HKHKG</v>
          </cell>
        </row>
        <row r="365">
          <cell r="A365" t="str">
            <v>JPTYO</v>
          </cell>
          <cell r="B365" t="str">
            <v>Tokyo</v>
          </cell>
          <cell r="C365" t="str">
            <v>Tokyo</v>
          </cell>
          <cell r="D365" t="str">
            <v>Busan</v>
          </cell>
          <cell r="E365" t="str">
            <v>Rotterdam</v>
          </cell>
          <cell r="F365" t="str">
            <v>Usd</v>
          </cell>
          <cell r="G365">
            <v>10</v>
          </cell>
          <cell r="H365">
            <v>10</v>
          </cell>
          <cell r="I365" t="str">
            <v>Weekly</v>
          </cell>
          <cell r="J365">
            <v>47</v>
          </cell>
          <cell r="K365" t="str">
            <v>Y</v>
          </cell>
          <cell r="L365" t="str">
            <v>R</v>
          </cell>
          <cell r="M365">
            <v>4</v>
          </cell>
          <cell r="N365" t="str">
            <v>NLRTM</v>
          </cell>
          <cell r="O365" t="str">
            <v>KRPUS</v>
          </cell>
        </row>
        <row r="366">
          <cell r="A366" t="str">
            <v>USTOL</v>
          </cell>
          <cell r="B366" t="str">
            <v>Toledo OH</v>
          </cell>
          <cell r="C366" t="str">
            <v>Toledo OH</v>
          </cell>
          <cell r="D366" t="str">
            <v>New York NY</v>
          </cell>
          <cell r="E366" t="str">
            <v>Rotterdam</v>
          </cell>
          <cell r="F366" t="str">
            <v>Usd</v>
          </cell>
          <cell r="G366">
            <v>55</v>
          </cell>
          <cell r="H366">
            <v>55</v>
          </cell>
          <cell r="I366" t="str">
            <v>Weekly</v>
          </cell>
          <cell r="J366">
            <v>22</v>
          </cell>
          <cell r="K366" t="str">
            <v>Y</v>
          </cell>
          <cell r="L366" t="str">
            <v>R</v>
          </cell>
          <cell r="M366">
            <v>13</v>
          </cell>
          <cell r="N366" t="str">
            <v>NLRTM</v>
          </cell>
          <cell r="O366" t="str">
            <v>USNYC</v>
          </cell>
        </row>
        <row r="367">
          <cell r="A367" t="str">
            <v>JPTMK</v>
          </cell>
          <cell r="B367" t="str">
            <v>Tomakomai</v>
          </cell>
          <cell r="C367" t="str">
            <v>Tomakomai</v>
          </cell>
          <cell r="D367" t="str">
            <v>Busan</v>
          </cell>
          <cell r="E367" t="str">
            <v>Rotterdam</v>
          </cell>
          <cell r="F367" t="str">
            <v>Usd</v>
          </cell>
          <cell r="G367">
            <v>42</v>
          </cell>
          <cell r="H367">
            <v>42</v>
          </cell>
          <cell r="I367" t="str">
            <v>Weekly</v>
          </cell>
          <cell r="J367">
            <v>52</v>
          </cell>
          <cell r="K367" t="str">
            <v>N</v>
          </cell>
          <cell r="L367" t="str">
            <v>R</v>
          </cell>
          <cell r="M367">
            <v>4</v>
          </cell>
          <cell r="N367" t="str">
            <v>NLRTM</v>
          </cell>
          <cell r="O367" t="str">
            <v>KRPUS</v>
          </cell>
        </row>
        <row r="368">
          <cell r="A368" t="str">
            <v>CNTON</v>
          </cell>
          <cell r="B368" t="str">
            <v>Tonglu</v>
          </cell>
          <cell r="C368" t="str">
            <v>Tonglu</v>
          </cell>
          <cell r="D368" t="str">
            <v>Shanghai</v>
          </cell>
          <cell r="E368" t="str">
            <v>Rotterdam</v>
          </cell>
          <cell r="F368" t="str">
            <v>Usd</v>
          </cell>
          <cell r="G368">
            <v>25</v>
          </cell>
          <cell r="H368">
            <v>25</v>
          </cell>
          <cell r="I368" t="str">
            <v>Weekly</v>
          </cell>
          <cell r="J368">
            <v>44</v>
          </cell>
          <cell r="K368" t="str">
            <v>R</v>
          </cell>
          <cell r="L368" t="str">
            <v>R</v>
          </cell>
          <cell r="M368">
            <v>2</v>
          </cell>
          <cell r="N368" t="str">
            <v>NLRTM</v>
          </cell>
          <cell r="O368" t="str">
            <v>CNSHA</v>
          </cell>
        </row>
        <row r="369">
          <cell r="A369" t="str">
            <v>CATOR</v>
          </cell>
          <cell r="B369" t="str">
            <v>Toronto</v>
          </cell>
          <cell r="C369" t="str">
            <v>Toronto</v>
          </cell>
          <cell r="D369" t="str">
            <v>Montreal</v>
          </cell>
          <cell r="E369" t="str">
            <v>Rotterdam</v>
          </cell>
          <cell r="F369" t="str">
            <v>Usd</v>
          </cell>
          <cell r="G369">
            <v>62</v>
          </cell>
          <cell r="H369">
            <v>62</v>
          </cell>
          <cell r="I369" t="str">
            <v>Weekly</v>
          </cell>
          <cell r="J369">
            <v>14</v>
          </cell>
          <cell r="K369" t="str">
            <v>Y</v>
          </cell>
          <cell r="L369" t="str">
            <v>Y</v>
          </cell>
          <cell r="M369">
            <v>8</v>
          </cell>
          <cell r="N369" t="str">
            <v>NLRTM</v>
          </cell>
          <cell r="O369" t="str">
            <v>CAMTR</v>
          </cell>
        </row>
        <row r="370">
          <cell r="A370" t="str">
            <v>JPTOY</v>
          </cell>
          <cell r="B370" t="str">
            <v>Toyama</v>
          </cell>
          <cell r="C370" t="str">
            <v>Toyama</v>
          </cell>
          <cell r="D370" t="str">
            <v>Busan</v>
          </cell>
          <cell r="E370" t="str">
            <v>Rotterdam</v>
          </cell>
          <cell r="F370" t="str">
            <v>Usd</v>
          </cell>
          <cell r="G370">
            <v>50</v>
          </cell>
          <cell r="H370">
            <v>50</v>
          </cell>
          <cell r="I370" t="str">
            <v>Weekly</v>
          </cell>
          <cell r="J370">
            <v>53</v>
          </cell>
          <cell r="K370" t="str">
            <v>N</v>
          </cell>
          <cell r="L370" t="str">
            <v>R</v>
          </cell>
          <cell r="M370">
            <v>4</v>
          </cell>
          <cell r="N370" t="str">
            <v>NLRTM</v>
          </cell>
          <cell r="O370" t="str">
            <v>KRPUS</v>
          </cell>
        </row>
        <row r="371">
          <cell r="A371" t="str">
            <v>JPTHS</v>
          </cell>
          <cell r="B371" t="str">
            <v>Toyohashi</v>
          </cell>
          <cell r="C371" t="str">
            <v>Toyohashi</v>
          </cell>
          <cell r="D371" t="str">
            <v>Busan</v>
          </cell>
          <cell r="E371" t="str">
            <v>Rotterdam</v>
          </cell>
          <cell r="F371" t="str">
            <v>Usd</v>
          </cell>
          <cell r="G371">
            <v>65</v>
          </cell>
          <cell r="H371">
            <v>90</v>
          </cell>
          <cell r="I371" t="str">
            <v>Weekly</v>
          </cell>
          <cell r="J371">
            <v>53</v>
          </cell>
          <cell r="K371" t="str">
            <v>N</v>
          </cell>
          <cell r="L371" t="str">
            <v>R</v>
          </cell>
          <cell r="M371">
            <v>4</v>
          </cell>
          <cell r="N371" t="str">
            <v>NLRTM</v>
          </cell>
          <cell r="O371" t="str">
            <v>KRPUS</v>
          </cell>
        </row>
        <row r="372">
          <cell r="A372" t="str">
            <v>JPTRG</v>
          </cell>
          <cell r="B372" t="str">
            <v>Tsuruga</v>
          </cell>
          <cell r="C372" t="str">
            <v>Tsuruga</v>
          </cell>
          <cell r="D372" t="str">
            <v>Busan</v>
          </cell>
          <cell r="E372" t="str">
            <v>Rotterdam</v>
          </cell>
          <cell r="F372" t="str">
            <v>Usd</v>
          </cell>
          <cell r="G372">
            <v>47</v>
          </cell>
          <cell r="H372">
            <v>47</v>
          </cell>
          <cell r="I372" t="str">
            <v>Weekly</v>
          </cell>
          <cell r="J372">
            <v>52</v>
          </cell>
          <cell r="K372" t="str">
            <v>N</v>
          </cell>
          <cell r="L372" t="str">
            <v>R</v>
          </cell>
          <cell r="M372">
            <v>4</v>
          </cell>
          <cell r="N372" t="str">
            <v>NLRTM</v>
          </cell>
          <cell r="O372" t="str">
            <v>KRPUS</v>
          </cell>
        </row>
        <row r="373">
          <cell r="A373" t="str">
            <v>USTUS</v>
          </cell>
          <cell r="B373" t="str">
            <v>Tucson AZ</v>
          </cell>
          <cell r="C373" t="str">
            <v>Tucson AZ</v>
          </cell>
          <cell r="D373" t="str">
            <v>New York NY</v>
          </cell>
          <cell r="E373" t="str">
            <v>Rotterdam</v>
          </cell>
          <cell r="F373" t="str">
            <v>Usd</v>
          </cell>
          <cell r="G373">
            <v>102</v>
          </cell>
          <cell r="H373">
            <v>102</v>
          </cell>
          <cell r="I373" t="str">
            <v>Weekly</v>
          </cell>
          <cell r="J373">
            <v>23</v>
          </cell>
          <cell r="K373" t="str">
            <v>Y</v>
          </cell>
          <cell r="L373" t="str">
            <v>R</v>
          </cell>
          <cell r="M373">
            <v>13</v>
          </cell>
          <cell r="N373" t="str">
            <v>NLRTM</v>
          </cell>
          <cell r="O373" t="str">
            <v>USNYC</v>
          </cell>
        </row>
        <row r="374">
          <cell r="A374" t="str">
            <v>USTUL</v>
          </cell>
          <cell r="B374" t="str">
            <v>Tulsa OK</v>
          </cell>
          <cell r="C374" t="str">
            <v>Tulsa OK</v>
          </cell>
          <cell r="D374" t="str">
            <v>New York NY</v>
          </cell>
          <cell r="E374" t="str">
            <v>Rotterdam</v>
          </cell>
          <cell r="F374" t="str">
            <v>Usd</v>
          </cell>
          <cell r="G374">
            <v>105</v>
          </cell>
          <cell r="H374">
            <v>105</v>
          </cell>
          <cell r="I374" t="str">
            <v>Weekly</v>
          </cell>
          <cell r="J374">
            <v>25</v>
          </cell>
          <cell r="K374" t="str">
            <v>Y</v>
          </cell>
          <cell r="L374" t="str">
            <v>R</v>
          </cell>
          <cell r="M374">
            <v>13</v>
          </cell>
          <cell r="N374" t="str">
            <v>NLRTM</v>
          </cell>
          <cell r="O374" t="str">
            <v>USNYC</v>
          </cell>
        </row>
        <row r="375">
          <cell r="A375" t="str">
            <v>INTUT</v>
          </cell>
          <cell r="B375" t="str">
            <v>Tuticorin</v>
          </cell>
          <cell r="C375" t="str">
            <v>Tuticorin</v>
          </cell>
          <cell r="D375" t="str">
            <v>Colombo</v>
          </cell>
          <cell r="E375" t="str">
            <v>Rotterdam</v>
          </cell>
          <cell r="F375" t="str">
            <v>Usd</v>
          </cell>
          <cell r="G375">
            <v>50</v>
          </cell>
          <cell r="H375">
            <v>50</v>
          </cell>
          <cell r="I375" t="str">
            <v>Weekly</v>
          </cell>
          <cell r="J375">
            <v>28</v>
          </cell>
          <cell r="K375" t="str">
            <v>Y</v>
          </cell>
          <cell r="L375" t="str">
            <v>R</v>
          </cell>
          <cell r="M375">
            <v>1</v>
          </cell>
          <cell r="N375" t="str">
            <v>NLRTM</v>
          </cell>
          <cell r="O375" t="str">
            <v>LKCMB</v>
          </cell>
        </row>
        <row r="376">
          <cell r="A376" t="str">
            <v>AEQIW</v>
          </cell>
          <cell r="B376" t="str">
            <v>Umm al Quwain</v>
          </cell>
          <cell r="C376" t="str">
            <v>Umm al Quwain</v>
          </cell>
          <cell r="D376" t="str">
            <v>Dubai (Jebel Ali)</v>
          </cell>
          <cell r="E376" t="str">
            <v>Rotterdam</v>
          </cell>
          <cell r="F376" t="str">
            <v>Usd</v>
          </cell>
          <cell r="G376">
            <v>45</v>
          </cell>
          <cell r="H376">
            <v>45</v>
          </cell>
          <cell r="I376" t="str">
            <v>Weekly</v>
          </cell>
          <cell r="J376">
            <v>28</v>
          </cell>
          <cell r="K376" t="str">
            <v>Y</v>
          </cell>
          <cell r="L376" t="str">
            <v>R</v>
          </cell>
          <cell r="M376" t="str">
            <v>6/9</v>
          </cell>
          <cell r="N376" t="str">
            <v>NLRTM</v>
          </cell>
          <cell r="O376" t="str">
            <v>AEDXB</v>
          </cell>
        </row>
        <row r="377">
          <cell r="A377" t="str">
            <v>IQUQR</v>
          </cell>
          <cell r="B377" t="str">
            <v>Umm Qasr</v>
          </cell>
          <cell r="C377" t="str">
            <v>Umm Qasr</v>
          </cell>
          <cell r="D377" t="str">
            <v>Dubai (Jebel Ali)</v>
          </cell>
          <cell r="E377" t="str">
            <v>Rotterdam</v>
          </cell>
          <cell r="F377" t="str">
            <v>Usd</v>
          </cell>
          <cell r="G377">
            <v>95</v>
          </cell>
          <cell r="H377">
            <v>95</v>
          </cell>
          <cell r="I377" t="str">
            <v>Weekly</v>
          </cell>
          <cell r="J377">
            <v>39</v>
          </cell>
          <cell r="K377" t="str">
            <v>N</v>
          </cell>
          <cell r="L377" t="str">
            <v>R</v>
          </cell>
          <cell r="M377">
            <v>9</v>
          </cell>
          <cell r="N377" t="str">
            <v>NLRTM</v>
          </cell>
          <cell r="O377" t="str">
            <v>AEDXB</v>
          </cell>
        </row>
        <row r="378">
          <cell r="A378" t="str">
            <v>CLVAP</v>
          </cell>
          <cell r="B378" t="str">
            <v>Valparaiso (San Antonio)</v>
          </cell>
          <cell r="C378" t="str">
            <v>Valparaiso (San Antonio)</v>
          </cell>
          <cell r="D378" t="str">
            <v>Direct</v>
          </cell>
          <cell r="E378" t="str">
            <v>Rotterdam</v>
          </cell>
          <cell r="F378" t="str">
            <v>Euro</v>
          </cell>
          <cell r="G378">
            <v>25</v>
          </cell>
          <cell r="H378">
            <v>25</v>
          </cell>
          <cell r="I378" t="str">
            <v>Weekly</v>
          </cell>
          <cell r="J378">
            <v>30</v>
          </cell>
          <cell r="K378" t="str">
            <v>R</v>
          </cell>
          <cell r="L378" t="str">
            <v>R</v>
          </cell>
          <cell r="M378">
            <v>14</v>
          </cell>
          <cell r="N378" t="str">
            <v>NLRTM</v>
          </cell>
          <cell r="O378" t="str">
            <v>BRSSZ</v>
          </cell>
        </row>
        <row r="379">
          <cell r="A379" t="str">
            <v>CAVAN</v>
          </cell>
          <cell r="B379" t="str">
            <v>Vancouver</v>
          </cell>
          <cell r="C379" t="str">
            <v>Vancouver</v>
          </cell>
          <cell r="D379" t="str">
            <v>Montreal</v>
          </cell>
          <cell r="E379" t="str">
            <v>Rotterdam</v>
          </cell>
          <cell r="F379" t="str">
            <v>Usd</v>
          </cell>
          <cell r="G379">
            <v>153</v>
          </cell>
          <cell r="H379">
            <v>255</v>
          </cell>
          <cell r="I379" t="str">
            <v>Weekly</v>
          </cell>
          <cell r="J379">
            <v>25</v>
          </cell>
          <cell r="K379" t="str">
            <v>Y</v>
          </cell>
          <cell r="L379" t="str">
            <v>Y</v>
          </cell>
          <cell r="M379" t="str">
            <v>6/8</v>
          </cell>
          <cell r="N379" t="str">
            <v>NLRTM</v>
          </cell>
          <cell r="O379" t="str">
            <v>CAMTR</v>
          </cell>
        </row>
        <row r="380">
          <cell r="A380" t="str">
            <v>BRVAG</v>
          </cell>
          <cell r="B380" t="str">
            <v>Varginha</v>
          </cell>
          <cell r="C380" t="str">
            <v>Varginha</v>
          </cell>
          <cell r="D380" t="str">
            <v>Santos</v>
          </cell>
          <cell r="E380" t="str">
            <v>Rotterdam</v>
          </cell>
          <cell r="F380" t="str">
            <v>Euro</v>
          </cell>
          <cell r="G380">
            <v>40</v>
          </cell>
          <cell r="H380">
            <v>40</v>
          </cell>
          <cell r="I380" t="str">
            <v>Weekly</v>
          </cell>
          <cell r="J380">
            <v>33</v>
          </cell>
          <cell r="K380" t="str">
            <v>Y</v>
          </cell>
          <cell r="L380" t="str">
            <v>Y</v>
          </cell>
          <cell r="M380" t="str">
            <v xml:space="preserve">6 / 14 </v>
          </cell>
          <cell r="N380" t="str">
            <v>NLRTM</v>
          </cell>
          <cell r="O380" t="str">
            <v>BRSSZ</v>
          </cell>
        </row>
        <row r="381">
          <cell r="A381" t="str">
            <v>TOVAV</v>
          </cell>
          <cell r="B381" t="str">
            <v>Vava'u</v>
          </cell>
          <cell r="C381" t="str">
            <v>Vava'u</v>
          </cell>
          <cell r="D381" t="str">
            <v>Hong Kong</v>
          </cell>
          <cell r="E381" t="str">
            <v>Rotterdam</v>
          </cell>
          <cell r="F381" t="str">
            <v>Usd</v>
          </cell>
          <cell r="G381">
            <v>370</v>
          </cell>
          <cell r="H381">
            <v>370</v>
          </cell>
          <cell r="I381" t="str">
            <v>Weekly</v>
          </cell>
          <cell r="J381">
            <v>75</v>
          </cell>
          <cell r="K381" t="str">
            <v>N</v>
          </cell>
          <cell r="L381" t="str">
            <v>R</v>
          </cell>
          <cell r="M381">
            <v>3</v>
          </cell>
          <cell r="N381" t="str">
            <v>NLRTM</v>
          </cell>
          <cell r="O381" t="str">
            <v>HKHKG</v>
          </cell>
        </row>
        <row r="382">
          <cell r="A382" t="str">
            <v>BRVIX</v>
          </cell>
          <cell r="B382" t="str">
            <v>Vitoria</v>
          </cell>
          <cell r="C382" t="str">
            <v>Vitoria</v>
          </cell>
          <cell r="D382" t="str">
            <v>Santos</v>
          </cell>
          <cell r="E382" t="str">
            <v>Rotterdam</v>
          </cell>
          <cell r="F382" t="str">
            <v>Euro</v>
          </cell>
          <cell r="G382">
            <v>42</v>
          </cell>
          <cell r="H382">
            <v>42</v>
          </cell>
          <cell r="I382" t="str">
            <v>Weekly</v>
          </cell>
          <cell r="J382">
            <v>33</v>
          </cell>
          <cell r="K382" t="str">
            <v>Y</v>
          </cell>
          <cell r="L382" t="str">
            <v>Y</v>
          </cell>
          <cell r="M382" t="str">
            <v xml:space="preserve">6 / 14 </v>
          </cell>
          <cell r="N382" t="str">
            <v>NLRTM</v>
          </cell>
          <cell r="O382" t="str">
            <v>BRSSZ</v>
          </cell>
        </row>
        <row r="383">
          <cell r="A383" t="str">
            <v>RUVVO</v>
          </cell>
          <cell r="B383" t="str">
            <v>Vladivostok</v>
          </cell>
          <cell r="C383" t="str">
            <v>Vladivostok</v>
          </cell>
          <cell r="D383" t="str">
            <v>Busan</v>
          </cell>
          <cell r="E383" t="str">
            <v>Rotterdam</v>
          </cell>
          <cell r="F383" t="str">
            <v>Usd</v>
          </cell>
          <cell r="G383">
            <v>127</v>
          </cell>
          <cell r="H383">
            <v>127</v>
          </cell>
          <cell r="I383" t="str">
            <v>Weekly</v>
          </cell>
          <cell r="J383">
            <v>52</v>
          </cell>
          <cell r="K383" t="str">
            <v>N</v>
          </cell>
          <cell r="L383" t="str">
            <v>R</v>
          </cell>
          <cell r="M383">
            <v>4</v>
          </cell>
          <cell r="N383" t="str">
            <v>NLRTM</v>
          </cell>
          <cell r="O383" t="str">
            <v>KRPUS</v>
          </cell>
        </row>
        <row r="384">
          <cell r="A384" t="str">
            <v>WFWLS</v>
          </cell>
          <cell r="B384" t="str">
            <v>Wallis Island</v>
          </cell>
          <cell r="C384" t="str">
            <v>Wallis Island</v>
          </cell>
          <cell r="D384" t="str">
            <v>Singapore</v>
          </cell>
          <cell r="E384" t="str">
            <v>Rotterdam</v>
          </cell>
          <cell r="F384" t="str">
            <v>Usd</v>
          </cell>
          <cell r="G384">
            <v>645</v>
          </cell>
          <cell r="H384">
            <v>645</v>
          </cell>
          <cell r="I384" t="str">
            <v>Weekly</v>
          </cell>
          <cell r="J384">
            <v>78</v>
          </cell>
          <cell r="K384" t="str">
            <v>N</v>
          </cell>
          <cell r="L384" t="str">
            <v>R</v>
          </cell>
          <cell r="M384">
            <v>1</v>
          </cell>
          <cell r="N384" t="str">
            <v>NLRTM</v>
          </cell>
          <cell r="O384" t="str">
            <v>SGSIN</v>
          </cell>
        </row>
        <row r="385">
          <cell r="A385" t="str">
            <v>NAWVB</v>
          </cell>
          <cell r="B385" t="str">
            <v>Walvis Bay</v>
          </cell>
          <cell r="C385" t="str">
            <v>Walvis Bay</v>
          </cell>
          <cell r="D385" t="str">
            <v>Durban</v>
          </cell>
          <cell r="E385" t="str">
            <v>Rotterdam</v>
          </cell>
          <cell r="F385" t="str">
            <v>Usd</v>
          </cell>
          <cell r="G385" t="str">
            <v>on request</v>
          </cell>
          <cell r="H385">
            <v>0</v>
          </cell>
          <cell r="I385" t="str">
            <v>Weekly</v>
          </cell>
          <cell r="J385">
            <v>48</v>
          </cell>
          <cell r="K385" t="str">
            <v>N</v>
          </cell>
          <cell r="L385" t="str">
            <v>R</v>
          </cell>
          <cell r="M385">
            <v>12</v>
          </cell>
          <cell r="N385" t="str">
            <v>NLRTM</v>
          </cell>
          <cell r="O385" t="str">
            <v>ZADUR</v>
          </cell>
        </row>
        <row r="386">
          <cell r="A386" t="str">
            <v>USWAS</v>
          </cell>
          <cell r="B386" t="str">
            <v>Washington DC</v>
          </cell>
          <cell r="C386" t="str">
            <v>Washington DC</v>
          </cell>
          <cell r="D386" t="str">
            <v>New York NY</v>
          </cell>
          <cell r="E386" t="str">
            <v>Rotterdam</v>
          </cell>
          <cell r="F386" t="str">
            <v>Usd</v>
          </cell>
          <cell r="G386">
            <v>40</v>
          </cell>
          <cell r="H386">
            <v>40</v>
          </cell>
          <cell r="I386" t="str">
            <v>Weekly</v>
          </cell>
          <cell r="J386">
            <v>20</v>
          </cell>
          <cell r="K386" t="str">
            <v>Y</v>
          </cell>
          <cell r="L386" t="str">
            <v>R</v>
          </cell>
          <cell r="M386">
            <v>13</v>
          </cell>
          <cell r="N386" t="str">
            <v>NLRTM</v>
          </cell>
          <cell r="O386" t="str">
            <v>USNYC</v>
          </cell>
        </row>
        <row r="387">
          <cell r="A387" t="str">
            <v>NZWLG</v>
          </cell>
          <cell r="B387" t="str">
            <v>Wellington</v>
          </cell>
          <cell r="C387" t="str">
            <v>Wellington</v>
          </cell>
          <cell r="D387" t="str">
            <v>Hong Kong</v>
          </cell>
          <cell r="E387" t="str">
            <v>Rotterdam</v>
          </cell>
          <cell r="F387" t="str">
            <v>Usd</v>
          </cell>
          <cell r="G387">
            <v>55</v>
          </cell>
          <cell r="H387">
            <v>55</v>
          </cell>
          <cell r="I387" t="str">
            <v>Weekly</v>
          </cell>
          <cell r="J387">
            <v>51</v>
          </cell>
          <cell r="K387" t="str">
            <v>Y</v>
          </cell>
          <cell r="L387" t="str">
            <v>R</v>
          </cell>
          <cell r="M387">
            <v>3</v>
          </cell>
          <cell r="N387" t="str">
            <v>NLRTM</v>
          </cell>
          <cell r="O387" t="str">
            <v>HKHKG</v>
          </cell>
        </row>
        <row r="388">
          <cell r="A388" t="str">
            <v>CNWNZ</v>
          </cell>
          <cell r="B388" t="str">
            <v>Wenzhou</v>
          </cell>
          <cell r="C388" t="str">
            <v>Wenzhou</v>
          </cell>
          <cell r="D388" t="str">
            <v>Shanghai</v>
          </cell>
          <cell r="E388" t="str">
            <v>Rotterdam</v>
          </cell>
          <cell r="F388" t="str">
            <v>Usd</v>
          </cell>
          <cell r="G388">
            <v>30</v>
          </cell>
          <cell r="H388">
            <v>30</v>
          </cell>
          <cell r="I388" t="str">
            <v>Weekly</v>
          </cell>
          <cell r="J388">
            <v>44</v>
          </cell>
          <cell r="K388" t="str">
            <v>R</v>
          </cell>
          <cell r="L388" t="str">
            <v>R</v>
          </cell>
          <cell r="M388">
            <v>2</v>
          </cell>
          <cell r="N388" t="str">
            <v>NLRTM</v>
          </cell>
          <cell r="O388" t="str">
            <v>CNSHA</v>
          </cell>
        </row>
        <row r="389">
          <cell r="A389" t="str">
            <v>USICT</v>
          </cell>
          <cell r="B389" t="str">
            <v>Wichita KS</v>
          </cell>
          <cell r="C389" t="str">
            <v>Wichita KS</v>
          </cell>
          <cell r="D389" t="str">
            <v>New York NY</v>
          </cell>
          <cell r="E389" t="str">
            <v>Rotterdam</v>
          </cell>
          <cell r="F389" t="str">
            <v>Usd</v>
          </cell>
          <cell r="G389">
            <v>78</v>
          </cell>
          <cell r="H389">
            <v>78</v>
          </cell>
          <cell r="I389" t="str">
            <v>Weekly</v>
          </cell>
          <cell r="J389">
            <v>27</v>
          </cell>
          <cell r="K389" t="str">
            <v>Y</v>
          </cell>
          <cell r="L389" t="str">
            <v>R</v>
          </cell>
          <cell r="M389">
            <v>13</v>
          </cell>
          <cell r="N389" t="str">
            <v>NLRTM</v>
          </cell>
          <cell r="O389" t="str">
            <v>USNYC</v>
          </cell>
        </row>
        <row r="390">
          <cell r="A390" t="str">
            <v>USILM</v>
          </cell>
          <cell r="B390" t="str">
            <v>Wilmington NC</v>
          </cell>
          <cell r="C390" t="str">
            <v>Wilmington NC</v>
          </cell>
          <cell r="D390" t="str">
            <v>New York NY</v>
          </cell>
          <cell r="E390" t="str">
            <v>Rotterdam</v>
          </cell>
          <cell r="F390" t="str">
            <v>Usd</v>
          </cell>
          <cell r="G390">
            <v>40</v>
          </cell>
          <cell r="H390">
            <v>40</v>
          </cell>
          <cell r="I390" t="str">
            <v>Weekly</v>
          </cell>
          <cell r="J390">
            <v>26</v>
          </cell>
          <cell r="K390" t="str">
            <v>Y</v>
          </cell>
          <cell r="L390" t="str">
            <v>R</v>
          </cell>
          <cell r="M390">
            <v>13</v>
          </cell>
          <cell r="N390" t="str">
            <v>NLRTM</v>
          </cell>
          <cell r="O390" t="str">
            <v>USNYC</v>
          </cell>
        </row>
        <row r="391">
          <cell r="A391" t="str">
            <v>CAWNP</v>
          </cell>
          <cell r="B391" t="str">
            <v>Winnipeg</v>
          </cell>
          <cell r="C391" t="str">
            <v>Winnipeg</v>
          </cell>
          <cell r="D391" t="str">
            <v>Montreal</v>
          </cell>
          <cell r="E391" t="str">
            <v>Rotterdam</v>
          </cell>
          <cell r="F391" t="str">
            <v>Usd</v>
          </cell>
          <cell r="G391">
            <v>148</v>
          </cell>
          <cell r="H391">
            <v>180</v>
          </cell>
          <cell r="I391" t="str">
            <v>Weekly</v>
          </cell>
          <cell r="J391">
            <v>20</v>
          </cell>
          <cell r="K391" t="str">
            <v>Y</v>
          </cell>
          <cell r="L391" t="str">
            <v>Y</v>
          </cell>
          <cell r="M391" t="str">
            <v>6/8</v>
          </cell>
          <cell r="N391" t="str">
            <v>NLRTM</v>
          </cell>
          <cell r="O391" t="str">
            <v>CAMTR</v>
          </cell>
        </row>
        <row r="392">
          <cell r="A392" t="str">
            <v>CNWUH</v>
          </cell>
          <cell r="B392" t="str">
            <v>Wuhan</v>
          </cell>
          <cell r="C392" t="str">
            <v>Wuhan</v>
          </cell>
          <cell r="D392" t="str">
            <v>Shanghai</v>
          </cell>
          <cell r="E392" t="str">
            <v>Rotterdam</v>
          </cell>
          <cell r="F392" t="str">
            <v>Usd</v>
          </cell>
          <cell r="G392">
            <v>47</v>
          </cell>
          <cell r="H392">
            <v>94</v>
          </cell>
          <cell r="I392" t="str">
            <v>Weekly</v>
          </cell>
          <cell r="J392">
            <v>42</v>
          </cell>
          <cell r="K392" t="str">
            <v>R</v>
          </cell>
          <cell r="L392" t="str">
            <v>R</v>
          </cell>
          <cell r="M392">
            <v>2</v>
          </cell>
          <cell r="N392" t="str">
            <v>NLRTM</v>
          </cell>
          <cell r="O392" t="str">
            <v>CNSHA</v>
          </cell>
        </row>
        <row r="393">
          <cell r="A393" t="str">
            <v>CNWHI</v>
          </cell>
          <cell r="B393" t="str">
            <v>Wuhu</v>
          </cell>
          <cell r="C393" t="str">
            <v>Wuhu</v>
          </cell>
          <cell r="D393" t="str">
            <v>Shanghai</v>
          </cell>
          <cell r="E393" t="str">
            <v>Rotterdam</v>
          </cell>
          <cell r="F393" t="str">
            <v>Usd</v>
          </cell>
          <cell r="G393">
            <v>35</v>
          </cell>
          <cell r="H393">
            <v>35</v>
          </cell>
          <cell r="I393" t="str">
            <v>Weekly</v>
          </cell>
          <cell r="J393">
            <v>49</v>
          </cell>
          <cell r="K393" t="str">
            <v>R</v>
          </cell>
          <cell r="L393" t="str">
            <v>R</v>
          </cell>
          <cell r="M393">
            <v>2</v>
          </cell>
          <cell r="N393" t="str">
            <v>NLRTM</v>
          </cell>
          <cell r="O393" t="str">
            <v>CNSHA</v>
          </cell>
        </row>
        <row r="394">
          <cell r="A394" t="str">
            <v>CNWJA</v>
          </cell>
          <cell r="B394" t="str">
            <v>Wujiang</v>
          </cell>
          <cell r="C394" t="str">
            <v>Wujiang</v>
          </cell>
          <cell r="D394" t="str">
            <v>Shanghai</v>
          </cell>
          <cell r="E394" t="str">
            <v>Rotterdam</v>
          </cell>
          <cell r="F394" t="str">
            <v>Usd</v>
          </cell>
          <cell r="G394">
            <v>30</v>
          </cell>
          <cell r="H394">
            <v>30</v>
          </cell>
          <cell r="I394" t="str">
            <v>Weekly</v>
          </cell>
          <cell r="J394">
            <v>44</v>
          </cell>
          <cell r="K394" t="str">
            <v>R</v>
          </cell>
          <cell r="L394" t="str">
            <v>R</v>
          </cell>
          <cell r="M394">
            <v>2</v>
          </cell>
          <cell r="N394" t="str">
            <v>NLRTM</v>
          </cell>
          <cell r="O394" t="str">
            <v>CNSHA</v>
          </cell>
        </row>
        <row r="395">
          <cell r="A395" t="str">
            <v>CNWUX</v>
          </cell>
          <cell r="B395" t="str">
            <v>Wuxi</v>
          </cell>
          <cell r="C395" t="str">
            <v>Wuxi</v>
          </cell>
          <cell r="D395" t="str">
            <v>Shanghai</v>
          </cell>
          <cell r="E395" t="str">
            <v>Rotterdam</v>
          </cell>
          <cell r="F395" t="str">
            <v>Usd</v>
          </cell>
          <cell r="G395">
            <v>5</v>
          </cell>
          <cell r="H395">
            <v>5</v>
          </cell>
          <cell r="I395" t="str">
            <v>Weekly</v>
          </cell>
          <cell r="J395">
            <v>44</v>
          </cell>
          <cell r="K395" t="str">
            <v>R</v>
          </cell>
          <cell r="L395" t="str">
            <v>R</v>
          </cell>
          <cell r="M395">
            <v>2</v>
          </cell>
          <cell r="N395" t="str">
            <v>NLRTM</v>
          </cell>
          <cell r="O395" t="str">
            <v>CNSHA</v>
          </cell>
        </row>
        <row r="396">
          <cell r="A396" t="str">
            <v>CNXMN</v>
          </cell>
          <cell r="B396" t="str">
            <v>Xiamen</v>
          </cell>
          <cell r="C396" t="str">
            <v>Xiamen</v>
          </cell>
          <cell r="D396" t="str">
            <v>Hong Kong</v>
          </cell>
          <cell r="E396" t="str">
            <v>Rotterdam</v>
          </cell>
          <cell r="F396" t="str">
            <v>Usd</v>
          </cell>
          <cell r="G396">
            <v>28</v>
          </cell>
          <cell r="H396">
            <v>28</v>
          </cell>
          <cell r="I396" t="str">
            <v>Weekly</v>
          </cell>
          <cell r="J396">
            <v>42</v>
          </cell>
          <cell r="K396" t="str">
            <v>Y</v>
          </cell>
          <cell r="L396" t="str">
            <v>R</v>
          </cell>
          <cell r="M396" t="str">
            <v>2/3</v>
          </cell>
          <cell r="N396" t="str">
            <v>NLRTM</v>
          </cell>
          <cell r="O396" t="str">
            <v>HKHKG</v>
          </cell>
        </row>
        <row r="397">
          <cell r="A397" t="str">
            <v>CNXIS</v>
          </cell>
          <cell r="B397" t="str">
            <v>Xiaoshan</v>
          </cell>
          <cell r="C397" t="str">
            <v>Xiaoshan</v>
          </cell>
          <cell r="D397" t="str">
            <v>Shanghai</v>
          </cell>
          <cell r="E397" t="str">
            <v>Rotterdam</v>
          </cell>
          <cell r="F397" t="str">
            <v>Usd</v>
          </cell>
          <cell r="G397">
            <v>25</v>
          </cell>
          <cell r="H397">
            <v>25</v>
          </cell>
          <cell r="I397" t="str">
            <v>Weekly</v>
          </cell>
          <cell r="J397">
            <v>44</v>
          </cell>
          <cell r="K397" t="str">
            <v>R</v>
          </cell>
          <cell r="L397" t="str">
            <v>R</v>
          </cell>
          <cell r="M397">
            <v>2</v>
          </cell>
          <cell r="N397" t="str">
            <v>NLRTM</v>
          </cell>
          <cell r="O397" t="str">
            <v>CNSHA</v>
          </cell>
        </row>
        <row r="398">
          <cell r="A398" t="str">
            <v>CNTXG</v>
          </cell>
          <cell r="B398" t="str">
            <v>Xingang (Tianjin port)</v>
          </cell>
          <cell r="C398" t="str">
            <v>Xingang (Tianjin port)</v>
          </cell>
          <cell r="D398" t="str">
            <v>Hong Kong</v>
          </cell>
          <cell r="E398" t="str">
            <v>Rotterdam</v>
          </cell>
          <cell r="F398" t="str">
            <v>Usd</v>
          </cell>
          <cell r="G398">
            <v>13</v>
          </cell>
          <cell r="H398">
            <v>13</v>
          </cell>
          <cell r="I398" t="str">
            <v>Weekly</v>
          </cell>
          <cell r="J398">
            <v>46</v>
          </cell>
          <cell r="K398" t="str">
            <v>R</v>
          </cell>
          <cell r="L398" t="str">
            <v>R</v>
          </cell>
          <cell r="M398" t="str">
            <v>2/3</v>
          </cell>
          <cell r="N398" t="str">
            <v>NLRTM</v>
          </cell>
          <cell r="O398" t="str">
            <v>HKHKG</v>
          </cell>
        </row>
        <row r="399">
          <cell r="A399" t="str">
            <v>CNXUZ</v>
          </cell>
          <cell r="B399" t="str">
            <v>Xuzhou</v>
          </cell>
          <cell r="C399" t="str">
            <v>Xuzhou</v>
          </cell>
          <cell r="D399" t="str">
            <v>Shanghai</v>
          </cell>
          <cell r="E399" t="str">
            <v>Rotterdam</v>
          </cell>
          <cell r="F399" t="str">
            <v>Usd</v>
          </cell>
          <cell r="G399">
            <v>45</v>
          </cell>
          <cell r="H399">
            <v>45</v>
          </cell>
          <cell r="I399" t="str">
            <v>Weekly</v>
          </cell>
          <cell r="J399">
            <v>44</v>
          </cell>
          <cell r="K399" t="str">
            <v>R</v>
          </cell>
          <cell r="L399" t="str">
            <v>R</v>
          </cell>
          <cell r="M399">
            <v>2</v>
          </cell>
          <cell r="N399" t="str">
            <v>NLRTM</v>
          </cell>
          <cell r="O399" t="str">
            <v>CNSHA</v>
          </cell>
        </row>
        <row r="400">
          <cell r="A400" t="str">
            <v>MMRGN</v>
          </cell>
          <cell r="B400" t="str">
            <v>Yangon</v>
          </cell>
          <cell r="C400" t="str">
            <v>Yangon</v>
          </cell>
          <cell r="D400" t="str">
            <v>Singapore</v>
          </cell>
          <cell r="E400" t="str">
            <v>Rotterdam</v>
          </cell>
          <cell r="F400" t="str">
            <v>Usd</v>
          </cell>
          <cell r="G400">
            <v>72</v>
          </cell>
          <cell r="H400">
            <v>72</v>
          </cell>
          <cell r="I400" t="str">
            <v>Weekly</v>
          </cell>
          <cell r="J400">
            <v>37</v>
          </cell>
          <cell r="K400" t="str">
            <v>Y</v>
          </cell>
          <cell r="L400" t="str">
            <v>R</v>
          </cell>
          <cell r="M400">
            <v>1</v>
          </cell>
          <cell r="N400" t="str">
            <v>NLRTM</v>
          </cell>
          <cell r="O400" t="str">
            <v>SGSIN</v>
          </cell>
        </row>
        <row r="401">
          <cell r="A401" t="str">
            <v>CNYZH</v>
          </cell>
          <cell r="B401" t="str">
            <v>Yangzhou</v>
          </cell>
          <cell r="C401" t="str">
            <v>Yangzhou</v>
          </cell>
          <cell r="D401" t="str">
            <v>Shanghai</v>
          </cell>
          <cell r="E401" t="str">
            <v>Rotterdam</v>
          </cell>
          <cell r="F401" t="str">
            <v>Usd</v>
          </cell>
          <cell r="G401">
            <v>10</v>
          </cell>
          <cell r="H401">
            <v>10</v>
          </cell>
          <cell r="I401" t="str">
            <v>Weekly</v>
          </cell>
          <cell r="J401">
            <v>44</v>
          </cell>
          <cell r="K401" t="str">
            <v>R</v>
          </cell>
          <cell r="L401" t="str">
            <v>R</v>
          </cell>
          <cell r="M401">
            <v>2</v>
          </cell>
          <cell r="N401" t="str">
            <v>NLRTM</v>
          </cell>
          <cell r="O401" t="str">
            <v>CNSHA</v>
          </cell>
        </row>
        <row r="402">
          <cell r="A402" t="str">
            <v>CNYTP</v>
          </cell>
          <cell r="B402" t="str">
            <v>Yantai</v>
          </cell>
          <cell r="C402" t="str">
            <v>Yantai</v>
          </cell>
          <cell r="D402" t="str">
            <v>Busan</v>
          </cell>
          <cell r="E402" t="str">
            <v>Rotterdam</v>
          </cell>
          <cell r="F402" t="str">
            <v>Usd</v>
          </cell>
          <cell r="G402">
            <v>50</v>
          </cell>
          <cell r="H402">
            <v>50</v>
          </cell>
          <cell r="I402" t="str">
            <v>Weekly</v>
          </cell>
          <cell r="J402">
            <v>49</v>
          </cell>
          <cell r="K402" t="str">
            <v>R</v>
          </cell>
          <cell r="L402" t="str">
            <v>R</v>
          </cell>
          <cell r="M402" t="str">
            <v>2/4</v>
          </cell>
          <cell r="N402" t="str">
            <v>NLRTM</v>
          </cell>
          <cell r="O402" t="str">
            <v>KRPUS</v>
          </cell>
        </row>
        <row r="403">
          <cell r="A403" t="str">
            <v>CNYTN</v>
          </cell>
          <cell r="B403" t="str">
            <v>Yantian (Shenzhen bonded cfs)</v>
          </cell>
          <cell r="C403" t="str">
            <v>Yantian (Shenzhen bonded cfs)</v>
          </cell>
          <cell r="D403" t="str">
            <v>Hong Kong</v>
          </cell>
          <cell r="E403" t="str">
            <v>Rotterdam</v>
          </cell>
          <cell r="F403" t="str">
            <v>Usd</v>
          </cell>
          <cell r="G403">
            <v>50</v>
          </cell>
          <cell r="H403">
            <v>100</v>
          </cell>
          <cell r="I403" t="str">
            <v>Weekly</v>
          </cell>
          <cell r="J403">
            <v>41</v>
          </cell>
          <cell r="K403" t="str">
            <v>R</v>
          </cell>
          <cell r="L403" t="str">
            <v>R</v>
          </cell>
          <cell r="M403" t="str">
            <v>2/3</v>
          </cell>
          <cell r="N403" t="str">
            <v>NLRTM</v>
          </cell>
          <cell r="O403" t="str">
            <v>HKHKG</v>
          </cell>
        </row>
        <row r="404">
          <cell r="A404" t="str">
            <v>JPYAT</v>
          </cell>
          <cell r="B404" t="str">
            <v>Yatsushiro</v>
          </cell>
          <cell r="C404" t="str">
            <v>Yatsushiro</v>
          </cell>
          <cell r="D404" t="str">
            <v>Busan</v>
          </cell>
          <cell r="E404" t="str">
            <v>Rotterdam</v>
          </cell>
          <cell r="F404" t="str">
            <v>Usd</v>
          </cell>
          <cell r="G404" t="str">
            <v>on request</v>
          </cell>
          <cell r="H404">
            <v>0</v>
          </cell>
          <cell r="I404" t="str">
            <v>Weekly</v>
          </cell>
          <cell r="J404">
            <v>50</v>
          </cell>
          <cell r="K404" t="str">
            <v>N</v>
          </cell>
          <cell r="L404" t="str">
            <v>R</v>
          </cell>
          <cell r="M404">
            <v>4</v>
          </cell>
          <cell r="N404" t="str">
            <v>NLRTM</v>
          </cell>
          <cell r="O404" t="str">
            <v>KRPUS</v>
          </cell>
        </row>
        <row r="405">
          <cell r="A405" t="str">
            <v>CNYIW</v>
          </cell>
          <cell r="B405" t="str">
            <v>Yiwu</v>
          </cell>
          <cell r="C405" t="str">
            <v>Yiwu</v>
          </cell>
          <cell r="D405" t="str">
            <v>Shanghai</v>
          </cell>
          <cell r="E405" t="str">
            <v>Rotterdam</v>
          </cell>
          <cell r="F405" t="str">
            <v>Usd</v>
          </cell>
          <cell r="G405">
            <v>25</v>
          </cell>
          <cell r="H405">
            <v>25</v>
          </cell>
          <cell r="I405" t="str">
            <v>Weekly</v>
          </cell>
          <cell r="J405">
            <v>44</v>
          </cell>
          <cell r="K405" t="str">
            <v>R</v>
          </cell>
          <cell r="L405" t="str">
            <v>R</v>
          </cell>
          <cell r="M405">
            <v>2</v>
          </cell>
          <cell r="N405" t="str">
            <v>NLRTM</v>
          </cell>
          <cell r="O405" t="str">
            <v>CNSHA</v>
          </cell>
        </row>
        <row r="406">
          <cell r="A406" t="str">
            <v>JPYKK</v>
          </cell>
          <cell r="B406" t="str">
            <v>Yokkaichi</v>
          </cell>
          <cell r="C406" t="str">
            <v>Yokkaichi</v>
          </cell>
          <cell r="D406" t="str">
            <v>Busan</v>
          </cell>
          <cell r="E406" t="str">
            <v>Rotterdam</v>
          </cell>
          <cell r="F406" t="str">
            <v>Usd</v>
          </cell>
          <cell r="G406">
            <v>65</v>
          </cell>
          <cell r="H406">
            <v>90</v>
          </cell>
          <cell r="I406" t="str">
            <v>Weekly</v>
          </cell>
          <cell r="J406">
            <v>52</v>
          </cell>
          <cell r="K406" t="str">
            <v>N</v>
          </cell>
          <cell r="L406" t="str">
            <v>R</v>
          </cell>
          <cell r="M406">
            <v>4</v>
          </cell>
          <cell r="N406" t="str">
            <v>NLRTM</v>
          </cell>
          <cell r="O406" t="str">
            <v>KRPUS</v>
          </cell>
        </row>
        <row r="407">
          <cell r="A407" t="str">
            <v>JPYOK</v>
          </cell>
          <cell r="B407" t="str">
            <v>Yokohama</v>
          </cell>
          <cell r="C407" t="str">
            <v>Yokohama</v>
          </cell>
          <cell r="D407" t="str">
            <v>Busan</v>
          </cell>
          <cell r="E407" t="str">
            <v>Rotterdam</v>
          </cell>
          <cell r="F407" t="str">
            <v>Usd</v>
          </cell>
          <cell r="G407">
            <v>15</v>
          </cell>
          <cell r="H407">
            <v>15</v>
          </cell>
          <cell r="I407" t="str">
            <v>Weekly</v>
          </cell>
          <cell r="J407">
            <v>47</v>
          </cell>
          <cell r="K407" t="str">
            <v>Y</v>
          </cell>
          <cell r="L407" t="str">
            <v>R</v>
          </cell>
          <cell r="M407">
            <v>4</v>
          </cell>
          <cell r="N407" t="str">
            <v>NLRTM</v>
          </cell>
          <cell r="O407" t="str">
            <v>KRPUS</v>
          </cell>
        </row>
        <row r="408">
          <cell r="A408" t="str">
            <v>CNZJG</v>
          </cell>
          <cell r="B408" t="str">
            <v>Zhangjiagang</v>
          </cell>
          <cell r="C408" t="str">
            <v>Zhangjiagang</v>
          </cell>
          <cell r="D408" t="str">
            <v>Shanghai</v>
          </cell>
          <cell r="E408" t="str">
            <v>Rotterdam</v>
          </cell>
          <cell r="F408" t="str">
            <v>Usd</v>
          </cell>
          <cell r="G408">
            <v>20</v>
          </cell>
          <cell r="H408">
            <v>20</v>
          </cell>
          <cell r="I408" t="str">
            <v>Weekly</v>
          </cell>
          <cell r="J408">
            <v>44</v>
          </cell>
          <cell r="K408" t="str">
            <v>R</v>
          </cell>
          <cell r="L408" t="str">
            <v>R</v>
          </cell>
          <cell r="M408">
            <v>2</v>
          </cell>
          <cell r="N408" t="str">
            <v>NLRTM</v>
          </cell>
          <cell r="O408" t="str">
            <v>CNSHA</v>
          </cell>
        </row>
        <row r="409">
          <cell r="A409" t="str">
            <v>CNZHE</v>
          </cell>
          <cell r="B409" t="str">
            <v>Zhenjiang</v>
          </cell>
          <cell r="C409" t="str">
            <v>Zhenjiang</v>
          </cell>
          <cell r="D409" t="str">
            <v>Shanghai</v>
          </cell>
          <cell r="E409" t="str">
            <v>Rotterdam</v>
          </cell>
          <cell r="F409" t="str">
            <v>Usd</v>
          </cell>
          <cell r="G409">
            <v>5</v>
          </cell>
          <cell r="H409">
            <v>5</v>
          </cell>
          <cell r="I409" t="str">
            <v>Weekly</v>
          </cell>
          <cell r="J409">
            <v>44</v>
          </cell>
          <cell r="K409" t="str">
            <v>R</v>
          </cell>
          <cell r="L409" t="str">
            <v>R</v>
          </cell>
          <cell r="M409">
            <v>2</v>
          </cell>
          <cell r="N409" t="str">
            <v>NLRTM</v>
          </cell>
          <cell r="O409" t="str">
            <v>CNSHA</v>
          </cell>
        </row>
        <row r="410">
          <cell r="A410" t="str">
            <v>CNZSN</v>
          </cell>
          <cell r="B410" t="str">
            <v>Zhongshan</v>
          </cell>
          <cell r="C410" t="str">
            <v>Zhongshan</v>
          </cell>
          <cell r="D410" t="str">
            <v>Hong Kong</v>
          </cell>
          <cell r="E410" t="str">
            <v>Rotterdam</v>
          </cell>
          <cell r="F410" t="str">
            <v>Usd</v>
          </cell>
          <cell r="G410">
            <v>60</v>
          </cell>
          <cell r="H410">
            <v>60</v>
          </cell>
          <cell r="I410" t="str">
            <v>Weekly</v>
          </cell>
          <cell r="J410">
            <v>43</v>
          </cell>
          <cell r="K410" t="str">
            <v>R</v>
          </cell>
          <cell r="L410" t="str">
            <v>R</v>
          </cell>
          <cell r="M410" t="str">
            <v>2/3</v>
          </cell>
          <cell r="N410" t="str">
            <v>NLRTM</v>
          </cell>
          <cell r="O410" t="str">
            <v>HKHKG</v>
          </cell>
        </row>
        <row r="411">
          <cell r="A411" t="str">
            <v>CNZOS</v>
          </cell>
          <cell r="B411" t="str">
            <v>Zhoushan</v>
          </cell>
          <cell r="C411" t="str">
            <v>Zhoushan</v>
          </cell>
          <cell r="D411" t="str">
            <v>Shanghai</v>
          </cell>
          <cell r="E411" t="str">
            <v>Rotterdam</v>
          </cell>
          <cell r="F411" t="str">
            <v>Usd</v>
          </cell>
          <cell r="G411">
            <v>95</v>
          </cell>
          <cell r="H411">
            <v>190</v>
          </cell>
          <cell r="I411" t="str">
            <v>Weekly</v>
          </cell>
          <cell r="J411">
            <v>44</v>
          </cell>
          <cell r="K411" t="str">
            <v>R</v>
          </cell>
          <cell r="L411" t="str">
            <v>R</v>
          </cell>
          <cell r="M411">
            <v>2</v>
          </cell>
          <cell r="N411" t="str">
            <v>NLRTM</v>
          </cell>
          <cell r="O411" t="str">
            <v>CNSHA</v>
          </cell>
        </row>
        <row r="412">
          <cell r="A412" t="str">
            <v>CNZUH</v>
          </cell>
          <cell r="B412" t="str">
            <v>Zhuhai</v>
          </cell>
          <cell r="C412" t="str">
            <v>Zhuhai</v>
          </cell>
          <cell r="D412" t="str">
            <v>Hong Kong</v>
          </cell>
          <cell r="E412" t="str">
            <v>Rotterdam</v>
          </cell>
          <cell r="F412" t="str">
            <v>Usd</v>
          </cell>
          <cell r="G412">
            <v>54</v>
          </cell>
          <cell r="H412">
            <v>54</v>
          </cell>
          <cell r="I412" t="str">
            <v>Weekly</v>
          </cell>
          <cell r="J412">
            <v>43</v>
          </cell>
          <cell r="K412" t="str">
            <v>R</v>
          </cell>
          <cell r="L412" t="str">
            <v>R</v>
          </cell>
          <cell r="M412" t="str">
            <v>2/3</v>
          </cell>
          <cell r="N412" t="str">
            <v>NLRTM</v>
          </cell>
          <cell r="O412" t="str">
            <v>HKHKG</v>
          </cell>
        </row>
        <row r="413">
          <cell r="A413" t="str">
            <v>CNZHJ</v>
          </cell>
          <cell r="B413" t="str">
            <v>Zhuji</v>
          </cell>
          <cell r="C413" t="str">
            <v>Zhuji</v>
          </cell>
          <cell r="D413" t="str">
            <v>Shanghai</v>
          </cell>
          <cell r="E413" t="str">
            <v>Rotterdam</v>
          </cell>
          <cell r="F413" t="str">
            <v>Usd</v>
          </cell>
          <cell r="G413">
            <v>38</v>
          </cell>
          <cell r="H413">
            <v>76</v>
          </cell>
          <cell r="I413" t="str">
            <v>Weekly</v>
          </cell>
          <cell r="J413">
            <v>44</v>
          </cell>
          <cell r="K413" t="str">
            <v>R</v>
          </cell>
          <cell r="L413" t="str">
            <v>R</v>
          </cell>
          <cell r="M413">
            <v>2</v>
          </cell>
          <cell r="N413" t="str">
            <v>NLRTM</v>
          </cell>
          <cell r="O413" t="str">
            <v>CNSHA</v>
          </cell>
        </row>
      </sheetData>
      <sheetData sheetId="8">
        <row r="6">
          <cell r="A6" t="str">
            <v>Loading charges</v>
          </cell>
          <cell r="C6" t="str">
            <v>Euro</v>
          </cell>
          <cell r="D6" t="str">
            <v>included</v>
          </cell>
          <cell r="E6" t="str">
            <v>upto 5000 kos only!</v>
          </cell>
        </row>
        <row r="7">
          <cell r="A7" t="str">
            <v>Loading charges &gt; 5000 kos</v>
          </cell>
          <cell r="C7" t="str">
            <v>Euro</v>
          </cell>
          <cell r="D7">
            <v>10</v>
          </cell>
          <cell r="E7" t="str">
            <v>per 1000 kos (= minimum) above 5000 kos</v>
          </cell>
        </row>
        <row r="8">
          <cell r="A8" t="str">
            <v>Heavy lift</v>
          </cell>
          <cell r="C8" t="str">
            <v>Euro</v>
          </cell>
          <cell r="D8" t="str">
            <v>on request</v>
          </cell>
          <cell r="E8" t="str">
            <v>pieceweight &gt; 3000 kos</v>
          </cell>
        </row>
        <row r="9">
          <cell r="A9" t="str">
            <v>Bill of Lading Fee</v>
          </cell>
          <cell r="C9" t="str">
            <v>Euro</v>
          </cell>
          <cell r="D9">
            <v>25</v>
          </cell>
          <cell r="E9" t="str">
            <v>per b/l</v>
          </cell>
        </row>
        <row r="10">
          <cell r="A10" t="str">
            <v>Bill of Lading Fee (LC)</v>
          </cell>
          <cell r="C10" t="str">
            <v>Euro</v>
          </cell>
          <cell r="D10">
            <v>35</v>
          </cell>
          <cell r="E10" t="str">
            <v>per b/l, when letter of credit</v>
          </cell>
        </row>
        <row r="11">
          <cell r="A11" t="str">
            <v>ACI Filing Fee (Canada)</v>
          </cell>
          <cell r="C11" t="str">
            <v>Euro</v>
          </cell>
          <cell r="D11">
            <v>35</v>
          </cell>
          <cell r="E11" t="str">
            <v>per entry</v>
          </cell>
        </row>
        <row r="12">
          <cell r="A12" t="str">
            <v>AMS Filing Fee (USA)</v>
          </cell>
          <cell r="C12" t="str">
            <v>Euro</v>
          </cell>
          <cell r="D12">
            <v>35</v>
          </cell>
          <cell r="E12" t="str">
            <v>per entry</v>
          </cell>
        </row>
        <row r="13">
          <cell r="A13" t="str">
            <v>Mexico Filing Fee</v>
          </cell>
          <cell r="C13" t="str">
            <v>Euro</v>
          </cell>
          <cell r="D13">
            <v>15</v>
          </cell>
          <cell r="E13" t="str">
            <v>per entry</v>
          </cell>
        </row>
        <row r="14">
          <cell r="A14" t="str">
            <v>AFR Filing Fee (Japan)</v>
          </cell>
          <cell r="C14" t="str">
            <v>Euro</v>
          </cell>
          <cell r="D14">
            <v>35</v>
          </cell>
          <cell r="E14" t="str">
            <v>per entry</v>
          </cell>
        </row>
        <row r="15">
          <cell r="A15" t="str">
            <v>CMF Filing Fee (China)</v>
          </cell>
          <cell r="C15" t="str">
            <v>Euro</v>
          </cell>
          <cell r="D15">
            <v>15</v>
          </cell>
          <cell r="E15" t="str">
            <v>per entry</v>
          </cell>
        </row>
        <row r="16">
          <cell r="A16" t="str">
            <v>Turkey Filing Fee</v>
          </cell>
          <cell r="C16" t="str">
            <v>Euro</v>
          </cell>
          <cell r="D16">
            <v>20</v>
          </cell>
          <cell r="E16" t="str">
            <v>per entry</v>
          </cell>
        </row>
        <row r="17">
          <cell r="A17" t="str">
            <v>SOLAS Regulation (VGM Fee)</v>
          </cell>
          <cell r="C17" t="str">
            <v>Euro</v>
          </cell>
          <cell r="D17">
            <v>15</v>
          </cell>
          <cell r="E17" t="str">
            <v>per entry</v>
          </cell>
        </row>
        <row r="18">
          <cell r="A18" t="str">
            <v>SOLAS Weigh Shipment</v>
          </cell>
          <cell r="C18" t="str">
            <v>Euro</v>
          </cell>
          <cell r="D18">
            <v>5</v>
          </cell>
          <cell r="E18" t="str">
            <v>per package (minimum 25 euro) (if applicable)</v>
          </cell>
        </row>
        <row r="19">
          <cell r="A19" t="str">
            <v>LWS Charges</v>
          </cell>
          <cell r="C19" t="str">
            <v>Usd</v>
          </cell>
          <cell r="D19">
            <v>3</v>
          </cell>
          <cell r="E19" t="str">
            <v>w/m</v>
          </cell>
        </row>
        <row r="20">
          <cell r="A20" t="str">
            <v>Peak Season Surcharge</v>
          </cell>
          <cell r="C20" t="str">
            <v>Usd</v>
          </cell>
          <cell r="D20">
            <v>3</v>
          </cell>
          <cell r="E20" t="str">
            <v>w/m</v>
          </cell>
          <cell r="F20" t="str">
            <v>Valid</v>
          </cell>
          <cell r="G20">
            <v>42705</v>
          </cell>
          <cell r="H20">
            <v>42825</v>
          </cell>
        </row>
        <row r="21">
          <cell r="A21" t="str">
            <v>IMO Administration fee</v>
          </cell>
          <cell r="C21" t="str">
            <v>Euro</v>
          </cell>
          <cell r="D21">
            <v>40</v>
          </cell>
          <cell r="E21" t="str">
            <v>per shipment</v>
          </cell>
          <cell r="F21" t="str">
            <v>Valid</v>
          </cell>
          <cell r="G21">
            <v>42705</v>
          </cell>
          <cell r="H21">
            <v>42855</v>
          </cell>
        </row>
        <row r="22">
          <cell r="A22" t="str">
            <v>Certificates / declarations</v>
          </cell>
          <cell r="C22" t="str">
            <v>Euro</v>
          </cell>
          <cell r="D22">
            <v>25</v>
          </cell>
          <cell r="E22" t="str">
            <v xml:space="preserve">per set </v>
          </cell>
          <cell r="F22" t="str">
            <v>Valid</v>
          </cell>
          <cell r="G22">
            <v>42705</v>
          </cell>
          <cell r="H22">
            <v>42855</v>
          </cell>
        </row>
        <row r="23">
          <cell r="A23" t="str">
            <v>NVO certificate</v>
          </cell>
          <cell r="C23" t="str">
            <v>Euro</v>
          </cell>
          <cell r="D23">
            <v>25</v>
          </cell>
          <cell r="E23" t="str">
            <v>per certificate</v>
          </cell>
        </row>
        <row r="24">
          <cell r="A24" t="str">
            <v>Multistop</v>
          </cell>
          <cell r="C24" t="str">
            <v>Euro</v>
          </cell>
          <cell r="D24">
            <v>60</v>
          </cell>
          <cell r="E24" t="str">
            <v>per stop within city borders</v>
          </cell>
        </row>
        <row r="25">
          <cell r="A25" t="str">
            <v>Customs document (EX-A)</v>
          </cell>
          <cell r="C25" t="str">
            <v>Euro</v>
          </cell>
          <cell r="D25">
            <v>25</v>
          </cell>
          <cell r="E25" t="str">
            <v>per document per HS code</v>
          </cell>
        </row>
        <row r="26">
          <cell r="A26" t="str">
            <v>Replacing T-1 document</v>
          </cell>
          <cell r="C26" t="str">
            <v>Euro</v>
          </cell>
          <cell r="D26">
            <v>35</v>
          </cell>
          <cell r="E26" t="str">
            <v>per document</v>
          </cell>
        </row>
        <row r="27">
          <cell r="A27" t="str">
            <v>Issue T2L</v>
          </cell>
          <cell r="C27" t="str">
            <v>Euro</v>
          </cell>
          <cell r="D27">
            <v>40</v>
          </cell>
          <cell r="E27" t="str">
            <v>per document</v>
          </cell>
        </row>
        <row r="28">
          <cell r="A28" t="str">
            <v>Exit confirmation export documents</v>
          </cell>
          <cell r="C28" t="str">
            <v>Euro</v>
          </cell>
          <cell r="D28">
            <v>30</v>
          </cell>
          <cell r="E28" t="str">
            <v>per document</v>
          </cell>
        </row>
        <row r="29">
          <cell r="A29" t="str">
            <v>Fyco assistance</v>
          </cell>
          <cell r="C29" t="str">
            <v>Euro</v>
          </cell>
          <cell r="D29">
            <v>35</v>
          </cell>
          <cell r="E29" t="str">
            <v>per shipment</v>
          </cell>
        </row>
        <row r="30">
          <cell r="A30" t="str">
            <v>Registered mail</v>
          </cell>
          <cell r="C30" t="str">
            <v>Euro</v>
          </cell>
          <cell r="D30">
            <v>15</v>
          </cell>
          <cell r="E30" t="str">
            <v>per set</v>
          </cell>
        </row>
        <row r="31">
          <cell r="A31" t="str">
            <v>Making pictures of cargo</v>
          </cell>
          <cell r="C31" t="str">
            <v>Euro</v>
          </cell>
          <cell r="D31">
            <v>15</v>
          </cell>
          <cell r="E31" t="str">
            <v>per shipment max 3 pictures</v>
          </cell>
        </row>
        <row r="32">
          <cell r="A32" t="str">
            <v>Labelling of cargo</v>
          </cell>
          <cell r="C32" t="str">
            <v>Euro</v>
          </cell>
          <cell r="D32">
            <v>10</v>
          </cell>
          <cell r="E32" t="str">
            <v>per package</v>
          </cell>
        </row>
        <row r="33">
          <cell r="A33" t="str">
            <v>Manifest corrector</v>
          </cell>
          <cell r="C33" t="str">
            <v>Euro</v>
          </cell>
          <cell r="D33" t="str">
            <v>on request</v>
          </cell>
          <cell r="E33" t="str">
            <v>per shipment max 3 pictures</v>
          </cell>
        </row>
        <row r="34">
          <cell r="A34" t="str">
            <v>Courier charges inside Europe</v>
          </cell>
          <cell r="C34" t="str">
            <v>Euro</v>
          </cell>
          <cell r="D34">
            <v>45</v>
          </cell>
          <cell r="E34" t="str">
            <v>per set if less than 250 gr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LCL Export Rates"/>
      <sheetName val="Sheet1"/>
      <sheetName val="FOB &amp; Pan European charges"/>
      <sheetName val="Conditions"/>
      <sheetName val="IMO Surcharges"/>
      <sheetName val="Contacts"/>
      <sheetName val="Netherlands Trucking"/>
      <sheetName val="Belgium Trucking"/>
      <sheetName val="German Trucking"/>
      <sheetName val="Arr_Ports"/>
    </sheetNames>
    <sheetDataSet>
      <sheetData sheetId="0" refreshError="1"/>
      <sheetData sheetId="1"/>
      <sheetData sheetId="2" refreshError="1"/>
      <sheetData sheetId="3">
        <row r="6">
          <cell r="A6" t="str">
            <v>Loading charges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Select a Port</v>
          </cell>
        </row>
        <row r="2">
          <cell r="A2" t="str">
            <v>10th of Ramadan</v>
          </cell>
        </row>
        <row r="3">
          <cell r="A3" t="str">
            <v>Abu Dhabi</v>
          </cell>
        </row>
        <row r="4">
          <cell r="A4" t="str">
            <v>Adelaide</v>
          </cell>
        </row>
        <row r="5">
          <cell r="A5" t="str">
            <v>Aden</v>
          </cell>
        </row>
        <row r="6">
          <cell r="A6" t="str">
            <v>Ahmedabad</v>
          </cell>
        </row>
        <row r="7">
          <cell r="A7" t="str">
            <v>Aitutaki</v>
          </cell>
        </row>
        <row r="8">
          <cell r="A8" t="str">
            <v>Ajman</v>
          </cell>
        </row>
        <row r="9">
          <cell r="A9" t="str">
            <v>Akita</v>
          </cell>
        </row>
        <row r="10">
          <cell r="A10" t="str">
            <v>Al Ain</v>
          </cell>
        </row>
        <row r="11">
          <cell r="A11" t="str">
            <v>Albuquerque NM</v>
          </cell>
        </row>
        <row r="12">
          <cell r="A12" t="str">
            <v>Alexandria</v>
          </cell>
        </row>
        <row r="13">
          <cell r="A13" t="str">
            <v>Amman</v>
          </cell>
        </row>
        <row r="14">
          <cell r="A14" t="str">
            <v>Anqing</v>
          </cell>
        </row>
        <row r="15">
          <cell r="A15" t="str">
            <v>Antananarivo</v>
          </cell>
        </row>
        <row r="16">
          <cell r="A16" t="str">
            <v>Antofagasta</v>
          </cell>
        </row>
        <row r="17">
          <cell r="A17" t="str">
            <v>Apia</v>
          </cell>
        </row>
        <row r="18">
          <cell r="A18" t="str">
            <v>Aqaba</v>
          </cell>
        </row>
        <row r="19">
          <cell r="A19" t="str">
            <v>Arica</v>
          </cell>
        </row>
        <row r="20">
          <cell r="A20" t="str">
            <v>Ashdod</v>
          </cell>
        </row>
        <row r="21">
          <cell r="A21" t="str">
            <v>Asuncion</v>
          </cell>
        </row>
        <row r="22">
          <cell r="A22" t="str">
            <v>Athens</v>
          </cell>
        </row>
        <row r="23">
          <cell r="A23" t="str">
            <v>Atlanta GA</v>
          </cell>
        </row>
        <row r="24">
          <cell r="A24" t="str">
            <v>Auckland</v>
          </cell>
        </row>
        <row r="25">
          <cell r="A25" t="str">
            <v>Auckland (direct)</v>
          </cell>
        </row>
        <row r="26">
          <cell r="A26" t="str">
            <v>Austin TX</v>
          </cell>
        </row>
        <row r="27">
          <cell r="A27" t="str">
            <v>Bahrain</v>
          </cell>
        </row>
        <row r="28">
          <cell r="A28" t="str">
            <v>Balboa</v>
          </cell>
        </row>
        <row r="29">
          <cell r="A29" t="str">
            <v>Baltimore MD</v>
          </cell>
        </row>
        <row r="30">
          <cell r="A30" t="str">
            <v xml:space="preserve">Bangalore </v>
          </cell>
        </row>
        <row r="31">
          <cell r="A31" t="str">
            <v>Bangkok</v>
          </cell>
        </row>
        <row r="32">
          <cell r="A32" t="str">
            <v>Barranquilla</v>
          </cell>
        </row>
        <row r="33">
          <cell r="A33" t="str">
            <v>Beijing</v>
          </cell>
        </row>
        <row r="34">
          <cell r="A34" t="str">
            <v>Belawan</v>
          </cell>
        </row>
        <row r="35">
          <cell r="A35" t="str">
            <v>Belfast</v>
          </cell>
        </row>
        <row r="36">
          <cell r="A36" t="str">
            <v>Belize City</v>
          </cell>
        </row>
        <row r="37">
          <cell r="A37" t="str">
            <v>Betim (Belo Horizonte)</v>
          </cell>
        </row>
        <row r="38">
          <cell r="A38" t="str">
            <v>Bintulu</v>
          </cell>
        </row>
        <row r="39">
          <cell r="A39" t="str">
            <v>Birmingham AL</v>
          </cell>
        </row>
        <row r="40">
          <cell r="A40" t="str">
            <v>Blantyre</v>
          </cell>
        </row>
        <row r="41">
          <cell r="A41" t="str">
            <v>Boston MA</v>
          </cell>
        </row>
        <row r="42">
          <cell r="A42" t="str">
            <v>Bridgetown</v>
          </cell>
        </row>
        <row r="43">
          <cell r="A43" t="str">
            <v>Brisbane</v>
          </cell>
        </row>
        <row r="44">
          <cell r="A44" t="str">
            <v>Brownsville TX</v>
          </cell>
        </row>
        <row r="45">
          <cell r="A45" t="str">
            <v>Buenos Aires</v>
          </cell>
        </row>
        <row r="46">
          <cell r="A46" t="str">
            <v>Buffalo NY</v>
          </cell>
        </row>
        <row r="47">
          <cell r="A47" t="str">
            <v>Bulawayo</v>
          </cell>
        </row>
        <row r="48">
          <cell r="A48" t="str">
            <v>Busan</v>
          </cell>
        </row>
        <row r="49">
          <cell r="A49" t="str">
            <v>Cairo</v>
          </cell>
        </row>
        <row r="50">
          <cell r="A50" t="str">
            <v>Calgary</v>
          </cell>
        </row>
        <row r="51">
          <cell r="A51" t="str">
            <v>Callao</v>
          </cell>
        </row>
        <row r="52">
          <cell r="A52" t="str">
            <v>Campinas</v>
          </cell>
        </row>
        <row r="53">
          <cell r="A53" t="str">
            <v>Canoas (Bagergs)</v>
          </cell>
        </row>
        <row r="54">
          <cell r="A54" t="str">
            <v>Cape Town</v>
          </cell>
        </row>
        <row r="55">
          <cell r="A55" t="str">
            <v>Casablanca</v>
          </cell>
        </row>
        <row r="56">
          <cell r="A56" t="str">
            <v>Cebu</v>
          </cell>
        </row>
        <row r="57">
          <cell r="A57" t="str">
            <v>Changsha</v>
          </cell>
        </row>
        <row r="58">
          <cell r="A58" t="str">
            <v>Changshu</v>
          </cell>
        </row>
        <row r="59">
          <cell r="A59" t="str">
            <v>Changzhou</v>
          </cell>
        </row>
        <row r="60">
          <cell r="A60" t="str">
            <v>Charleston SC</v>
          </cell>
        </row>
        <row r="61">
          <cell r="A61" t="str">
            <v>Charlotte NC</v>
          </cell>
        </row>
        <row r="62">
          <cell r="A62" t="str">
            <v>Chattanooga TN</v>
          </cell>
        </row>
        <row r="63">
          <cell r="A63" t="str">
            <v>Chengdu</v>
          </cell>
        </row>
        <row r="64">
          <cell r="A64" t="str">
            <v>Chennai (ex Madras)</v>
          </cell>
        </row>
        <row r="65">
          <cell r="A65" t="str">
            <v>Chiba</v>
          </cell>
        </row>
        <row r="66">
          <cell r="A66" t="str">
            <v>Chicago IL</v>
          </cell>
        </row>
        <row r="67">
          <cell r="A67" t="str">
            <v>Chittagong</v>
          </cell>
        </row>
        <row r="68">
          <cell r="A68" t="str">
            <v>Chongqing</v>
          </cell>
        </row>
        <row r="69">
          <cell r="A69" t="str">
            <v>Christchurch</v>
          </cell>
        </row>
        <row r="70">
          <cell r="A70" t="str">
            <v>Cincinnati OH</v>
          </cell>
        </row>
        <row r="71">
          <cell r="A71" t="str">
            <v>Cleveland OH</v>
          </cell>
        </row>
        <row r="72">
          <cell r="A72" t="str">
            <v>Cochabamba</v>
          </cell>
        </row>
        <row r="73">
          <cell r="A73" t="str">
            <v>Cochin</v>
          </cell>
        </row>
        <row r="74">
          <cell r="A74" t="str">
            <v>Cocosolito</v>
          </cell>
        </row>
        <row r="75">
          <cell r="A75" t="str">
            <v>Coimbatore</v>
          </cell>
        </row>
        <row r="76">
          <cell r="A76" t="str">
            <v>Colombo</v>
          </cell>
        </row>
        <row r="77">
          <cell r="A77" t="str">
            <v>Colon</v>
          </cell>
        </row>
        <row r="78">
          <cell r="A78" t="str">
            <v>Columbus OH</v>
          </cell>
        </row>
        <row r="79">
          <cell r="A79" t="str">
            <v>Cordoba</v>
          </cell>
        </row>
        <row r="80">
          <cell r="A80" t="str">
            <v>Cork</v>
          </cell>
        </row>
        <row r="81">
          <cell r="A81" t="str">
            <v>Cristobal</v>
          </cell>
        </row>
        <row r="82">
          <cell r="A82" t="str">
            <v>Curitiba</v>
          </cell>
        </row>
        <row r="83">
          <cell r="A83" t="str">
            <v>Dalian</v>
          </cell>
        </row>
        <row r="84">
          <cell r="A84" t="str">
            <v>Dallas TX</v>
          </cell>
        </row>
        <row r="85">
          <cell r="A85" t="str">
            <v>Damietta</v>
          </cell>
        </row>
        <row r="86">
          <cell r="A86" t="str">
            <v>Dammam</v>
          </cell>
        </row>
        <row r="87">
          <cell r="A87" t="str">
            <v>Dar Es Salaam</v>
          </cell>
        </row>
        <row r="88">
          <cell r="A88" t="str">
            <v>Dayton OH</v>
          </cell>
        </row>
        <row r="89">
          <cell r="A89" t="str">
            <v>Delhi</v>
          </cell>
        </row>
        <row r="90">
          <cell r="A90" t="str">
            <v>Denver CO</v>
          </cell>
        </row>
        <row r="91">
          <cell r="A91" t="str">
            <v>Des Moines IA</v>
          </cell>
        </row>
        <row r="92">
          <cell r="A92" t="str">
            <v>Detroit MI</v>
          </cell>
        </row>
        <row r="93">
          <cell r="A93" t="str">
            <v>Dhaka</v>
          </cell>
        </row>
        <row r="94">
          <cell r="A94" t="str">
            <v>Djibouti</v>
          </cell>
        </row>
        <row r="95">
          <cell r="A95" t="str">
            <v>Doha</v>
          </cell>
        </row>
        <row r="96">
          <cell r="A96" t="str">
            <v>Dubai (Jebel Ali)</v>
          </cell>
        </row>
        <row r="97">
          <cell r="A97" t="str">
            <v>Dublin</v>
          </cell>
        </row>
        <row r="98">
          <cell r="A98" t="str">
            <v>Durban</v>
          </cell>
        </row>
        <row r="99">
          <cell r="A99" t="str">
            <v>East London</v>
          </cell>
        </row>
        <row r="100">
          <cell r="A100" t="str">
            <v>Edmonton</v>
          </cell>
        </row>
        <row r="101">
          <cell r="A101" t="str">
            <v>El Paso TX</v>
          </cell>
        </row>
        <row r="102">
          <cell r="A102" t="str">
            <v>Flores Island</v>
          </cell>
        </row>
        <row r="103">
          <cell r="A103" t="str">
            <v>Fremantle</v>
          </cell>
        </row>
        <row r="104">
          <cell r="A104" t="str">
            <v>Fujairah</v>
          </cell>
        </row>
        <row r="105">
          <cell r="A105" t="str">
            <v>Fukuoka (Hakata)</v>
          </cell>
        </row>
        <row r="106">
          <cell r="A106" t="str">
            <v>Fukuyama</v>
          </cell>
        </row>
        <row r="107">
          <cell r="A107" t="str">
            <v>Funafuti</v>
          </cell>
        </row>
        <row r="108">
          <cell r="A108" t="str">
            <v>Funchal Madeira</v>
          </cell>
        </row>
        <row r="109">
          <cell r="A109" t="str">
            <v>Fuzhou</v>
          </cell>
        </row>
        <row r="110">
          <cell r="A110" t="str">
            <v>Gaberone</v>
          </cell>
        </row>
        <row r="111">
          <cell r="A111" t="str">
            <v>Georgetown</v>
          </cell>
        </row>
        <row r="112">
          <cell r="A112" t="str">
            <v>Graciosa Island</v>
          </cell>
        </row>
        <row r="113">
          <cell r="A113" t="str">
            <v>Grand Rapids MI</v>
          </cell>
        </row>
        <row r="114">
          <cell r="A114" t="str">
            <v>Greensboro NC</v>
          </cell>
        </row>
        <row r="115">
          <cell r="A115" t="str">
            <v>Greenville SC</v>
          </cell>
        </row>
        <row r="116">
          <cell r="A116" t="str">
            <v>Guam</v>
          </cell>
        </row>
        <row r="117">
          <cell r="A117" t="str">
            <v>Guangzhou (Jiaoxing)</v>
          </cell>
        </row>
        <row r="118">
          <cell r="A118" t="str">
            <v>Guatemala City</v>
          </cell>
        </row>
        <row r="119">
          <cell r="A119" t="str">
            <v>Guayaquil</v>
          </cell>
        </row>
        <row r="120">
          <cell r="A120" t="str">
            <v>Haifa</v>
          </cell>
        </row>
        <row r="121">
          <cell r="A121" t="str">
            <v>Haiphong</v>
          </cell>
        </row>
        <row r="122">
          <cell r="A122" t="str">
            <v>Halifax</v>
          </cell>
        </row>
        <row r="123">
          <cell r="A123" t="str">
            <v>Hangzhou</v>
          </cell>
        </row>
        <row r="124">
          <cell r="A124" t="str">
            <v>Hanoi</v>
          </cell>
        </row>
        <row r="125">
          <cell r="A125" t="str">
            <v>Harare</v>
          </cell>
        </row>
        <row r="126">
          <cell r="A126" t="str">
            <v>Havana</v>
          </cell>
        </row>
        <row r="127">
          <cell r="A127" t="str">
            <v>Hefei</v>
          </cell>
        </row>
        <row r="128">
          <cell r="A128" t="str">
            <v>Hidalgo TX</v>
          </cell>
        </row>
        <row r="129">
          <cell r="A129" t="str">
            <v>Hiroshima</v>
          </cell>
        </row>
        <row r="130">
          <cell r="A130" t="str">
            <v>Ho Chi Minh</v>
          </cell>
        </row>
        <row r="131">
          <cell r="A131" t="str">
            <v>Hodeidah</v>
          </cell>
        </row>
        <row r="132">
          <cell r="A132" t="str">
            <v>Hong Kong</v>
          </cell>
        </row>
        <row r="133">
          <cell r="A133" t="str">
            <v>Honolulu</v>
          </cell>
        </row>
        <row r="134">
          <cell r="A134" t="str">
            <v>Horta Island</v>
          </cell>
        </row>
        <row r="135">
          <cell r="A135" t="str">
            <v>Houston TX</v>
          </cell>
        </row>
        <row r="136">
          <cell r="A136" t="str">
            <v>Huaian</v>
          </cell>
        </row>
        <row r="137">
          <cell r="A137" t="str">
            <v>Huangpu (Suigang)</v>
          </cell>
        </row>
        <row r="138">
          <cell r="A138" t="str">
            <v>Huntsville AL</v>
          </cell>
        </row>
        <row r="139">
          <cell r="A139" t="str">
            <v>Imabari</v>
          </cell>
        </row>
        <row r="140">
          <cell r="A140" t="str">
            <v>Inchon</v>
          </cell>
        </row>
        <row r="141">
          <cell r="A141" t="str">
            <v>Indianapolis IN</v>
          </cell>
        </row>
        <row r="142">
          <cell r="A142" t="str">
            <v>Iquique</v>
          </cell>
        </row>
        <row r="143">
          <cell r="A143" t="str">
            <v>Istanbul</v>
          </cell>
        </row>
        <row r="144">
          <cell r="A144" t="str">
            <v>Itajai</v>
          </cell>
        </row>
        <row r="145">
          <cell r="A145" t="str">
            <v>Jacksonville FL</v>
          </cell>
        </row>
        <row r="146">
          <cell r="A146" t="str">
            <v>Jakarta</v>
          </cell>
        </row>
        <row r="147">
          <cell r="A147" t="str">
            <v>Jeddah</v>
          </cell>
        </row>
        <row r="148">
          <cell r="A148" t="str">
            <v>Jiangmen</v>
          </cell>
        </row>
        <row r="149">
          <cell r="A149" t="str">
            <v>Jiangyin</v>
          </cell>
        </row>
        <row r="150">
          <cell r="A150" t="str">
            <v>Jiaxing</v>
          </cell>
        </row>
        <row r="151">
          <cell r="A151" t="str">
            <v>Johannesburg</v>
          </cell>
        </row>
        <row r="152">
          <cell r="A152" t="str">
            <v>Kampala</v>
          </cell>
        </row>
        <row r="153">
          <cell r="A153" t="str">
            <v>Kanazawa</v>
          </cell>
        </row>
        <row r="154">
          <cell r="A154" t="str">
            <v>Kansas City KS</v>
          </cell>
        </row>
        <row r="155">
          <cell r="A155" t="str">
            <v>Kaohsiung</v>
          </cell>
        </row>
        <row r="156">
          <cell r="A156" t="str">
            <v>Karachi (Port Qasim)</v>
          </cell>
        </row>
        <row r="157">
          <cell r="A157" t="str">
            <v>Keelung</v>
          </cell>
        </row>
        <row r="158">
          <cell r="A158" t="str">
            <v>Khorfakkan</v>
          </cell>
        </row>
        <row r="159">
          <cell r="A159" t="str">
            <v>Kingston</v>
          </cell>
        </row>
        <row r="160">
          <cell r="A160" t="str">
            <v>Kitwe</v>
          </cell>
        </row>
        <row r="161">
          <cell r="A161" t="str">
            <v>Knoxville TN</v>
          </cell>
        </row>
        <row r="162">
          <cell r="A162" t="str">
            <v>Kobe</v>
          </cell>
        </row>
        <row r="163">
          <cell r="A163" t="str">
            <v>Kolkata (ex Calcutta)</v>
          </cell>
        </row>
        <row r="164">
          <cell r="A164" t="str">
            <v>Kota Kinabalu</v>
          </cell>
        </row>
        <row r="165">
          <cell r="A165" t="str">
            <v>Kuching</v>
          </cell>
        </row>
        <row r="166">
          <cell r="A166" t="str">
            <v>Kunshan</v>
          </cell>
        </row>
        <row r="167">
          <cell r="A167" t="str">
            <v>Kuwait</v>
          </cell>
        </row>
        <row r="168">
          <cell r="A168" t="str">
            <v>La Paz</v>
          </cell>
        </row>
        <row r="169">
          <cell r="A169" t="str">
            <v>Labuan</v>
          </cell>
        </row>
        <row r="170">
          <cell r="A170" t="str">
            <v>Laem Chabang</v>
          </cell>
        </row>
        <row r="171">
          <cell r="A171" t="str">
            <v>Lahore</v>
          </cell>
        </row>
        <row r="172">
          <cell r="A172" t="str">
            <v>Laredo TX</v>
          </cell>
        </row>
        <row r="173">
          <cell r="A173" t="str">
            <v>Las Vegas NV</v>
          </cell>
        </row>
        <row r="174">
          <cell r="A174" t="str">
            <v>Lat Krabang</v>
          </cell>
        </row>
        <row r="175">
          <cell r="A175" t="str">
            <v>Lautoka</v>
          </cell>
        </row>
        <row r="176">
          <cell r="A176" t="str">
            <v>Leixoes (Porto)</v>
          </cell>
        </row>
        <row r="177">
          <cell r="A177" t="str">
            <v>Lianyungang</v>
          </cell>
        </row>
        <row r="178">
          <cell r="A178" t="str">
            <v>Lilongwe</v>
          </cell>
        </row>
        <row r="179">
          <cell r="A179" t="str">
            <v>Lisbon</v>
          </cell>
        </row>
        <row r="180">
          <cell r="A180" t="str">
            <v>Little Rock AR</v>
          </cell>
        </row>
        <row r="181">
          <cell r="A181" t="str">
            <v>Los Angeles CA (Long Beach)</v>
          </cell>
        </row>
        <row r="182">
          <cell r="A182" t="str">
            <v>Louisville KY</v>
          </cell>
        </row>
        <row r="183">
          <cell r="A183" t="str">
            <v>Louyang</v>
          </cell>
        </row>
        <row r="184">
          <cell r="A184" t="str">
            <v>Luanda</v>
          </cell>
        </row>
        <row r="185">
          <cell r="A185" t="str">
            <v>Lusaka</v>
          </cell>
        </row>
        <row r="186">
          <cell r="A186" t="str">
            <v>Lyttelton</v>
          </cell>
        </row>
        <row r="187">
          <cell r="A187" t="str">
            <v>Macau</v>
          </cell>
        </row>
        <row r="188">
          <cell r="A188" t="str">
            <v>Mahe</v>
          </cell>
        </row>
        <row r="189">
          <cell r="A189" t="str">
            <v>Majuro</v>
          </cell>
        </row>
        <row r="190">
          <cell r="A190" t="str">
            <v>Male</v>
          </cell>
        </row>
        <row r="191">
          <cell r="A191" t="str">
            <v>Managua</v>
          </cell>
        </row>
        <row r="192">
          <cell r="A192" t="str">
            <v>Manila</v>
          </cell>
        </row>
        <row r="193">
          <cell r="A193" t="str">
            <v>Manila (South)</v>
          </cell>
        </row>
        <row r="194">
          <cell r="A194" t="str">
            <v>Manzanillo</v>
          </cell>
        </row>
        <row r="195">
          <cell r="A195" t="str">
            <v>Maputo</v>
          </cell>
        </row>
        <row r="196">
          <cell r="A196" t="str">
            <v>Matsuyama</v>
          </cell>
        </row>
        <row r="197">
          <cell r="A197" t="str">
            <v>Melbourne</v>
          </cell>
        </row>
        <row r="198">
          <cell r="A198" t="str">
            <v>Melbourne (direct)</v>
          </cell>
        </row>
        <row r="199">
          <cell r="A199" t="str">
            <v>Memphis TN</v>
          </cell>
        </row>
        <row r="200">
          <cell r="A200" t="str">
            <v>Miami FL</v>
          </cell>
        </row>
        <row r="201">
          <cell r="A201" t="str">
            <v>Milwaukee WI</v>
          </cell>
        </row>
        <row r="202">
          <cell r="A202" t="str">
            <v>Minneapolis MN</v>
          </cell>
        </row>
        <row r="203">
          <cell r="A203" t="str">
            <v>Miri</v>
          </cell>
        </row>
        <row r="204">
          <cell r="A204" t="str">
            <v>Mizushima</v>
          </cell>
        </row>
        <row r="205">
          <cell r="A205" t="str">
            <v>Mobile AL</v>
          </cell>
        </row>
        <row r="206">
          <cell r="A206" t="str">
            <v>Moji</v>
          </cell>
        </row>
        <row r="207">
          <cell r="A207" t="str">
            <v>Mombasa</v>
          </cell>
        </row>
        <row r="208">
          <cell r="A208" t="str">
            <v>Montevideo</v>
          </cell>
        </row>
        <row r="209">
          <cell r="A209" t="str">
            <v>Montreal</v>
          </cell>
        </row>
        <row r="210">
          <cell r="A210" t="str">
            <v>Moscow</v>
          </cell>
        </row>
        <row r="211">
          <cell r="A211" t="str">
            <v>Muara</v>
          </cell>
        </row>
        <row r="212">
          <cell r="A212" t="str">
            <v>Mumbai (ex Bombay old port)</v>
          </cell>
        </row>
        <row r="213">
          <cell r="A213" t="str">
            <v>Nagasaki</v>
          </cell>
        </row>
        <row r="214">
          <cell r="A214" t="str">
            <v>Nagoya</v>
          </cell>
        </row>
        <row r="215">
          <cell r="A215" t="str">
            <v>Nairobi</v>
          </cell>
        </row>
        <row r="216">
          <cell r="A216" t="str">
            <v>Nanhai</v>
          </cell>
        </row>
        <row r="217">
          <cell r="A217" t="str">
            <v>Nanjing</v>
          </cell>
        </row>
        <row r="218">
          <cell r="A218" t="str">
            <v>Nantong</v>
          </cell>
        </row>
        <row r="219">
          <cell r="A219" t="str">
            <v>Naoetsu</v>
          </cell>
        </row>
        <row r="220">
          <cell r="A220" t="str">
            <v>Nashville TN</v>
          </cell>
        </row>
        <row r="221">
          <cell r="A221" t="str">
            <v>Ndola</v>
          </cell>
        </row>
        <row r="222">
          <cell r="A222" t="str">
            <v>New Orleans LA</v>
          </cell>
        </row>
        <row r="223">
          <cell r="A223" t="str">
            <v>New York NY</v>
          </cell>
        </row>
        <row r="224">
          <cell r="A224" t="str">
            <v>Nhava Sheva (JNPT)</v>
          </cell>
        </row>
        <row r="225">
          <cell r="A225" t="str">
            <v>Nigata</v>
          </cell>
        </row>
        <row r="226">
          <cell r="A226" t="str">
            <v>Ningbo</v>
          </cell>
        </row>
        <row r="227">
          <cell r="A227" t="str">
            <v>Niue</v>
          </cell>
        </row>
        <row r="228">
          <cell r="A228" t="str">
            <v>Norfolk Island</v>
          </cell>
        </row>
        <row r="229">
          <cell r="A229" t="str">
            <v>Norfolk VA</v>
          </cell>
        </row>
        <row r="230">
          <cell r="A230" t="str">
            <v>Noumea</v>
          </cell>
        </row>
        <row r="231">
          <cell r="A231" t="str">
            <v>Novo Hamburgo (Rio Grande)</v>
          </cell>
        </row>
        <row r="232">
          <cell r="A232" t="str">
            <v>Nuku'Alofa</v>
          </cell>
        </row>
        <row r="233">
          <cell r="A233" t="str">
            <v>Oakland CA</v>
          </cell>
        </row>
        <row r="234">
          <cell r="A234" t="str">
            <v>Oklahoma City OK</v>
          </cell>
        </row>
        <row r="235">
          <cell r="A235" t="str">
            <v>Omaha NE</v>
          </cell>
        </row>
        <row r="236">
          <cell r="A236" t="str">
            <v>Orlando FL</v>
          </cell>
        </row>
        <row r="237">
          <cell r="A237" t="str">
            <v>Osaka</v>
          </cell>
        </row>
        <row r="238">
          <cell r="A238" t="str">
            <v>Ottawa</v>
          </cell>
        </row>
        <row r="239">
          <cell r="A239" t="str">
            <v>Pago Pago</v>
          </cell>
        </row>
        <row r="240">
          <cell r="A240" t="str">
            <v>Panama City</v>
          </cell>
        </row>
        <row r="241">
          <cell r="A241" t="str">
            <v>Papeete</v>
          </cell>
        </row>
        <row r="242">
          <cell r="A242" t="str">
            <v>Paranagua</v>
          </cell>
        </row>
        <row r="243">
          <cell r="A243" t="str">
            <v>Pasir Gudang</v>
          </cell>
        </row>
        <row r="244">
          <cell r="A244" t="str">
            <v>Penang</v>
          </cell>
        </row>
        <row r="245">
          <cell r="A245" t="str">
            <v>Philadelphia PA</v>
          </cell>
        </row>
        <row r="246">
          <cell r="A246" t="str">
            <v>Phnom Penh</v>
          </cell>
        </row>
        <row r="247">
          <cell r="A247" t="str">
            <v>Phoenix AZ</v>
          </cell>
        </row>
        <row r="248">
          <cell r="A248" t="str">
            <v>Pico Island</v>
          </cell>
        </row>
        <row r="249">
          <cell r="A249" t="str">
            <v>Piraeus</v>
          </cell>
        </row>
        <row r="250">
          <cell r="A250" t="str">
            <v>Pittsburgh PA</v>
          </cell>
        </row>
        <row r="251">
          <cell r="A251" t="str">
            <v>Point Lisas</v>
          </cell>
        </row>
        <row r="252">
          <cell r="A252" t="str">
            <v>Pointe des Galets</v>
          </cell>
        </row>
        <row r="253">
          <cell r="A253" t="str">
            <v>Port Au Prince</v>
          </cell>
        </row>
        <row r="254">
          <cell r="A254" t="str">
            <v>Port Elizabeth</v>
          </cell>
        </row>
        <row r="255">
          <cell r="A255" t="str">
            <v>Port Kelang</v>
          </cell>
        </row>
        <row r="256">
          <cell r="A256" t="str">
            <v>Port Lae</v>
          </cell>
        </row>
        <row r="257">
          <cell r="A257" t="str">
            <v>Port Louis</v>
          </cell>
        </row>
        <row r="258">
          <cell r="A258" t="str">
            <v>Port Moresby</v>
          </cell>
        </row>
        <row r="259">
          <cell r="A259" t="str">
            <v>Port Said</v>
          </cell>
        </row>
        <row r="260">
          <cell r="A260" t="str">
            <v>Port Sudan</v>
          </cell>
        </row>
        <row r="261">
          <cell r="A261" t="str">
            <v>Port Suez</v>
          </cell>
        </row>
        <row r="262">
          <cell r="A262" t="str">
            <v>Port Vila</v>
          </cell>
        </row>
        <row r="263">
          <cell r="A263" t="str">
            <v>Portland OR</v>
          </cell>
        </row>
        <row r="264">
          <cell r="A264" t="str">
            <v>Praia</v>
          </cell>
        </row>
        <row r="265">
          <cell r="A265" t="str">
            <v>Providence RI</v>
          </cell>
        </row>
        <row r="266">
          <cell r="A266" t="str">
            <v>Punta Arenas</v>
          </cell>
        </row>
        <row r="267">
          <cell r="A267" t="str">
            <v>Qingdao</v>
          </cell>
        </row>
        <row r="268">
          <cell r="A268" t="str">
            <v>Raleigh NC</v>
          </cell>
        </row>
        <row r="269">
          <cell r="A269" t="str">
            <v>Rarotonga</v>
          </cell>
        </row>
        <row r="270">
          <cell r="A270" t="str">
            <v>Ras al Khaimah</v>
          </cell>
        </row>
        <row r="271">
          <cell r="A271" t="str">
            <v>Regina</v>
          </cell>
        </row>
        <row r="272">
          <cell r="A272" t="str">
            <v>Richmond VA</v>
          </cell>
        </row>
        <row r="273">
          <cell r="A273" t="str">
            <v>Rio de Janeiro</v>
          </cell>
        </row>
        <row r="274">
          <cell r="A274" t="str">
            <v>Rio Haina</v>
          </cell>
        </row>
        <row r="275">
          <cell r="A275" t="str">
            <v>Riyadh dry port</v>
          </cell>
        </row>
        <row r="276">
          <cell r="A276" t="str">
            <v>Rosario</v>
          </cell>
        </row>
        <row r="277">
          <cell r="A277" t="str">
            <v>Sakaiminato</v>
          </cell>
        </row>
        <row r="278">
          <cell r="A278" t="str">
            <v>Sakata</v>
          </cell>
        </row>
        <row r="279">
          <cell r="A279" t="str">
            <v>Salt Lake City UT</v>
          </cell>
        </row>
        <row r="280">
          <cell r="A280" t="str">
            <v>Salvador</v>
          </cell>
        </row>
        <row r="281">
          <cell r="A281" t="str">
            <v>San Antonio TX</v>
          </cell>
        </row>
        <row r="282">
          <cell r="A282" t="str">
            <v>San Diego CA</v>
          </cell>
        </row>
        <row r="283">
          <cell r="A283" t="str">
            <v>San Francisco CA</v>
          </cell>
        </row>
        <row r="284">
          <cell r="A284" t="str">
            <v>San Jose</v>
          </cell>
        </row>
        <row r="285">
          <cell r="A285" t="str">
            <v>San Juan</v>
          </cell>
        </row>
        <row r="286">
          <cell r="A286" t="str">
            <v>San Pedro Sula</v>
          </cell>
        </row>
        <row r="287">
          <cell r="A287" t="str">
            <v>San Salvador</v>
          </cell>
        </row>
        <row r="288">
          <cell r="A288" t="str">
            <v>Sandakan</v>
          </cell>
        </row>
        <row r="289">
          <cell r="A289" t="str">
            <v>Santa Cruz</v>
          </cell>
        </row>
        <row r="290">
          <cell r="A290" t="str">
            <v>Santa Maria Island</v>
          </cell>
        </row>
        <row r="291">
          <cell r="A291" t="str">
            <v>Santiago</v>
          </cell>
        </row>
        <row r="292">
          <cell r="A292" t="str">
            <v>Santo</v>
          </cell>
        </row>
        <row r="293">
          <cell r="A293" t="str">
            <v>Santos</v>
          </cell>
        </row>
        <row r="294">
          <cell r="A294" t="str">
            <v>Sao Jorge Island</v>
          </cell>
        </row>
        <row r="295">
          <cell r="A295" t="str">
            <v>Sao Miguel Island</v>
          </cell>
        </row>
        <row r="296">
          <cell r="A296" t="str">
            <v>Sao Vicente</v>
          </cell>
        </row>
        <row r="297">
          <cell r="A297" t="str">
            <v>Saskatoon</v>
          </cell>
        </row>
        <row r="298">
          <cell r="A298" t="str">
            <v>Sau Paulo</v>
          </cell>
        </row>
        <row r="299">
          <cell r="A299" t="str">
            <v>Savannah GA</v>
          </cell>
        </row>
        <row r="300">
          <cell r="A300" t="str">
            <v>Seattle WA</v>
          </cell>
        </row>
        <row r="301">
          <cell r="A301" t="str">
            <v>Semarang</v>
          </cell>
        </row>
        <row r="302">
          <cell r="A302" t="str">
            <v>Seoul</v>
          </cell>
        </row>
        <row r="303">
          <cell r="A303" t="str">
            <v>Shanghai</v>
          </cell>
        </row>
        <row r="304">
          <cell r="A304" t="str">
            <v>Shangyu</v>
          </cell>
        </row>
        <row r="305">
          <cell r="A305" t="str">
            <v>Shaoxing</v>
          </cell>
        </row>
        <row r="306">
          <cell r="A306" t="str">
            <v>Sharjah (by road)</v>
          </cell>
        </row>
        <row r="307">
          <cell r="A307" t="str">
            <v>Sharjah (by sea)</v>
          </cell>
        </row>
        <row r="308">
          <cell r="A308" t="str">
            <v>Shimizu</v>
          </cell>
        </row>
        <row r="309">
          <cell r="A309" t="str">
            <v>Shimonoseki</v>
          </cell>
        </row>
        <row r="310">
          <cell r="A310" t="str">
            <v>Shunde (Rongqi)</v>
          </cell>
        </row>
        <row r="311">
          <cell r="A311" t="str">
            <v>Sibu</v>
          </cell>
        </row>
        <row r="312">
          <cell r="A312" t="str">
            <v>Sihanoukville</v>
          </cell>
        </row>
        <row r="313">
          <cell r="A313" t="str">
            <v>Singapore</v>
          </cell>
        </row>
        <row r="314">
          <cell r="A314" t="str">
            <v>Sohar</v>
          </cell>
        </row>
        <row r="315">
          <cell r="A315" t="str">
            <v>Sokhna</v>
          </cell>
        </row>
        <row r="316">
          <cell r="A316" t="str">
            <v>Springfield MO</v>
          </cell>
        </row>
        <row r="317">
          <cell r="A317" t="str">
            <v>St Louis MO</v>
          </cell>
        </row>
        <row r="318">
          <cell r="A318" t="str">
            <v>St. Petersburg</v>
          </cell>
        </row>
        <row r="319">
          <cell r="A319" t="str">
            <v>Suape</v>
          </cell>
        </row>
        <row r="320">
          <cell r="A320" t="str">
            <v>Surabaya</v>
          </cell>
        </row>
        <row r="321">
          <cell r="A321" t="str">
            <v>Suva</v>
          </cell>
        </row>
        <row r="322">
          <cell r="A322" t="str">
            <v>Suzhou</v>
          </cell>
        </row>
        <row r="323">
          <cell r="A323" t="str">
            <v>Sydney</v>
          </cell>
        </row>
        <row r="324">
          <cell r="A324" t="str">
            <v>Sydney (direct)</v>
          </cell>
        </row>
        <row r="325">
          <cell r="A325" t="str">
            <v>Taicang</v>
          </cell>
        </row>
        <row r="326">
          <cell r="A326" t="str">
            <v>Taichung</v>
          </cell>
        </row>
        <row r="327">
          <cell r="A327" t="str">
            <v>Taizhou</v>
          </cell>
        </row>
        <row r="328">
          <cell r="A328" t="str">
            <v>Takamatsu</v>
          </cell>
        </row>
        <row r="329">
          <cell r="A329" t="str">
            <v>Talcahuano</v>
          </cell>
        </row>
        <row r="330">
          <cell r="A330" t="str">
            <v>Tamatave</v>
          </cell>
        </row>
        <row r="331">
          <cell r="A331" t="str">
            <v>Tampa FL</v>
          </cell>
        </row>
        <row r="332">
          <cell r="A332" t="str">
            <v>Tarawa</v>
          </cell>
        </row>
        <row r="333">
          <cell r="A333" t="str">
            <v>Tawau</v>
          </cell>
        </row>
        <row r="334">
          <cell r="A334" t="str">
            <v>Tegucigalpa</v>
          </cell>
        </row>
        <row r="335">
          <cell r="A335" t="str">
            <v>Terceira Island</v>
          </cell>
        </row>
        <row r="336">
          <cell r="A336" t="str">
            <v>Thessaloniki</v>
          </cell>
        </row>
        <row r="337">
          <cell r="A337" t="str">
            <v>Tianjin CFS</v>
          </cell>
        </row>
        <row r="338">
          <cell r="A338" t="str">
            <v>Tirupur</v>
          </cell>
        </row>
        <row r="339">
          <cell r="A339" t="str">
            <v>Tokyo</v>
          </cell>
        </row>
        <row r="340">
          <cell r="A340" t="str">
            <v>Tomakomai</v>
          </cell>
        </row>
        <row r="341">
          <cell r="A341" t="str">
            <v>Toronto</v>
          </cell>
        </row>
        <row r="342">
          <cell r="A342" t="str">
            <v>Tsuruga</v>
          </cell>
        </row>
        <row r="343">
          <cell r="A343" t="str">
            <v>Tucson AZ</v>
          </cell>
        </row>
        <row r="344">
          <cell r="A344" t="str">
            <v>Tulsa OK</v>
          </cell>
        </row>
        <row r="345">
          <cell r="A345" t="str">
            <v>Tuticorin</v>
          </cell>
        </row>
        <row r="346">
          <cell r="A346" t="str">
            <v>Umm al Quwain</v>
          </cell>
        </row>
        <row r="347">
          <cell r="A347" t="str">
            <v>Umm Qasr</v>
          </cell>
        </row>
        <row r="348">
          <cell r="A348" t="str">
            <v>Valparaiso (San Antonio)</v>
          </cell>
        </row>
        <row r="349">
          <cell r="A349" t="str">
            <v>Vancouver</v>
          </cell>
        </row>
        <row r="350">
          <cell r="A350" t="str">
            <v>Varginha</v>
          </cell>
        </row>
        <row r="351">
          <cell r="A351" t="str">
            <v>Vavau</v>
          </cell>
        </row>
        <row r="352">
          <cell r="A352" t="str">
            <v>Vera Cruz</v>
          </cell>
        </row>
        <row r="353">
          <cell r="A353" t="str">
            <v>Vitoria</v>
          </cell>
        </row>
        <row r="354">
          <cell r="A354" t="str">
            <v>Vladivostok</v>
          </cell>
        </row>
        <row r="355">
          <cell r="A355" t="str">
            <v>Wallis</v>
          </cell>
        </row>
        <row r="356">
          <cell r="A356" t="str">
            <v>Walvisbay</v>
          </cell>
        </row>
        <row r="357">
          <cell r="A357" t="str">
            <v>Washington DC</v>
          </cell>
        </row>
        <row r="358">
          <cell r="A358" t="str">
            <v>Wellington</v>
          </cell>
        </row>
        <row r="359">
          <cell r="A359" t="str">
            <v>Wenzhou</v>
          </cell>
        </row>
        <row r="360">
          <cell r="A360" t="str">
            <v>Wichita KS</v>
          </cell>
        </row>
        <row r="361">
          <cell r="A361" t="str">
            <v>Wilmington NC</v>
          </cell>
        </row>
        <row r="362">
          <cell r="A362" t="str">
            <v>Winnipeg</v>
          </cell>
        </row>
        <row r="363">
          <cell r="A363" t="str">
            <v>Wuhan</v>
          </cell>
        </row>
        <row r="364">
          <cell r="A364" t="str">
            <v>Wuhu</v>
          </cell>
        </row>
        <row r="365">
          <cell r="A365" t="str">
            <v>Wujiang</v>
          </cell>
        </row>
        <row r="366">
          <cell r="A366" t="str">
            <v>Wuxi</v>
          </cell>
        </row>
        <row r="367">
          <cell r="A367" t="str">
            <v>Xiamen</v>
          </cell>
        </row>
        <row r="368">
          <cell r="A368" t="str">
            <v>Xingang (Tianjin port)</v>
          </cell>
        </row>
        <row r="369">
          <cell r="A369" t="str">
            <v>Xuzhou</v>
          </cell>
        </row>
        <row r="370">
          <cell r="A370" t="str">
            <v>Yangon</v>
          </cell>
        </row>
        <row r="371">
          <cell r="A371" t="str">
            <v>Yangzhou</v>
          </cell>
        </row>
        <row r="372">
          <cell r="A372" t="str">
            <v>Yantian (Shenzhen bonded cfs)</v>
          </cell>
        </row>
        <row r="373">
          <cell r="A373" t="str">
            <v>Yatsushiro</v>
          </cell>
        </row>
        <row r="374">
          <cell r="A374" t="str">
            <v>Yiwu</v>
          </cell>
        </row>
        <row r="375">
          <cell r="A375" t="str">
            <v>Yokkaichi</v>
          </cell>
        </row>
        <row r="376">
          <cell r="A376" t="str">
            <v>Yokohama</v>
          </cell>
        </row>
        <row r="377">
          <cell r="A377" t="str">
            <v>Zhangjiagang</v>
          </cell>
        </row>
        <row r="378">
          <cell r="A378" t="str">
            <v>Zhenjiang</v>
          </cell>
        </row>
        <row r="379">
          <cell r="A379" t="str">
            <v>Zhongshan</v>
          </cell>
        </row>
        <row r="380">
          <cell r="A380" t="str">
            <v>Zhoushan</v>
          </cell>
        </row>
        <row r="381">
          <cell r="A381" t="str">
            <v>Zhuhai</v>
          </cell>
        </row>
        <row r="382">
          <cell r="A382" t="str">
            <v>Zhuji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LCL Import Rates"/>
      <sheetName val="Locals and CFS"/>
      <sheetName val="Conditions"/>
      <sheetName val="Agents"/>
      <sheetName val="FOB charges"/>
      <sheetName val="Contacts"/>
      <sheetName val="Netherlands Trucking"/>
      <sheetName val="Belgium Trucking"/>
      <sheetName val="German Trucking"/>
      <sheetName val="Dep_Ports"/>
      <sheetName val="Sheet1"/>
      <sheetName val=""/>
    </sheetNames>
    <sheetDataSet>
      <sheetData sheetId="0" refreshError="1"/>
      <sheetData sheetId="1">
        <row r="8">
          <cell r="D8" t="str">
            <v>Adelaide</v>
          </cell>
          <cell r="E8" t="str">
            <v>Singapore</v>
          </cell>
          <cell r="F8" t="str">
            <v>Rotterdam</v>
          </cell>
          <cell r="G8" t="str">
            <v>Usd</v>
          </cell>
          <cell r="H8">
            <v>54</v>
          </cell>
          <cell r="I8" t="str">
            <v>w/m or min.</v>
          </cell>
          <cell r="J8" t="str">
            <v>Weekly</v>
          </cell>
          <cell r="K8">
            <v>35</v>
          </cell>
        </row>
        <row r="9">
          <cell r="D9" t="str">
            <v>Brisbane</v>
          </cell>
          <cell r="E9" t="str">
            <v>Singapore</v>
          </cell>
          <cell r="F9" t="str">
            <v>Rotterdam</v>
          </cell>
          <cell r="G9" t="str">
            <v>Usd</v>
          </cell>
          <cell r="H9">
            <v>44</v>
          </cell>
          <cell r="I9" t="str">
            <v>w/m or min.</v>
          </cell>
          <cell r="J9" t="str">
            <v>Weekly</v>
          </cell>
          <cell r="K9">
            <v>35</v>
          </cell>
        </row>
        <row r="10">
          <cell r="D10" t="str">
            <v>Fremantle</v>
          </cell>
          <cell r="E10" t="str">
            <v>Singapore</v>
          </cell>
          <cell r="F10" t="str">
            <v>Rotterdam</v>
          </cell>
          <cell r="G10" t="str">
            <v>Usd</v>
          </cell>
          <cell r="H10">
            <v>38</v>
          </cell>
          <cell r="I10" t="str">
            <v>w/m or min.</v>
          </cell>
          <cell r="J10" t="str">
            <v>Weekly</v>
          </cell>
          <cell r="K10">
            <v>33</v>
          </cell>
        </row>
        <row r="11">
          <cell r="D11" t="str">
            <v>Melbourne</v>
          </cell>
          <cell r="E11" t="str">
            <v>Singapore</v>
          </cell>
          <cell r="F11" t="str">
            <v>Rotterdam</v>
          </cell>
          <cell r="G11" t="str">
            <v>Usd</v>
          </cell>
          <cell r="H11">
            <v>43</v>
          </cell>
          <cell r="I11" t="str">
            <v>w/m or min.</v>
          </cell>
          <cell r="J11" t="str">
            <v>Weekly</v>
          </cell>
          <cell r="K11">
            <v>42</v>
          </cell>
        </row>
        <row r="12">
          <cell r="D12" t="str">
            <v>Sydney</v>
          </cell>
          <cell r="E12" t="str">
            <v>Singapore</v>
          </cell>
          <cell r="F12" t="str">
            <v>Rotterdam</v>
          </cell>
          <cell r="G12" t="str">
            <v>Usd</v>
          </cell>
          <cell r="H12">
            <v>42</v>
          </cell>
          <cell r="I12" t="str">
            <v>w/m or min.</v>
          </cell>
          <cell r="J12" t="str">
            <v>Weekly</v>
          </cell>
          <cell r="K12">
            <v>42</v>
          </cell>
        </row>
        <row r="13">
          <cell r="D13" t="str">
            <v>Auckland</v>
          </cell>
          <cell r="E13" t="str">
            <v>Singapore</v>
          </cell>
          <cell r="F13" t="str">
            <v>Rotterdam</v>
          </cell>
          <cell r="G13" t="str">
            <v>Usd</v>
          </cell>
          <cell r="H13">
            <v>70</v>
          </cell>
          <cell r="I13" t="str">
            <v>w/m or min.</v>
          </cell>
          <cell r="J13" t="str">
            <v>Weekly</v>
          </cell>
          <cell r="K13">
            <v>42</v>
          </cell>
        </row>
        <row r="14">
          <cell r="D14" t="str">
            <v>Christchurch</v>
          </cell>
          <cell r="E14" t="str">
            <v>Singapore</v>
          </cell>
          <cell r="F14" t="str">
            <v>Rotterdam</v>
          </cell>
          <cell r="G14" t="str">
            <v>Usd</v>
          </cell>
          <cell r="H14">
            <v>72</v>
          </cell>
          <cell r="I14" t="str">
            <v>w/m or min.</v>
          </cell>
          <cell r="J14" t="str">
            <v>Weekly</v>
          </cell>
          <cell r="K14">
            <v>44</v>
          </cell>
        </row>
        <row r="15">
          <cell r="D15" t="str">
            <v>Lyttelton</v>
          </cell>
          <cell r="E15" t="str">
            <v>Singapore</v>
          </cell>
          <cell r="F15" t="str">
            <v>Rotterdam</v>
          </cell>
          <cell r="G15" t="str">
            <v>Usd</v>
          </cell>
          <cell r="H15">
            <v>72</v>
          </cell>
          <cell r="I15" t="str">
            <v>w/m or min.</v>
          </cell>
          <cell r="J15" t="str">
            <v>Weekly</v>
          </cell>
          <cell r="K15">
            <v>44</v>
          </cell>
        </row>
        <row r="16">
          <cell r="D16" t="str">
            <v>Phnom Penh</v>
          </cell>
          <cell r="E16" t="str">
            <v>Singapore</v>
          </cell>
          <cell r="F16" t="str">
            <v>Rotterdam</v>
          </cell>
          <cell r="G16" t="str">
            <v>Usd</v>
          </cell>
          <cell r="H16">
            <v>21</v>
          </cell>
          <cell r="I16" t="str">
            <v>w/m or min.</v>
          </cell>
          <cell r="J16" t="str">
            <v>Weekly</v>
          </cell>
          <cell r="K16">
            <v>33</v>
          </cell>
        </row>
        <row r="17">
          <cell r="D17" t="str">
            <v>Sihanoukville</v>
          </cell>
          <cell r="E17" t="str">
            <v>Singapore</v>
          </cell>
          <cell r="F17" t="str">
            <v>Rotterdam</v>
          </cell>
          <cell r="G17" t="str">
            <v>Usd</v>
          </cell>
          <cell r="H17">
            <v>21</v>
          </cell>
          <cell r="I17" t="str">
            <v>w/m or min.</v>
          </cell>
          <cell r="J17" t="str">
            <v>Weekly</v>
          </cell>
          <cell r="K17">
            <v>31</v>
          </cell>
        </row>
        <row r="18">
          <cell r="D18" t="str">
            <v>Dalian</v>
          </cell>
          <cell r="E18" t="str">
            <v>Direct</v>
          </cell>
          <cell r="F18" t="str">
            <v>Rotterdam</v>
          </cell>
          <cell r="G18" t="str">
            <v>Usd</v>
          </cell>
          <cell r="H18">
            <v>0</v>
          </cell>
          <cell r="I18" t="str">
            <v>w/m or min.</v>
          </cell>
          <cell r="J18" t="str">
            <v>Weekly</v>
          </cell>
          <cell r="K18">
            <v>35</v>
          </cell>
        </row>
        <row r="19">
          <cell r="D19" t="str">
            <v>Dongguan</v>
          </cell>
          <cell r="E19" t="str">
            <v>Shenzhen</v>
          </cell>
          <cell r="F19" t="str">
            <v>Rotterdam</v>
          </cell>
          <cell r="G19" t="str">
            <v>Usd</v>
          </cell>
          <cell r="H19">
            <v>19</v>
          </cell>
          <cell r="I19" t="str">
            <v>w/m or min.</v>
          </cell>
          <cell r="J19" t="str">
            <v>Weekly</v>
          </cell>
          <cell r="K19">
            <v>31</v>
          </cell>
        </row>
        <row r="20">
          <cell r="D20" t="str">
            <v>Foshan (Sanshan)</v>
          </cell>
          <cell r="E20" t="str">
            <v>Shenzhen</v>
          </cell>
          <cell r="F20" t="str">
            <v>Rotterdam</v>
          </cell>
          <cell r="G20" t="str">
            <v>Usd</v>
          </cell>
          <cell r="H20">
            <v>14</v>
          </cell>
          <cell r="I20" t="str">
            <v>w/m or min.</v>
          </cell>
          <cell r="J20" t="str">
            <v>Weekly</v>
          </cell>
          <cell r="K20">
            <v>31</v>
          </cell>
        </row>
        <row r="21">
          <cell r="D21" t="str">
            <v>Fuzhou</v>
          </cell>
          <cell r="E21" t="str">
            <v>Xiamen</v>
          </cell>
          <cell r="F21" t="str">
            <v>Rotterdam</v>
          </cell>
          <cell r="G21" t="str">
            <v>Usd</v>
          </cell>
          <cell r="H21">
            <v>7</v>
          </cell>
          <cell r="I21" t="str">
            <v>w/m or min.</v>
          </cell>
          <cell r="J21" t="str">
            <v>Weekly</v>
          </cell>
          <cell r="K21">
            <v>36</v>
          </cell>
        </row>
        <row r="22">
          <cell r="D22" t="str">
            <v>Guangzhou</v>
          </cell>
          <cell r="E22" t="str">
            <v>Direct</v>
          </cell>
          <cell r="F22" t="str">
            <v>Rotterdam</v>
          </cell>
          <cell r="G22" t="str">
            <v>Usd</v>
          </cell>
          <cell r="H22">
            <v>0</v>
          </cell>
          <cell r="I22" t="str">
            <v>w/m or min.</v>
          </cell>
          <cell r="J22" t="str">
            <v>Weekly</v>
          </cell>
          <cell r="K22">
            <v>30</v>
          </cell>
        </row>
        <row r="23">
          <cell r="D23" t="str">
            <v>Hangzhou (Zhejiang)</v>
          </cell>
          <cell r="E23" t="str">
            <v>Shanghai</v>
          </cell>
          <cell r="F23" t="str">
            <v>Rotterdam</v>
          </cell>
          <cell r="G23" t="str">
            <v>Usd</v>
          </cell>
          <cell r="H23">
            <v>15</v>
          </cell>
          <cell r="I23" t="str">
            <v>w/m or min.</v>
          </cell>
          <cell r="J23" t="str">
            <v>Weekly</v>
          </cell>
          <cell r="K23">
            <v>33</v>
          </cell>
        </row>
        <row r="24">
          <cell r="D24" t="str">
            <v>Hong Kong</v>
          </cell>
          <cell r="E24" t="str">
            <v>Direct</v>
          </cell>
          <cell r="F24" t="str">
            <v>Rotterdam</v>
          </cell>
          <cell r="G24" t="str">
            <v>Usd</v>
          </cell>
          <cell r="H24">
            <v>0</v>
          </cell>
          <cell r="I24" t="str">
            <v>w/m or min.</v>
          </cell>
          <cell r="J24" t="str">
            <v>Weekly</v>
          </cell>
          <cell r="K24">
            <v>27</v>
          </cell>
        </row>
        <row r="25">
          <cell r="D25" t="str">
            <v>Huangpu</v>
          </cell>
          <cell r="E25" t="str">
            <v>Direct</v>
          </cell>
          <cell r="F25" t="str">
            <v>Rotterdam</v>
          </cell>
          <cell r="G25" t="str">
            <v>Usd</v>
          </cell>
          <cell r="H25">
            <v>0</v>
          </cell>
          <cell r="I25" t="str">
            <v>w/m or min.</v>
          </cell>
          <cell r="J25" t="str">
            <v>Weekly</v>
          </cell>
          <cell r="K25">
            <v>30</v>
          </cell>
        </row>
        <row r="26">
          <cell r="D26" t="str">
            <v>Jiangmen</v>
          </cell>
          <cell r="E26" t="str">
            <v>Shenzhen</v>
          </cell>
          <cell r="F26" t="str">
            <v>Rotterdam</v>
          </cell>
          <cell r="G26" t="str">
            <v>Usd</v>
          </cell>
          <cell r="H26">
            <v>15</v>
          </cell>
          <cell r="I26" t="str">
            <v>w/m or min.</v>
          </cell>
          <cell r="J26" t="str">
            <v>Weekly</v>
          </cell>
          <cell r="K26">
            <v>31</v>
          </cell>
        </row>
        <row r="27">
          <cell r="D27" t="str">
            <v>Nanhai</v>
          </cell>
          <cell r="E27" t="str">
            <v>Shenzhen</v>
          </cell>
          <cell r="F27" t="str">
            <v>Rotterdam</v>
          </cell>
          <cell r="G27" t="str">
            <v>Usd</v>
          </cell>
          <cell r="H27">
            <v>15</v>
          </cell>
          <cell r="I27" t="str">
            <v>w/m or min.</v>
          </cell>
          <cell r="J27" t="str">
            <v>Weekly</v>
          </cell>
          <cell r="K27">
            <v>31</v>
          </cell>
        </row>
        <row r="28">
          <cell r="D28" t="str">
            <v>Nanjing (Jiangsu)</v>
          </cell>
          <cell r="E28" t="str">
            <v>Shanghai</v>
          </cell>
          <cell r="F28" t="str">
            <v>Rotterdam</v>
          </cell>
          <cell r="G28" t="str">
            <v>Usd</v>
          </cell>
          <cell r="H28">
            <v>11</v>
          </cell>
          <cell r="I28" t="str">
            <v>w/m or min.</v>
          </cell>
          <cell r="J28" t="str">
            <v>Weekly</v>
          </cell>
          <cell r="K28">
            <v>33</v>
          </cell>
        </row>
        <row r="29">
          <cell r="D29" t="str">
            <v>Ningbo</v>
          </cell>
          <cell r="E29" t="str">
            <v>Direct</v>
          </cell>
          <cell r="F29" t="str">
            <v>Rotterdam</v>
          </cell>
          <cell r="G29" t="str">
            <v>Usd</v>
          </cell>
          <cell r="H29">
            <v>0</v>
          </cell>
          <cell r="I29" t="str">
            <v>w/m or min.</v>
          </cell>
          <cell r="J29" t="str">
            <v>2 x Week</v>
          </cell>
          <cell r="K29">
            <v>29</v>
          </cell>
        </row>
        <row r="30">
          <cell r="D30" t="str">
            <v>Qingdao</v>
          </cell>
          <cell r="E30" t="str">
            <v>Direct</v>
          </cell>
          <cell r="F30" t="str">
            <v>Rotterdam</v>
          </cell>
          <cell r="G30" t="str">
            <v>Usd</v>
          </cell>
          <cell r="H30">
            <v>0</v>
          </cell>
          <cell r="I30" t="str">
            <v>w/m or min.</v>
          </cell>
          <cell r="J30" t="str">
            <v>Weekly</v>
          </cell>
          <cell r="K30">
            <v>33</v>
          </cell>
        </row>
        <row r="31">
          <cell r="D31" t="str">
            <v>Rongqi</v>
          </cell>
          <cell r="E31" t="str">
            <v>Shenzhen</v>
          </cell>
          <cell r="F31" t="str">
            <v>Rotterdam</v>
          </cell>
          <cell r="G31" t="str">
            <v>Usd</v>
          </cell>
          <cell r="H31">
            <v>15</v>
          </cell>
          <cell r="I31" t="str">
            <v>w/m or min.</v>
          </cell>
          <cell r="J31" t="str">
            <v>Weekly</v>
          </cell>
          <cell r="K31">
            <v>31</v>
          </cell>
        </row>
        <row r="32">
          <cell r="D32" t="str">
            <v>Shanghai</v>
          </cell>
          <cell r="E32" t="str">
            <v>Direct</v>
          </cell>
          <cell r="F32" t="str">
            <v>Rotterdam</v>
          </cell>
          <cell r="G32" t="str">
            <v>Usd</v>
          </cell>
          <cell r="H32">
            <v>0</v>
          </cell>
          <cell r="I32" t="str">
            <v>w/m or min.</v>
          </cell>
          <cell r="J32" t="str">
            <v>3 x Week</v>
          </cell>
          <cell r="K32">
            <v>30</v>
          </cell>
        </row>
        <row r="33">
          <cell r="D33" t="str">
            <v>Shanghai (IMO Service)</v>
          </cell>
          <cell r="E33" t="str">
            <v>Direct</v>
          </cell>
          <cell r="F33" t="str">
            <v>Rotterdam</v>
          </cell>
          <cell r="G33" t="str">
            <v>Usd</v>
          </cell>
          <cell r="H33">
            <v>25</v>
          </cell>
          <cell r="I33" t="str">
            <v>w/m min. 2cbm</v>
          </cell>
          <cell r="J33" t="str">
            <v>Weekly</v>
          </cell>
          <cell r="K33">
            <v>34</v>
          </cell>
        </row>
        <row r="34">
          <cell r="D34" t="str">
            <v>Shantou</v>
          </cell>
          <cell r="E34" t="str">
            <v>Shenzhen</v>
          </cell>
          <cell r="F34" t="str">
            <v>Rotterdam</v>
          </cell>
          <cell r="G34" t="str">
            <v>Usd</v>
          </cell>
          <cell r="H34">
            <v>15</v>
          </cell>
          <cell r="I34" t="str">
            <v>w/m or min.</v>
          </cell>
          <cell r="J34" t="str">
            <v>Weekly</v>
          </cell>
          <cell r="K34">
            <v>31</v>
          </cell>
        </row>
        <row r="35">
          <cell r="D35" t="str">
            <v>Shenzhen</v>
          </cell>
          <cell r="E35" t="str">
            <v>Direct</v>
          </cell>
          <cell r="F35" t="str">
            <v>Rotterdam</v>
          </cell>
          <cell r="G35" t="str">
            <v>Usd</v>
          </cell>
          <cell r="H35">
            <v>0</v>
          </cell>
          <cell r="I35" t="str">
            <v>w/m or min.</v>
          </cell>
          <cell r="J35" t="str">
            <v>2 x Week</v>
          </cell>
          <cell r="K35">
            <v>26</v>
          </cell>
        </row>
        <row r="36">
          <cell r="D36" t="str">
            <v>Shekou</v>
          </cell>
          <cell r="E36" t="str">
            <v>Direct</v>
          </cell>
          <cell r="F36" t="str">
            <v>Rotterdam</v>
          </cell>
          <cell r="G36" t="str">
            <v>Usd</v>
          </cell>
          <cell r="H36">
            <v>0</v>
          </cell>
          <cell r="I36" t="str">
            <v>w/m or min.</v>
          </cell>
          <cell r="J36" t="str">
            <v>2 x Week</v>
          </cell>
          <cell r="K36">
            <v>26</v>
          </cell>
        </row>
        <row r="37">
          <cell r="D37" t="str">
            <v>Shunde</v>
          </cell>
          <cell r="E37" t="str">
            <v>Shenzhen</v>
          </cell>
          <cell r="F37" t="str">
            <v>Rotterdam</v>
          </cell>
          <cell r="G37" t="str">
            <v>Usd</v>
          </cell>
          <cell r="H37">
            <v>15</v>
          </cell>
          <cell r="I37" t="str">
            <v>w/m or min.</v>
          </cell>
          <cell r="J37" t="str">
            <v>Weekly</v>
          </cell>
          <cell r="K37">
            <v>31</v>
          </cell>
        </row>
        <row r="38">
          <cell r="D38" t="str">
            <v>Wenzhou</v>
          </cell>
          <cell r="E38" t="str">
            <v>Shanghai</v>
          </cell>
          <cell r="F38" t="str">
            <v>Rotterdam</v>
          </cell>
          <cell r="G38" t="str">
            <v>Usd</v>
          </cell>
          <cell r="H38">
            <v>42</v>
          </cell>
          <cell r="I38" t="str">
            <v>w/m min. 3cbm</v>
          </cell>
          <cell r="J38" t="str">
            <v>Weekly</v>
          </cell>
          <cell r="K38">
            <v>35</v>
          </cell>
        </row>
        <row r="39">
          <cell r="D39" t="str">
            <v>Wuhan (Hubei)</v>
          </cell>
          <cell r="E39" t="str">
            <v>Shanghai</v>
          </cell>
          <cell r="F39" t="str">
            <v>Rotterdam</v>
          </cell>
          <cell r="G39" t="str">
            <v>Usd</v>
          </cell>
          <cell r="H39">
            <v>50</v>
          </cell>
          <cell r="I39" t="str">
            <v>w/m or min.</v>
          </cell>
          <cell r="J39" t="str">
            <v>Weekly</v>
          </cell>
          <cell r="K39">
            <v>33</v>
          </cell>
        </row>
        <row r="40">
          <cell r="D40" t="str">
            <v>Xiamen</v>
          </cell>
          <cell r="E40" t="str">
            <v>Direct</v>
          </cell>
          <cell r="F40" t="str">
            <v>Rotterdam</v>
          </cell>
          <cell r="G40" t="str">
            <v>Usd</v>
          </cell>
          <cell r="H40">
            <v>0</v>
          </cell>
          <cell r="I40" t="str">
            <v>w/m or min.</v>
          </cell>
          <cell r="J40" t="str">
            <v>Weekly</v>
          </cell>
          <cell r="K40">
            <v>28</v>
          </cell>
        </row>
        <row r="41">
          <cell r="D41" t="str">
            <v xml:space="preserve">Xingang / Tianjin </v>
          </cell>
          <cell r="E41" t="str">
            <v>Direct</v>
          </cell>
          <cell r="F41" t="str">
            <v>Rotterdam</v>
          </cell>
          <cell r="G41" t="str">
            <v>Usd</v>
          </cell>
          <cell r="H41">
            <v>0</v>
          </cell>
          <cell r="I41" t="str">
            <v>w/m or min.</v>
          </cell>
          <cell r="J41" t="str">
            <v>Weekly</v>
          </cell>
          <cell r="K41">
            <v>36</v>
          </cell>
        </row>
        <row r="42">
          <cell r="D42" t="str">
            <v>Yangjiang</v>
          </cell>
          <cell r="E42" t="str">
            <v>Shenzhen</v>
          </cell>
          <cell r="F42" t="str">
            <v>Rotterdam</v>
          </cell>
          <cell r="G42" t="str">
            <v>Usd</v>
          </cell>
          <cell r="H42">
            <v>25</v>
          </cell>
          <cell r="I42" t="str">
            <v>w/m or min.</v>
          </cell>
          <cell r="J42" t="str">
            <v>Weekly</v>
          </cell>
          <cell r="K42">
            <v>31</v>
          </cell>
        </row>
        <row r="43">
          <cell r="D43" t="str">
            <v>Yantian</v>
          </cell>
          <cell r="E43" t="str">
            <v>Direct</v>
          </cell>
          <cell r="F43" t="str">
            <v>Rotterdam</v>
          </cell>
          <cell r="G43" t="str">
            <v>Usd</v>
          </cell>
          <cell r="H43">
            <v>0</v>
          </cell>
          <cell r="I43" t="str">
            <v>w/m or min.</v>
          </cell>
          <cell r="J43" t="str">
            <v>2 x Week</v>
          </cell>
          <cell r="K43">
            <v>26</v>
          </cell>
        </row>
        <row r="44">
          <cell r="D44" t="str">
            <v>Zhongshan</v>
          </cell>
          <cell r="E44" t="str">
            <v>Shenzhen</v>
          </cell>
          <cell r="F44" t="str">
            <v>Rotterdam</v>
          </cell>
          <cell r="G44" t="str">
            <v>Usd</v>
          </cell>
          <cell r="H44">
            <v>14</v>
          </cell>
          <cell r="I44" t="str">
            <v>w/m or min.</v>
          </cell>
          <cell r="J44" t="str">
            <v>Weekly</v>
          </cell>
          <cell r="K44">
            <v>31</v>
          </cell>
        </row>
        <row r="45">
          <cell r="D45" t="str">
            <v>Zhuhai</v>
          </cell>
          <cell r="E45" t="str">
            <v>Shenzhen</v>
          </cell>
          <cell r="F45" t="str">
            <v>Rotterdam</v>
          </cell>
          <cell r="G45" t="str">
            <v>Usd</v>
          </cell>
          <cell r="H45">
            <v>17</v>
          </cell>
          <cell r="I45" t="str">
            <v>w/m or min.</v>
          </cell>
          <cell r="J45" t="str">
            <v>Weekly</v>
          </cell>
          <cell r="K45">
            <v>31</v>
          </cell>
        </row>
        <row r="46">
          <cell r="D46" t="str">
            <v>Jakarta</v>
          </cell>
          <cell r="E46" t="str">
            <v>Singapore</v>
          </cell>
          <cell r="F46" t="str">
            <v>Rotterdam</v>
          </cell>
          <cell r="G46" t="str">
            <v>Usd</v>
          </cell>
          <cell r="H46">
            <v>13</v>
          </cell>
          <cell r="I46" t="str">
            <v>w/m or min.</v>
          </cell>
          <cell r="J46" t="str">
            <v>Weekly</v>
          </cell>
          <cell r="K46">
            <v>29</v>
          </cell>
        </row>
        <row r="47">
          <cell r="D47" t="str">
            <v>Semarang</v>
          </cell>
          <cell r="E47" t="str">
            <v>Singapore</v>
          </cell>
          <cell r="F47" t="str">
            <v>Rotterdam</v>
          </cell>
          <cell r="G47" t="str">
            <v>Usd</v>
          </cell>
          <cell r="H47">
            <v>24</v>
          </cell>
          <cell r="I47" t="str">
            <v>w/m or min.</v>
          </cell>
          <cell r="J47" t="str">
            <v>Weekly</v>
          </cell>
          <cell r="K47">
            <v>29</v>
          </cell>
        </row>
        <row r="48">
          <cell r="D48" t="str">
            <v>Surabaya</v>
          </cell>
          <cell r="E48" t="str">
            <v>Singapore</v>
          </cell>
          <cell r="F48" t="str">
            <v>Rotterdam</v>
          </cell>
          <cell r="G48" t="str">
            <v>Usd</v>
          </cell>
          <cell r="H48">
            <v>24</v>
          </cell>
          <cell r="I48" t="str">
            <v>w/m or min.</v>
          </cell>
          <cell r="J48" t="str">
            <v>Weekly</v>
          </cell>
          <cell r="K48">
            <v>29</v>
          </cell>
        </row>
        <row r="49">
          <cell r="D49" t="str">
            <v>Kobe</v>
          </cell>
          <cell r="E49" t="str">
            <v>Busan</v>
          </cell>
          <cell r="F49" t="str">
            <v>Rotterdam</v>
          </cell>
          <cell r="G49" t="str">
            <v>Usd</v>
          </cell>
          <cell r="H49">
            <v>11</v>
          </cell>
          <cell r="I49" t="str">
            <v>w/m or min.</v>
          </cell>
          <cell r="J49" t="str">
            <v>Weekly</v>
          </cell>
          <cell r="K49">
            <v>46</v>
          </cell>
        </row>
        <row r="50">
          <cell r="D50" t="str">
            <v>Nagoya</v>
          </cell>
          <cell r="E50" t="str">
            <v>Busan</v>
          </cell>
          <cell r="F50" t="str">
            <v>Rotterdam</v>
          </cell>
          <cell r="G50" t="str">
            <v>Usd</v>
          </cell>
          <cell r="H50">
            <v>11</v>
          </cell>
          <cell r="I50" t="str">
            <v>w/m or min.</v>
          </cell>
          <cell r="J50" t="str">
            <v>Weekly</v>
          </cell>
          <cell r="K50">
            <v>46</v>
          </cell>
        </row>
        <row r="51">
          <cell r="D51" t="str">
            <v>Niigata</v>
          </cell>
          <cell r="E51" t="str">
            <v>Busan</v>
          </cell>
          <cell r="F51" t="str">
            <v>Rotterdam</v>
          </cell>
          <cell r="G51" t="str">
            <v>Usd</v>
          </cell>
          <cell r="H51">
            <v>21</v>
          </cell>
          <cell r="I51" t="str">
            <v>w/m or min.</v>
          </cell>
          <cell r="J51" t="str">
            <v>Weekly</v>
          </cell>
          <cell r="K51">
            <v>46</v>
          </cell>
        </row>
        <row r="52">
          <cell r="D52" t="str">
            <v>Osaka</v>
          </cell>
          <cell r="E52" t="str">
            <v>Busan</v>
          </cell>
          <cell r="F52" t="str">
            <v>Rotterdam</v>
          </cell>
          <cell r="G52" t="str">
            <v>Usd</v>
          </cell>
          <cell r="H52">
            <v>11</v>
          </cell>
          <cell r="I52" t="str">
            <v>w/m or min.</v>
          </cell>
          <cell r="J52" t="str">
            <v>Weekly</v>
          </cell>
          <cell r="K52">
            <v>46</v>
          </cell>
        </row>
        <row r="53">
          <cell r="D53" t="str">
            <v>Tokyo</v>
          </cell>
          <cell r="E53" t="str">
            <v>Busan</v>
          </cell>
          <cell r="F53" t="str">
            <v>Rotterdam</v>
          </cell>
          <cell r="G53" t="str">
            <v>Usd</v>
          </cell>
          <cell r="H53">
            <v>11</v>
          </cell>
          <cell r="I53" t="str">
            <v>w/m or min.</v>
          </cell>
          <cell r="J53" t="str">
            <v>Weekly</v>
          </cell>
          <cell r="K53">
            <v>46</v>
          </cell>
        </row>
        <row r="54">
          <cell r="D54" t="str">
            <v>Yokohama</v>
          </cell>
          <cell r="E54" t="str">
            <v>Busan</v>
          </cell>
          <cell r="F54" t="str">
            <v>Rotterdam</v>
          </cell>
          <cell r="G54" t="str">
            <v>Usd</v>
          </cell>
          <cell r="H54">
            <v>11</v>
          </cell>
          <cell r="I54" t="str">
            <v>w/m or min.</v>
          </cell>
          <cell r="J54" t="str">
            <v>Weekly</v>
          </cell>
          <cell r="K54">
            <v>46</v>
          </cell>
        </row>
        <row r="55">
          <cell r="D55" t="str">
            <v>Pasir Gudang</v>
          </cell>
          <cell r="E55" t="str">
            <v>Singapore</v>
          </cell>
          <cell r="F55" t="str">
            <v>Rotterdam</v>
          </cell>
          <cell r="G55" t="str">
            <v>Usd</v>
          </cell>
          <cell r="H55">
            <v>10</v>
          </cell>
          <cell r="I55" t="str">
            <v>w/m or min.</v>
          </cell>
          <cell r="J55" t="str">
            <v>Weekly</v>
          </cell>
          <cell r="K55">
            <v>27</v>
          </cell>
        </row>
        <row r="56">
          <cell r="D56" t="str">
            <v>Penang</v>
          </cell>
          <cell r="E56" t="str">
            <v>Singapore</v>
          </cell>
          <cell r="F56" t="str">
            <v>Rotterdam</v>
          </cell>
          <cell r="G56" t="str">
            <v>Usd</v>
          </cell>
          <cell r="H56">
            <v>10</v>
          </cell>
          <cell r="I56" t="str">
            <v>w/m or min.</v>
          </cell>
          <cell r="J56" t="str">
            <v>Weekly</v>
          </cell>
          <cell r="K56">
            <v>29</v>
          </cell>
        </row>
        <row r="57">
          <cell r="D57" t="str">
            <v>Port Kelang</v>
          </cell>
          <cell r="E57" t="str">
            <v>Singapore</v>
          </cell>
          <cell r="F57" t="str">
            <v>Rotterdam</v>
          </cell>
          <cell r="G57" t="str">
            <v>Usd</v>
          </cell>
          <cell r="H57">
            <v>9</v>
          </cell>
          <cell r="I57" t="str">
            <v>w/m or min.</v>
          </cell>
          <cell r="J57" t="str">
            <v>Weekly</v>
          </cell>
          <cell r="K57">
            <v>27</v>
          </cell>
        </row>
        <row r="58">
          <cell r="D58" t="str">
            <v>Yangon</v>
          </cell>
          <cell r="E58" t="str">
            <v>Singapore</v>
          </cell>
          <cell r="F58" t="str">
            <v>Rotterdam</v>
          </cell>
          <cell r="G58" t="str">
            <v>Usd</v>
          </cell>
          <cell r="H58">
            <v>26</v>
          </cell>
          <cell r="I58" t="str">
            <v>w/m or min.</v>
          </cell>
          <cell r="J58" t="str">
            <v>Weekly</v>
          </cell>
          <cell r="K58">
            <v>33</v>
          </cell>
        </row>
        <row r="59">
          <cell r="D59" t="str">
            <v>Cebu</v>
          </cell>
          <cell r="E59" t="str">
            <v>Singapore</v>
          </cell>
          <cell r="F59" t="str">
            <v>Rotterdam</v>
          </cell>
          <cell r="G59" t="str">
            <v>Usd</v>
          </cell>
          <cell r="H59">
            <v>31</v>
          </cell>
          <cell r="I59" t="str">
            <v>w/m or min.</v>
          </cell>
          <cell r="J59" t="str">
            <v>Weekly</v>
          </cell>
          <cell r="K59">
            <v>30</v>
          </cell>
        </row>
        <row r="60">
          <cell r="D60" t="str">
            <v>Manila</v>
          </cell>
          <cell r="E60" t="str">
            <v>Singapore</v>
          </cell>
          <cell r="F60" t="str">
            <v>Rotterdam</v>
          </cell>
          <cell r="G60" t="str">
            <v>Usd</v>
          </cell>
          <cell r="H60">
            <v>21</v>
          </cell>
          <cell r="I60" t="str">
            <v>w/m or min.</v>
          </cell>
          <cell r="J60" t="str">
            <v>Weekly</v>
          </cell>
          <cell r="K60">
            <v>31</v>
          </cell>
        </row>
        <row r="61">
          <cell r="D61" t="str">
            <v>Singapore</v>
          </cell>
          <cell r="E61" t="str">
            <v>Direct</v>
          </cell>
          <cell r="F61" t="str">
            <v>Rotterdam</v>
          </cell>
          <cell r="G61" t="str">
            <v>Usd</v>
          </cell>
          <cell r="H61">
            <v>0</v>
          </cell>
          <cell r="I61" t="str">
            <v>w/m or min.</v>
          </cell>
          <cell r="J61" t="str">
            <v>Weekly</v>
          </cell>
          <cell r="K61">
            <v>21</v>
          </cell>
        </row>
        <row r="62">
          <cell r="D62" t="str">
            <v>Busan</v>
          </cell>
          <cell r="E62" t="str">
            <v>Direct</v>
          </cell>
          <cell r="F62" t="str">
            <v>Rotterdam</v>
          </cell>
          <cell r="G62" t="str">
            <v>Usd</v>
          </cell>
          <cell r="H62">
            <v>0</v>
          </cell>
          <cell r="I62" t="str">
            <v>w/m or min.</v>
          </cell>
          <cell r="J62" t="str">
            <v>Weekly</v>
          </cell>
          <cell r="K62">
            <v>33</v>
          </cell>
        </row>
        <row r="63">
          <cell r="D63" t="str">
            <v>Inchon</v>
          </cell>
          <cell r="E63" t="str">
            <v>Hong Kong</v>
          </cell>
          <cell r="F63" t="str">
            <v>Rotterdam</v>
          </cell>
          <cell r="G63" t="str">
            <v>Usd</v>
          </cell>
          <cell r="H63">
            <v>28</v>
          </cell>
          <cell r="I63" t="str">
            <v>w/m or min.</v>
          </cell>
          <cell r="J63" t="str">
            <v>Weekly</v>
          </cell>
          <cell r="K63">
            <v>35</v>
          </cell>
        </row>
        <row r="64">
          <cell r="D64" t="str">
            <v>Kaohsiung</v>
          </cell>
          <cell r="E64" t="str">
            <v>Direct</v>
          </cell>
          <cell r="F64" t="str">
            <v>Rotterdam</v>
          </cell>
          <cell r="G64" t="str">
            <v>Usd</v>
          </cell>
          <cell r="H64">
            <v>2</v>
          </cell>
          <cell r="I64" t="str">
            <v>w/m or min.</v>
          </cell>
          <cell r="J64" t="str">
            <v>Weekly</v>
          </cell>
          <cell r="K64">
            <v>27</v>
          </cell>
        </row>
        <row r="65">
          <cell r="D65" t="str">
            <v>Keelung</v>
          </cell>
          <cell r="E65" t="str">
            <v>Direct</v>
          </cell>
          <cell r="F65" t="str">
            <v>Rotterdam</v>
          </cell>
          <cell r="G65" t="str">
            <v>Usd</v>
          </cell>
          <cell r="H65">
            <v>2</v>
          </cell>
          <cell r="I65" t="str">
            <v>w/m or min.</v>
          </cell>
          <cell r="J65" t="str">
            <v>Weekly</v>
          </cell>
          <cell r="K65">
            <v>27</v>
          </cell>
        </row>
        <row r="66">
          <cell r="D66" t="str">
            <v>Taichung</v>
          </cell>
          <cell r="E66" t="str">
            <v>Direct</v>
          </cell>
          <cell r="F66" t="str">
            <v>Rotterdam</v>
          </cell>
          <cell r="G66" t="str">
            <v>Usd</v>
          </cell>
          <cell r="H66">
            <v>2</v>
          </cell>
          <cell r="I66" t="str">
            <v>w/m or min.</v>
          </cell>
          <cell r="J66" t="str">
            <v>Weekly</v>
          </cell>
          <cell r="K66">
            <v>27</v>
          </cell>
        </row>
        <row r="67">
          <cell r="D67" t="str">
            <v>Taoyuan</v>
          </cell>
          <cell r="E67" t="str">
            <v>Direct</v>
          </cell>
          <cell r="F67" t="str">
            <v>Rotterdam</v>
          </cell>
          <cell r="G67" t="str">
            <v>Usd</v>
          </cell>
          <cell r="H67">
            <v>2</v>
          </cell>
          <cell r="I67" t="str">
            <v>w/m or min.</v>
          </cell>
          <cell r="J67" t="str">
            <v>Weekly</v>
          </cell>
          <cell r="K67">
            <v>27</v>
          </cell>
        </row>
        <row r="68">
          <cell r="D68" t="str">
            <v>Bangkok</v>
          </cell>
          <cell r="E68" t="str">
            <v>Direct</v>
          </cell>
          <cell r="F68" t="str">
            <v>Rotterdam</v>
          </cell>
          <cell r="G68" t="str">
            <v>Usd</v>
          </cell>
          <cell r="H68">
            <v>7</v>
          </cell>
          <cell r="I68" t="str">
            <v>w/m or min.</v>
          </cell>
          <cell r="J68" t="str">
            <v>Weekly</v>
          </cell>
          <cell r="K68">
            <v>29</v>
          </cell>
        </row>
        <row r="69">
          <cell r="D69" t="str">
            <v>Binh Duong</v>
          </cell>
          <cell r="E69" t="str">
            <v>Ho Chi Minh (Cai Mep)</v>
          </cell>
          <cell r="F69" t="str">
            <v>Rotterdam</v>
          </cell>
          <cell r="G69" t="str">
            <v>Usd</v>
          </cell>
          <cell r="H69">
            <v>31</v>
          </cell>
          <cell r="I69" t="str">
            <v>w/m or min.</v>
          </cell>
          <cell r="J69" t="str">
            <v>Weekly</v>
          </cell>
          <cell r="K69">
            <v>30</v>
          </cell>
        </row>
        <row r="70">
          <cell r="D70" t="str">
            <v>Can Tho</v>
          </cell>
          <cell r="E70" t="str">
            <v>Ho Chi Minh (Cai Mep)</v>
          </cell>
          <cell r="F70" t="str">
            <v>Rotterdam</v>
          </cell>
          <cell r="G70" t="str">
            <v>Usd</v>
          </cell>
          <cell r="H70">
            <v>46</v>
          </cell>
          <cell r="I70" t="str">
            <v>w/m or min.</v>
          </cell>
          <cell r="J70" t="str">
            <v>Weekly</v>
          </cell>
          <cell r="K70">
            <v>30</v>
          </cell>
        </row>
        <row r="71">
          <cell r="D71" t="str">
            <v>Danang</v>
          </cell>
          <cell r="E71" t="str">
            <v>Ho Chi Minh (Cai Mep)</v>
          </cell>
          <cell r="F71" t="str">
            <v>Rotterdam</v>
          </cell>
          <cell r="G71" t="str">
            <v>Usd</v>
          </cell>
          <cell r="H71">
            <v>45</v>
          </cell>
          <cell r="I71" t="str">
            <v>w/m or min.</v>
          </cell>
          <cell r="J71" t="str">
            <v>Weekly</v>
          </cell>
          <cell r="K71">
            <v>30</v>
          </cell>
        </row>
        <row r="72">
          <cell r="D72" t="str">
            <v>Dong Nai</v>
          </cell>
          <cell r="E72" t="str">
            <v>Ho Chi Minh (Cai Mep)</v>
          </cell>
          <cell r="F72" t="str">
            <v>Rotterdam</v>
          </cell>
          <cell r="G72" t="str">
            <v>Usd</v>
          </cell>
          <cell r="H72">
            <v>36</v>
          </cell>
          <cell r="I72" t="str">
            <v>w/m or min.</v>
          </cell>
          <cell r="J72" t="str">
            <v>Weekly</v>
          </cell>
          <cell r="K72">
            <v>30</v>
          </cell>
        </row>
        <row r="73">
          <cell r="D73" t="str">
            <v>Haiphong</v>
          </cell>
          <cell r="E73" t="str">
            <v>Singapore</v>
          </cell>
          <cell r="F73" t="str">
            <v>Rotterdam</v>
          </cell>
          <cell r="G73" t="str">
            <v>Usd</v>
          </cell>
          <cell r="H73">
            <v>16</v>
          </cell>
          <cell r="I73" t="str">
            <v>w/m or min.</v>
          </cell>
          <cell r="J73" t="str">
            <v>Weekly</v>
          </cell>
          <cell r="K73">
            <v>32</v>
          </cell>
        </row>
        <row r="74">
          <cell r="D74" t="str">
            <v>Ho Chi Minh (Cai Mep)</v>
          </cell>
          <cell r="E74" t="str">
            <v>Direct</v>
          </cell>
          <cell r="F74" t="str">
            <v>Rotterdam</v>
          </cell>
          <cell r="G74" t="str">
            <v>Usd</v>
          </cell>
          <cell r="H74">
            <v>5</v>
          </cell>
          <cell r="I74" t="str">
            <v>w/m or min.</v>
          </cell>
          <cell r="J74" t="str">
            <v>Weekly</v>
          </cell>
          <cell r="K74">
            <v>23</v>
          </cell>
        </row>
        <row r="75">
          <cell r="D75" t="str">
            <v>Chittagong</v>
          </cell>
          <cell r="E75" t="str">
            <v>Singapore</v>
          </cell>
          <cell r="F75" t="str">
            <v>Rotterdam</v>
          </cell>
          <cell r="G75" t="str">
            <v>Usd</v>
          </cell>
          <cell r="H75">
            <v>14</v>
          </cell>
          <cell r="I75" t="str">
            <v>w/m or min.</v>
          </cell>
          <cell r="J75" t="str">
            <v>Weekly</v>
          </cell>
          <cell r="K75">
            <v>31</v>
          </cell>
        </row>
        <row r="76">
          <cell r="D76" t="str">
            <v>Ahmedabad</v>
          </cell>
          <cell r="E76" t="str">
            <v>Nhava Sheva (JNPT)</v>
          </cell>
          <cell r="F76" t="str">
            <v>Rotterdam</v>
          </cell>
          <cell r="G76" t="str">
            <v>Usd</v>
          </cell>
          <cell r="H76">
            <v>31</v>
          </cell>
          <cell r="I76" t="str">
            <v>w/m or min.</v>
          </cell>
          <cell r="J76" t="str">
            <v>Weekly</v>
          </cell>
          <cell r="K76">
            <v>27</v>
          </cell>
        </row>
        <row r="77">
          <cell r="D77" t="str">
            <v>Bangalore</v>
          </cell>
          <cell r="E77" t="str">
            <v>Chennai (ex Madras)</v>
          </cell>
          <cell r="F77" t="str">
            <v>Rotterdam</v>
          </cell>
          <cell r="G77" t="str">
            <v>Usd</v>
          </cell>
          <cell r="H77">
            <v>39</v>
          </cell>
          <cell r="I77" t="str">
            <v>w/m or min.</v>
          </cell>
          <cell r="J77" t="str">
            <v>Weekly</v>
          </cell>
          <cell r="K77">
            <v>34</v>
          </cell>
        </row>
        <row r="78">
          <cell r="D78" t="str">
            <v>Chennai (ex Madras)</v>
          </cell>
          <cell r="E78" t="str">
            <v>Direct</v>
          </cell>
          <cell r="F78" t="str">
            <v>Rotterdam</v>
          </cell>
          <cell r="G78" t="str">
            <v>Usd</v>
          </cell>
          <cell r="H78">
            <v>21</v>
          </cell>
          <cell r="I78" t="str">
            <v>w/m or min.</v>
          </cell>
          <cell r="J78" t="str">
            <v>Weekly</v>
          </cell>
          <cell r="K78">
            <v>30</v>
          </cell>
        </row>
        <row r="79">
          <cell r="D79" t="str">
            <v>Cochin</v>
          </cell>
          <cell r="E79" t="str">
            <v>Colombo</v>
          </cell>
          <cell r="F79" t="str">
            <v>Rotterdam</v>
          </cell>
          <cell r="G79" t="str">
            <v>Usd</v>
          </cell>
          <cell r="H79">
            <v>34</v>
          </cell>
          <cell r="I79" t="str">
            <v>w/m or min.</v>
          </cell>
          <cell r="J79" t="str">
            <v>Weekly</v>
          </cell>
          <cell r="K79">
            <v>29</v>
          </cell>
        </row>
        <row r="80">
          <cell r="D80" t="str">
            <v>Coimbatore</v>
          </cell>
          <cell r="E80" t="str">
            <v>Tuticorin</v>
          </cell>
          <cell r="F80" t="str">
            <v>Rotterdam</v>
          </cell>
          <cell r="G80" t="str">
            <v>Usd</v>
          </cell>
          <cell r="H80">
            <v>35</v>
          </cell>
          <cell r="I80" t="str">
            <v>w/m or min.</v>
          </cell>
          <cell r="J80" t="str">
            <v>Weekly</v>
          </cell>
          <cell r="K80">
            <v>29</v>
          </cell>
        </row>
        <row r="81">
          <cell r="D81" t="str">
            <v>Delhi</v>
          </cell>
          <cell r="E81" t="str">
            <v>Direct</v>
          </cell>
          <cell r="F81" t="str">
            <v>Rotterdam</v>
          </cell>
          <cell r="G81" t="str">
            <v>Usd</v>
          </cell>
          <cell r="H81">
            <v>24</v>
          </cell>
          <cell r="I81" t="str">
            <v>w/m or min.</v>
          </cell>
          <cell r="J81" t="str">
            <v>Weekly</v>
          </cell>
          <cell r="K81">
            <v>30</v>
          </cell>
        </row>
        <row r="82">
          <cell r="D82" t="str">
            <v>Hyderabad</v>
          </cell>
          <cell r="E82" t="str">
            <v>Nhava Sheva (JNPT)</v>
          </cell>
          <cell r="F82" t="str">
            <v>Rotterdam</v>
          </cell>
          <cell r="G82" t="str">
            <v>Usd</v>
          </cell>
          <cell r="H82">
            <v>46</v>
          </cell>
          <cell r="I82" t="str">
            <v>w/m or min.</v>
          </cell>
          <cell r="J82" t="str">
            <v>Weekly</v>
          </cell>
          <cell r="K82">
            <v>28</v>
          </cell>
        </row>
        <row r="83">
          <cell r="D83" t="str">
            <v>Kanpur</v>
          </cell>
          <cell r="E83" t="str">
            <v>Nhava Sheva (JNPT)</v>
          </cell>
          <cell r="F83" t="str">
            <v>Rotterdam</v>
          </cell>
          <cell r="G83" t="str">
            <v>Usd</v>
          </cell>
          <cell r="H83">
            <v>36</v>
          </cell>
          <cell r="I83" t="str">
            <v>w/m or min.</v>
          </cell>
          <cell r="J83" t="str">
            <v>Weekly</v>
          </cell>
          <cell r="K83">
            <v>28</v>
          </cell>
        </row>
        <row r="84">
          <cell r="D84" t="str">
            <v>Karur</v>
          </cell>
          <cell r="E84" t="str">
            <v>Tuticorin</v>
          </cell>
          <cell r="F84" t="str">
            <v>Rotterdam</v>
          </cell>
          <cell r="G84" t="str">
            <v>Usd</v>
          </cell>
          <cell r="H84">
            <v>43</v>
          </cell>
          <cell r="I84" t="str">
            <v>w/m or min.</v>
          </cell>
          <cell r="J84" t="str">
            <v>Weekly</v>
          </cell>
          <cell r="K84">
            <v>29</v>
          </cell>
        </row>
        <row r="85">
          <cell r="D85" t="str">
            <v>Kolkata (ex Calcutta)</v>
          </cell>
          <cell r="E85" t="str">
            <v>Singapore</v>
          </cell>
          <cell r="F85" t="str">
            <v>Rotterdam</v>
          </cell>
          <cell r="G85" t="str">
            <v>Usd</v>
          </cell>
          <cell r="H85">
            <v>32</v>
          </cell>
          <cell r="I85" t="str">
            <v>w/m or min.</v>
          </cell>
          <cell r="J85" t="str">
            <v>Weekly</v>
          </cell>
          <cell r="K85">
            <v>33</v>
          </cell>
        </row>
        <row r="86">
          <cell r="D86" t="str">
            <v>Krishnapattam</v>
          </cell>
          <cell r="E86" t="str">
            <v>Chennai (ex Madras)</v>
          </cell>
          <cell r="F86" t="str">
            <v>Rotterdam</v>
          </cell>
          <cell r="G86" t="str">
            <v>Usd</v>
          </cell>
          <cell r="H86">
            <v>92</v>
          </cell>
          <cell r="I86" t="str">
            <v>w/m or min.</v>
          </cell>
          <cell r="J86" t="str">
            <v>Weekly</v>
          </cell>
          <cell r="K86">
            <v>34</v>
          </cell>
        </row>
        <row r="87">
          <cell r="D87" t="str">
            <v>Mangalore</v>
          </cell>
          <cell r="E87" t="str">
            <v>Chennai (ex Madras)</v>
          </cell>
          <cell r="F87" t="str">
            <v>Rotterdam</v>
          </cell>
          <cell r="G87" t="str">
            <v>Usd</v>
          </cell>
          <cell r="H87">
            <v>102</v>
          </cell>
          <cell r="I87" t="str">
            <v>w/m or min.</v>
          </cell>
          <cell r="J87" t="str">
            <v>Weekly</v>
          </cell>
          <cell r="K87">
            <v>34</v>
          </cell>
        </row>
        <row r="88">
          <cell r="D88" t="str">
            <v>Mulund (Mumbai)</v>
          </cell>
          <cell r="E88" t="str">
            <v>Nhava Sheva (JNPT)</v>
          </cell>
          <cell r="F88" t="str">
            <v>Rotterdam</v>
          </cell>
          <cell r="G88" t="str">
            <v>Usd</v>
          </cell>
          <cell r="H88">
            <v>19</v>
          </cell>
          <cell r="I88" t="str">
            <v>w/m or min.</v>
          </cell>
          <cell r="J88" t="str">
            <v>Weekly</v>
          </cell>
          <cell r="K88">
            <v>28</v>
          </cell>
        </row>
        <row r="89">
          <cell r="D89" t="str">
            <v>Mundra</v>
          </cell>
          <cell r="E89" t="str">
            <v>Direct</v>
          </cell>
          <cell r="F89" t="str">
            <v>Rotterdam</v>
          </cell>
          <cell r="G89" t="str">
            <v>Usd</v>
          </cell>
          <cell r="H89">
            <v>8</v>
          </cell>
          <cell r="I89" t="str">
            <v>w/m or min.</v>
          </cell>
          <cell r="J89" t="str">
            <v>Weekly</v>
          </cell>
          <cell r="K89">
            <v>22</v>
          </cell>
        </row>
        <row r="90">
          <cell r="D90" t="str">
            <v>Nhava Sheva (JNPT)</v>
          </cell>
          <cell r="E90" t="str">
            <v>Direct</v>
          </cell>
          <cell r="F90" t="str">
            <v>Rotterdam</v>
          </cell>
          <cell r="G90" t="str">
            <v>Usd</v>
          </cell>
          <cell r="H90">
            <v>1</v>
          </cell>
          <cell r="I90" t="str">
            <v>w/m or min.</v>
          </cell>
          <cell r="J90" t="str">
            <v>Weekly</v>
          </cell>
          <cell r="K90">
            <v>23</v>
          </cell>
        </row>
        <row r="91">
          <cell r="D91" t="str">
            <v>Tirupur</v>
          </cell>
          <cell r="E91" t="str">
            <v>Tuticorin</v>
          </cell>
          <cell r="F91" t="str">
            <v>Rotterdam</v>
          </cell>
          <cell r="G91" t="str">
            <v>Usd</v>
          </cell>
          <cell r="H91">
            <v>40</v>
          </cell>
          <cell r="I91" t="str">
            <v>w/m or min.</v>
          </cell>
          <cell r="J91" t="str">
            <v>Weekly</v>
          </cell>
          <cell r="K91">
            <v>29</v>
          </cell>
        </row>
        <row r="92">
          <cell r="D92" t="str">
            <v>Tuticorin</v>
          </cell>
          <cell r="E92" t="str">
            <v>Direct</v>
          </cell>
          <cell r="F92" t="str">
            <v>Rotterdam</v>
          </cell>
          <cell r="G92" t="str">
            <v>Usd</v>
          </cell>
          <cell r="H92">
            <v>16</v>
          </cell>
          <cell r="I92" t="str">
            <v>w/m or min.</v>
          </cell>
          <cell r="J92" t="str">
            <v>Weekly</v>
          </cell>
          <cell r="K92">
            <v>24</v>
          </cell>
        </row>
        <row r="93">
          <cell r="D93" t="str">
            <v>Vizag</v>
          </cell>
          <cell r="E93" t="str">
            <v>Chennai (ex Madras)</v>
          </cell>
          <cell r="F93" t="str">
            <v>Rotterdam</v>
          </cell>
          <cell r="G93" t="str">
            <v>Usd</v>
          </cell>
          <cell r="H93">
            <v>117</v>
          </cell>
          <cell r="I93" t="str">
            <v>w/m or min.</v>
          </cell>
          <cell r="J93" t="str">
            <v>Weekly</v>
          </cell>
          <cell r="K93">
            <v>34</v>
          </cell>
        </row>
        <row r="94">
          <cell r="D94" t="str">
            <v>Karachi (Port Qasim)</v>
          </cell>
          <cell r="E94" t="str">
            <v>Direct</v>
          </cell>
          <cell r="F94" t="str">
            <v>Rotterdam</v>
          </cell>
          <cell r="G94" t="str">
            <v>Usd</v>
          </cell>
          <cell r="H94">
            <v>0</v>
          </cell>
          <cell r="I94" t="str">
            <v>w/m or min.</v>
          </cell>
          <cell r="J94" t="str">
            <v>Weekly</v>
          </cell>
          <cell r="K94">
            <v>28</v>
          </cell>
        </row>
        <row r="95">
          <cell r="D95" t="str">
            <v>Colombo</v>
          </cell>
          <cell r="E95" t="str">
            <v>Direct</v>
          </cell>
          <cell r="F95" t="str">
            <v>Rotterdam</v>
          </cell>
          <cell r="G95" t="str">
            <v>Usd</v>
          </cell>
          <cell r="H95">
            <v>13</v>
          </cell>
          <cell r="I95" t="str">
            <v>w/m or min.</v>
          </cell>
          <cell r="J95" t="str">
            <v>Weekly</v>
          </cell>
          <cell r="K95">
            <v>24</v>
          </cell>
        </row>
        <row r="96">
          <cell r="D96" t="str">
            <v>Dubai (Jebel Ali)</v>
          </cell>
          <cell r="E96" t="str">
            <v>Singapore</v>
          </cell>
          <cell r="F96" t="str">
            <v>Rotterdam</v>
          </cell>
          <cell r="G96" t="str">
            <v>Usd</v>
          </cell>
          <cell r="H96">
            <v>24</v>
          </cell>
          <cell r="I96" t="str">
            <v>w/m or min.</v>
          </cell>
          <cell r="J96" t="str">
            <v>Weekly</v>
          </cell>
          <cell r="K96">
            <v>43</v>
          </cell>
        </row>
        <row r="97">
          <cell r="D97" t="str">
            <v>Durban</v>
          </cell>
          <cell r="E97" t="str">
            <v>Direct</v>
          </cell>
          <cell r="F97" t="str">
            <v>Rotterdam</v>
          </cell>
          <cell r="G97" t="str">
            <v>Usd</v>
          </cell>
          <cell r="H97">
            <v>51</v>
          </cell>
          <cell r="I97" t="str">
            <v>w/m or min.</v>
          </cell>
          <cell r="J97" t="str">
            <v>Weekly</v>
          </cell>
          <cell r="K97">
            <v>23</v>
          </cell>
        </row>
        <row r="98">
          <cell r="D98" t="str">
            <v>Johannesburg</v>
          </cell>
          <cell r="E98" t="str">
            <v>Durban</v>
          </cell>
          <cell r="F98" t="str">
            <v>Rotterdam</v>
          </cell>
          <cell r="G98" t="str">
            <v>Usd</v>
          </cell>
          <cell r="H98">
            <v>89</v>
          </cell>
          <cell r="I98" t="str">
            <v>w/m or min.</v>
          </cell>
          <cell r="J98" t="str">
            <v>Weekly</v>
          </cell>
          <cell r="K98">
            <v>26</v>
          </cell>
        </row>
        <row r="99">
          <cell r="D99" t="str">
            <v>Alexandria</v>
          </cell>
          <cell r="E99" t="str">
            <v>Direct</v>
          </cell>
          <cell r="F99" t="str">
            <v>Rotterdam</v>
          </cell>
          <cell r="G99" t="str">
            <v>Usd</v>
          </cell>
          <cell r="H99">
            <v>15</v>
          </cell>
          <cell r="I99" t="str">
            <v>w/m or min.</v>
          </cell>
          <cell r="J99" t="str">
            <v>Bi-Weekly</v>
          </cell>
          <cell r="K99">
            <v>14</v>
          </cell>
        </row>
        <row r="100">
          <cell r="D100" t="str">
            <v>St. Petersburg</v>
          </cell>
          <cell r="E100" t="str">
            <v>Direct</v>
          </cell>
          <cell r="F100" t="str">
            <v>Rotterdam</v>
          </cell>
          <cell r="G100" t="str">
            <v>Usd</v>
          </cell>
          <cell r="H100">
            <v>20</v>
          </cell>
          <cell r="I100" t="str">
            <v>w/m or min.</v>
          </cell>
          <cell r="J100" t="str">
            <v>Bi-Weekly</v>
          </cell>
          <cell r="K100">
            <v>6</v>
          </cell>
        </row>
        <row r="101">
          <cell r="D101" t="str">
            <v>Istanbul</v>
          </cell>
          <cell r="E101" t="str">
            <v>Direct</v>
          </cell>
          <cell r="F101" t="str">
            <v>Rotterdam</v>
          </cell>
          <cell r="G101" t="str">
            <v>Usd</v>
          </cell>
          <cell r="H101">
            <v>10</v>
          </cell>
          <cell r="I101" t="str">
            <v>w/m or min.</v>
          </cell>
          <cell r="J101" t="str">
            <v>Weekly</v>
          </cell>
          <cell r="K101">
            <v>12</v>
          </cell>
        </row>
        <row r="102">
          <cell r="D102" t="str">
            <v>Montreal</v>
          </cell>
          <cell r="E102" t="str">
            <v>Direct</v>
          </cell>
          <cell r="F102" t="str">
            <v>Rotterdam</v>
          </cell>
          <cell r="G102" t="str">
            <v>Usd</v>
          </cell>
          <cell r="H102">
            <v>62</v>
          </cell>
          <cell r="I102" t="str">
            <v>w/m or min.</v>
          </cell>
          <cell r="J102" t="str">
            <v>Weekly</v>
          </cell>
          <cell r="K102">
            <v>14</v>
          </cell>
        </row>
        <row r="103">
          <cell r="D103" t="str">
            <v>Toronto</v>
          </cell>
          <cell r="E103" t="str">
            <v>Montreal</v>
          </cell>
          <cell r="F103" t="str">
            <v>Rotterdam</v>
          </cell>
          <cell r="G103" t="str">
            <v>Usd</v>
          </cell>
          <cell r="H103">
            <v>67</v>
          </cell>
          <cell r="I103" t="str">
            <v>w/m or min.</v>
          </cell>
          <cell r="J103" t="str">
            <v>Weekly</v>
          </cell>
          <cell r="K103">
            <v>16</v>
          </cell>
        </row>
        <row r="104">
          <cell r="D104" t="str">
            <v>Vancouver</v>
          </cell>
          <cell r="E104" t="str">
            <v>Montreal</v>
          </cell>
          <cell r="F104" t="str">
            <v>Rotterdam</v>
          </cell>
          <cell r="G104" t="str">
            <v>Usd</v>
          </cell>
          <cell r="H104">
            <v>127</v>
          </cell>
          <cell r="I104" t="str">
            <v>w/m or min.</v>
          </cell>
          <cell r="J104" t="str">
            <v>Weekly</v>
          </cell>
          <cell r="K104">
            <v>26</v>
          </cell>
        </row>
        <row r="105">
          <cell r="D105" t="str">
            <v>Atlanta GA</v>
          </cell>
          <cell r="E105" t="str">
            <v>New York NY</v>
          </cell>
          <cell r="F105" t="str">
            <v>Rotterdam</v>
          </cell>
          <cell r="G105" t="str">
            <v>Usd</v>
          </cell>
          <cell r="H105">
            <v>58</v>
          </cell>
          <cell r="I105" t="str">
            <v>w/m or min.</v>
          </cell>
          <cell r="J105" t="str">
            <v>Weekly</v>
          </cell>
          <cell r="K105">
            <v>16</v>
          </cell>
        </row>
        <row r="106">
          <cell r="D106" t="str">
            <v>Austin TX</v>
          </cell>
          <cell r="E106" t="str">
            <v>Houston TX</v>
          </cell>
          <cell r="F106" t="str">
            <v>Rotterdam</v>
          </cell>
          <cell r="G106" t="str">
            <v>Usd</v>
          </cell>
          <cell r="H106">
            <v>75</v>
          </cell>
          <cell r="I106" t="str">
            <v>w/m or min.</v>
          </cell>
          <cell r="J106" t="str">
            <v>Weekly</v>
          </cell>
          <cell r="K106">
            <v>22</v>
          </cell>
        </row>
        <row r="107">
          <cell r="D107" t="str">
            <v>Baltimore MD</v>
          </cell>
          <cell r="E107" t="str">
            <v>New York NY</v>
          </cell>
          <cell r="F107" t="str">
            <v>Rotterdam</v>
          </cell>
          <cell r="G107" t="str">
            <v>Usd</v>
          </cell>
          <cell r="H107">
            <v>33</v>
          </cell>
          <cell r="I107" t="str">
            <v>w/m or min.</v>
          </cell>
          <cell r="J107" t="str">
            <v>Weekly</v>
          </cell>
          <cell r="K107">
            <v>16</v>
          </cell>
        </row>
        <row r="108">
          <cell r="D108" t="str">
            <v>Boston MA</v>
          </cell>
          <cell r="E108" t="str">
            <v>New York NY</v>
          </cell>
          <cell r="F108" t="str">
            <v>Rotterdam</v>
          </cell>
          <cell r="G108" t="str">
            <v>Usd</v>
          </cell>
          <cell r="H108">
            <v>33</v>
          </cell>
          <cell r="I108" t="str">
            <v>w/m or min.</v>
          </cell>
          <cell r="J108" t="str">
            <v>Weekly</v>
          </cell>
          <cell r="K108">
            <v>16</v>
          </cell>
        </row>
        <row r="109">
          <cell r="D109" t="str">
            <v>Charleston SC</v>
          </cell>
          <cell r="E109" t="str">
            <v>New York NY</v>
          </cell>
          <cell r="F109" t="str">
            <v>Rotterdam</v>
          </cell>
          <cell r="G109" t="str">
            <v>Usd</v>
          </cell>
          <cell r="H109">
            <v>66</v>
          </cell>
          <cell r="I109" t="str">
            <v>w/m or min.</v>
          </cell>
          <cell r="J109" t="str">
            <v>Weekly</v>
          </cell>
          <cell r="K109">
            <v>16</v>
          </cell>
        </row>
        <row r="110">
          <cell r="D110" t="str">
            <v>Charlotte NC</v>
          </cell>
          <cell r="E110" t="str">
            <v>New York NY</v>
          </cell>
          <cell r="F110" t="str">
            <v>Rotterdam</v>
          </cell>
          <cell r="G110" t="str">
            <v>Usd</v>
          </cell>
          <cell r="H110">
            <v>66</v>
          </cell>
          <cell r="I110" t="str">
            <v>w/m or min.</v>
          </cell>
          <cell r="J110" t="str">
            <v>Weekly</v>
          </cell>
          <cell r="K110">
            <v>16</v>
          </cell>
        </row>
        <row r="111">
          <cell r="D111" t="str">
            <v>Chicago IL</v>
          </cell>
          <cell r="E111" t="str">
            <v>New York NY</v>
          </cell>
          <cell r="F111" t="str">
            <v>Rotterdam</v>
          </cell>
          <cell r="G111" t="str">
            <v>Usd</v>
          </cell>
          <cell r="H111">
            <v>28</v>
          </cell>
          <cell r="I111" t="str">
            <v>w/m or min.</v>
          </cell>
          <cell r="J111" t="str">
            <v>Weekly</v>
          </cell>
          <cell r="K111">
            <v>14</v>
          </cell>
        </row>
        <row r="112">
          <cell r="D112" t="str">
            <v>Cincinnati OH</v>
          </cell>
          <cell r="E112" t="str">
            <v>New York NY</v>
          </cell>
          <cell r="F112" t="str">
            <v>Rotterdam</v>
          </cell>
          <cell r="G112" t="str">
            <v>Usd</v>
          </cell>
          <cell r="H112">
            <v>70</v>
          </cell>
          <cell r="I112" t="str">
            <v>w/m or min.</v>
          </cell>
          <cell r="J112" t="str">
            <v>Weekly</v>
          </cell>
          <cell r="K112">
            <v>16</v>
          </cell>
        </row>
        <row r="113">
          <cell r="D113" t="str">
            <v>Cleveland OH</v>
          </cell>
          <cell r="E113" t="str">
            <v>New York NY</v>
          </cell>
          <cell r="F113" t="str">
            <v>Rotterdam</v>
          </cell>
          <cell r="G113" t="str">
            <v>Usd</v>
          </cell>
          <cell r="H113">
            <v>70</v>
          </cell>
          <cell r="I113" t="str">
            <v>w/m or min.</v>
          </cell>
          <cell r="J113" t="str">
            <v>Weekly</v>
          </cell>
          <cell r="K113">
            <v>16</v>
          </cell>
        </row>
        <row r="114">
          <cell r="D114" t="str">
            <v>Columbus OH</v>
          </cell>
          <cell r="E114" t="str">
            <v>New York NY</v>
          </cell>
          <cell r="F114" t="str">
            <v>Rotterdam</v>
          </cell>
          <cell r="G114" t="str">
            <v>Usd</v>
          </cell>
          <cell r="H114">
            <v>75</v>
          </cell>
          <cell r="I114" t="str">
            <v>w/m or min.</v>
          </cell>
          <cell r="J114" t="str">
            <v>Weekly</v>
          </cell>
          <cell r="K114">
            <v>16</v>
          </cell>
        </row>
        <row r="115">
          <cell r="D115" t="str">
            <v>Dallas TX</v>
          </cell>
          <cell r="E115" t="str">
            <v>Houston TX</v>
          </cell>
          <cell r="F115" t="str">
            <v>Rotterdam</v>
          </cell>
          <cell r="G115" t="str">
            <v>Usd</v>
          </cell>
          <cell r="H115">
            <v>73</v>
          </cell>
          <cell r="I115" t="str">
            <v>w/m or min.</v>
          </cell>
          <cell r="J115" t="str">
            <v>Weekly</v>
          </cell>
          <cell r="K115">
            <v>25</v>
          </cell>
        </row>
        <row r="116">
          <cell r="D116" t="str">
            <v>Detroit MI</v>
          </cell>
          <cell r="E116" t="str">
            <v>New York NY</v>
          </cell>
          <cell r="F116" t="str">
            <v>Rotterdam</v>
          </cell>
          <cell r="G116" t="str">
            <v>Usd</v>
          </cell>
          <cell r="H116">
            <v>77</v>
          </cell>
          <cell r="I116" t="str">
            <v>w/m or min.</v>
          </cell>
          <cell r="J116" t="str">
            <v>Weekly</v>
          </cell>
          <cell r="K116">
            <v>17</v>
          </cell>
        </row>
        <row r="117">
          <cell r="D117" t="str">
            <v>Houston TX</v>
          </cell>
          <cell r="E117" t="str">
            <v>Direct</v>
          </cell>
          <cell r="F117" t="str">
            <v>Rotterdam</v>
          </cell>
          <cell r="G117" t="str">
            <v>Usd</v>
          </cell>
          <cell r="H117">
            <v>43</v>
          </cell>
          <cell r="I117" t="str">
            <v>w/m or min.</v>
          </cell>
          <cell r="J117" t="str">
            <v>Weekly</v>
          </cell>
          <cell r="K117">
            <v>18</v>
          </cell>
        </row>
        <row r="118">
          <cell r="D118" t="str">
            <v>Los Angeles CA</v>
          </cell>
          <cell r="E118" t="str">
            <v>Houston TX</v>
          </cell>
          <cell r="F118" t="str">
            <v>Rotterdam</v>
          </cell>
          <cell r="G118" t="str">
            <v>Usd</v>
          </cell>
          <cell r="H118">
            <v>68</v>
          </cell>
          <cell r="I118" t="str">
            <v>w/m or min.</v>
          </cell>
          <cell r="J118" t="str">
            <v>Weekly</v>
          </cell>
          <cell r="K118">
            <v>30</v>
          </cell>
        </row>
        <row r="119">
          <cell r="D119" t="str">
            <v>Miami FL</v>
          </cell>
          <cell r="E119" t="str">
            <v>New York NY</v>
          </cell>
          <cell r="F119" t="str">
            <v>Rotterdam</v>
          </cell>
          <cell r="G119" t="str">
            <v>Usd</v>
          </cell>
          <cell r="H119">
            <v>77</v>
          </cell>
          <cell r="I119" t="str">
            <v>w/m or min.</v>
          </cell>
          <cell r="J119" t="str">
            <v>Weekly</v>
          </cell>
          <cell r="K119">
            <v>16</v>
          </cell>
        </row>
        <row r="120">
          <cell r="D120" t="str">
            <v>New Orleans LA</v>
          </cell>
          <cell r="E120" t="str">
            <v>Houston TX</v>
          </cell>
          <cell r="F120" t="str">
            <v>Rotterdam</v>
          </cell>
          <cell r="G120" t="str">
            <v>Usd</v>
          </cell>
          <cell r="H120">
            <v>83</v>
          </cell>
          <cell r="I120" t="str">
            <v>w/m or min.</v>
          </cell>
          <cell r="J120" t="str">
            <v>Weekly</v>
          </cell>
          <cell r="K120">
            <v>25</v>
          </cell>
        </row>
        <row r="121">
          <cell r="D121" t="str">
            <v>New York NY</v>
          </cell>
          <cell r="E121" t="str">
            <v>Direct</v>
          </cell>
          <cell r="F121" t="str">
            <v>Rotterdam</v>
          </cell>
          <cell r="G121" t="str">
            <v>Usd</v>
          </cell>
          <cell r="H121">
            <v>15</v>
          </cell>
          <cell r="I121" t="str">
            <v>w/m or min.</v>
          </cell>
          <cell r="J121" t="str">
            <v>Weekly</v>
          </cell>
          <cell r="K121">
            <v>11</v>
          </cell>
        </row>
        <row r="122">
          <cell r="D122" t="str">
            <v>Norfolk VA</v>
          </cell>
          <cell r="E122" t="str">
            <v>New York NY</v>
          </cell>
          <cell r="F122" t="str">
            <v>Rotterdam</v>
          </cell>
          <cell r="G122" t="str">
            <v>Usd</v>
          </cell>
          <cell r="H122">
            <v>67</v>
          </cell>
          <cell r="I122" t="str">
            <v>w/m or min.</v>
          </cell>
          <cell r="J122" t="str">
            <v>Weekly</v>
          </cell>
          <cell r="K122">
            <v>17</v>
          </cell>
        </row>
        <row r="123">
          <cell r="D123" t="str">
            <v>Oakland CA</v>
          </cell>
          <cell r="E123" t="str">
            <v>Houston TX</v>
          </cell>
          <cell r="F123" t="str">
            <v>Rotterdam</v>
          </cell>
          <cell r="G123" t="str">
            <v>Usd</v>
          </cell>
          <cell r="H123">
            <v>75</v>
          </cell>
          <cell r="I123" t="str">
            <v>w/m or min.</v>
          </cell>
          <cell r="J123" t="str">
            <v>Weekly</v>
          </cell>
          <cell r="K123">
            <v>30</v>
          </cell>
        </row>
        <row r="124">
          <cell r="D124" t="str">
            <v>Philadelphia PA</v>
          </cell>
          <cell r="E124" t="str">
            <v>New York NY</v>
          </cell>
          <cell r="F124" t="str">
            <v>Rotterdam</v>
          </cell>
          <cell r="G124" t="str">
            <v>Usd</v>
          </cell>
          <cell r="H124">
            <v>30</v>
          </cell>
          <cell r="I124" t="str">
            <v>w/m or min.</v>
          </cell>
          <cell r="J124" t="str">
            <v>Weekly</v>
          </cell>
          <cell r="K124">
            <v>16</v>
          </cell>
        </row>
        <row r="125">
          <cell r="D125" t="str">
            <v>San Antonio TX</v>
          </cell>
          <cell r="E125" t="str">
            <v>Houston TX</v>
          </cell>
          <cell r="F125" t="str">
            <v>Rotterdam</v>
          </cell>
          <cell r="G125" t="str">
            <v>Usd</v>
          </cell>
          <cell r="H125">
            <v>75</v>
          </cell>
          <cell r="I125" t="str">
            <v>w/m or min.</v>
          </cell>
          <cell r="J125" t="str">
            <v>Weekly</v>
          </cell>
          <cell r="K125">
            <v>25</v>
          </cell>
        </row>
        <row r="126">
          <cell r="D126" t="str">
            <v>San Francisco CA</v>
          </cell>
          <cell r="E126" t="str">
            <v>Houston TX</v>
          </cell>
          <cell r="F126" t="str">
            <v>Rotterdam</v>
          </cell>
          <cell r="G126" t="str">
            <v>Usd</v>
          </cell>
          <cell r="H126">
            <v>75</v>
          </cell>
          <cell r="I126" t="str">
            <v>w/m or min.</v>
          </cell>
          <cell r="J126" t="str">
            <v>Weekly</v>
          </cell>
          <cell r="K126">
            <v>30</v>
          </cell>
        </row>
        <row r="127">
          <cell r="D127" t="str">
            <v>Savannah GA</v>
          </cell>
          <cell r="E127" t="str">
            <v>New York NY</v>
          </cell>
          <cell r="F127" t="str">
            <v>Rotterdam</v>
          </cell>
          <cell r="G127" t="str">
            <v>Usd</v>
          </cell>
          <cell r="H127">
            <v>75</v>
          </cell>
          <cell r="I127" t="str">
            <v>w/m or min.</v>
          </cell>
          <cell r="J127" t="str">
            <v>Weekly</v>
          </cell>
          <cell r="K127">
            <v>17</v>
          </cell>
        </row>
      </sheetData>
      <sheetData sheetId="2">
        <row r="9">
          <cell r="A9" t="str">
            <v>Stripping charges</v>
          </cell>
          <cell r="C9" t="str">
            <v>Stripping chargescbm</v>
          </cell>
          <cell r="E9" t="str">
            <v>Euro</v>
          </cell>
          <cell r="G9" t="str">
            <v>Euro</v>
          </cell>
          <cell r="H9">
            <v>25</v>
          </cell>
          <cell r="I9">
            <v>35</v>
          </cell>
          <cell r="J9" t="str">
            <v>per cbm</v>
          </cell>
        </row>
        <row r="10">
          <cell r="C10" t="str">
            <v>Stripping chargeskgs</v>
          </cell>
          <cell r="E10" t="str">
            <v>Euro</v>
          </cell>
          <cell r="F10" t="str">
            <v>or</v>
          </cell>
          <cell r="G10" t="str">
            <v>Euro</v>
          </cell>
          <cell r="H10">
            <v>25</v>
          </cell>
          <cell r="I10">
            <v>45</v>
          </cell>
          <cell r="J10" t="str">
            <v>per 1.000 kgs / minimum</v>
          </cell>
        </row>
        <row r="11">
          <cell r="A11" t="str">
            <v>Delivery Order</v>
          </cell>
          <cell r="E11" t="str">
            <v>Euro</v>
          </cell>
          <cell r="G11" t="str">
            <v>Euro</v>
          </cell>
          <cell r="H11">
            <v>25</v>
          </cell>
          <cell r="I11">
            <v>25</v>
          </cell>
          <cell r="J11" t="str">
            <v>per Bill of Lading</v>
          </cell>
        </row>
        <row r="12">
          <cell r="A12" t="str">
            <v>IMO Administration Fee</v>
          </cell>
          <cell r="E12" t="str">
            <v>Euro</v>
          </cell>
          <cell r="G12" t="str">
            <v>Euro</v>
          </cell>
          <cell r="H12" t="str">
            <v>N/A</v>
          </cell>
          <cell r="I12">
            <v>70</v>
          </cell>
          <cell r="J12" t="str">
            <v>per Bill of Lading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Select a Port</v>
          </cell>
        </row>
        <row r="2">
          <cell r="A2" t="str">
            <v>Adelaide</v>
          </cell>
        </row>
        <row r="3">
          <cell r="A3" t="str">
            <v>Ahmedabad</v>
          </cell>
        </row>
        <row r="4">
          <cell r="A4" t="str">
            <v>Alexandria</v>
          </cell>
        </row>
        <row r="5">
          <cell r="A5" t="str">
            <v>Atlanta GA</v>
          </cell>
        </row>
        <row r="6">
          <cell r="A6" t="str">
            <v>Auckland</v>
          </cell>
        </row>
        <row r="7">
          <cell r="A7" t="str">
            <v>Austin TX</v>
          </cell>
        </row>
        <row r="8">
          <cell r="A8" t="str">
            <v>Baltimore MD</v>
          </cell>
        </row>
        <row r="9">
          <cell r="A9" t="str">
            <v>Bangalore</v>
          </cell>
        </row>
        <row r="10">
          <cell r="A10" t="str">
            <v>Bangkok</v>
          </cell>
        </row>
        <row r="11">
          <cell r="A11" t="str">
            <v>Betim</v>
          </cell>
        </row>
        <row r="12">
          <cell r="A12" t="str">
            <v>Boston MA</v>
          </cell>
        </row>
        <row r="13">
          <cell r="A13" t="str">
            <v>Brisbane</v>
          </cell>
        </row>
        <row r="14">
          <cell r="A14" t="str">
            <v>Busan</v>
          </cell>
        </row>
        <row r="15">
          <cell r="A15" t="str">
            <v>Cebu</v>
          </cell>
        </row>
        <row r="16">
          <cell r="A16" t="str">
            <v>Charleston SC</v>
          </cell>
        </row>
        <row r="17">
          <cell r="A17" t="str">
            <v>Charlotte NC</v>
          </cell>
        </row>
        <row r="18">
          <cell r="A18" t="str">
            <v>Chennai (ex Madras)</v>
          </cell>
        </row>
        <row r="19">
          <cell r="A19" t="str">
            <v>Chicago IL</v>
          </cell>
        </row>
        <row r="20">
          <cell r="A20" t="str">
            <v>Chittagong</v>
          </cell>
        </row>
        <row r="21">
          <cell r="A21" t="str">
            <v>Christchurch</v>
          </cell>
        </row>
        <row r="22">
          <cell r="A22" t="str">
            <v>Cleveland OH</v>
          </cell>
        </row>
        <row r="23">
          <cell r="A23" t="str">
            <v>Cochin</v>
          </cell>
        </row>
        <row r="24">
          <cell r="A24" t="str">
            <v>Coimbatore</v>
          </cell>
        </row>
        <row r="25">
          <cell r="A25" t="str">
            <v>Colombo</v>
          </cell>
        </row>
        <row r="26">
          <cell r="A26" t="str">
            <v>Curitiba</v>
          </cell>
        </row>
        <row r="27">
          <cell r="A27" t="str">
            <v>Dalian</v>
          </cell>
        </row>
        <row r="28">
          <cell r="A28" t="str">
            <v>Dallas TX</v>
          </cell>
        </row>
        <row r="29">
          <cell r="A29" t="str">
            <v>Delhi</v>
          </cell>
        </row>
        <row r="30">
          <cell r="A30" t="str">
            <v>Detroit MI</v>
          </cell>
        </row>
        <row r="31">
          <cell r="A31" t="str">
            <v>Dongguan</v>
          </cell>
        </row>
        <row r="32">
          <cell r="A32" t="str">
            <v>Dubai (Jebel Ali)</v>
          </cell>
        </row>
        <row r="33">
          <cell r="A33" t="str">
            <v>Durban</v>
          </cell>
        </row>
        <row r="34">
          <cell r="A34" t="str">
            <v>Foshan (Sanshan)</v>
          </cell>
        </row>
        <row r="35">
          <cell r="A35" t="str">
            <v>Fremantle</v>
          </cell>
        </row>
        <row r="36">
          <cell r="A36" t="str">
            <v>Fuzhou</v>
          </cell>
        </row>
        <row r="37">
          <cell r="A37" t="str">
            <v>Guangzhou</v>
          </cell>
        </row>
        <row r="38">
          <cell r="A38" t="str">
            <v>Haiphong</v>
          </cell>
        </row>
        <row r="39">
          <cell r="A39" t="str">
            <v>Hangzhou (Zhejiang)</v>
          </cell>
        </row>
        <row r="40">
          <cell r="A40" t="str">
            <v>Ho Chi Minh (Cai Mep)</v>
          </cell>
        </row>
        <row r="41">
          <cell r="A41" t="str">
            <v>Hong Kong</v>
          </cell>
        </row>
        <row r="42">
          <cell r="A42" t="str">
            <v>Houston TX</v>
          </cell>
        </row>
        <row r="43">
          <cell r="A43" t="str">
            <v>Huangpu</v>
          </cell>
        </row>
        <row r="44">
          <cell r="A44" t="str">
            <v>Hyderabad</v>
          </cell>
        </row>
        <row r="45">
          <cell r="A45" t="str">
            <v>Inchon</v>
          </cell>
        </row>
        <row r="46">
          <cell r="A46" t="str">
            <v>Istanbul</v>
          </cell>
        </row>
        <row r="47">
          <cell r="A47" t="str">
            <v>Itajai</v>
          </cell>
        </row>
        <row r="48">
          <cell r="A48" t="str">
            <v>Jakarta</v>
          </cell>
        </row>
        <row r="49">
          <cell r="A49" t="str">
            <v>Jiangmen</v>
          </cell>
        </row>
        <row r="50">
          <cell r="A50" t="str">
            <v>Johannesburg</v>
          </cell>
        </row>
        <row r="51">
          <cell r="A51" t="str">
            <v>Kanpur</v>
          </cell>
        </row>
        <row r="52">
          <cell r="A52" t="str">
            <v>Kaohsiung</v>
          </cell>
        </row>
        <row r="53">
          <cell r="A53" t="str">
            <v>Karachi (Port Qasim)</v>
          </cell>
        </row>
        <row r="54">
          <cell r="A54" t="str">
            <v>Karur</v>
          </cell>
        </row>
        <row r="55">
          <cell r="A55" t="str">
            <v>Keelung</v>
          </cell>
        </row>
        <row r="56">
          <cell r="A56" t="str">
            <v>Kobe</v>
          </cell>
        </row>
        <row r="57">
          <cell r="A57" t="str">
            <v>Kolkata (ex Calcutta)</v>
          </cell>
        </row>
        <row r="58">
          <cell r="A58" t="str">
            <v>Krishnapattam</v>
          </cell>
        </row>
        <row r="59">
          <cell r="A59" t="str">
            <v>Los Angeles CA</v>
          </cell>
        </row>
        <row r="60">
          <cell r="A60" t="str">
            <v>Lyttelton</v>
          </cell>
        </row>
        <row r="61">
          <cell r="A61" t="str">
            <v>Mangalore</v>
          </cell>
        </row>
        <row r="62">
          <cell r="A62" t="str">
            <v>Manila</v>
          </cell>
        </row>
        <row r="63">
          <cell r="A63" t="str">
            <v>Melbourne</v>
          </cell>
        </row>
        <row r="64">
          <cell r="A64" t="str">
            <v>Miami FL</v>
          </cell>
        </row>
        <row r="65">
          <cell r="A65" t="str">
            <v>Montreal</v>
          </cell>
        </row>
        <row r="66">
          <cell r="A66" t="str">
            <v>Mulund (Mumbai)</v>
          </cell>
        </row>
        <row r="67">
          <cell r="A67" t="str">
            <v>Nagoya</v>
          </cell>
        </row>
        <row r="68">
          <cell r="A68" t="str">
            <v>Nanhai</v>
          </cell>
        </row>
        <row r="69">
          <cell r="A69" t="str">
            <v>Nanjing (Jiangsu)</v>
          </cell>
        </row>
        <row r="70">
          <cell r="A70" t="str">
            <v>New Orleans LA</v>
          </cell>
        </row>
        <row r="71">
          <cell r="A71" t="str">
            <v>New York NY</v>
          </cell>
        </row>
        <row r="72">
          <cell r="A72" t="str">
            <v>Nhava Sheva (JNPT)</v>
          </cell>
        </row>
        <row r="73">
          <cell r="A73" t="str">
            <v>Niigata</v>
          </cell>
        </row>
        <row r="74">
          <cell r="A74" t="str">
            <v>Ningbo</v>
          </cell>
        </row>
        <row r="75">
          <cell r="A75" t="str">
            <v>Novo Hamburgo</v>
          </cell>
        </row>
        <row r="76">
          <cell r="A76" t="str">
            <v>Oakland CA</v>
          </cell>
        </row>
        <row r="77">
          <cell r="A77" t="str">
            <v>Osaka</v>
          </cell>
        </row>
        <row r="78">
          <cell r="A78" t="str">
            <v>Pasir Gudang</v>
          </cell>
        </row>
        <row r="79">
          <cell r="A79" t="str">
            <v>Penang</v>
          </cell>
        </row>
        <row r="80">
          <cell r="A80" t="str">
            <v>Philadelphia PA</v>
          </cell>
        </row>
        <row r="81">
          <cell r="A81" t="str">
            <v>Phnom Penh</v>
          </cell>
        </row>
        <row r="82">
          <cell r="A82" t="str">
            <v>Port Kelang</v>
          </cell>
        </row>
        <row r="83">
          <cell r="A83" t="str">
            <v>Qingdao</v>
          </cell>
        </row>
        <row r="84">
          <cell r="A84" t="str">
            <v>Rio de Janeiro</v>
          </cell>
        </row>
        <row r="85">
          <cell r="A85" t="str">
            <v>Rongqi</v>
          </cell>
        </row>
        <row r="86">
          <cell r="A86" t="str">
            <v>Salvador</v>
          </cell>
        </row>
        <row r="87">
          <cell r="A87" t="str">
            <v>San Antonio TX</v>
          </cell>
        </row>
        <row r="88">
          <cell r="A88" t="str">
            <v>San Francisco CA</v>
          </cell>
        </row>
        <row r="89">
          <cell r="A89" t="str">
            <v>Santos</v>
          </cell>
        </row>
        <row r="90">
          <cell r="A90" t="str">
            <v>Semarang</v>
          </cell>
        </row>
        <row r="91">
          <cell r="A91" t="str">
            <v>Shanghai</v>
          </cell>
        </row>
        <row r="92">
          <cell r="A92" t="str">
            <v>Shanghai (IMO Service)</v>
          </cell>
        </row>
        <row r="93">
          <cell r="A93" t="str">
            <v>Shantou</v>
          </cell>
        </row>
        <row r="94">
          <cell r="A94" t="str">
            <v>Shekou</v>
          </cell>
        </row>
        <row r="95">
          <cell r="A95" t="str">
            <v>Shenzhen</v>
          </cell>
        </row>
        <row r="96">
          <cell r="A96" t="str">
            <v>Shunde</v>
          </cell>
        </row>
        <row r="97">
          <cell r="A97" t="str">
            <v>Sihanoukville</v>
          </cell>
        </row>
        <row r="98">
          <cell r="A98" t="str">
            <v>Singapore</v>
          </cell>
        </row>
        <row r="99">
          <cell r="A99" t="str">
            <v>St. Petersburg</v>
          </cell>
        </row>
        <row r="100">
          <cell r="A100" t="str">
            <v>Surabaya</v>
          </cell>
        </row>
        <row r="101">
          <cell r="A101" t="str">
            <v>Sydney</v>
          </cell>
        </row>
        <row r="102">
          <cell r="A102" t="str">
            <v>Taichung</v>
          </cell>
        </row>
        <row r="103">
          <cell r="A103" t="str">
            <v>Taoyuan</v>
          </cell>
        </row>
        <row r="104">
          <cell r="A104" t="str">
            <v>Tirupur</v>
          </cell>
        </row>
        <row r="105">
          <cell r="A105" t="str">
            <v>Tokyo</v>
          </cell>
        </row>
        <row r="106">
          <cell r="A106" t="str">
            <v>Toronto</v>
          </cell>
        </row>
        <row r="107">
          <cell r="A107" t="str">
            <v>Tuticorin</v>
          </cell>
        </row>
        <row r="108">
          <cell r="A108" t="str">
            <v>Vancouver</v>
          </cell>
        </row>
        <row r="109">
          <cell r="A109" t="str">
            <v>Vizag</v>
          </cell>
        </row>
        <row r="110">
          <cell r="A110" t="str">
            <v>Wenzhou</v>
          </cell>
        </row>
        <row r="111">
          <cell r="A111" t="str">
            <v>Wuhan (Hubei)</v>
          </cell>
        </row>
        <row r="112">
          <cell r="A112" t="str">
            <v>Xiamen</v>
          </cell>
        </row>
        <row r="113">
          <cell r="A113" t="str">
            <v xml:space="preserve">Xingang / Tianjin </v>
          </cell>
        </row>
        <row r="114">
          <cell r="A114" t="str">
            <v>Yangjiang</v>
          </cell>
        </row>
        <row r="115">
          <cell r="A115" t="str">
            <v>Yangon</v>
          </cell>
        </row>
        <row r="116">
          <cell r="A116" t="str">
            <v>Yantian</v>
          </cell>
        </row>
        <row r="117">
          <cell r="A117" t="str">
            <v>Yokohama</v>
          </cell>
        </row>
        <row r="118">
          <cell r="A118" t="str">
            <v>Zhongshan</v>
          </cell>
        </row>
        <row r="119">
          <cell r="A119" t="str">
            <v>Zhuhai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LCL Import Rates"/>
      <sheetName val="Locals and CFS"/>
      <sheetName val="Conditions"/>
      <sheetName val="Agents"/>
      <sheetName val="FOB charges"/>
      <sheetName val="Dep_Ports"/>
      <sheetName val="Sheet1"/>
    </sheetNames>
    <sheetDataSet>
      <sheetData sheetId="0" refreshError="1"/>
      <sheetData sheetId="1" refreshError="1"/>
      <sheetData sheetId="2">
        <row r="9">
          <cell r="A9" t="str">
            <v>Stripping charges</v>
          </cell>
          <cell r="C9" t="str">
            <v>Stripping chargescbm</v>
          </cell>
          <cell r="E9" t="str">
            <v>Euro</v>
          </cell>
          <cell r="G9" t="str">
            <v>Euro</v>
          </cell>
          <cell r="H9">
            <v>25</v>
          </cell>
          <cell r="I9">
            <v>35</v>
          </cell>
          <cell r="J9" t="str">
            <v>w/m</v>
          </cell>
        </row>
        <row r="10">
          <cell r="C10" t="str">
            <v>Stripping chargeskgs</v>
          </cell>
          <cell r="E10" t="str">
            <v>Euro</v>
          </cell>
          <cell r="F10" t="str">
            <v>or</v>
          </cell>
          <cell r="G10" t="str">
            <v>Euro</v>
          </cell>
          <cell r="H10">
            <v>25</v>
          </cell>
          <cell r="I10">
            <v>45</v>
          </cell>
          <cell r="J10" t="str">
            <v>minimum</v>
          </cell>
        </row>
        <row r="11">
          <cell r="A11" t="str">
            <v>Delivery Order</v>
          </cell>
          <cell r="E11" t="str">
            <v>Euro</v>
          </cell>
          <cell r="G11" t="str">
            <v>Euro</v>
          </cell>
          <cell r="H11">
            <v>25</v>
          </cell>
          <cell r="I11">
            <v>25</v>
          </cell>
          <cell r="J11" t="str">
            <v>per Bill of Lading</v>
          </cell>
        </row>
        <row r="12">
          <cell r="A12" t="str">
            <v>IMO Administration Fee</v>
          </cell>
          <cell r="E12" t="str">
            <v>Euro</v>
          </cell>
          <cell r="G12" t="str">
            <v>Euro</v>
          </cell>
          <cell r="H12" t="str">
            <v>N/A</v>
          </cell>
          <cell r="I12">
            <v>35</v>
          </cell>
          <cell r="J12" t="str">
            <v>per Bill of Lading</v>
          </cell>
        </row>
      </sheetData>
      <sheetData sheetId="3" refreshError="1"/>
      <sheetData sheetId="4"/>
      <sheetData sheetId="5" refreshError="1"/>
      <sheetData sheetId="6">
        <row r="1">
          <cell r="A1" t="str">
            <v>Select a Port</v>
          </cell>
        </row>
        <row r="2">
          <cell r="A2" t="str">
            <v>Achmedabad</v>
          </cell>
        </row>
        <row r="3">
          <cell r="A3" t="str">
            <v>Adelaide</v>
          </cell>
        </row>
        <row r="4">
          <cell r="A4" t="str">
            <v>Atlanta GA</v>
          </cell>
        </row>
        <row r="5">
          <cell r="A5" t="str">
            <v>Auckland</v>
          </cell>
        </row>
        <row r="6">
          <cell r="A6" t="str">
            <v>Baltimore MD</v>
          </cell>
        </row>
        <row r="7">
          <cell r="A7" t="str">
            <v>Bangkok</v>
          </cell>
        </row>
        <row r="8">
          <cell r="A8" t="str">
            <v>Boston MA</v>
          </cell>
        </row>
        <row r="9">
          <cell r="A9" t="str">
            <v>Brisbane</v>
          </cell>
        </row>
        <row r="10">
          <cell r="A10" t="str">
            <v>Busan</v>
          </cell>
        </row>
        <row r="11">
          <cell r="A11" t="str">
            <v>Cebu</v>
          </cell>
        </row>
        <row r="12">
          <cell r="A12" t="str">
            <v>Charleston SC</v>
          </cell>
        </row>
        <row r="13">
          <cell r="A13" t="str">
            <v>Charlotte NC</v>
          </cell>
        </row>
        <row r="14">
          <cell r="A14" t="str">
            <v>Chicago IL</v>
          </cell>
        </row>
        <row r="15">
          <cell r="A15" t="str">
            <v>Chittagong</v>
          </cell>
        </row>
        <row r="16">
          <cell r="A16" t="str">
            <v>Christchurch</v>
          </cell>
        </row>
        <row r="17">
          <cell r="A17" t="str">
            <v>Cleveland OH</v>
          </cell>
        </row>
        <row r="18">
          <cell r="A18" t="str">
            <v>Dalian</v>
          </cell>
        </row>
        <row r="19">
          <cell r="A19" t="str">
            <v>Delhi</v>
          </cell>
        </row>
        <row r="20">
          <cell r="A20" t="str">
            <v>Detroit MI</v>
          </cell>
        </row>
        <row r="21">
          <cell r="A21" t="str">
            <v>Dongguan</v>
          </cell>
        </row>
        <row r="22">
          <cell r="A22" t="str">
            <v>Foshan (Sanshan)</v>
          </cell>
        </row>
        <row r="23">
          <cell r="A23" t="str">
            <v>Fremantle</v>
          </cell>
        </row>
        <row r="24">
          <cell r="A24" t="str">
            <v>Fuzhou</v>
          </cell>
        </row>
        <row r="25">
          <cell r="A25" t="str">
            <v>Guangzhou</v>
          </cell>
        </row>
        <row r="26">
          <cell r="A26" t="str">
            <v>Haiphong</v>
          </cell>
        </row>
        <row r="27">
          <cell r="A27" t="str">
            <v>Hangzhou (Zhejiang)</v>
          </cell>
        </row>
        <row r="28">
          <cell r="A28" t="str">
            <v>Ho Chi Minh</v>
          </cell>
        </row>
        <row r="29">
          <cell r="A29" t="str">
            <v>Hong Kong</v>
          </cell>
        </row>
        <row r="30">
          <cell r="A30" t="str">
            <v>Huangpu</v>
          </cell>
        </row>
        <row r="31">
          <cell r="A31" t="str">
            <v>Hyderabad</v>
          </cell>
        </row>
        <row r="32">
          <cell r="A32" t="str">
            <v>Inchon</v>
          </cell>
        </row>
        <row r="33">
          <cell r="A33" t="str">
            <v>Jakarta</v>
          </cell>
        </row>
        <row r="34">
          <cell r="A34" t="str">
            <v>Jiangmen</v>
          </cell>
        </row>
        <row r="35">
          <cell r="A35" t="str">
            <v>Kanpur</v>
          </cell>
        </row>
        <row r="36">
          <cell r="A36" t="str">
            <v>Kaohsiung</v>
          </cell>
        </row>
        <row r="37">
          <cell r="A37" t="str">
            <v>Keelung</v>
          </cell>
        </row>
        <row r="38">
          <cell r="A38" t="str">
            <v>Kobe</v>
          </cell>
        </row>
        <row r="39">
          <cell r="A39" t="str">
            <v>Kolkata (ex Calcutta)</v>
          </cell>
        </row>
        <row r="40">
          <cell r="A40" t="str">
            <v>Los Angeles CA</v>
          </cell>
        </row>
        <row r="41">
          <cell r="A41" t="str">
            <v>Lyttelton</v>
          </cell>
        </row>
        <row r="42">
          <cell r="A42" t="str">
            <v>Manila</v>
          </cell>
        </row>
        <row r="43">
          <cell r="A43" t="str">
            <v>Melbourne</v>
          </cell>
        </row>
        <row r="44">
          <cell r="A44" t="str">
            <v>Miami FL</v>
          </cell>
        </row>
        <row r="45">
          <cell r="A45" t="str">
            <v>Nagoya</v>
          </cell>
        </row>
        <row r="46">
          <cell r="A46" t="str">
            <v>Nanhai</v>
          </cell>
        </row>
        <row r="47">
          <cell r="A47" t="str">
            <v>Nanjing (Jiangsu)</v>
          </cell>
        </row>
        <row r="48">
          <cell r="A48" t="str">
            <v>New York NY</v>
          </cell>
        </row>
        <row r="49">
          <cell r="A49" t="str">
            <v>Nhava Sheva (Mumbai)</v>
          </cell>
        </row>
        <row r="50">
          <cell r="A50" t="str">
            <v>Ningbo</v>
          </cell>
        </row>
        <row r="51">
          <cell r="A51" t="str">
            <v>Oakland CA</v>
          </cell>
        </row>
        <row r="52">
          <cell r="A52" t="str">
            <v>Osaka</v>
          </cell>
        </row>
        <row r="53">
          <cell r="A53" t="str">
            <v>Pasir Gudang</v>
          </cell>
        </row>
        <row r="54">
          <cell r="A54" t="str">
            <v>Penang</v>
          </cell>
        </row>
        <row r="55">
          <cell r="A55" t="str">
            <v>Philadelphia PA</v>
          </cell>
        </row>
        <row r="56">
          <cell r="A56" t="str">
            <v>Phnom Penh</v>
          </cell>
        </row>
        <row r="57">
          <cell r="A57" t="str">
            <v>Port Kelang</v>
          </cell>
        </row>
        <row r="58">
          <cell r="A58" t="str">
            <v>Qingdao</v>
          </cell>
        </row>
        <row r="59">
          <cell r="A59" t="str">
            <v>Rongqi</v>
          </cell>
        </row>
        <row r="60">
          <cell r="A60" t="str">
            <v>San Francisco CA</v>
          </cell>
        </row>
        <row r="61">
          <cell r="A61" t="str">
            <v>Semarang</v>
          </cell>
        </row>
        <row r="62">
          <cell r="A62" t="str">
            <v>Shanghai</v>
          </cell>
        </row>
        <row r="63">
          <cell r="A63" t="str">
            <v>Shantou</v>
          </cell>
        </row>
        <row r="64">
          <cell r="A64" t="str">
            <v>Shekou</v>
          </cell>
        </row>
        <row r="65">
          <cell r="A65" t="str">
            <v>Shenzhen</v>
          </cell>
        </row>
        <row r="66">
          <cell r="A66" t="str">
            <v>Shunde</v>
          </cell>
        </row>
        <row r="67">
          <cell r="A67" t="str">
            <v>Sihanoukville</v>
          </cell>
        </row>
        <row r="68">
          <cell r="A68" t="str">
            <v>Singapore</v>
          </cell>
        </row>
        <row r="69">
          <cell r="A69" t="str">
            <v>Surabaya</v>
          </cell>
        </row>
        <row r="70">
          <cell r="A70" t="str">
            <v>Sydney</v>
          </cell>
        </row>
        <row r="71">
          <cell r="A71" t="str">
            <v>Taichung</v>
          </cell>
        </row>
        <row r="72">
          <cell r="A72" t="str">
            <v>Taoyuan</v>
          </cell>
        </row>
        <row r="73">
          <cell r="A73" t="str">
            <v>Tokyo</v>
          </cell>
        </row>
        <row r="74">
          <cell r="A74" t="str">
            <v>Tuticorin</v>
          </cell>
        </row>
        <row r="75">
          <cell r="A75" t="str">
            <v>Wenzhou</v>
          </cell>
        </row>
        <row r="76">
          <cell r="A76" t="str">
            <v>Wuhan (Hubei)</v>
          </cell>
        </row>
        <row r="77">
          <cell r="A77" t="str">
            <v>Xiamen</v>
          </cell>
        </row>
        <row r="78">
          <cell r="A78" t="str">
            <v>Xingang / Tianjin *</v>
          </cell>
        </row>
        <row r="79">
          <cell r="A79" t="str">
            <v>Yangjiang</v>
          </cell>
        </row>
        <row r="80">
          <cell r="A80" t="str">
            <v>Yangon</v>
          </cell>
        </row>
        <row r="81">
          <cell r="A81" t="str">
            <v>Yantian</v>
          </cell>
        </row>
        <row r="82">
          <cell r="A82" t="str">
            <v>Yokohama</v>
          </cell>
        </row>
        <row r="83">
          <cell r="A83" t="str">
            <v>Zhongshan</v>
          </cell>
        </row>
        <row r="84">
          <cell r="A84" t="str">
            <v>Zhuhai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LCL Export Rates"/>
      <sheetName val="Sheet1"/>
      <sheetName val="FOB &amp; Pan European charges"/>
      <sheetName val="Conditions"/>
      <sheetName val="IMO Surcharges"/>
      <sheetName val="Contacts"/>
      <sheetName val="Netherlands Trucking"/>
      <sheetName val="Belgium Trucking"/>
      <sheetName val="German Trucking"/>
      <sheetName val="Arr_Ports"/>
    </sheetNames>
    <sheetDataSet>
      <sheetData sheetId="0"/>
      <sheetData sheetId="1">
        <row r="8">
          <cell r="C8" t="str">
            <v>AUADL</v>
          </cell>
          <cell r="D8" t="str">
            <v>Adelaide</v>
          </cell>
          <cell r="E8" t="str">
            <v>Singapore</v>
          </cell>
          <cell r="F8" t="str">
            <v>Rotterdam</v>
          </cell>
          <cell r="G8" t="str">
            <v>Usd</v>
          </cell>
          <cell r="H8">
            <v>15</v>
          </cell>
          <cell r="I8">
            <v>15</v>
          </cell>
          <cell r="J8" t="str">
            <v>Weekly</v>
          </cell>
          <cell r="K8">
            <v>48</v>
          </cell>
          <cell r="L8" t="str">
            <v>Y</v>
          </cell>
          <cell r="M8" t="str">
            <v>R</v>
          </cell>
          <cell r="N8">
            <v>20</v>
          </cell>
        </row>
        <row r="9">
          <cell r="C9" t="str">
            <v>AUBNE</v>
          </cell>
          <cell r="D9" t="str">
            <v>Brisbane</v>
          </cell>
          <cell r="E9" t="str">
            <v>Singapore</v>
          </cell>
          <cell r="F9" t="str">
            <v>Rotterdam</v>
          </cell>
          <cell r="G9" t="str">
            <v>Usd</v>
          </cell>
          <cell r="H9">
            <v>10</v>
          </cell>
          <cell r="I9">
            <v>10</v>
          </cell>
          <cell r="J9" t="str">
            <v>Weekly</v>
          </cell>
          <cell r="K9">
            <v>41</v>
          </cell>
          <cell r="L9" t="str">
            <v>Y</v>
          </cell>
          <cell r="M9" t="str">
            <v>R</v>
          </cell>
          <cell r="N9">
            <v>20</v>
          </cell>
        </row>
        <row r="10">
          <cell r="C10" t="str">
            <v>AUFRE</v>
          </cell>
          <cell r="D10" t="str">
            <v>Fremantle</v>
          </cell>
          <cell r="E10" t="str">
            <v>Singapore</v>
          </cell>
          <cell r="F10" t="str">
            <v>Rotterdam</v>
          </cell>
          <cell r="G10" t="str">
            <v>Usd</v>
          </cell>
          <cell r="H10">
            <v>20</v>
          </cell>
          <cell r="I10">
            <v>20</v>
          </cell>
          <cell r="J10" t="str">
            <v>Weekly</v>
          </cell>
          <cell r="K10">
            <v>37</v>
          </cell>
          <cell r="L10" t="str">
            <v>Y</v>
          </cell>
          <cell r="M10" t="str">
            <v>R</v>
          </cell>
          <cell r="N10">
            <v>20</v>
          </cell>
        </row>
        <row r="11">
          <cell r="C11" t="str">
            <v>AUMEL</v>
          </cell>
          <cell r="D11" t="str">
            <v>Melbourne</v>
          </cell>
          <cell r="E11" t="str">
            <v>Singapore</v>
          </cell>
          <cell r="F11" t="str">
            <v>Rotterdam</v>
          </cell>
          <cell r="G11" t="str">
            <v>Usd</v>
          </cell>
          <cell r="H11">
            <v>3</v>
          </cell>
          <cell r="I11">
            <v>3</v>
          </cell>
          <cell r="J11" t="str">
            <v>Weekly</v>
          </cell>
          <cell r="K11">
            <v>46</v>
          </cell>
          <cell r="L11" t="str">
            <v>Y</v>
          </cell>
          <cell r="M11" t="str">
            <v>R</v>
          </cell>
          <cell r="N11">
            <v>20</v>
          </cell>
        </row>
        <row r="12">
          <cell r="C12" t="str">
            <v>AUMEL</v>
          </cell>
          <cell r="D12" t="str">
            <v>Melbourne (direct)</v>
          </cell>
          <cell r="E12" t="str">
            <v>Direct</v>
          </cell>
          <cell r="F12" t="str">
            <v>Rotterdam</v>
          </cell>
          <cell r="G12" t="str">
            <v>Euro</v>
          </cell>
          <cell r="H12">
            <v>58</v>
          </cell>
          <cell r="I12">
            <v>58</v>
          </cell>
          <cell r="J12" t="str">
            <v>Weekly</v>
          </cell>
          <cell r="K12">
            <v>37</v>
          </cell>
          <cell r="L12" t="str">
            <v>Y</v>
          </cell>
          <cell r="M12" t="str">
            <v>Y</v>
          </cell>
          <cell r="N12" t="str">
            <v xml:space="preserve"> </v>
          </cell>
        </row>
        <row r="13">
          <cell r="C13" t="str">
            <v>AUSYD</v>
          </cell>
          <cell r="D13" t="str">
            <v>Sydney</v>
          </cell>
          <cell r="E13" t="str">
            <v>Singapore</v>
          </cell>
          <cell r="F13" t="str">
            <v>Rotterdam</v>
          </cell>
          <cell r="G13" t="str">
            <v>Usd</v>
          </cell>
          <cell r="H13">
            <v>3</v>
          </cell>
          <cell r="I13">
            <v>3</v>
          </cell>
          <cell r="J13" t="str">
            <v>Weekly</v>
          </cell>
          <cell r="K13">
            <v>43</v>
          </cell>
          <cell r="L13" t="str">
            <v>Y</v>
          </cell>
          <cell r="M13" t="str">
            <v>R</v>
          </cell>
          <cell r="N13">
            <v>20</v>
          </cell>
        </row>
        <row r="14">
          <cell r="C14" t="str">
            <v>AUSYD</v>
          </cell>
          <cell r="D14" t="str">
            <v>Sydney (direct)</v>
          </cell>
          <cell r="E14" t="str">
            <v>Direct</v>
          </cell>
          <cell r="F14" t="str">
            <v>Rotterdam</v>
          </cell>
          <cell r="G14" t="str">
            <v>Euro</v>
          </cell>
          <cell r="H14">
            <v>58</v>
          </cell>
          <cell r="I14">
            <v>58</v>
          </cell>
          <cell r="J14" t="str">
            <v>Weekly</v>
          </cell>
          <cell r="K14">
            <v>40</v>
          </cell>
          <cell r="L14" t="str">
            <v>Y</v>
          </cell>
          <cell r="M14" t="str">
            <v>Y</v>
          </cell>
          <cell r="N14" t="str">
            <v xml:space="preserve"> </v>
          </cell>
        </row>
        <row r="15">
          <cell r="C15" t="str">
            <v>GUGUM</v>
          </cell>
          <cell r="D15" t="str">
            <v>Guam</v>
          </cell>
          <cell r="E15" t="str">
            <v>Hong Kong</v>
          </cell>
          <cell r="F15" t="str">
            <v>Rotterdam</v>
          </cell>
          <cell r="G15" t="str">
            <v>Usd</v>
          </cell>
          <cell r="H15">
            <v>200</v>
          </cell>
          <cell r="I15">
            <v>200</v>
          </cell>
          <cell r="J15" t="str">
            <v>Weekly</v>
          </cell>
          <cell r="K15">
            <v>54</v>
          </cell>
          <cell r="L15" t="str">
            <v>N</v>
          </cell>
          <cell r="M15" t="str">
            <v>R</v>
          </cell>
          <cell r="N15" t="str">
            <v>21/22</v>
          </cell>
        </row>
        <row r="16">
          <cell r="C16" t="str">
            <v>FJLTK</v>
          </cell>
          <cell r="D16" t="str">
            <v>Lautoka</v>
          </cell>
          <cell r="E16" t="str">
            <v>Hong Kong</v>
          </cell>
          <cell r="F16" t="str">
            <v>Rotterdam</v>
          </cell>
          <cell r="G16" t="str">
            <v>Usd</v>
          </cell>
          <cell r="H16">
            <v>160</v>
          </cell>
          <cell r="I16">
            <v>160</v>
          </cell>
          <cell r="J16" t="str">
            <v>Weekly</v>
          </cell>
          <cell r="K16">
            <v>63</v>
          </cell>
          <cell r="L16" t="str">
            <v>N</v>
          </cell>
          <cell r="M16" t="str">
            <v>R</v>
          </cell>
          <cell r="N16" t="str">
            <v>21/22</v>
          </cell>
        </row>
        <row r="17">
          <cell r="C17" t="str">
            <v>FJSUV</v>
          </cell>
          <cell r="D17" t="str">
            <v>Suva</v>
          </cell>
          <cell r="E17" t="str">
            <v>Hong Kong</v>
          </cell>
          <cell r="F17" t="str">
            <v>Rotterdam</v>
          </cell>
          <cell r="G17" t="str">
            <v>Usd</v>
          </cell>
          <cell r="H17">
            <v>150</v>
          </cell>
          <cell r="I17">
            <v>150</v>
          </cell>
          <cell r="J17" t="str">
            <v>Weekly</v>
          </cell>
          <cell r="K17">
            <v>63</v>
          </cell>
          <cell r="L17" t="str">
            <v>N</v>
          </cell>
          <cell r="M17" t="str">
            <v>R</v>
          </cell>
          <cell r="N17" t="str">
            <v>21/22</v>
          </cell>
        </row>
        <row r="18">
          <cell r="C18" t="str">
            <v>NZAKL</v>
          </cell>
          <cell r="D18" t="str">
            <v>Auckland</v>
          </cell>
          <cell r="E18" t="str">
            <v>Singapore</v>
          </cell>
          <cell r="F18" t="str">
            <v>Rotterdam</v>
          </cell>
          <cell r="G18" t="str">
            <v>Usd</v>
          </cell>
          <cell r="H18">
            <v>20</v>
          </cell>
          <cell r="I18">
            <v>20</v>
          </cell>
          <cell r="J18" t="str">
            <v>Weekly</v>
          </cell>
          <cell r="K18">
            <v>42</v>
          </cell>
          <cell r="L18" t="str">
            <v>Y</v>
          </cell>
          <cell r="M18" t="str">
            <v>R</v>
          </cell>
          <cell r="N18" t="str">
            <v>18/20</v>
          </cell>
        </row>
        <row r="19">
          <cell r="C19" t="str">
            <v>NZAKL</v>
          </cell>
          <cell r="D19" t="str">
            <v>Auckland (direct)</v>
          </cell>
          <cell r="E19" t="str">
            <v>Direct</v>
          </cell>
          <cell r="F19" t="str">
            <v>Rotterdam</v>
          </cell>
          <cell r="G19" t="str">
            <v>Euro</v>
          </cell>
          <cell r="H19">
            <v>60</v>
          </cell>
          <cell r="I19">
            <v>60</v>
          </cell>
          <cell r="J19" t="str">
            <v>Weekly</v>
          </cell>
          <cell r="K19">
            <v>39</v>
          </cell>
          <cell r="L19" t="str">
            <v>Y</v>
          </cell>
          <cell r="M19" t="str">
            <v>Y</v>
          </cell>
          <cell r="N19">
            <v>18</v>
          </cell>
        </row>
        <row r="20">
          <cell r="C20" t="str">
            <v>NZCHC</v>
          </cell>
          <cell r="D20" t="str">
            <v>Christchurch</v>
          </cell>
          <cell r="E20" t="str">
            <v>Hong Kong</v>
          </cell>
          <cell r="F20" t="str">
            <v>Rotterdam</v>
          </cell>
          <cell r="G20" t="str">
            <v>Usd</v>
          </cell>
          <cell r="H20">
            <v>65</v>
          </cell>
          <cell r="I20">
            <v>65</v>
          </cell>
          <cell r="J20" t="str">
            <v>Weekly</v>
          </cell>
          <cell r="K20">
            <v>54</v>
          </cell>
          <cell r="L20" t="str">
            <v>Y</v>
          </cell>
          <cell r="M20" t="str">
            <v>R</v>
          </cell>
          <cell r="N20" t="str">
            <v>18/20</v>
          </cell>
        </row>
        <row r="21">
          <cell r="C21" t="str">
            <v>NZLYT</v>
          </cell>
          <cell r="D21" t="str">
            <v>Lyttelton</v>
          </cell>
          <cell r="E21" t="str">
            <v>Hong Kong</v>
          </cell>
          <cell r="F21" t="str">
            <v>Rotterdam</v>
          </cell>
          <cell r="G21" t="str">
            <v>Usd</v>
          </cell>
          <cell r="H21">
            <v>65</v>
          </cell>
          <cell r="I21">
            <v>65</v>
          </cell>
          <cell r="J21" t="str">
            <v>Weekly</v>
          </cell>
          <cell r="K21">
            <v>51</v>
          </cell>
          <cell r="L21" t="str">
            <v>Y</v>
          </cell>
          <cell r="M21" t="str">
            <v>R</v>
          </cell>
          <cell r="N21" t="str">
            <v>18/20</v>
          </cell>
        </row>
        <row r="22">
          <cell r="C22" t="str">
            <v>NZWLG</v>
          </cell>
          <cell r="D22" t="str">
            <v>Wellington</v>
          </cell>
          <cell r="E22" t="str">
            <v>Hong Kong</v>
          </cell>
          <cell r="F22" t="str">
            <v>Rotterdam</v>
          </cell>
          <cell r="G22" t="str">
            <v>Usd</v>
          </cell>
          <cell r="H22">
            <v>65</v>
          </cell>
          <cell r="I22">
            <v>65</v>
          </cell>
          <cell r="J22" t="str">
            <v>Weekly</v>
          </cell>
          <cell r="K22">
            <v>51</v>
          </cell>
          <cell r="L22" t="str">
            <v>Y</v>
          </cell>
          <cell r="M22" t="str">
            <v>R</v>
          </cell>
          <cell r="N22" t="str">
            <v>18/20</v>
          </cell>
        </row>
        <row r="23">
          <cell r="C23" t="str">
            <v>PGLAE</v>
          </cell>
          <cell r="D23" t="str">
            <v>Port Lae</v>
          </cell>
          <cell r="E23" t="str">
            <v>Hong Kong</v>
          </cell>
          <cell r="F23" t="str">
            <v>Rotterdam</v>
          </cell>
          <cell r="G23" t="str">
            <v>Usd</v>
          </cell>
          <cell r="H23">
            <v>300</v>
          </cell>
          <cell r="I23">
            <v>300</v>
          </cell>
          <cell r="J23" t="str">
            <v>Weekly</v>
          </cell>
          <cell r="K23">
            <v>71</v>
          </cell>
          <cell r="L23" t="str">
            <v>N</v>
          </cell>
          <cell r="M23" t="str">
            <v>R</v>
          </cell>
          <cell r="N23" t="str">
            <v>21/22</v>
          </cell>
        </row>
        <row r="24">
          <cell r="C24" t="str">
            <v>PGPOM</v>
          </cell>
          <cell r="D24" t="str">
            <v>Port Moresby</v>
          </cell>
          <cell r="E24" t="str">
            <v>Hong Kong</v>
          </cell>
          <cell r="F24" t="str">
            <v>Rotterdam</v>
          </cell>
          <cell r="G24" t="str">
            <v>Usd</v>
          </cell>
          <cell r="H24">
            <v>300</v>
          </cell>
          <cell r="I24">
            <v>300</v>
          </cell>
          <cell r="J24" t="str">
            <v>Weekly</v>
          </cell>
          <cell r="K24">
            <v>68</v>
          </cell>
          <cell r="L24" t="str">
            <v>N</v>
          </cell>
          <cell r="M24" t="str">
            <v>R</v>
          </cell>
          <cell r="N24" t="str">
            <v>21/22</v>
          </cell>
        </row>
        <row r="25">
          <cell r="C25" t="str">
            <v>WSAPW</v>
          </cell>
          <cell r="D25" t="str">
            <v>Apia</v>
          </cell>
          <cell r="E25" t="str">
            <v>Hong Kong</v>
          </cell>
          <cell r="F25" t="str">
            <v>Rotterdam</v>
          </cell>
          <cell r="G25" t="str">
            <v>Usd</v>
          </cell>
          <cell r="H25">
            <v>250</v>
          </cell>
          <cell r="I25">
            <v>250</v>
          </cell>
          <cell r="J25" t="str">
            <v>Weekly</v>
          </cell>
          <cell r="K25">
            <v>63</v>
          </cell>
          <cell r="L25" t="str">
            <v>N</v>
          </cell>
          <cell r="M25" t="str">
            <v>R</v>
          </cell>
          <cell r="N25" t="str">
            <v>21/22</v>
          </cell>
        </row>
        <row r="26">
          <cell r="C26" t="str">
            <v>TVFUN</v>
          </cell>
          <cell r="D26" t="str">
            <v>Funafuti</v>
          </cell>
          <cell r="E26" t="str">
            <v>Singapore</v>
          </cell>
          <cell r="F26" t="str">
            <v>Rotterdam</v>
          </cell>
          <cell r="G26" t="str">
            <v>Usd</v>
          </cell>
          <cell r="H26" t="str">
            <v>on request</v>
          </cell>
          <cell r="I26">
            <v>500</v>
          </cell>
          <cell r="J26" t="str">
            <v>Weekly</v>
          </cell>
          <cell r="K26">
            <v>85</v>
          </cell>
          <cell r="L26" t="str">
            <v>N</v>
          </cell>
          <cell r="M26" t="str">
            <v>R</v>
          </cell>
          <cell r="N26" t="str">
            <v>21/22</v>
          </cell>
        </row>
        <row r="27">
          <cell r="C27" t="str">
            <v>NUIUE</v>
          </cell>
          <cell r="D27" t="str">
            <v>Niue</v>
          </cell>
          <cell r="E27" t="str">
            <v>Singapore</v>
          </cell>
          <cell r="F27" t="str">
            <v>Rotterdam</v>
          </cell>
          <cell r="G27" t="str">
            <v>Usd</v>
          </cell>
          <cell r="H27">
            <v>410</v>
          </cell>
          <cell r="I27">
            <v>410</v>
          </cell>
          <cell r="J27" t="str">
            <v>Weekly</v>
          </cell>
          <cell r="K27">
            <v>75</v>
          </cell>
          <cell r="L27" t="str">
            <v>N</v>
          </cell>
          <cell r="M27" t="str">
            <v>R</v>
          </cell>
          <cell r="N27" t="str">
            <v>21/22</v>
          </cell>
        </row>
        <row r="28">
          <cell r="C28" t="str">
            <v>NFNLK</v>
          </cell>
          <cell r="D28" t="str">
            <v>Norfolk Island</v>
          </cell>
          <cell r="E28" t="str">
            <v>Singapore</v>
          </cell>
          <cell r="F28" t="str">
            <v>Rotterdam</v>
          </cell>
          <cell r="G28" t="str">
            <v>Usd</v>
          </cell>
          <cell r="H28">
            <v>495</v>
          </cell>
          <cell r="I28">
            <v>495</v>
          </cell>
          <cell r="J28" t="str">
            <v>Weekly</v>
          </cell>
          <cell r="K28">
            <v>65</v>
          </cell>
          <cell r="L28" t="str">
            <v>N</v>
          </cell>
          <cell r="M28" t="str">
            <v>R</v>
          </cell>
          <cell r="N28" t="str">
            <v>21/22</v>
          </cell>
        </row>
        <row r="29">
          <cell r="C29" t="str">
            <v>TOTBU</v>
          </cell>
          <cell r="D29" t="str">
            <v>Nuku'Alofa</v>
          </cell>
          <cell r="E29" t="str">
            <v>Singapore</v>
          </cell>
          <cell r="F29" t="str">
            <v>Rotterdam</v>
          </cell>
          <cell r="G29" t="str">
            <v>Usd</v>
          </cell>
          <cell r="H29">
            <v>245</v>
          </cell>
          <cell r="I29">
            <v>245</v>
          </cell>
          <cell r="J29" t="str">
            <v>Weekly</v>
          </cell>
          <cell r="K29">
            <v>55</v>
          </cell>
          <cell r="L29" t="str">
            <v>N</v>
          </cell>
          <cell r="M29" t="str">
            <v>R</v>
          </cell>
          <cell r="N29" t="str">
            <v>21/22</v>
          </cell>
        </row>
        <row r="30">
          <cell r="C30" t="str">
            <v>CKRAR</v>
          </cell>
          <cell r="D30" t="str">
            <v>Rarotonga</v>
          </cell>
          <cell r="E30" t="str">
            <v>Hong Kong</v>
          </cell>
          <cell r="F30" t="str">
            <v>Rotterdam</v>
          </cell>
          <cell r="G30" t="str">
            <v>Usd</v>
          </cell>
          <cell r="H30">
            <v>300</v>
          </cell>
          <cell r="I30">
            <v>300</v>
          </cell>
          <cell r="J30" t="str">
            <v>Weekly</v>
          </cell>
          <cell r="K30">
            <v>68</v>
          </cell>
          <cell r="L30" t="str">
            <v>N</v>
          </cell>
          <cell r="M30" t="str">
            <v>R</v>
          </cell>
          <cell r="N30" t="str">
            <v>21/22</v>
          </cell>
        </row>
        <row r="31">
          <cell r="C31" t="str">
            <v>MHMAJ</v>
          </cell>
          <cell r="D31" t="str">
            <v>Majuro</v>
          </cell>
          <cell r="E31" t="str">
            <v>Singapore</v>
          </cell>
          <cell r="F31" t="str">
            <v>Rotterdam</v>
          </cell>
          <cell r="G31" t="str">
            <v>Usd</v>
          </cell>
          <cell r="H31">
            <v>430</v>
          </cell>
          <cell r="I31">
            <v>430</v>
          </cell>
          <cell r="J31" t="str">
            <v>Weekly</v>
          </cell>
          <cell r="K31">
            <v>65</v>
          </cell>
          <cell r="L31" t="str">
            <v>N</v>
          </cell>
          <cell r="M31" t="str">
            <v>R</v>
          </cell>
          <cell r="N31" t="str">
            <v>21/22</v>
          </cell>
        </row>
        <row r="32">
          <cell r="C32" t="str">
            <v>NCNOU</v>
          </cell>
          <cell r="D32" t="str">
            <v>Noumea</v>
          </cell>
          <cell r="E32" t="str">
            <v>Hong Kong</v>
          </cell>
          <cell r="F32" t="str">
            <v>Rotterdam</v>
          </cell>
          <cell r="G32" t="str">
            <v>Usd</v>
          </cell>
          <cell r="H32">
            <v>170</v>
          </cell>
          <cell r="I32">
            <v>170</v>
          </cell>
          <cell r="J32" t="str">
            <v>Weekly</v>
          </cell>
          <cell r="K32">
            <v>62</v>
          </cell>
          <cell r="L32" t="str">
            <v>N</v>
          </cell>
          <cell r="M32" t="str">
            <v>R</v>
          </cell>
          <cell r="N32" t="str">
            <v>21/22</v>
          </cell>
        </row>
        <row r="33">
          <cell r="C33" t="str">
            <v>ASPPG</v>
          </cell>
          <cell r="D33" t="str">
            <v>Pago Pago</v>
          </cell>
          <cell r="E33" t="str">
            <v>Singapore</v>
          </cell>
          <cell r="F33" t="str">
            <v>Rotterdam</v>
          </cell>
          <cell r="G33" t="str">
            <v>Usd</v>
          </cell>
          <cell r="H33" t="str">
            <v>on request</v>
          </cell>
          <cell r="I33">
            <v>280</v>
          </cell>
          <cell r="J33" t="str">
            <v>Weekly</v>
          </cell>
          <cell r="K33">
            <v>55</v>
          </cell>
          <cell r="L33" t="str">
            <v>N</v>
          </cell>
          <cell r="M33" t="str">
            <v>R</v>
          </cell>
          <cell r="N33" t="str">
            <v>21/22</v>
          </cell>
        </row>
        <row r="34">
          <cell r="C34" t="str">
            <v>PFPPT</v>
          </cell>
          <cell r="D34" t="str">
            <v>Papeete</v>
          </cell>
          <cell r="E34" t="str">
            <v>Hong Kong</v>
          </cell>
          <cell r="F34" t="str">
            <v>Rotterdam</v>
          </cell>
          <cell r="G34" t="str">
            <v>Usd</v>
          </cell>
          <cell r="H34">
            <v>190</v>
          </cell>
          <cell r="I34">
            <v>190</v>
          </cell>
          <cell r="J34" t="str">
            <v>Weekly</v>
          </cell>
          <cell r="K34">
            <v>65</v>
          </cell>
          <cell r="L34" t="str">
            <v>N</v>
          </cell>
          <cell r="M34" t="str">
            <v>R</v>
          </cell>
          <cell r="N34" t="str">
            <v>21/22</v>
          </cell>
        </row>
        <row r="35">
          <cell r="C35" t="str">
            <v>VUVLI</v>
          </cell>
          <cell r="D35" t="str">
            <v>Port Vila</v>
          </cell>
          <cell r="E35" t="str">
            <v>Hong Kong</v>
          </cell>
          <cell r="F35" t="str">
            <v>Rotterdam</v>
          </cell>
          <cell r="G35" t="str">
            <v>Usd</v>
          </cell>
          <cell r="H35">
            <v>240</v>
          </cell>
          <cell r="I35">
            <v>240</v>
          </cell>
          <cell r="J35" t="str">
            <v>Weekly</v>
          </cell>
          <cell r="K35">
            <v>68</v>
          </cell>
          <cell r="L35" t="str">
            <v>N</v>
          </cell>
          <cell r="M35" t="str">
            <v>R</v>
          </cell>
          <cell r="N35" t="str">
            <v>21/22</v>
          </cell>
        </row>
        <row r="36">
          <cell r="C36" t="str">
            <v>KITRW</v>
          </cell>
          <cell r="D36" t="str">
            <v>Tarawa</v>
          </cell>
          <cell r="E36" t="str">
            <v>Hong Kong</v>
          </cell>
          <cell r="F36" t="str">
            <v>Rotterdam</v>
          </cell>
          <cell r="G36" t="str">
            <v>Usd</v>
          </cell>
          <cell r="H36">
            <v>480</v>
          </cell>
          <cell r="I36">
            <v>480</v>
          </cell>
          <cell r="J36" t="str">
            <v>Weekly</v>
          </cell>
          <cell r="K36">
            <v>67</v>
          </cell>
          <cell r="L36" t="str">
            <v>N</v>
          </cell>
          <cell r="M36" t="str">
            <v>R</v>
          </cell>
          <cell r="N36" t="str">
            <v>21/22</v>
          </cell>
        </row>
        <row r="37">
          <cell r="C37" t="str">
            <v>CKAIT</v>
          </cell>
          <cell r="D37" t="str">
            <v>Aitutaki</v>
          </cell>
          <cell r="E37" t="str">
            <v>Hong Kong</v>
          </cell>
          <cell r="F37" t="str">
            <v>Rotterdam</v>
          </cell>
          <cell r="G37" t="str">
            <v>Usd</v>
          </cell>
          <cell r="H37">
            <v>330</v>
          </cell>
          <cell r="I37">
            <v>330</v>
          </cell>
          <cell r="J37" t="str">
            <v>Weekly</v>
          </cell>
          <cell r="K37">
            <v>73</v>
          </cell>
          <cell r="L37" t="str">
            <v>N</v>
          </cell>
          <cell r="M37" t="str">
            <v>R</v>
          </cell>
          <cell r="N37" t="str">
            <v>21/22</v>
          </cell>
        </row>
        <row r="38">
          <cell r="C38" t="str">
            <v>VUSAN</v>
          </cell>
          <cell r="D38" t="str">
            <v>Santo</v>
          </cell>
          <cell r="E38" t="str">
            <v>Hong Kong</v>
          </cell>
          <cell r="F38" t="str">
            <v>Rotterdam</v>
          </cell>
          <cell r="G38" t="str">
            <v>Usd</v>
          </cell>
          <cell r="H38">
            <v>320</v>
          </cell>
          <cell r="I38">
            <v>320</v>
          </cell>
          <cell r="J38" t="str">
            <v>Weekly</v>
          </cell>
          <cell r="K38">
            <v>74</v>
          </cell>
          <cell r="L38" t="str">
            <v>N</v>
          </cell>
          <cell r="M38" t="str">
            <v>R</v>
          </cell>
          <cell r="N38" t="str">
            <v>21/22</v>
          </cell>
        </row>
        <row r="39">
          <cell r="C39" t="str">
            <v>TOVAV</v>
          </cell>
          <cell r="D39" t="str">
            <v>Vavau</v>
          </cell>
          <cell r="E39" t="str">
            <v>Hong Kong</v>
          </cell>
          <cell r="F39" t="str">
            <v>Rotterdam</v>
          </cell>
          <cell r="G39" t="str">
            <v>Usd</v>
          </cell>
          <cell r="H39">
            <v>370</v>
          </cell>
          <cell r="I39">
            <v>370</v>
          </cell>
          <cell r="J39" t="str">
            <v>Weekly</v>
          </cell>
          <cell r="K39">
            <v>72</v>
          </cell>
          <cell r="L39" t="str">
            <v>N</v>
          </cell>
          <cell r="M39" t="str">
            <v>R</v>
          </cell>
          <cell r="N39" t="str">
            <v>21/22</v>
          </cell>
        </row>
        <row r="40">
          <cell r="C40" t="str">
            <v>WFWLS</v>
          </cell>
          <cell r="D40" t="str">
            <v>Wallis</v>
          </cell>
          <cell r="E40" t="str">
            <v>Singapore</v>
          </cell>
          <cell r="F40" t="str">
            <v>Rotterdam</v>
          </cell>
          <cell r="G40" t="str">
            <v>Usd</v>
          </cell>
          <cell r="H40">
            <v>645</v>
          </cell>
          <cell r="I40">
            <v>645</v>
          </cell>
          <cell r="J40" t="str">
            <v>Weekly</v>
          </cell>
          <cell r="K40">
            <v>75</v>
          </cell>
          <cell r="L40" t="str">
            <v>N</v>
          </cell>
          <cell r="M40" t="str">
            <v>R</v>
          </cell>
          <cell r="N40" t="str">
            <v>21/22</v>
          </cell>
        </row>
        <row r="41">
          <cell r="C41" t="str">
            <v>USHNL</v>
          </cell>
          <cell r="D41" t="str">
            <v>Honolulu</v>
          </cell>
          <cell r="E41" t="str">
            <v>Hong Kong</v>
          </cell>
          <cell r="F41" t="str">
            <v>Rotterdam</v>
          </cell>
          <cell r="G41" t="str">
            <v>Usd</v>
          </cell>
          <cell r="H41">
            <v>270</v>
          </cell>
          <cell r="I41">
            <v>270</v>
          </cell>
          <cell r="J41" t="str">
            <v>Weekly</v>
          </cell>
          <cell r="K41">
            <v>62</v>
          </cell>
          <cell r="L41" t="str">
            <v>N</v>
          </cell>
          <cell r="M41" t="str">
            <v>R</v>
          </cell>
          <cell r="N41" t="str">
            <v>21/22</v>
          </cell>
        </row>
        <row r="42">
          <cell r="C42" t="str">
            <v>BNMUA</v>
          </cell>
          <cell r="D42" t="str">
            <v>Muara</v>
          </cell>
          <cell r="E42" t="str">
            <v>Singapore</v>
          </cell>
          <cell r="F42" t="str">
            <v>Rotterdam</v>
          </cell>
          <cell r="G42" t="str">
            <v>Usd</v>
          </cell>
          <cell r="H42">
            <v>55</v>
          </cell>
          <cell r="I42">
            <v>55</v>
          </cell>
          <cell r="J42" t="str">
            <v>Weekly</v>
          </cell>
          <cell r="K42">
            <v>36</v>
          </cell>
          <cell r="L42" t="str">
            <v>N</v>
          </cell>
          <cell r="M42" t="str">
            <v>R</v>
          </cell>
          <cell r="N42">
            <v>20</v>
          </cell>
        </row>
        <row r="43">
          <cell r="C43" t="str">
            <v>KHPNH</v>
          </cell>
          <cell r="D43" t="str">
            <v>Phnom Penh</v>
          </cell>
          <cell r="E43" t="str">
            <v>Singapore</v>
          </cell>
          <cell r="F43" t="str">
            <v>Rotterdam</v>
          </cell>
          <cell r="G43" t="str">
            <v>Usd</v>
          </cell>
          <cell r="H43">
            <v>53</v>
          </cell>
          <cell r="I43">
            <v>53</v>
          </cell>
          <cell r="J43" t="str">
            <v>Weekly</v>
          </cell>
          <cell r="K43">
            <v>33</v>
          </cell>
          <cell r="L43" t="str">
            <v>N</v>
          </cell>
          <cell r="M43" t="str">
            <v>R</v>
          </cell>
          <cell r="N43">
            <v>20</v>
          </cell>
        </row>
        <row r="44">
          <cell r="C44" t="str">
            <v>KHSIH</v>
          </cell>
          <cell r="D44" t="str">
            <v>Sihanoukville</v>
          </cell>
          <cell r="E44" t="str">
            <v>Singapore</v>
          </cell>
          <cell r="F44" t="str">
            <v>Rotterdam</v>
          </cell>
          <cell r="G44" t="str">
            <v>Usd</v>
          </cell>
          <cell r="H44">
            <v>42</v>
          </cell>
          <cell r="I44">
            <v>42</v>
          </cell>
          <cell r="J44" t="str">
            <v>Weekly</v>
          </cell>
          <cell r="K44">
            <v>32</v>
          </cell>
          <cell r="L44" t="str">
            <v>N</v>
          </cell>
          <cell r="M44" t="str">
            <v>R</v>
          </cell>
          <cell r="N44">
            <v>20</v>
          </cell>
        </row>
        <row r="45">
          <cell r="C45" t="str">
            <v>CNAQG</v>
          </cell>
          <cell r="D45" t="str">
            <v>Anqing</v>
          </cell>
          <cell r="E45" t="str">
            <v>Shanghai</v>
          </cell>
          <cell r="F45" t="str">
            <v>Rotterdam</v>
          </cell>
          <cell r="G45" t="str">
            <v>Usd</v>
          </cell>
          <cell r="H45">
            <v>48</v>
          </cell>
          <cell r="I45">
            <v>98</v>
          </cell>
          <cell r="J45" t="str">
            <v>Weekly</v>
          </cell>
          <cell r="K45">
            <v>53</v>
          </cell>
          <cell r="L45" t="str">
            <v>Y</v>
          </cell>
          <cell r="M45" t="str">
            <v>R</v>
          </cell>
          <cell r="N45">
            <v>21</v>
          </cell>
        </row>
        <row r="46">
          <cell r="C46" t="str">
            <v>CNBJS</v>
          </cell>
          <cell r="D46" t="str">
            <v>Beijing</v>
          </cell>
          <cell r="E46" t="str">
            <v>Hong Kong</v>
          </cell>
          <cell r="F46" t="str">
            <v>Rotterdam</v>
          </cell>
          <cell r="G46" t="str">
            <v>Usd</v>
          </cell>
          <cell r="H46">
            <v>65</v>
          </cell>
          <cell r="I46">
            <v>65</v>
          </cell>
          <cell r="J46" t="str">
            <v>Weekly</v>
          </cell>
          <cell r="K46">
            <v>41</v>
          </cell>
          <cell r="L46" t="str">
            <v>Y</v>
          </cell>
          <cell r="M46" t="str">
            <v>R</v>
          </cell>
          <cell r="N46" t="str">
            <v>21/22</v>
          </cell>
        </row>
        <row r="47">
          <cell r="C47" t="str">
            <v>CNCNA</v>
          </cell>
          <cell r="D47" t="str">
            <v>Changsha</v>
          </cell>
          <cell r="E47" t="str">
            <v>Shanghai</v>
          </cell>
          <cell r="F47" t="str">
            <v>Rotterdam</v>
          </cell>
          <cell r="G47" t="str">
            <v>Usd</v>
          </cell>
          <cell r="H47">
            <v>75</v>
          </cell>
          <cell r="I47">
            <v>150</v>
          </cell>
          <cell r="J47" t="str">
            <v>Weekly</v>
          </cell>
          <cell r="K47">
            <v>51</v>
          </cell>
          <cell r="L47" t="str">
            <v>R</v>
          </cell>
          <cell r="M47" t="str">
            <v>R</v>
          </cell>
          <cell r="N47">
            <v>21</v>
          </cell>
        </row>
        <row r="48">
          <cell r="C48" t="str">
            <v>CNCGU</v>
          </cell>
          <cell r="D48" t="str">
            <v>Changshu</v>
          </cell>
          <cell r="E48" t="str">
            <v>Shanghai</v>
          </cell>
          <cell r="F48" t="str">
            <v>Rotterdam</v>
          </cell>
          <cell r="G48" t="str">
            <v>Usd</v>
          </cell>
          <cell r="H48">
            <v>10</v>
          </cell>
          <cell r="I48">
            <v>10</v>
          </cell>
          <cell r="J48" t="str">
            <v>Weekly</v>
          </cell>
          <cell r="K48">
            <v>48</v>
          </cell>
          <cell r="L48" t="str">
            <v>R</v>
          </cell>
          <cell r="M48" t="str">
            <v>R</v>
          </cell>
          <cell r="N48">
            <v>21</v>
          </cell>
        </row>
        <row r="49">
          <cell r="C49" t="str">
            <v>CNCZX</v>
          </cell>
          <cell r="D49" t="str">
            <v>Changzhou</v>
          </cell>
          <cell r="E49" t="str">
            <v>Shanghai</v>
          </cell>
          <cell r="F49" t="str">
            <v>Rotterdam</v>
          </cell>
          <cell r="G49" t="str">
            <v>Usd</v>
          </cell>
          <cell r="H49">
            <v>10</v>
          </cell>
          <cell r="I49">
            <v>10</v>
          </cell>
          <cell r="J49" t="str">
            <v>Weekly</v>
          </cell>
          <cell r="K49">
            <v>48</v>
          </cell>
          <cell r="L49" t="str">
            <v>R</v>
          </cell>
          <cell r="M49" t="str">
            <v>R</v>
          </cell>
          <cell r="N49">
            <v>21</v>
          </cell>
        </row>
        <row r="50">
          <cell r="C50" t="str">
            <v>CNCTU</v>
          </cell>
          <cell r="D50" t="str">
            <v>Chengdu</v>
          </cell>
          <cell r="E50" t="str">
            <v>Shanghai</v>
          </cell>
          <cell r="F50" t="str">
            <v>Rotterdam</v>
          </cell>
          <cell r="G50" t="str">
            <v>Usd</v>
          </cell>
          <cell r="H50">
            <v>65</v>
          </cell>
          <cell r="I50">
            <v>130</v>
          </cell>
          <cell r="J50" t="str">
            <v>Weekly</v>
          </cell>
          <cell r="K50">
            <v>53</v>
          </cell>
          <cell r="L50" t="str">
            <v>R</v>
          </cell>
          <cell r="M50" t="str">
            <v>R</v>
          </cell>
          <cell r="N50">
            <v>21</v>
          </cell>
        </row>
        <row r="51">
          <cell r="C51" t="str">
            <v>CNCKG</v>
          </cell>
          <cell r="D51" t="str">
            <v>Chongqing</v>
          </cell>
          <cell r="E51" t="str">
            <v>Shanghai</v>
          </cell>
          <cell r="F51" t="str">
            <v>Rotterdam</v>
          </cell>
          <cell r="G51" t="str">
            <v>Usd</v>
          </cell>
          <cell r="H51">
            <v>75</v>
          </cell>
          <cell r="I51">
            <v>225</v>
          </cell>
          <cell r="J51" t="str">
            <v>Weekly</v>
          </cell>
          <cell r="K51">
            <v>53</v>
          </cell>
          <cell r="L51" t="str">
            <v>R</v>
          </cell>
          <cell r="M51" t="str">
            <v>R</v>
          </cell>
          <cell r="N51">
            <v>21</v>
          </cell>
        </row>
        <row r="52">
          <cell r="C52" t="str">
            <v>CNDLC</v>
          </cell>
          <cell r="D52" t="str">
            <v>Dalian</v>
          </cell>
          <cell r="E52" t="str">
            <v>Hong Kong</v>
          </cell>
          <cell r="F52" t="str">
            <v>Rotterdam</v>
          </cell>
          <cell r="G52" t="str">
            <v>Usd</v>
          </cell>
          <cell r="H52">
            <v>24</v>
          </cell>
          <cell r="I52">
            <v>24</v>
          </cell>
          <cell r="J52" t="str">
            <v>Weekly</v>
          </cell>
          <cell r="K52">
            <v>41</v>
          </cell>
          <cell r="L52" t="str">
            <v>Y</v>
          </cell>
          <cell r="M52" t="str">
            <v>R</v>
          </cell>
          <cell r="N52" t="str">
            <v>21/22</v>
          </cell>
        </row>
        <row r="53">
          <cell r="C53" t="str">
            <v>CNFOC</v>
          </cell>
          <cell r="D53" t="str">
            <v>Fuzhou</v>
          </cell>
          <cell r="E53" t="str">
            <v>Hong Kong</v>
          </cell>
          <cell r="F53" t="str">
            <v>Rotterdam</v>
          </cell>
          <cell r="G53" t="str">
            <v>Usd</v>
          </cell>
          <cell r="H53">
            <v>45</v>
          </cell>
          <cell r="I53">
            <v>45</v>
          </cell>
          <cell r="J53" t="str">
            <v>Weekly</v>
          </cell>
          <cell r="K53">
            <v>40</v>
          </cell>
          <cell r="L53" t="str">
            <v>R</v>
          </cell>
          <cell r="M53" t="str">
            <v>R</v>
          </cell>
          <cell r="N53" t="str">
            <v>21/22</v>
          </cell>
        </row>
        <row r="54">
          <cell r="C54" t="str">
            <v>CNCAN</v>
          </cell>
          <cell r="D54" t="str">
            <v>Guangzhou (Jiaoxing)</v>
          </cell>
          <cell r="E54" t="str">
            <v>Hong Kong</v>
          </cell>
          <cell r="F54" t="str">
            <v>Rotterdam</v>
          </cell>
          <cell r="G54" t="str">
            <v>Usd</v>
          </cell>
          <cell r="H54">
            <v>65</v>
          </cell>
          <cell r="I54">
            <v>65</v>
          </cell>
          <cell r="J54" t="str">
            <v>Weekly</v>
          </cell>
          <cell r="K54">
            <v>37</v>
          </cell>
          <cell r="L54" t="str">
            <v>R</v>
          </cell>
          <cell r="M54" t="str">
            <v>R</v>
          </cell>
          <cell r="N54" t="str">
            <v>21/22</v>
          </cell>
        </row>
        <row r="55">
          <cell r="C55" t="str">
            <v>CNHGH</v>
          </cell>
          <cell r="D55" t="str">
            <v>Hangzhou</v>
          </cell>
          <cell r="E55" t="str">
            <v>Shanghai</v>
          </cell>
          <cell r="F55" t="str">
            <v>Rotterdam</v>
          </cell>
          <cell r="G55" t="str">
            <v>Usd</v>
          </cell>
          <cell r="H55">
            <v>15</v>
          </cell>
          <cell r="I55">
            <v>15</v>
          </cell>
          <cell r="J55" t="str">
            <v>Weekly</v>
          </cell>
          <cell r="K55">
            <v>48</v>
          </cell>
          <cell r="L55" t="str">
            <v>R</v>
          </cell>
          <cell r="M55" t="str">
            <v>R</v>
          </cell>
          <cell r="N55">
            <v>21</v>
          </cell>
        </row>
        <row r="56">
          <cell r="C56" t="str">
            <v>CNHFE</v>
          </cell>
          <cell r="D56" t="str">
            <v>Hefei</v>
          </cell>
          <cell r="E56" t="str">
            <v>Shanghai</v>
          </cell>
          <cell r="F56" t="str">
            <v>Rotterdam</v>
          </cell>
          <cell r="G56" t="str">
            <v>Usd</v>
          </cell>
          <cell r="H56">
            <v>60</v>
          </cell>
          <cell r="I56">
            <v>120</v>
          </cell>
          <cell r="J56" t="str">
            <v>Weekly</v>
          </cell>
          <cell r="K56">
            <v>42</v>
          </cell>
          <cell r="L56" t="str">
            <v>R</v>
          </cell>
          <cell r="M56" t="str">
            <v>R</v>
          </cell>
          <cell r="N56">
            <v>21</v>
          </cell>
        </row>
        <row r="57">
          <cell r="C57" t="str">
            <v>HKHKG</v>
          </cell>
          <cell r="D57" t="str">
            <v>Hong Kong</v>
          </cell>
          <cell r="E57" t="str">
            <v>Direct</v>
          </cell>
          <cell r="F57" t="str">
            <v>Rotterdam</v>
          </cell>
          <cell r="G57" t="str">
            <v>Usd</v>
          </cell>
          <cell r="H57">
            <v>1</v>
          </cell>
          <cell r="I57">
            <v>1</v>
          </cell>
          <cell r="J57" t="str">
            <v>Weekly</v>
          </cell>
          <cell r="K57">
            <v>31</v>
          </cell>
          <cell r="L57" t="str">
            <v>R</v>
          </cell>
          <cell r="M57" t="str">
            <v>Y</v>
          </cell>
          <cell r="N57">
            <v>0</v>
          </cell>
        </row>
        <row r="58">
          <cell r="C58" t="str">
            <v>CNHAI</v>
          </cell>
          <cell r="D58" t="str">
            <v>Huaian</v>
          </cell>
          <cell r="E58" t="str">
            <v>Shanghai</v>
          </cell>
          <cell r="F58" t="str">
            <v>Rotterdam</v>
          </cell>
          <cell r="G58" t="str">
            <v>Usd</v>
          </cell>
          <cell r="H58">
            <v>40</v>
          </cell>
          <cell r="I58">
            <v>40</v>
          </cell>
          <cell r="J58" t="str">
            <v>Weekly</v>
          </cell>
          <cell r="K58">
            <v>48</v>
          </cell>
          <cell r="L58" t="str">
            <v>R</v>
          </cell>
          <cell r="M58" t="str">
            <v>R</v>
          </cell>
          <cell r="N58">
            <v>21</v>
          </cell>
        </row>
        <row r="59">
          <cell r="C59" t="str">
            <v>CNHUA</v>
          </cell>
          <cell r="D59" t="str">
            <v>Huangpu (Suigang)</v>
          </cell>
          <cell r="E59" t="str">
            <v>Hong Kong</v>
          </cell>
          <cell r="F59" t="str">
            <v>Rotterdam</v>
          </cell>
          <cell r="G59" t="str">
            <v>Usd</v>
          </cell>
          <cell r="H59">
            <v>58</v>
          </cell>
          <cell r="I59">
            <v>58</v>
          </cell>
          <cell r="J59" t="str">
            <v>Weekly</v>
          </cell>
          <cell r="K59">
            <v>37</v>
          </cell>
          <cell r="L59" t="str">
            <v>R</v>
          </cell>
          <cell r="M59" t="str">
            <v>R</v>
          </cell>
          <cell r="N59" t="str">
            <v>21/22</v>
          </cell>
        </row>
        <row r="60">
          <cell r="C60" t="str">
            <v>CNJMN</v>
          </cell>
          <cell r="D60" t="str">
            <v>Jiangmen</v>
          </cell>
          <cell r="E60" t="str">
            <v>Hong Kong</v>
          </cell>
          <cell r="F60" t="str">
            <v>Rotterdam</v>
          </cell>
          <cell r="G60" t="str">
            <v>Usd</v>
          </cell>
          <cell r="H60">
            <v>65</v>
          </cell>
          <cell r="I60">
            <v>65</v>
          </cell>
          <cell r="J60" t="str">
            <v>Weekly</v>
          </cell>
          <cell r="K60">
            <v>40</v>
          </cell>
          <cell r="L60" t="str">
            <v>R</v>
          </cell>
          <cell r="M60" t="str">
            <v>R</v>
          </cell>
          <cell r="N60" t="str">
            <v>21/22</v>
          </cell>
        </row>
        <row r="61">
          <cell r="C61" t="str">
            <v>CNJGY</v>
          </cell>
          <cell r="D61" t="str">
            <v>Jiangyin</v>
          </cell>
          <cell r="E61" t="str">
            <v>Shanghai</v>
          </cell>
          <cell r="F61" t="str">
            <v>Rotterdam</v>
          </cell>
          <cell r="G61" t="str">
            <v>Usd</v>
          </cell>
          <cell r="H61">
            <v>23</v>
          </cell>
          <cell r="I61">
            <v>23</v>
          </cell>
          <cell r="J61" t="str">
            <v>Weekly</v>
          </cell>
          <cell r="K61">
            <v>48</v>
          </cell>
          <cell r="L61" t="str">
            <v>R</v>
          </cell>
          <cell r="M61" t="str">
            <v>R</v>
          </cell>
          <cell r="N61">
            <v>21</v>
          </cell>
        </row>
        <row r="62">
          <cell r="C62" t="str">
            <v>CNJIX</v>
          </cell>
          <cell r="D62" t="str">
            <v>Jiaxing</v>
          </cell>
          <cell r="E62" t="str">
            <v>Shanghai</v>
          </cell>
          <cell r="F62" t="str">
            <v>Rotterdam</v>
          </cell>
          <cell r="G62" t="str">
            <v>Usd</v>
          </cell>
          <cell r="H62">
            <v>18</v>
          </cell>
          <cell r="I62">
            <v>18</v>
          </cell>
          <cell r="J62" t="str">
            <v>Weekly</v>
          </cell>
          <cell r="K62">
            <v>48</v>
          </cell>
          <cell r="L62" t="str">
            <v>R</v>
          </cell>
          <cell r="M62" t="str">
            <v>R</v>
          </cell>
          <cell r="N62">
            <v>21</v>
          </cell>
        </row>
        <row r="63">
          <cell r="C63" t="str">
            <v>CNKUS</v>
          </cell>
          <cell r="D63" t="str">
            <v>Kunshan</v>
          </cell>
          <cell r="E63" t="str">
            <v>Shanghai</v>
          </cell>
          <cell r="F63" t="str">
            <v>Rotterdam</v>
          </cell>
          <cell r="G63" t="str">
            <v>Usd</v>
          </cell>
          <cell r="H63">
            <v>13</v>
          </cell>
          <cell r="I63">
            <v>13</v>
          </cell>
          <cell r="J63" t="str">
            <v>Weekly</v>
          </cell>
          <cell r="K63">
            <v>48</v>
          </cell>
          <cell r="L63" t="str">
            <v>R</v>
          </cell>
          <cell r="M63" t="str">
            <v>R</v>
          </cell>
          <cell r="N63">
            <v>21</v>
          </cell>
        </row>
        <row r="64">
          <cell r="C64" t="str">
            <v>CNLYG</v>
          </cell>
          <cell r="D64" t="str">
            <v>Lianyungang</v>
          </cell>
          <cell r="E64" t="str">
            <v>Shanghai</v>
          </cell>
          <cell r="F64" t="str">
            <v>Rotterdam</v>
          </cell>
          <cell r="G64" t="str">
            <v>Usd</v>
          </cell>
          <cell r="H64">
            <v>45</v>
          </cell>
          <cell r="I64">
            <v>45</v>
          </cell>
          <cell r="J64" t="str">
            <v>Weekly</v>
          </cell>
          <cell r="K64">
            <v>48</v>
          </cell>
          <cell r="L64" t="str">
            <v>R</v>
          </cell>
          <cell r="M64" t="str">
            <v>R</v>
          </cell>
          <cell r="N64">
            <v>21</v>
          </cell>
        </row>
        <row r="65">
          <cell r="C65" t="str">
            <v>CNLYA</v>
          </cell>
          <cell r="D65" t="str">
            <v>Louyang</v>
          </cell>
          <cell r="E65" t="str">
            <v>Shanghai</v>
          </cell>
          <cell r="F65" t="str">
            <v>Rotterdam</v>
          </cell>
          <cell r="G65" t="str">
            <v>Usd</v>
          </cell>
          <cell r="H65">
            <v>80</v>
          </cell>
          <cell r="I65">
            <v>160</v>
          </cell>
          <cell r="J65" t="str">
            <v>Weekly</v>
          </cell>
          <cell r="K65">
            <v>53</v>
          </cell>
          <cell r="L65" t="str">
            <v>R</v>
          </cell>
          <cell r="M65" t="str">
            <v>R</v>
          </cell>
          <cell r="N65">
            <v>21</v>
          </cell>
        </row>
        <row r="66">
          <cell r="C66" t="str">
            <v>MOMFM</v>
          </cell>
          <cell r="D66" t="str">
            <v>Macau</v>
          </cell>
          <cell r="E66" t="str">
            <v>Hong Kong</v>
          </cell>
          <cell r="F66" t="str">
            <v>Rotterdam</v>
          </cell>
          <cell r="G66" t="str">
            <v>Usd</v>
          </cell>
          <cell r="H66">
            <v>40</v>
          </cell>
          <cell r="I66">
            <v>40</v>
          </cell>
          <cell r="J66" t="str">
            <v>Weekly</v>
          </cell>
          <cell r="K66">
            <v>38</v>
          </cell>
          <cell r="L66" t="str">
            <v>R</v>
          </cell>
          <cell r="M66" t="str">
            <v>R</v>
          </cell>
          <cell r="N66" t="str">
            <v>21/22</v>
          </cell>
        </row>
        <row r="67">
          <cell r="C67" t="str">
            <v>CNNAH</v>
          </cell>
          <cell r="D67" t="str">
            <v>Nanhai</v>
          </cell>
          <cell r="E67" t="str">
            <v>Hong Kong</v>
          </cell>
          <cell r="F67" t="str">
            <v>Rotterdam</v>
          </cell>
          <cell r="G67" t="str">
            <v>Usd</v>
          </cell>
          <cell r="H67">
            <v>70</v>
          </cell>
          <cell r="I67">
            <v>70</v>
          </cell>
          <cell r="J67" t="str">
            <v>Weekly</v>
          </cell>
          <cell r="K67">
            <v>40</v>
          </cell>
          <cell r="L67" t="str">
            <v>R</v>
          </cell>
          <cell r="M67" t="str">
            <v>R</v>
          </cell>
          <cell r="N67" t="str">
            <v>21/22</v>
          </cell>
        </row>
        <row r="68">
          <cell r="C68" t="str">
            <v>CNNKG</v>
          </cell>
          <cell r="D68" t="str">
            <v>Nanjing</v>
          </cell>
          <cell r="E68" t="str">
            <v>Shanghai</v>
          </cell>
          <cell r="F68" t="str">
            <v>Rotterdam</v>
          </cell>
          <cell r="G68" t="str">
            <v>Usd</v>
          </cell>
          <cell r="H68">
            <v>28</v>
          </cell>
          <cell r="I68">
            <v>28</v>
          </cell>
          <cell r="J68" t="str">
            <v>Weekly</v>
          </cell>
          <cell r="K68">
            <v>48</v>
          </cell>
          <cell r="L68" t="str">
            <v>R</v>
          </cell>
          <cell r="M68" t="str">
            <v>R</v>
          </cell>
          <cell r="N68">
            <v>21</v>
          </cell>
        </row>
        <row r="69">
          <cell r="C69" t="str">
            <v>CNNTG</v>
          </cell>
          <cell r="D69" t="str">
            <v>Nantong</v>
          </cell>
          <cell r="E69" t="str">
            <v>Shanghai</v>
          </cell>
          <cell r="F69" t="str">
            <v>Rotterdam</v>
          </cell>
          <cell r="G69" t="str">
            <v>Usd</v>
          </cell>
          <cell r="H69">
            <v>28</v>
          </cell>
          <cell r="I69">
            <v>28</v>
          </cell>
          <cell r="J69" t="str">
            <v>Weekly</v>
          </cell>
          <cell r="K69">
            <v>48</v>
          </cell>
          <cell r="L69" t="str">
            <v>R</v>
          </cell>
          <cell r="M69" t="str">
            <v>R</v>
          </cell>
          <cell r="N69">
            <v>21</v>
          </cell>
        </row>
        <row r="70">
          <cell r="C70" t="str">
            <v>CNNGB</v>
          </cell>
          <cell r="D70" t="str">
            <v>Ningbo</v>
          </cell>
          <cell r="E70" t="str">
            <v>Hong Kong</v>
          </cell>
          <cell r="F70" t="str">
            <v>Rotterdam</v>
          </cell>
          <cell r="G70" t="str">
            <v>Usd</v>
          </cell>
          <cell r="H70">
            <v>25</v>
          </cell>
          <cell r="I70">
            <v>25</v>
          </cell>
          <cell r="J70" t="str">
            <v>Weekly</v>
          </cell>
          <cell r="K70">
            <v>40</v>
          </cell>
          <cell r="L70" t="str">
            <v>Y</v>
          </cell>
          <cell r="M70" t="str">
            <v>R</v>
          </cell>
          <cell r="N70" t="str">
            <v>21/22</v>
          </cell>
        </row>
        <row r="71">
          <cell r="C71" t="str">
            <v>CNTAO</v>
          </cell>
          <cell r="D71" t="str">
            <v>Qingdao</v>
          </cell>
          <cell r="E71" t="str">
            <v>Hong Kong</v>
          </cell>
          <cell r="F71" t="str">
            <v>Rotterdam</v>
          </cell>
          <cell r="G71" t="str">
            <v>Usd</v>
          </cell>
          <cell r="H71">
            <v>23</v>
          </cell>
          <cell r="I71">
            <v>23</v>
          </cell>
          <cell r="J71" t="str">
            <v>Weekly</v>
          </cell>
          <cell r="K71">
            <v>40</v>
          </cell>
          <cell r="L71" t="str">
            <v>Y</v>
          </cell>
          <cell r="M71" t="str">
            <v>R</v>
          </cell>
          <cell r="N71" t="str">
            <v>21/22</v>
          </cell>
        </row>
        <row r="72">
          <cell r="C72" t="str">
            <v>CNSHA</v>
          </cell>
          <cell r="D72" t="str">
            <v>Shanghai</v>
          </cell>
          <cell r="E72" t="str">
            <v>Direct</v>
          </cell>
          <cell r="F72" t="str">
            <v>Rotterdam</v>
          </cell>
          <cell r="G72" t="str">
            <v>Usd</v>
          </cell>
          <cell r="H72">
            <v>1</v>
          </cell>
          <cell r="I72">
            <v>1</v>
          </cell>
          <cell r="J72" t="str">
            <v>Weekly</v>
          </cell>
          <cell r="K72">
            <v>36</v>
          </cell>
          <cell r="L72" t="str">
            <v>Y</v>
          </cell>
          <cell r="M72" t="str">
            <v>Y</v>
          </cell>
          <cell r="N72">
            <v>0</v>
          </cell>
        </row>
        <row r="73">
          <cell r="C73" t="str">
            <v>CNSGU</v>
          </cell>
          <cell r="D73" t="str">
            <v>Shangyu</v>
          </cell>
          <cell r="E73" t="str">
            <v>Shanghai</v>
          </cell>
          <cell r="F73" t="str">
            <v>Rotterdam</v>
          </cell>
          <cell r="G73" t="str">
            <v>Usd</v>
          </cell>
          <cell r="H73">
            <v>40</v>
          </cell>
          <cell r="I73">
            <v>80</v>
          </cell>
          <cell r="J73" t="str">
            <v>Weekly</v>
          </cell>
          <cell r="K73">
            <v>48</v>
          </cell>
          <cell r="L73" t="str">
            <v>R</v>
          </cell>
          <cell r="M73" t="str">
            <v>R</v>
          </cell>
          <cell r="N73">
            <v>21</v>
          </cell>
        </row>
        <row r="74">
          <cell r="C74" t="str">
            <v>CNSXG</v>
          </cell>
          <cell r="D74" t="str">
            <v>Shaoxing</v>
          </cell>
          <cell r="E74" t="str">
            <v>Shanghai</v>
          </cell>
          <cell r="F74" t="str">
            <v>Rotterdam</v>
          </cell>
          <cell r="G74" t="str">
            <v>Usd</v>
          </cell>
          <cell r="H74">
            <v>27</v>
          </cell>
          <cell r="I74">
            <v>54</v>
          </cell>
          <cell r="J74" t="str">
            <v>Weekly</v>
          </cell>
          <cell r="K74">
            <v>48</v>
          </cell>
          <cell r="L74" t="str">
            <v>R</v>
          </cell>
          <cell r="M74" t="str">
            <v>R</v>
          </cell>
          <cell r="N74">
            <v>21</v>
          </cell>
        </row>
        <row r="75">
          <cell r="C75" t="str">
            <v>CNSUD</v>
          </cell>
          <cell r="D75" t="str">
            <v>Shunde (Rongqi)</v>
          </cell>
          <cell r="E75" t="str">
            <v>Hong Kong</v>
          </cell>
          <cell r="F75" t="str">
            <v>Rotterdam</v>
          </cell>
          <cell r="G75" t="str">
            <v>Usd</v>
          </cell>
          <cell r="H75">
            <v>70</v>
          </cell>
          <cell r="I75">
            <v>70</v>
          </cell>
          <cell r="J75" t="str">
            <v>Weekly</v>
          </cell>
          <cell r="K75">
            <v>40</v>
          </cell>
          <cell r="L75" t="str">
            <v>R</v>
          </cell>
          <cell r="M75" t="str">
            <v>R</v>
          </cell>
          <cell r="N75" t="str">
            <v>21/22</v>
          </cell>
        </row>
        <row r="76">
          <cell r="C76" t="str">
            <v>CNSZH</v>
          </cell>
          <cell r="D76" t="str">
            <v>Suzhou</v>
          </cell>
          <cell r="E76" t="str">
            <v>Shanghai</v>
          </cell>
          <cell r="F76" t="str">
            <v>Rotterdam</v>
          </cell>
          <cell r="G76" t="str">
            <v>Usd</v>
          </cell>
          <cell r="H76">
            <v>25</v>
          </cell>
          <cell r="I76">
            <v>25</v>
          </cell>
          <cell r="J76" t="str">
            <v>Weekly</v>
          </cell>
          <cell r="K76">
            <v>48</v>
          </cell>
          <cell r="L76" t="str">
            <v>R</v>
          </cell>
          <cell r="M76" t="str">
            <v>R</v>
          </cell>
          <cell r="N76">
            <v>21</v>
          </cell>
        </row>
        <row r="77">
          <cell r="C77" t="str">
            <v>CNTAG</v>
          </cell>
          <cell r="D77" t="str">
            <v>Taicang</v>
          </cell>
          <cell r="E77" t="str">
            <v>Shanghai</v>
          </cell>
          <cell r="F77" t="str">
            <v>Rotterdam</v>
          </cell>
          <cell r="G77" t="str">
            <v>Usd</v>
          </cell>
          <cell r="H77">
            <v>30</v>
          </cell>
          <cell r="I77">
            <v>30</v>
          </cell>
          <cell r="J77" t="str">
            <v>Weekly</v>
          </cell>
          <cell r="K77">
            <v>48</v>
          </cell>
          <cell r="L77" t="str">
            <v>R</v>
          </cell>
          <cell r="M77" t="str">
            <v>R</v>
          </cell>
          <cell r="N77">
            <v>21</v>
          </cell>
        </row>
        <row r="78">
          <cell r="C78" t="str">
            <v>CNTZO</v>
          </cell>
          <cell r="D78" t="str">
            <v>Taizhou</v>
          </cell>
          <cell r="E78" t="str">
            <v>Shanghai</v>
          </cell>
          <cell r="F78" t="str">
            <v>Rotterdam</v>
          </cell>
          <cell r="G78" t="str">
            <v>Usd</v>
          </cell>
          <cell r="H78">
            <v>35</v>
          </cell>
          <cell r="I78">
            <v>70</v>
          </cell>
          <cell r="J78" t="str">
            <v>Weekly</v>
          </cell>
          <cell r="K78">
            <v>48</v>
          </cell>
          <cell r="L78" t="str">
            <v>R</v>
          </cell>
          <cell r="M78" t="str">
            <v>R</v>
          </cell>
          <cell r="N78">
            <v>21</v>
          </cell>
        </row>
        <row r="79">
          <cell r="C79" t="str">
            <v>CNTSN</v>
          </cell>
          <cell r="D79" t="str">
            <v>Tianjin CFS</v>
          </cell>
          <cell r="E79" t="str">
            <v>Hong Kong</v>
          </cell>
          <cell r="F79" t="str">
            <v>Rotterdam</v>
          </cell>
          <cell r="G79" t="str">
            <v>Usd</v>
          </cell>
          <cell r="H79">
            <v>20</v>
          </cell>
          <cell r="I79">
            <v>20</v>
          </cell>
          <cell r="J79" t="str">
            <v>Weekly</v>
          </cell>
          <cell r="K79">
            <v>43</v>
          </cell>
          <cell r="L79" t="str">
            <v>R</v>
          </cell>
          <cell r="M79" t="str">
            <v>R</v>
          </cell>
          <cell r="N79" t="str">
            <v>21/22</v>
          </cell>
        </row>
        <row r="80">
          <cell r="C80" t="str">
            <v>CNWNZ</v>
          </cell>
          <cell r="D80" t="str">
            <v>Wenzhou</v>
          </cell>
          <cell r="E80" t="str">
            <v>Shanghai</v>
          </cell>
          <cell r="F80" t="str">
            <v>Rotterdam</v>
          </cell>
          <cell r="G80" t="str">
            <v>Usd</v>
          </cell>
          <cell r="H80">
            <v>47</v>
          </cell>
          <cell r="I80">
            <v>47</v>
          </cell>
          <cell r="J80" t="str">
            <v>Weekly</v>
          </cell>
          <cell r="K80">
            <v>48</v>
          </cell>
          <cell r="L80" t="str">
            <v>R</v>
          </cell>
          <cell r="M80" t="str">
            <v>R</v>
          </cell>
          <cell r="N80">
            <v>21</v>
          </cell>
        </row>
        <row r="81">
          <cell r="C81" t="str">
            <v>CNWUH</v>
          </cell>
          <cell r="D81" t="str">
            <v>Wuhan</v>
          </cell>
          <cell r="E81" t="str">
            <v>Shanghai</v>
          </cell>
          <cell r="F81" t="str">
            <v>Rotterdam</v>
          </cell>
          <cell r="G81" t="str">
            <v>Usd</v>
          </cell>
          <cell r="H81">
            <v>47</v>
          </cell>
          <cell r="I81">
            <v>94</v>
          </cell>
          <cell r="J81" t="str">
            <v>Weekly</v>
          </cell>
          <cell r="K81">
            <v>46</v>
          </cell>
          <cell r="L81" t="str">
            <v>R</v>
          </cell>
          <cell r="M81" t="str">
            <v>R</v>
          </cell>
          <cell r="N81">
            <v>21</v>
          </cell>
        </row>
        <row r="82">
          <cell r="C82" t="str">
            <v>CNWHI</v>
          </cell>
          <cell r="D82" t="str">
            <v>Wuhu</v>
          </cell>
          <cell r="E82" t="str">
            <v>Shanghai</v>
          </cell>
          <cell r="F82" t="str">
            <v>Rotterdam</v>
          </cell>
          <cell r="G82" t="str">
            <v>Usd</v>
          </cell>
          <cell r="H82">
            <v>67</v>
          </cell>
          <cell r="I82">
            <v>134</v>
          </cell>
          <cell r="J82" t="str">
            <v>Weekly</v>
          </cell>
          <cell r="K82">
            <v>53</v>
          </cell>
          <cell r="L82" t="str">
            <v>R</v>
          </cell>
          <cell r="M82" t="str">
            <v>R</v>
          </cell>
          <cell r="N82">
            <v>21</v>
          </cell>
        </row>
        <row r="83">
          <cell r="C83" t="str">
            <v>CNWUX</v>
          </cell>
          <cell r="D83" t="str">
            <v>Wuxi</v>
          </cell>
          <cell r="E83" t="str">
            <v>Shanghai</v>
          </cell>
          <cell r="F83" t="str">
            <v>Rotterdam</v>
          </cell>
          <cell r="G83" t="str">
            <v>Usd</v>
          </cell>
          <cell r="H83">
            <v>20</v>
          </cell>
          <cell r="I83">
            <v>20</v>
          </cell>
          <cell r="J83" t="str">
            <v>Weekly</v>
          </cell>
          <cell r="K83">
            <v>48</v>
          </cell>
          <cell r="L83" t="str">
            <v>R</v>
          </cell>
          <cell r="M83" t="str">
            <v>R</v>
          </cell>
          <cell r="N83">
            <v>21</v>
          </cell>
        </row>
        <row r="84">
          <cell r="C84" t="str">
            <v>CNWJA</v>
          </cell>
          <cell r="D84" t="str">
            <v>Wujiang</v>
          </cell>
          <cell r="E84" t="str">
            <v>Shanghai</v>
          </cell>
          <cell r="F84" t="str">
            <v>Rotterdam</v>
          </cell>
          <cell r="G84" t="str">
            <v>Usd</v>
          </cell>
          <cell r="H84">
            <v>70</v>
          </cell>
          <cell r="I84">
            <v>70</v>
          </cell>
          <cell r="J84" t="str">
            <v>Weekly</v>
          </cell>
          <cell r="K84">
            <v>48</v>
          </cell>
          <cell r="L84" t="str">
            <v>R</v>
          </cell>
          <cell r="M84" t="str">
            <v>R</v>
          </cell>
          <cell r="N84">
            <v>21</v>
          </cell>
        </row>
        <row r="85">
          <cell r="C85" t="str">
            <v>CNXMN</v>
          </cell>
          <cell r="D85" t="str">
            <v>Xiamen</v>
          </cell>
          <cell r="E85" t="str">
            <v>Hong Kong</v>
          </cell>
          <cell r="F85" t="str">
            <v>Rotterdam</v>
          </cell>
          <cell r="G85" t="str">
            <v>Usd</v>
          </cell>
          <cell r="H85">
            <v>32</v>
          </cell>
          <cell r="I85">
            <v>32</v>
          </cell>
          <cell r="J85" t="str">
            <v>Weekly</v>
          </cell>
          <cell r="K85">
            <v>39</v>
          </cell>
          <cell r="L85" t="str">
            <v>Y</v>
          </cell>
          <cell r="M85" t="str">
            <v>R</v>
          </cell>
          <cell r="N85" t="str">
            <v>21/22</v>
          </cell>
        </row>
        <row r="86">
          <cell r="C86" t="str">
            <v>CNTXG</v>
          </cell>
          <cell r="D86" t="str">
            <v>Xingang (Tianjin port)</v>
          </cell>
          <cell r="E86" t="str">
            <v>Hong Kong</v>
          </cell>
          <cell r="F86" t="str">
            <v>Rotterdam</v>
          </cell>
          <cell r="G86" t="str">
            <v>Usd</v>
          </cell>
          <cell r="H86">
            <v>12</v>
          </cell>
          <cell r="I86">
            <v>12</v>
          </cell>
          <cell r="J86" t="str">
            <v>Weekly</v>
          </cell>
          <cell r="K86">
            <v>43</v>
          </cell>
          <cell r="L86" t="str">
            <v>Y</v>
          </cell>
          <cell r="M86" t="str">
            <v>R</v>
          </cell>
          <cell r="N86" t="str">
            <v>21/22</v>
          </cell>
        </row>
        <row r="87">
          <cell r="C87" t="str">
            <v>CNXUZ</v>
          </cell>
          <cell r="D87" t="str">
            <v>Xuzhou</v>
          </cell>
          <cell r="E87" t="str">
            <v>Shanghai</v>
          </cell>
          <cell r="F87" t="str">
            <v>Rotterdam</v>
          </cell>
          <cell r="G87" t="str">
            <v>Usd</v>
          </cell>
          <cell r="H87">
            <v>55</v>
          </cell>
          <cell r="I87">
            <v>110</v>
          </cell>
          <cell r="J87" t="str">
            <v>Weekly</v>
          </cell>
          <cell r="K87">
            <v>48</v>
          </cell>
          <cell r="L87" t="str">
            <v>R</v>
          </cell>
          <cell r="M87" t="str">
            <v>R</v>
          </cell>
          <cell r="N87">
            <v>21</v>
          </cell>
        </row>
        <row r="88">
          <cell r="C88" t="str">
            <v>CNYZH</v>
          </cell>
          <cell r="D88" t="str">
            <v>Yangzhou</v>
          </cell>
          <cell r="E88" t="str">
            <v>Shanghai</v>
          </cell>
          <cell r="F88" t="str">
            <v>Rotterdam</v>
          </cell>
          <cell r="G88" t="str">
            <v>Usd</v>
          </cell>
          <cell r="H88">
            <v>65</v>
          </cell>
          <cell r="I88">
            <v>65</v>
          </cell>
          <cell r="J88" t="str">
            <v>Weekly</v>
          </cell>
          <cell r="K88">
            <v>48</v>
          </cell>
          <cell r="L88" t="str">
            <v>R</v>
          </cell>
          <cell r="M88" t="str">
            <v>R</v>
          </cell>
          <cell r="N88">
            <v>21</v>
          </cell>
        </row>
        <row r="89">
          <cell r="C89" t="str">
            <v>CNYTN</v>
          </cell>
          <cell r="D89" t="str">
            <v>Yantian (Shenzhen bonded cfs)</v>
          </cell>
          <cell r="E89" t="str">
            <v>Hong Kong</v>
          </cell>
          <cell r="F89" t="str">
            <v>Rotterdam</v>
          </cell>
          <cell r="G89" t="str">
            <v>Usd</v>
          </cell>
          <cell r="H89">
            <v>50</v>
          </cell>
          <cell r="I89">
            <v>100</v>
          </cell>
          <cell r="J89" t="str">
            <v>Weekly</v>
          </cell>
          <cell r="K89">
            <v>38</v>
          </cell>
          <cell r="L89" t="str">
            <v>R</v>
          </cell>
          <cell r="M89" t="str">
            <v>R</v>
          </cell>
          <cell r="N89" t="str">
            <v>21/22/24</v>
          </cell>
        </row>
        <row r="90">
          <cell r="C90" t="str">
            <v>CNYIW</v>
          </cell>
          <cell r="D90" t="str">
            <v>Yiwu</v>
          </cell>
          <cell r="E90" t="str">
            <v>Shanghai</v>
          </cell>
          <cell r="F90" t="str">
            <v>Rotterdam</v>
          </cell>
          <cell r="G90" t="str">
            <v>Usd</v>
          </cell>
          <cell r="H90">
            <v>35</v>
          </cell>
          <cell r="I90">
            <v>70</v>
          </cell>
          <cell r="J90" t="str">
            <v>Weekly</v>
          </cell>
          <cell r="K90">
            <v>48</v>
          </cell>
          <cell r="L90" t="str">
            <v>R</v>
          </cell>
          <cell r="M90" t="str">
            <v>R</v>
          </cell>
          <cell r="N90">
            <v>21</v>
          </cell>
        </row>
        <row r="91">
          <cell r="C91" t="str">
            <v>CNZJG</v>
          </cell>
          <cell r="D91" t="str">
            <v>Zhangjiagang</v>
          </cell>
          <cell r="E91" t="str">
            <v>Shanghai</v>
          </cell>
          <cell r="F91" t="str">
            <v>Rotterdam</v>
          </cell>
          <cell r="G91" t="str">
            <v>Usd</v>
          </cell>
          <cell r="H91">
            <v>25</v>
          </cell>
          <cell r="I91">
            <v>25</v>
          </cell>
          <cell r="J91" t="str">
            <v>Weekly</v>
          </cell>
          <cell r="K91">
            <v>48</v>
          </cell>
          <cell r="L91" t="str">
            <v>R</v>
          </cell>
          <cell r="M91" t="str">
            <v>R</v>
          </cell>
          <cell r="N91">
            <v>21</v>
          </cell>
        </row>
        <row r="92">
          <cell r="C92" t="str">
            <v>CNZHE</v>
          </cell>
          <cell r="D92" t="str">
            <v>Zhenjiang</v>
          </cell>
          <cell r="E92" t="str">
            <v>Shanghai</v>
          </cell>
          <cell r="F92" t="str">
            <v>Rotterdam</v>
          </cell>
          <cell r="G92" t="str">
            <v>Usd</v>
          </cell>
          <cell r="H92">
            <v>35</v>
          </cell>
          <cell r="I92">
            <v>35</v>
          </cell>
          <cell r="J92" t="str">
            <v>Weekly</v>
          </cell>
          <cell r="K92">
            <v>48</v>
          </cell>
          <cell r="L92" t="str">
            <v>R</v>
          </cell>
          <cell r="M92" t="str">
            <v>R</v>
          </cell>
          <cell r="N92">
            <v>21</v>
          </cell>
        </row>
        <row r="93">
          <cell r="C93" t="str">
            <v>CNZSN</v>
          </cell>
          <cell r="D93" t="str">
            <v>Zhongshan</v>
          </cell>
          <cell r="E93" t="str">
            <v>Hong Kong</v>
          </cell>
          <cell r="F93" t="str">
            <v>Rotterdam</v>
          </cell>
          <cell r="G93" t="str">
            <v>Usd</v>
          </cell>
          <cell r="H93">
            <v>65</v>
          </cell>
          <cell r="I93">
            <v>65</v>
          </cell>
          <cell r="J93" t="str">
            <v>Weekly</v>
          </cell>
          <cell r="K93">
            <v>40</v>
          </cell>
          <cell r="L93" t="str">
            <v>R</v>
          </cell>
          <cell r="M93" t="str">
            <v>R</v>
          </cell>
          <cell r="N93" t="str">
            <v>21/22</v>
          </cell>
        </row>
        <row r="94">
          <cell r="C94" t="str">
            <v>CNZOS</v>
          </cell>
          <cell r="D94" t="str">
            <v>Zhoushan</v>
          </cell>
          <cell r="E94" t="str">
            <v>Shanghai</v>
          </cell>
          <cell r="F94" t="str">
            <v>Rotterdam</v>
          </cell>
          <cell r="G94" t="str">
            <v>Usd</v>
          </cell>
          <cell r="H94">
            <v>95</v>
          </cell>
          <cell r="I94">
            <v>190</v>
          </cell>
          <cell r="J94" t="str">
            <v>Weekly</v>
          </cell>
          <cell r="K94">
            <v>48</v>
          </cell>
          <cell r="L94" t="str">
            <v>R</v>
          </cell>
          <cell r="M94" t="str">
            <v>R</v>
          </cell>
          <cell r="N94">
            <v>21</v>
          </cell>
        </row>
        <row r="95">
          <cell r="C95" t="str">
            <v>CNZUH</v>
          </cell>
          <cell r="D95" t="str">
            <v>Zhuhai</v>
          </cell>
          <cell r="E95" t="str">
            <v>Hong Kong</v>
          </cell>
          <cell r="F95" t="str">
            <v>Rotterdam</v>
          </cell>
          <cell r="G95" t="str">
            <v>Usd</v>
          </cell>
          <cell r="H95">
            <v>65</v>
          </cell>
          <cell r="I95">
            <v>65</v>
          </cell>
          <cell r="J95" t="str">
            <v>Weekly</v>
          </cell>
          <cell r="K95">
            <v>40</v>
          </cell>
          <cell r="L95" t="str">
            <v>R</v>
          </cell>
          <cell r="M95" t="str">
            <v>R</v>
          </cell>
          <cell r="N95" t="str">
            <v>21/22</v>
          </cell>
        </row>
        <row r="96">
          <cell r="C96" t="str">
            <v>CNZHJ</v>
          </cell>
          <cell r="D96" t="str">
            <v>Zhuji</v>
          </cell>
          <cell r="E96" t="str">
            <v>Shanghai</v>
          </cell>
          <cell r="F96" t="str">
            <v>Rotterdam</v>
          </cell>
          <cell r="G96" t="str">
            <v>Usd</v>
          </cell>
          <cell r="H96">
            <v>38</v>
          </cell>
          <cell r="I96">
            <v>76</v>
          </cell>
          <cell r="J96" t="str">
            <v>Weekly</v>
          </cell>
          <cell r="K96">
            <v>48</v>
          </cell>
          <cell r="L96" t="str">
            <v>R</v>
          </cell>
          <cell r="M96" t="str">
            <v>R</v>
          </cell>
          <cell r="N96">
            <v>21</v>
          </cell>
        </row>
        <row r="97">
          <cell r="C97" t="str">
            <v>IDBLW</v>
          </cell>
          <cell r="D97" t="str">
            <v>Belawan</v>
          </cell>
          <cell r="E97" t="str">
            <v>Singapore</v>
          </cell>
          <cell r="F97" t="str">
            <v>Rotterdam</v>
          </cell>
          <cell r="G97" t="str">
            <v>Usd</v>
          </cell>
          <cell r="H97">
            <v>3</v>
          </cell>
          <cell r="I97">
            <v>3</v>
          </cell>
          <cell r="J97" t="str">
            <v>Weekly</v>
          </cell>
          <cell r="K97">
            <v>32</v>
          </cell>
          <cell r="L97" t="str">
            <v>Y</v>
          </cell>
          <cell r="M97" t="str">
            <v>R</v>
          </cell>
          <cell r="N97">
            <v>20</v>
          </cell>
        </row>
        <row r="98">
          <cell r="C98" t="str">
            <v>IDJKT</v>
          </cell>
          <cell r="D98" t="str">
            <v>Jakarta</v>
          </cell>
          <cell r="E98" t="str">
            <v>Singapore</v>
          </cell>
          <cell r="F98" t="str">
            <v>Rotterdam</v>
          </cell>
          <cell r="G98" t="str">
            <v>Usd</v>
          </cell>
          <cell r="H98">
            <v>1</v>
          </cell>
          <cell r="I98">
            <v>1</v>
          </cell>
          <cell r="J98" t="str">
            <v>Weekly</v>
          </cell>
          <cell r="K98">
            <v>32</v>
          </cell>
          <cell r="L98" t="str">
            <v>Y</v>
          </cell>
          <cell r="M98" t="str">
            <v>R</v>
          </cell>
          <cell r="N98">
            <v>20</v>
          </cell>
        </row>
        <row r="99">
          <cell r="C99" t="str">
            <v>IDSRG</v>
          </cell>
          <cell r="D99" t="str">
            <v>Semarang</v>
          </cell>
          <cell r="E99" t="str">
            <v>Singapore</v>
          </cell>
          <cell r="F99" t="str">
            <v>Rotterdam</v>
          </cell>
          <cell r="G99" t="str">
            <v>Usd</v>
          </cell>
          <cell r="H99">
            <v>1</v>
          </cell>
          <cell r="I99">
            <v>1</v>
          </cell>
          <cell r="J99" t="str">
            <v>Weekly</v>
          </cell>
          <cell r="K99">
            <v>32</v>
          </cell>
          <cell r="L99" t="str">
            <v>Y</v>
          </cell>
          <cell r="M99" t="str">
            <v>R</v>
          </cell>
          <cell r="N99">
            <v>20</v>
          </cell>
        </row>
        <row r="100">
          <cell r="C100" t="str">
            <v>IDSUB</v>
          </cell>
          <cell r="D100" t="str">
            <v>Surabaya</v>
          </cell>
          <cell r="E100" t="str">
            <v>Singapore</v>
          </cell>
          <cell r="F100" t="str">
            <v>Rotterdam</v>
          </cell>
          <cell r="G100" t="str">
            <v>Usd</v>
          </cell>
          <cell r="H100">
            <v>1</v>
          </cell>
          <cell r="I100">
            <v>1</v>
          </cell>
          <cell r="J100" t="str">
            <v>Weekly</v>
          </cell>
          <cell r="K100">
            <v>32</v>
          </cell>
          <cell r="L100" t="str">
            <v>Y</v>
          </cell>
          <cell r="M100" t="str">
            <v>R</v>
          </cell>
          <cell r="N100">
            <v>20</v>
          </cell>
        </row>
        <row r="101">
          <cell r="C101" t="str">
            <v>JPAXT</v>
          </cell>
          <cell r="D101" t="str">
            <v>Akita</v>
          </cell>
          <cell r="E101" t="str">
            <v>Busan</v>
          </cell>
          <cell r="F101" t="str">
            <v>Rotterdam</v>
          </cell>
          <cell r="G101" t="str">
            <v>Usd</v>
          </cell>
          <cell r="H101">
            <v>70</v>
          </cell>
          <cell r="I101">
            <v>70</v>
          </cell>
          <cell r="J101" t="str">
            <v>Weekly</v>
          </cell>
          <cell r="K101">
            <v>41</v>
          </cell>
          <cell r="L101" t="str">
            <v>N</v>
          </cell>
          <cell r="M101" t="str">
            <v>R</v>
          </cell>
          <cell r="N101">
            <v>23</v>
          </cell>
        </row>
        <row r="102">
          <cell r="C102" t="str">
            <v>JPCHB</v>
          </cell>
          <cell r="D102" t="str">
            <v>Chiba</v>
          </cell>
          <cell r="E102" t="str">
            <v>Busan</v>
          </cell>
          <cell r="F102" t="str">
            <v>Rotterdam</v>
          </cell>
          <cell r="G102" t="str">
            <v>Usd</v>
          </cell>
          <cell r="H102">
            <v>60</v>
          </cell>
          <cell r="I102">
            <v>60</v>
          </cell>
          <cell r="J102" t="str">
            <v>Weekly</v>
          </cell>
          <cell r="K102">
            <v>42</v>
          </cell>
          <cell r="L102" t="str">
            <v>N</v>
          </cell>
          <cell r="M102" t="str">
            <v>R</v>
          </cell>
          <cell r="N102">
            <v>23</v>
          </cell>
        </row>
        <row r="103">
          <cell r="C103" t="str">
            <v>JPFUK</v>
          </cell>
          <cell r="D103" t="str">
            <v>Fukuoka (Hakata)</v>
          </cell>
          <cell r="E103" t="str">
            <v>Busan</v>
          </cell>
          <cell r="F103" t="str">
            <v>Rotterdam</v>
          </cell>
          <cell r="G103" t="str">
            <v>Usd</v>
          </cell>
          <cell r="H103">
            <v>48</v>
          </cell>
          <cell r="I103">
            <v>48</v>
          </cell>
          <cell r="J103" t="str">
            <v>Weekly</v>
          </cell>
          <cell r="K103">
            <v>37</v>
          </cell>
          <cell r="L103" t="str">
            <v>N</v>
          </cell>
          <cell r="M103" t="str">
            <v>R</v>
          </cell>
          <cell r="N103">
            <v>23</v>
          </cell>
        </row>
        <row r="104">
          <cell r="C104" t="str">
            <v>JPFKY</v>
          </cell>
          <cell r="D104" t="str">
            <v>Fukuyama</v>
          </cell>
          <cell r="E104" t="str">
            <v>Busan</v>
          </cell>
          <cell r="F104" t="str">
            <v>Rotterdam</v>
          </cell>
          <cell r="G104" t="str">
            <v>Usd</v>
          </cell>
          <cell r="H104">
            <v>50</v>
          </cell>
          <cell r="I104">
            <v>50</v>
          </cell>
          <cell r="J104" t="str">
            <v>Weekly</v>
          </cell>
          <cell r="K104">
            <v>42</v>
          </cell>
          <cell r="L104" t="str">
            <v>N</v>
          </cell>
          <cell r="M104" t="str">
            <v>R</v>
          </cell>
          <cell r="N104">
            <v>23</v>
          </cell>
        </row>
        <row r="105">
          <cell r="C105" t="str">
            <v>JPHIJ</v>
          </cell>
          <cell r="D105" t="str">
            <v>Hiroshima</v>
          </cell>
          <cell r="E105" t="str">
            <v>Busan</v>
          </cell>
          <cell r="F105" t="str">
            <v>Rotterdam</v>
          </cell>
          <cell r="G105" t="str">
            <v>Usd</v>
          </cell>
          <cell r="H105">
            <v>45</v>
          </cell>
          <cell r="I105">
            <v>45</v>
          </cell>
          <cell r="J105" t="str">
            <v>Weekly</v>
          </cell>
          <cell r="K105">
            <v>41</v>
          </cell>
          <cell r="L105" t="str">
            <v>N</v>
          </cell>
          <cell r="M105" t="str">
            <v>R</v>
          </cell>
          <cell r="N105">
            <v>23</v>
          </cell>
        </row>
        <row r="106">
          <cell r="C106" t="str">
            <v>JPIMB</v>
          </cell>
          <cell r="D106" t="str">
            <v>Imabari</v>
          </cell>
          <cell r="E106" t="str">
            <v>Busan</v>
          </cell>
          <cell r="F106" t="str">
            <v>Rotterdam</v>
          </cell>
          <cell r="G106" t="str">
            <v>Usd</v>
          </cell>
          <cell r="H106">
            <v>50</v>
          </cell>
          <cell r="I106">
            <v>50</v>
          </cell>
          <cell r="J106" t="str">
            <v>Weekly</v>
          </cell>
          <cell r="K106">
            <v>41</v>
          </cell>
          <cell r="L106" t="str">
            <v>N</v>
          </cell>
          <cell r="M106" t="str">
            <v>R</v>
          </cell>
          <cell r="N106">
            <v>23</v>
          </cell>
        </row>
        <row r="107">
          <cell r="C107" t="str">
            <v>JPKNZ</v>
          </cell>
          <cell r="D107" t="str">
            <v>Kanazawa</v>
          </cell>
          <cell r="E107" t="str">
            <v>Busan</v>
          </cell>
          <cell r="F107" t="str">
            <v>Rotterdam</v>
          </cell>
          <cell r="G107" t="str">
            <v>Usd</v>
          </cell>
          <cell r="H107">
            <v>50</v>
          </cell>
          <cell r="I107">
            <v>50</v>
          </cell>
          <cell r="J107" t="str">
            <v>Weekly</v>
          </cell>
          <cell r="K107">
            <v>42</v>
          </cell>
          <cell r="L107" t="str">
            <v>N</v>
          </cell>
          <cell r="M107" t="str">
            <v>R</v>
          </cell>
          <cell r="N107">
            <v>23</v>
          </cell>
        </row>
        <row r="108">
          <cell r="C108" t="str">
            <v>JPUKB</v>
          </cell>
          <cell r="D108" t="str">
            <v>Kobe</v>
          </cell>
          <cell r="E108" t="str">
            <v>Busan</v>
          </cell>
          <cell r="F108" t="str">
            <v>Rotterdam</v>
          </cell>
          <cell r="G108" t="str">
            <v>Usd</v>
          </cell>
          <cell r="H108">
            <v>10</v>
          </cell>
          <cell r="I108">
            <v>10</v>
          </cell>
          <cell r="J108" t="str">
            <v>Weekly</v>
          </cell>
          <cell r="K108">
            <v>37</v>
          </cell>
          <cell r="L108" t="str">
            <v>Y</v>
          </cell>
          <cell r="M108" t="str">
            <v>R</v>
          </cell>
          <cell r="N108">
            <v>23</v>
          </cell>
        </row>
        <row r="109">
          <cell r="C109" t="str">
            <v>JPMYJ</v>
          </cell>
          <cell r="D109" t="str">
            <v>Matsuyama</v>
          </cell>
          <cell r="E109" t="str">
            <v>Busan</v>
          </cell>
          <cell r="F109" t="str">
            <v>Rotterdam</v>
          </cell>
          <cell r="G109" t="str">
            <v>Usd</v>
          </cell>
          <cell r="H109">
            <v>53</v>
          </cell>
          <cell r="I109">
            <v>53</v>
          </cell>
          <cell r="J109" t="str">
            <v>Weekly</v>
          </cell>
          <cell r="K109">
            <v>41</v>
          </cell>
          <cell r="L109" t="str">
            <v>N</v>
          </cell>
          <cell r="M109" t="str">
            <v>R</v>
          </cell>
          <cell r="N109">
            <v>23</v>
          </cell>
        </row>
        <row r="110">
          <cell r="C110" t="str">
            <v>JPMIZ</v>
          </cell>
          <cell r="D110" t="str">
            <v>Mizushima</v>
          </cell>
          <cell r="E110" t="str">
            <v>Busan</v>
          </cell>
          <cell r="F110" t="str">
            <v>Rotterdam</v>
          </cell>
          <cell r="G110" t="str">
            <v>Usd</v>
          </cell>
          <cell r="H110">
            <v>50</v>
          </cell>
          <cell r="I110">
            <v>50</v>
          </cell>
          <cell r="J110" t="str">
            <v>Weekly</v>
          </cell>
          <cell r="K110">
            <v>42</v>
          </cell>
          <cell r="L110" t="str">
            <v>N</v>
          </cell>
          <cell r="M110" t="str">
            <v>R</v>
          </cell>
          <cell r="N110">
            <v>23</v>
          </cell>
        </row>
        <row r="111">
          <cell r="C111" t="str">
            <v>JPMOJ</v>
          </cell>
          <cell r="D111" t="str">
            <v>Moji</v>
          </cell>
          <cell r="E111" t="str">
            <v>Hong Kong</v>
          </cell>
          <cell r="F111" t="str">
            <v>Rotterdam</v>
          </cell>
          <cell r="G111" t="str">
            <v>Usd</v>
          </cell>
          <cell r="H111">
            <v>30</v>
          </cell>
          <cell r="I111">
            <v>30</v>
          </cell>
          <cell r="J111" t="str">
            <v>Weekly</v>
          </cell>
          <cell r="K111">
            <v>40</v>
          </cell>
          <cell r="L111" t="str">
            <v>N</v>
          </cell>
          <cell r="M111" t="str">
            <v>R</v>
          </cell>
          <cell r="N111" t="str">
            <v>21/22</v>
          </cell>
        </row>
        <row r="112">
          <cell r="C112" t="str">
            <v>JPNGS</v>
          </cell>
          <cell r="D112" t="str">
            <v>Nagasaki</v>
          </cell>
          <cell r="E112" t="str">
            <v>Busan</v>
          </cell>
          <cell r="F112" t="str">
            <v>Rotterdam</v>
          </cell>
          <cell r="G112" t="str">
            <v>Usd</v>
          </cell>
          <cell r="H112">
            <v>65</v>
          </cell>
          <cell r="I112">
            <v>65</v>
          </cell>
          <cell r="J112" t="str">
            <v>Weekly</v>
          </cell>
          <cell r="K112">
            <v>41</v>
          </cell>
          <cell r="L112" t="str">
            <v>N</v>
          </cell>
          <cell r="M112" t="str">
            <v>R</v>
          </cell>
          <cell r="N112">
            <v>23</v>
          </cell>
        </row>
        <row r="113">
          <cell r="C113" t="str">
            <v>JPNGO</v>
          </cell>
          <cell r="D113" t="str">
            <v>Nagoya</v>
          </cell>
          <cell r="E113" t="str">
            <v>Busan</v>
          </cell>
          <cell r="F113" t="str">
            <v>Rotterdam</v>
          </cell>
          <cell r="G113" t="str">
            <v>Usd</v>
          </cell>
          <cell r="H113">
            <v>10</v>
          </cell>
          <cell r="I113">
            <v>10</v>
          </cell>
          <cell r="J113" t="str">
            <v>Weekly</v>
          </cell>
          <cell r="K113">
            <v>37</v>
          </cell>
          <cell r="L113" t="str">
            <v>Y</v>
          </cell>
          <cell r="M113" t="str">
            <v>R</v>
          </cell>
          <cell r="N113">
            <v>23</v>
          </cell>
        </row>
        <row r="114">
          <cell r="C114" t="str">
            <v>JPNAO</v>
          </cell>
          <cell r="D114" t="str">
            <v>Naoetsu</v>
          </cell>
          <cell r="E114" t="str">
            <v>Busan</v>
          </cell>
          <cell r="F114" t="str">
            <v>Rotterdam</v>
          </cell>
          <cell r="G114" t="str">
            <v>Usd</v>
          </cell>
          <cell r="H114">
            <v>70</v>
          </cell>
          <cell r="I114">
            <v>70</v>
          </cell>
          <cell r="J114" t="str">
            <v>Weekly</v>
          </cell>
          <cell r="K114">
            <v>42</v>
          </cell>
          <cell r="L114" t="str">
            <v>N</v>
          </cell>
          <cell r="M114" t="str">
            <v>R</v>
          </cell>
          <cell r="N114">
            <v>23</v>
          </cell>
        </row>
        <row r="115">
          <cell r="C115" t="str">
            <v>JPKIJ</v>
          </cell>
          <cell r="D115" t="str">
            <v>Nigata</v>
          </cell>
          <cell r="E115" t="str">
            <v>Busan</v>
          </cell>
          <cell r="F115" t="str">
            <v>Rotterdam</v>
          </cell>
          <cell r="G115" t="str">
            <v>Usd</v>
          </cell>
          <cell r="H115">
            <v>50</v>
          </cell>
          <cell r="I115">
            <v>50</v>
          </cell>
          <cell r="J115" t="str">
            <v>Weekly</v>
          </cell>
          <cell r="K115">
            <v>42</v>
          </cell>
          <cell r="L115" t="str">
            <v>N</v>
          </cell>
          <cell r="M115" t="str">
            <v>R</v>
          </cell>
          <cell r="N115">
            <v>23</v>
          </cell>
        </row>
        <row r="116">
          <cell r="C116" t="str">
            <v>JPOSA</v>
          </cell>
          <cell r="D116" t="str">
            <v>Osaka</v>
          </cell>
          <cell r="E116" t="str">
            <v>Busan</v>
          </cell>
          <cell r="F116" t="str">
            <v>Rotterdam</v>
          </cell>
          <cell r="G116" t="str">
            <v>Usd</v>
          </cell>
          <cell r="H116">
            <v>15</v>
          </cell>
          <cell r="I116">
            <v>15</v>
          </cell>
          <cell r="J116" t="str">
            <v>Weekly</v>
          </cell>
          <cell r="K116">
            <v>37</v>
          </cell>
          <cell r="L116" t="str">
            <v>Y</v>
          </cell>
          <cell r="M116" t="str">
            <v>R</v>
          </cell>
          <cell r="N116" t="str">
            <v>20, 23</v>
          </cell>
        </row>
        <row r="117">
          <cell r="C117" t="str">
            <v>JPSMN</v>
          </cell>
          <cell r="D117" t="str">
            <v>Sakaiminato</v>
          </cell>
          <cell r="E117" t="str">
            <v>Busan</v>
          </cell>
          <cell r="F117" t="str">
            <v>Rotterdam</v>
          </cell>
          <cell r="G117" t="str">
            <v>Usd</v>
          </cell>
          <cell r="H117">
            <v>60</v>
          </cell>
          <cell r="I117">
            <v>95</v>
          </cell>
          <cell r="J117" t="str">
            <v>Weekly</v>
          </cell>
          <cell r="K117">
            <v>42</v>
          </cell>
          <cell r="L117" t="str">
            <v>N</v>
          </cell>
          <cell r="M117" t="str">
            <v>R</v>
          </cell>
          <cell r="N117">
            <v>23</v>
          </cell>
        </row>
        <row r="118">
          <cell r="C118" t="str">
            <v>JPSKT</v>
          </cell>
          <cell r="D118" t="str">
            <v>Sakata</v>
          </cell>
          <cell r="E118" t="str">
            <v>Busan</v>
          </cell>
          <cell r="F118" t="str">
            <v>Rotterdam</v>
          </cell>
          <cell r="G118" t="str">
            <v>Usd</v>
          </cell>
          <cell r="H118">
            <v>55</v>
          </cell>
          <cell r="I118">
            <v>55</v>
          </cell>
          <cell r="J118" t="str">
            <v>Weekly</v>
          </cell>
          <cell r="K118">
            <v>42</v>
          </cell>
          <cell r="L118" t="str">
            <v>N</v>
          </cell>
          <cell r="M118" t="str">
            <v>R</v>
          </cell>
          <cell r="N118">
            <v>23</v>
          </cell>
        </row>
        <row r="119">
          <cell r="C119" t="str">
            <v>JPSHS</v>
          </cell>
          <cell r="D119" t="str">
            <v>Shimonoseki</v>
          </cell>
          <cell r="E119" t="str">
            <v>Busan</v>
          </cell>
          <cell r="F119" t="str">
            <v>Rotterdam</v>
          </cell>
          <cell r="G119" t="str">
            <v>Usd</v>
          </cell>
          <cell r="H119">
            <v>60</v>
          </cell>
          <cell r="I119">
            <v>60</v>
          </cell>
          <cell r="J119" t="str">
            <v>Weekly</v>
          </cell>
          <cell r="K119">
            <v>40</v>
          </cell>
          <cell r="L119" t="str">
            <v>N</v>
          </cell>
          <cell r="M119" t="str">
            <v>R</v>
          </cell>
          <cell r="N119">
            <v>23</v>
          </cell>
        </row>
        <row r="120">
          <cell r="C120" t="str">
            <v>JPSMZ</v>
          </cell>
          <cell r="D120" t="str">
            <v>Shimizu</v>
          </cell>
          <cell r="E120" t="str">
            <v>Busan</v>
          </cell>
          <cell r="F120" t="str">
            <v>Rotterdam</v>
          </cell>
          <cell r="G120" t="str">
            <v>Usd</v>
          </cell>
          <cell r="H120">
            <v>42</v>
          </cell>
          <cell r="I120">
            <v>42</v>
          </cell>
          <cell r="J120" t="str">
            <v>Weekly</v>
          </cell>
          <cell r="K120">
            <v>41</v>
          </cell>
          <cell r="L120" t="str">
            <v>N</v>
          </cell>
          <cell r="M120" t="str">
            <v>R</v>
          </cell>
          <cell r="N120">
            <v>23</v>
          </cell>
        </row>
        <row r="121">
          <cell r="C121" t="str">
            <v>JPTAK</v>
          </cell>
          <cell r="D121" t="str">
            <v>Takamatsu</v>
          </cell>
          <cell r="E121" t="str">
            <v>Busan</v>
          </cell>
          <cell r="F121" t="str">
            <v>Rotterdam</v>
          </cell>
          <cell r="G121" t="str">
            <v>Usd</v>
          </cell>
          <cell r="H121">
            <v>55</v>
          </cell>
          <cell r="I121">
            <v>55</v>
          </cell>
          <cell r="J121" t="str">
            <v>Weekly</v>
          </cell>
          <cell r="K121">
            <v>42</v>
          </cell>
          <cell r="L121" t="str">
            <v>N</v>
          </cell>
          <cell r="M121" t="str">
            <v>R</v>
          </cell>
          <cell r="N121">
            <v>23</v>
          </cell>
        </row>
        <row r="122">
          <cell r="C122" t="str">
            <v>JPTYO</v>
          </cell>
          <cell r="D122" t="str">
            <v>Tokyo</v>
          </cell>
          <cell r="E122" t="str">
            <v>Busan</v>
          </cell>
          <cell r="F122" t="str">
            <v>Rotterdam</v>
          </cell>
          <cell r="G122" t="str">
            <v>Usd</v>
          </cell>
          <cell r="H122">
            <v>10</v>
          </cell>
          <cell r="I122">
            <v>10</v>
          </cell>
          <cell r="J122" t="str">
            <v>Weekly</v>
          </cell>
          <cell r="K122">
            <v>37</v>
          </cell>
          <cell r="L122" t="str">
            <v>Y</v>
          </cell>
          <cell r="M122" t="str">
            <v>R</v>
          </cell>
          <cell r="N122">
            <v>23</v>
          </cell>
        </row>
        <row r="123">
          <cell r="C123" t="str">
            <v>JPTMK</v>
          </cell>
          <cell r="D123" t="str">
            <v>Tomakomai</v>
          </cell>
          <cell r="E123" t="str">
            <v>Busan</v>
          </cell>
          <cell r="F123" t="str">
            <v>Rotterdam</v>
          </cell>
          <cell r="G123" t="str">
            <v>Usd</v>
          </cell>
          <cell r="H123">
            <v>50</v>
          </cell>
          <cell r="I123">
            <v>50</v>
          </cell>
          <cell r="J123" t="str">
            <v>Weekly</v>
          </cell>
          <cell r="K123">
            <v>42</v>
          </cell>
          <cell r="L123" t="str">
            <v>N</v>
          </cell>
          <cell r="M123" t="str">
            <v>R</v>
          </cell>
          <cell r="N123">
            <v>23</v>
          </cell>
        </row>
        <row r="124">
          <cell r="C124" t="str">
            <v>JPTRG</v>
          </cell>
          <cell r="D124" t="str">
            <v>Tsuruga</v>
          </cell>
          <cell r="E124" t="str">
            <v>Busan</v>
          </cell>
          <cell r="F124" t="str">
            <v>Rotterdam</v>
          </cell>
          <cell r="G124" t="str">
            <v>Usd</v>
          </cell>
          <cell r="H124">
            <v>65</v>
          </cell>
          <cell r="I124">
            <v>65</v>
          </cell>
          <cell r="J124" t="str">
            <v>Weekly</v>
          </cell>
          <cell r="K124">
            <v>42</v>
          </cell>
          <cell r="L124" t="str">
            <v>N</v>
          </cell>
          <cell r="M124" t="str">
            <v>R</v>
          </cell>
          <cell r="N124">
            <v>23</v>
          </cell>
        </row>
        <row r="125">
          <cell r="C125" t="str">
            <v>JPYAT</v>
          </cell>
          <cell r="D125" t="str">
            <v>Yatsushiro</v>
          </cell>
          <cell r="E125" t="str">
            <v>Busan</v>
          </cell>
          <cell r="F125" t="str">
            <v>Rotterdam</v>
          </cell>
          <cell r="G125" t="str">
            <v>Usd</v>
          </cell>
          <cell r="H125" t="str">
            <v>on request</v>
          </cell>
          <cell r="I125">
            <v>45</v>
          </cell>
          <cell r="J125" t="str">
            <v>Weekly</v>
          </cell>
          <cell r="K125">
            <v>40</v>
          </cell>
          <cell r="L125" t="str">
            <v>N</v>
          </cell>
          <cell r="M125" t="str">
            <v>R</v>
          </cell>
          <cell r="N125">
            <v>23</v>
          </cell>
        </row>
        <row r="126">
          <cell r="C126" t="str">
            <v>JPYKK</v>
          </cell>
          <cell r="D126" t="str">
            <v>Yokkaichi</v>
          </cell>
          <cell r="E126" t="str">
            <v>Busan</v>
          </cell>
          <cell r="F126" t="str">
            <v>Rotterdam</v>
          </cell>
          <cell r="G126" t="str">
            <v>Usd</v>
          </cell>
          <cell r="H126">
            <v>70</v>
          </cell>
          <cell r="I126">
            <v>90</v>
          </cell>
          <cell r="J126" t="str">
            <v>Weekly</v>
          </cell>
          <cell r="K126">
            <v>42</v>
          </cell>
          <cell r="L126" t="str">
            <v>N</v>
          </cell>
          <cell r="M126" t="str">
            <v>R</v>
          </cell>
          <cell r="N126">
            <v>23</v>
          </cell>
        </row>
        <row r="127">
          <cell r="C127" t="str">
            <v>JPYOK</v>
          </cell>
          <cell r="D127" t="str">
            <v>Yokohama</v>
          </cell>
          <cell r="E127" t="str">
            <v>Busan</v>
          </cell>
          <cell r="F127" t="str">
            <v>Rotterdam</v>
          </cell>
          <cell r="G127" t="str">
            <v>Usd</v>
          </cell>
          <cell r="H127">
            <v>10</v>
          </cell>
          <cell r="I127">
            <v>10</v>
          </cell>
          <cell r="J127" t="str">
            <v>Weekly</v>
          </cell>
          <cell r="K127">
            <v>37</v>
          </cell>
          <cell r="L127" t="str">
            <v>Y</v>
          </cell>
          <cell r="M127" t="str">
            <v>R</v>
          </cell>
          <cell r="N127" t="str">
            <v>20, 23</v>
          </cell>
        </row>
        <row r="128">
          <cell r="C128" t="str">
            <v>MYBTU</v>
          </cell>
          <cell r="D128" t="str">
            <v>Bintulu</v>
          </cell>
          <cell r="E128" t="str">
            <v>Singapore</v>
          </cell>
          <cell r="F128" t="str">
            <v>Rotterdam</v>
          </cell>
          <cell r="G128" t="str">
            <v>Usd</v>
          </cell>
          <cell r="H128">
            <v>95</v>
          </cell>
          <cell r="I128">
            <v>95</v>
          </cell>
          <cell r="J128" t="str">
            <v>Weekly</v>
          </cell>
          <cell r="K128">
            <v>36</v>
          </cell>
          <cell r="L128" t="str">
            <v>N</v>
          </cell>
          <cell r="M128" t="str">
            <v>R</v>
          </cell>
          <cell r="N128">
            <v>20</v>
          </cell>
        </row>
        <row r="129">
          <cell r="C129" t="str">
            <v>MYBKI</v>
          </cell>
          <cell r="D129" t="str">
            <v>Kota Kinabalu</v>
          </cell>
          <cell r="E129" t="str">
            <v>Singapore</v>
          </cell>
          <cell r="F129" t="str">
            <v>Rotterdam</v>
          </cell>
          <cell r="G129" t="str">
            <v>Usd</v>
          </cell>
          <cell r="H129">
            <v>65</v>
          </cell>
          <cell r="I129">
            <v>65</v>
          </cell>
          <cell r="J129" t="str">
            <v>Weekly</v>
          </cell>
          <cell r="K129">
            <v>31</v>
          </cell>
          <cell r="L129" t="str">
            <v>N</v>
          </cell>
          <cell r="M129" t="str">
            <v>R</v>
          </cell>
          <cell r="N129">
            <v>20</v>
          </cell>
        </row>
        <row r="130">
          <cell r="C130" t="str">
            <v>MYKCH</v>
          </cell>
          <cell r="D130" t="str">
            <v>Kuching</v>
          </cell>
          <cell r="E130" t="str">
            <v>Singapore</v>
          </cell>
          <cell r="F130" t="str">
            <v>Rotterdam</v>
          </cell>
          <cell r="G130" t="str">
            <v>Usd</v>
          </cell>
          <cell r="H130">
            <v>62</v>
          </cell>
          <cell r="I130">
            <v>62</v>
          </cell>
          <cell r="J130" t="str">
            <v>Weekly</v>
          </cell>
          <cell r="K130">
            <v>32</v>
          </cell>
          <cell r="L130" t="str">
            <v>N</v>
          </cell>
          <cell r="M130" t="str">
            <v>R</v>
          </cell>
          <cell r="N130">
            <v>20</v>
          </cell>
        </row>
        <row r="131">
          <cell r="C131" t="str">
            <v>MYLBU</v>
          </cell>
          <cell r="D131" t="str">
            <v>Labuan</v>
          </cell>
          <cell r="E131" t="str">
            <v>Singapore</v>
          </cell>
          <cell r="F131" t="str">
            <v>Rotterdam</v>
          </cell>
          <cell r="G131" t="str">
            <v>Usd</v>
          </cell>
          <cell r="H131">
            <v>85</v>
          </cell>
          <cell r="I131">
            <v>85</v>
          </cell>
          <cell r="J131" t="str">
            <v>Weekly</v>
          </cell>
          <cell r="K131">
            <v>32</v>
          </cell>
          <cell r="L131" t="str">
            <v>N</v>
          </cell>
          <cell r="M131" t="str">
            <v>R</v>
          </cell>
          <cell r="N131">
            <v>20</v>
          </cell>
        </row>
        <row r="132">
          <cell r="C132" t="str">
            <v>MYMYY</v>
          </cell>
          <cell r="D132" t="str">
            <v>Miri</v>
          </cell>
          <cell r="E132" t="str">
            <v>Singapore</v>
          </cell>
          <cell r="F132" t="str">
            <v>Rotterdam</v>
          </cell>
          <cell r="G132" t="str">
            <v>Usd</v>
          </cell>
          <cell r="H132">
            <v>165</v>
          </cell>
          <cell r="I132">
            <v>165</v>
          </cell>
          <cell r="J132" t="str">
            <v>Weekly</v>
          </cell>
          <cell r="K132">
            <v>41</v>
          </cell>
          <cell r="L132" t="str">
            <v>N</v>
          </cell>
          <cell r="M132" t="str">
            <v>R</v>
          </cell>
          <cell r="N132">
            <v>20</v>
          </cell>
        </row>
        <row r="133">
          <cell r="C133" t="str">
            <v>MYPGU</v>
          </cell>
          <cell r="D133" t="str">
            <v>Pasir Gudang</v>
          </cell>
          <cell r="E133" t="str">
            <v>Singapore</v>
          </cell>
          <cell r="F133" t="str">
            <v>Rotterdam</v>
          </cell>
          <cell r="G133" t="str">
            <v>Usd</v>
          </cell>
          <cell r="H133">
            <v>30</v>
          </cell>
          <cell r="I133">
            <v>30</v>
          </cell>
          <cell r="J133" t="str">
            <v>Weekly</v>
          </cell>
          <cell r="K133">
            <v>30</v>
          </cell>
          <cell r="L133" t="str">
            <v>N</v>
          </cell>
          <cell r="M133" t="str">
            <v>R</v>
          </cell>
          <cell r="N133">
            <v>20</v>
          </cell>
        </row>
        <row r="134">
          <cell r="C134" t="str">
            <v>MYPEN</v>
          </cell>
          <cell r="D134" t="str">
            <v>Penang</v>
          </cell>
          <cell r="E134" t="str">
            <v>Singapore</v>
          </cell>
          <cell r="F134" t="str">
            <v>Rotterdam</v>
          </cell>
          <cell r="G134" t="str">
            <v>Usd</v>
          </cell>
          <cell r="H134">
            <v>35</v>
          </cell>
          <cell r="I134">
            <v>35</v>
          </cell>
          <cell r="J134" t="str">
            <v>Weekly</v>
          </cell>
          <cell r="K134">
            <v>32</v>
          </cell>
          <cell r="L134" t="str">
            <v>N</v>
          </cell>
          <cell r="M134" t="str">
            <v>R</v>
          </cell>
          <cell r="N134">
            <v>20</v>
          </cell>
        </row>
        <row r="135">
          <cell r="C135" t="str">
            <v>MYPKG</v>
          </cell>
          <cell r="D135" t="str">
            <v>Port Kelang</v>
          </cell>
          <cell r="E135" t="str">
            <v>Singapore</v>
          </cell>
          <cell r="F135" t="str">
            <v>Rotterdam</v>
          </cell>
          <cell r="G135" t="str">
            <v>Usd</v>
          </cell>
          <cell r="H135">
            <v>25</v>
          </cell>
          <cell r="I135">
            <v>25</v>
          </cell>
          <cell r="J135" t="str">
            <v>Weekly</v>
          </cell>
          <cell r="K135">
            <v>31</v>
          </cell>
          <cell r="L135" t="str">
            <v>N</v>
          </cell>
          <cell r="M135" t="str">
            <v>Y</v>
          </cell>
          <cell r="N135">
            <v>20</v>
          </cell>
        </row>
        <row r="136">
          <cell r="C136" t="str">
            <v>MYSDK</v>
          </cell>
          <cell r="D136" t="str">
            <v>Sandakan</v>
          </cell>
          <cell r="E136" t="str">
            <v>Singapore</v>
          </cell>
          <cell r="F136" t="str">
            <v>Rotterdam</v>
          </cell>
          <cell r="G136" t="str">
            <v>Usd</v>
          </cell>
          <cell r="H136">
            <v>160</v>
          </cell>
          <cell r="I136">
            <v>320</v>
          </cell>
          <cell r="J136" t="str">
            <v>Weekly</v>
          </cell>
          <cell r="K136">
            <v>37</v>
          </cell>
          <cell r="L136" t="str">
            <v>N</v>
          </cell>
          <cell r="M136" t="str">
            <v>R</v>
          </cell>
          <cell r="N136">
            <v>20</v>
          </cell>
        </row>
        <row r="137">
          <cell r="C137" t="str">
            <v>MYSBW</v>
          </cell>
          <cell r="D137" t="str">
            <v>Sibu</v>
          </cell>
          <cell r="E137" t="str">
            <v>Singapore</v>
          </cell>
          <cell r="F137" t="str">
            <v>Rotterdam</v>
          </cell>
          <cell r="G137" t="str">
            <v>Usd</v>
          </cell>
          <cell r="H137">
            <v>68</v>
          </cell>
          <cell r="I137">
            <v>68</v>
          </cell>
          <cell r="J137" t="str">
            <v>Weekly</v>
          </cell>
          <cell r="K137">
            <v>37</v>
          </cell>
          <cell r="L137" t="str">
            <v>N</v>
          </cell>
          <cell r="M137" t="str">
            <v>R</v>
          </cell>
          <cell r="N137">
            <v>20</v>
          </cell>
        </row>
        <row r="138">
          <cell r="C138" t="str">
            <v>MYTWU</v>
          </cell>
          <cell r="D138" t="str">
            <v>Tawau</v>
          </cell>
          <cell r="E138" t="str">
            <v>Singapore</v>
          </cell>
          <cell r="F138" t="str">
            <v>Rotterdam</v>
          </cell>
          <cell r="G138" t="str">
            <v>Usd</v>
          </cell>
          <cell r="H138">
            <v>175</v>
          </cell>
          <cell r="I138">
            <v>350</v>
          </cell>
          <cell r="J138" t="str">
            <v>Weekly</v>
          </cell>
          <cell r="K138">
            <v>34</v>
          </cell>
          <cell r="L138" t="str">
            <v>N</v>
          </cell>
          <cell r="M138" t="str">
            <v>R</v>
          </cell>
          <cell r="N138">
            <v>20</v>
          </cell>
        </row>
        <row r="139">
          <cell r="C139" t="str">
            <v>MMRGN</v>
          </cell>
          <cell r="D139" t="str">
            <v>Yangon</v>
          </cell>
          <cell r="E139" t="str">
            <v>Singapore</v>
          </cell>
          <cell r="F139" t="str">
            <v>Rotterdam</v>
          </cell>
          <cell r="G139" t="str">
            <v>Usd</v>
          </cell>
          <cell r="H139">
            <v>72</v>
          </cell>
          <cell r="I139">
            <v>72</v>
          </cell>
          <cell r="J139" t="str">
            <v>Weekly</v>
          </cell>
          <cell r="K139">
            <v>34</v>
          </cell>
          <cell r="L139" t="str">
            <v>Y</v>
          </cell>
          <cell r="M139" t="str">
            <v>R</v>
          </cell>
          <cell r="N139">
            <v>20</v>
          </cell>
        </row>
        <row r="140">
          <cell r="C140" t="str">
            <v>PHCEB</v>
          </cell>
          <cell r="D140" t="str">
            <v>Cebu</v>
          </cell>
          <cell r="E140" t="str">
            <v>Singapore</v>
          </cell>
          <cell r="F140" t="str">
            <v>Rotterdam</v>
          </cell>
          <cell r="G140" t="str">
            <v>Usd</v>
          </cell>
          <cell r="H140">
            <v>23</v>
          </cell>
          <cell r="I140">
            <v>23</v>
          </cell>
          <cell r="J140" t="str">
            <v>Weekly</v>
          </cell>
          <cell r="K140">
            <v>34</v>
          </cell>
          <cell r="L140" t="str">
            <v>Y</v>
          </cell>
          <cell r="M140" t="str">
            <v>R</v>
          </cell>
          <cell r="N140">
            <v>20</v>
          </cell>
        </row>
        <row r="141">
          <cell r="C141" t="str">
            <v>PHMNN</v>
          </cell>
          <cell r="D141" t="str">
            <v>Manila</v>
          </cell>
          <cell r="E141" t="str">
            <v>Singapore</v>
          </cell>
          <cell r="F141" t="str">
            <v>Rotterdam</v>
          </cell>
          <cell r="G141" t="str">
            <v>Usd</v>
          </cell>
          <cell r="H141">
            <v>1</v>
          </cell>
          <cell r="I141">
            <v>1</v>
          </cell>
          <cell r="J141" t="str">
            <v>Weekly</v>
          </cell>
          <cell r="K141">
            <v>35</v>
          </cell>
          <cell r="L141" t="str">
            <v>Y</v>
          </cell>
          <cell r="M141" t="str">
            <v>R</v>
          </cell>
          <cell r="N141">
            <v>20</v>
          </cell>
        </row>
        <row r="142">
          <cell r="C142" t="str">
            <v>PHMNS</v>
          </cell>
          <cell r="D142" t="str">
            <v>Manila (South)</v>
          </cell>
          <cell r="E142" t="str">
            <v>Singapore</v>
          </cell>
          <cell r="F142" t="str">
            <v>Rotterdam</v>
          </cell>
          <cell r="G142" t="str">
            <v>Usd</v>
          </cell>
          <cell r="H142">
            <v>1</v>
          </cell>
          <cell r="I142">
            <v>1</v>
          </cell>
          <cell r="J142" t="str">
            <v>Weekly</v>
          </cell>
          <cell r="K142">
            <v>39</v>
          </cell>
          <cell r="L142" t="str">
            <v>Y</v>
          </cell>
          <cell r="M142" t="str">
            <v>R</v>
          </cell>
          <cell r="N142">
            <v>20</v>
          </cell>
        </row>
        <row r="143">
          <cell r="C143" t="str">
            <v>SGSIN</v>
          </cell>
          <cell r="D143" t="str">
            <v>Singapore</v>
          </cell>
          <cell r="E143" t="str">
            <v>Direct</v>
          </cell>
          <cell r="F143" t="str">
            <v>Rotterdam</v>
          </cell>
          <cell r="G143" t="str">
            <v>Usd</v>
          </cell>
          <cell r="H143">
            <v>1</v>
          </cell>
          <cell r="I143">
            <v>1</v>
          </cell>
          <cell r="J143" t="str">
            <v>Weekly</v>
          </cell>
          <cell r="K143">
            <v>25</v>
          </cell>
          <cell r="L143" t="str">
            <v>Y</v>
          </cell>
          <cell r="M143" t="str">
            <v>Y</v>
          </cell>
          <cell r="N143">
            <v>19</v>
          </cell>
        </row>
        <row r="144">
          <cell r="C144" t="str">
            <v>KRPUS</v>
          </cell>
          <cell r="D144" t="str">
            <v>Busan</v>
          </cell>
          <cell r="E144" t="str">
            <v>Direct</v>
          </cell>
          <cell r="F144" t="str">
            <v>Rotterdam</v>
          </cell>
          <cell r="G144" t="str">
            <v>Usd</v>
          </cell>
          <cell r="H144">
            <v>1</v>
          </cell>
          <cell r="I144">
            <v>1</v>
          </cell>
          <cell r="J144" t="str">
            <v>Weekly</v>
          </cell>
          <cell r="K144">
            <v>30</v>
          </cell>
          <cell r="L144" t="str">
            <v>Y</v>
          </cell>
          <cell r="M144" t="str">
            <v>Y</v>
          </cell>
          <cell r="N144" t="str">
            <v xml:space="preserve"> </v>
          </cell>
        </row>
        <row r="145">
          <cell r="C145" t="str">
            <v>KRINC</v>
          </cell>
          <cell r="D145" t="str">
            <v>Inchon</v>
          </cell>
          <cell r="E145" t="str">
            <v>Busan</v>
          </cell>
          <cell r="F145" t="str">
            <v>Rotterdam</v>
          </cell>
          <cell r="G145" t="str">
            <v>Usd</v>
          </cell>
          <cell r="H145">
            <v>25</v>
          </cell>
          <cell r="I145">
            <v>25</v>
          </cell>
          <cell r="J145" t="str">
            <v>Weekly</v>
          </cell>
          <cell r="K145">
            <v>34</v>
          </cell>
          <cell r="L145" t="str">
            <v>Y</v>
          </cell>
          <cell r="M145" t="str">
            <v>R</v>
          </cell>
          <cell r="N145">
            <v>23</v>
          </cell>
        </row>
        <row r="146">
          <cell r="C146" t="str">
            <v>KRSEL</v>
          </cell>
          <cell r="D146" t="str">
            <v>Seoul</v>
          </cell>
          <cell r="E146" t="str">
            <v>Busan</v>
          </cell>
          <cell r="F146" t="str">
            <v>Rotterdam</v>
          </cell>
          <cell r="G146" t="str">
            <v>Usd</v>
          </cell>
          <cell r="H146">
            <v>40</v>
          </cell>
          <cell r="I146">
            <v>40</v>
          </cell>
          <cell r="J146" t="str">
            <v>Weekly</v>
          </cell>
          <cell r="K146">
            <v>34</v>
          </cell>
          <cell r="L146" t="str">
            <v>Y</v>
          </cell>
          <cell r="M146" t="str">
            <v>R</v>
          </cell>
          <cell r="N146">
            <v>23</v>
          </cell>
        </row>
        <row r="147">
          <cell r="C147" t="str">
            <v>TWKHH</v>
          </cell>
          <cell r="D147" t="str">
            <v>Kaohsiung</v>
          </cell>
          <cell r="E147" t="str">
            <v>Hong Kong</v>
          </cell>
          <cell r="F147" t="str">
            <v>Rotterdam</v>
          </cell>
          <cell r="G147" t="str">
            <v>Usd</v>
          </cell>
          <cell r="H147">
            <v>34</v>
          </cell>
          <cell r="I147">
            <v>34</v>
          </cell>
          <cell r="J147" t="str">
            <v>Weekly</v>
          </cell>
          <cell r="K147">
            <v>37</v>
          </cell>
          <cell r="L147" t="str">
            <v>Y</v>
          </cell>
          <cell r="M147" t="str">
            <v>Y</v>
          </cell>
          <cell r="N147" t="str">
            <v>21/22</v>
          </cell>
        </row>
        <row r="148">
          <cell r="C148" t="str">
            <v>TWKEL</v>
          </cell>
          <cell r="D148" t="str">
            <v>Keelung</v>
          </cell>
          <cell r="E148" t="str">
            <v>Hong Kong</v>
          </cell>
          <cell r="F148" t="str">
            <v>Rotterdam</v>
          </cell>
          <cell r="G148" t="str">
            <v>Usd</v>
          </cell>
          <cell r="H148">
            <v>34</v>
          </cell>
          <cell r="I148">
            <v>34</v>
          </cell>
          <cell r="J148" t="str">
            <v>Weekly</v>
          </cell>
          <cell r="K148">
            <v>37</v>
          </cell>
          <cell r="L148" t="str">
            <v>Y</v>
          </cell>
          <cell r="M148" t="str">
            <v>Y</v>
          </cell>
          <cell r="N148" t="str">
            <v>21/22</v>
          </cell>
        </row>
        <row r="149">
          <cell r="C149" t="str">
            <v>TWTXG</v>
          </cell>
          <cell r="D149" t="str">
            <v>Taichung</v>
          </cell>
          <cell r="E149" t="str">
            <v>Hong Kong</v>
          </cell>
          <cell r="F149" t="str">
            <v>Rotterdam</v>
          </cell>
          <cell r="G149" t="str">
            <v>Usd</v>
          </cell>
          <cell r="H149">
            <v>50</v>
          </cell>
          <cell r="I149">
            <v>50</v>
          </cell>
          <cell r="J149" t="str">
            <v>Weekly</v>
          </cell>
          <cell r="K149">
            <v>37</v>
          </cell>
          <cell r="L149" t="str">
            <v>Y</v>
          </cell>
          <cell r="M149" t="str">
            <v>N</v>
          </cell>
          <cell r="N149" t="str">
            <v>21/22</v>
          </cell>
        </row>
        <row r="150">
          <cell r="C150" t="str">
            <v>THBKK</v>
          </cell>
          <cell r="D150" t="str">
            <v>Bangkok</v>
          </cell>
          <cell r="E150" t="str">
            <v>Singapore</v>
          </cell>
          <cell r="F150" t="str">
            <v>Rotterdam</v>
          </cell>
          <cell r="G150" t="str">
            <v>Usd</v>
          </cell>
          <cell r="H150">
            <v>18</v>
          </cell>
          <cell r="I150">
            <v>18</v>
          </cell>
          <cell r="J150" t="str">
            <v>Weekly</v>
          </cell>
          <cell r="K150">
            <v>32</v>
          </cell>
          <cell r="L150" t="str">
            <v>Y</v>
          </cell>
          <cell r="M150" t="str">
            <v>R</v>
          </cell>
          <cell r="N150">
            <v>20</v>
          </cell>
        </row>
        <row r="151">
          <cell r="C151" t="str">
            <v>THLCH</v>
          </cell>
          <cell r="D151" t="str">
            <v>Laem Chabang</v>
          </cell>
          <cell r="E151" t="str">
            <v>Singapore</v>
          </cell>
          <cell r="F151" t="str">
            <v>Rotterdam</v>
          </cell>
          <cell r="G151" t="str">
            <v>Usd</v>
          </cell>
          <cell r="H151">
            <v>30</v>
          </cell>
          <cell r="I151">
            <v>30</v>
          </cell>
          <cell r="J151" t="str">
            <v>Weekly</v>
          </cell>
          <cell r="K151">
            <v>32</v>
          </cell>
          <cell r="L151" t="str">
            <v>Y</v>
          </cell>
          <cell r="M151" t="str">
            <v>R</v>
          </cell>
          <cell r="N151">
            <v>20</v>
          </cell>
        </row>
        <row r="152">
          <cell r="C152" t="str">
            <v>THLKR</v>
          </cell>
          <cell r="D152" t="str">
            <v>Lat Krabang</v>
          </cell>
          <cell r="E152" t="str">
            <v>Singapore</v>
          </cell>
          <cell r="F152" t="str">
            <v>Rotterdam</v>
          </cell>
          <cell r="G152" t="str">
            <v>Usd</v>
          </cell>
          <cell r="H152">
            <v>38</v>
          </cell>
          <cell r="I152">
            <v>38</v>
          </cell>
          <cell r="J152" t="str">
            <v>Weekly</v>
          </cell>
          <cell r="K152">
            <v>33</v>
          </cell>
          <cell r="L152" t="str">
            <v>Y</v>
          </cell>
          <cell r="M152" t="str">
            <v>R</v>
          </cell>
          <cell r="N152">
            <v>20</v>
          </cell>
        </row>
        <row r="153">
          <cell r="C153" t="str">
            <v>VNHPH</v>
          </cell>
          <cell r="D153" t="str">
            <v>Haiphong</v>
          </cell>
          <cell r="E153" t="str">
            <v>Singapore</v>
          </cell>
          <cell r="F153" t="str">
            <v>Rotterdam</v>
          </cell>
          <cell r="G153" t="str">
            <v>Usd</v>
          </cell>
          <cell r="H153">
            <v>35</v>
          </cell>
          <cell r="I153">
            <v>35</v>
          </cell>
          <cell r="J153" t="str">
            <v>Weekly</v>
          </cell>
          <cell r="K153">
            <v>36</v>
          </cell>
          <cell r="L153" t="str">
            <v>Y</v>
          </cell>
          <cell r="M153" t="str">
            <v>R</v>
          </cell>
          <cell r="N153">
            <v>20</v>
          </cell>
        </row>
        <row r="154">
          <cell r="C154" t="str">
            <v>VNHAN</v>
          </cell>
          <cell r="D154" t="str">
            <v>Hanoi</v>
          </cell>
          <cell r="E154" t="str">
            <v>Singapore</v>
          </cell>
          <cell r="F154" t="str">
            <v>Rotterdam</v>
          </cell>
          <cell r="G154" t="str">
            <v>Usd</v>
          </cell>
          <cell r="H154">
            <v>115</v>
          </cell>
          <cell r="I154">
            <v>115</v>
          </cell>
          <cell r="J154" t="str">
            <v>Weekly</v>
          </cell>
          <cell r="K154">
            <v>44</v>
          </cell>
          <cell r="L154" t="str">
            <v>Y</v>
          </cell>
          <cell r="M154" t="str">
            <v>R</v>
          </cell>
          <cell r="N154">
            <v>20</v>
          </cell>
        </row>
        <row r="155">
          <cell r="C155" t="str">
            <v>VNSGN</v>
          </cell>
          <cell r="D155" t="str">
            <v>Ho Chi Minh</v>
          </cell>
          <cell r="E155" t="str">
            <v>Singapore</v>
          </cell>
          <cell r="F155" t="str">
            <v>Rotterdam</v>
          </cell>
          <cell r="G155" t="str">
            <v>Usd</v>
          </cell>
          <cell r="H155">
            <v>28</v>
          </cell>
          <cell r="I155">
            <v>28</v>
          </cell>
          <cell r="J155" t="str">
            <v>Weekly</v>
          </cell>
          <cell r="K155">
            <v>32</v>
          </cell>
          <cell r="L155" t="str">
            <v>Y</v>
          </cell>
          <cell r="M155" t="str">
            <v>R</v>
          </cell>
          <cell r="N155">
            <v>20</v>
          </cell>
        </row>
        <row r="156">
          <cell r="C156" t="str">
            <v>BDCGP</v>
          </cell>
          <cell r="D156" t="str">
            <v>Chittagong</v>
          </cell>
          <cell r="E156" t="str">
            <v>Singapore</v>
          </cell>
          <cell r="F156" t="str">
            <v>Rotterdam</v>
          </cell>
          <cell r="G156" t="str">
            <v>Usd</v>
          </cell>
          <cell r="H156">
            <v>65</v>
          </cell>
          <cell r="I156">
            <v>65</v>
          </cell>
          <cell r="J156" t="str">
            <v>Weekly</v>
          </cell>
          <cell r="K156">
            <v>36</v>
          </cell>
          <cell r="L156" t="str">
            <v>Y</v>
          </cell>
          <cell r="M156" t="str">
            <v>R</v>
          </cell>
          <cell r="N156">
            <v>20</v>
          </cell>
        </row>
        <row r="157">
          <cell r="C157" t="str">
            <v>BDDAC</v>
          </cell>
          <cell r="D157" t="str">
            <v>Dhaka</v>
          </cell>
          <cell r="E157" t="str">
            <v>Singapore</v>
          </cell>
          <cell r="F157" t="str">
            <v>Rotterdam</v>
          </cell>
          <cell r="G157" t="str">
            <v>Usd</v>
          </cell>
          <cell r="H157">
            <v>140</v>
          </cell>
          <cell r="I157">
            <v>140</v>
          </cell>
          <cell r="J157" t="str">
            <v>Weekly</v>
          </cell>
          <cell r="K157">
            <v>41</v>
          </cell>
          <cell r="L157" t="str">
            <v>Y</v>
          </cell>
          <cell r="M157" t="str">
            <v>R</v>
          </cell>
          <cell r="N157">
            <v>20</v>
          </cell>
        </row>
        <row r="158">
          <cell r="C158" t="str">
            <v>INAMD</v>
          </cell>
          <cell r="D158" t="str">
            <v>Ahmedabad</v>
          </cell>
          <cell r="E158" t="str">
            <v>Nhava Sheva (JNPT)</v>
          </cell>
          <cell r="F158" t="str">
            <v>Rotterdam</v>
          </cell>
          <cell r="G158" t="str">
            <v>Usd</v>
          </cell>
          <cell r="H158">
            <v>75</v>
          </cell>
          <cell r="I158">
            <v>75</v>
          </cell>
          <cell r="J158" t="str">
            <v>Weekly</v>
          </cell>
          <cell r="K158">
            <v>36</v>
          </cell>
          <cell r="L158" t="str">
            <v>Y</v>
          </cell>
          <cell r="M158" t="str">
            <v>R</v>
          </cell>
          <cell r="N158">
            <v>20</v>
          </cell>
        </row>
        <row r="159">
          <cell r="C159" t="str">
            <v>INBLR</v>
          </cell>
          <cell r="D159" t="str">
            <v xml:space="preserve">Bangalore </v>
          </cell>
          <cell r="E159" t="str">
            <v>Hong Kong</v>
          </cell>
          <cell r="F159" t="str">
            <v>Rotterdam</v>
          </cell>
          <cell r="G159" t="str">
            <v>Usd</v>
          </cell>
          <cell r="H159">
            <v>30</v>
          </cell>
          <cell r="I159">
            <v>30</v>
          </cell>
          <cell r="J159" t="str">
            <v>Weekly</v>
          </cell>
          <cell r="K159">
            <v>50</v>
          </cell>
          <cell r="L159" t="str">
            <v>Y</v>
          </cell>
          <cell r="M159" t="str">
            <v>R</v>
          </cell>
          <cell r="N159">
            <v>20</v>
          </cell>
        </row>
        <row r="160">
          <cell r="C160" t="str">
            <v>INBOM</v>
          </cell>
          <cell r="D160" t="str">
            <v>Mumbai (ex Bombay old port)</v>
          </cell>
          <cell r="E160" t="str">
            <v>Nhava Sheva (JNPT)</v>
          </cell>
          <cell r="F160" t="str">
            <v>Rotterdam</v>
          </cell>
          <cell r="G160" t="str">
            <v>Usd</v>
          </cell>
          <cell r="H160">
            <v>38</v>
          </cell>
          <cell r="I160">
            <v>38</v>
          </cell>
          <cell r="J160" t="str">
            <v>Weekly</v>
          </cell>
          <cell r="K160">
            <v>33</v>
          </cell>
          <cell r="L160" t="str">
            <v>Y</v>
          </cell>
          <cell r="M160" t="str">
            <v>R</v>
          </cell>
          <cell r="N160">
            <v>20</v>
          </cell>
        </row>
        <row r="161">
          <cell r="C161" t="str">
            <v>INMAA</v>
          </cell>
          <cell r="D161" t="str">
            <v>Chennai (ex Madras)</v>
          </cell>
          <cell r="E161" t="str">
            <v>Hong Kong</v>
          </cell>
          <cell r="F161" t="str">
            <v>Rotterdam</v>
          </cell>
          <cell r="G161" t="str">
            <v>Usd</v>
          </cell>
          <cell r="H161">
            <v>10</v>
          </cell>
          <cell r="I161">
            <v>10</v>
          </cell>
          <cell r="J161" t="str">
            <v>Weekly</v>
          </cell>
          <cell r="K161">
            <v>44</v>
          </cell>
          <cell r="L161" t="str">
            <v>Y</v>
          </cell>
          <cell r="M161" t="str">
            <v>R</v>
          </cell>
          <cell r="N161" t="str">
            <v>20,21,27</v>
          </cell>
        </row>
        <row r="162">
          <cell r="C162" t="str">
            <v>INCOK</v>
          </cell>
          <cell r="D162" t="str">
            <v>Cochin</v>
          </cell>
          <cell r="E162" t="str">
            <v>Singapore</v>
          </cell>
          <cell r="F162" t="str">
            <v>Rotterdam</v>
          </cell>
          <cell r="G162" t="str">
            <v>Usd</v>
          </cell>
          <cell r="H162">
            <v>65</v>
          </cell>
          <cell r="I162">
            <v>65</v>
          </cell>
          <cell r="J162" t="str">
            <v>Weekly</v>
          </cell>
          <cell r="K162">
            <v>43</v>
          </cell>
          <cell r="L162" t="str">
            <v>Y</v>
          </cell>
          <cell r="M162" t="str">
            <v>R</v>
          </cell>
          <cell r="N162">
            <v>20</v>
          </cell>
        </row>
        <row r="163">
          <cell r="C163" t="str">
            <v>INCJB</v>
          </cell>
          <cell r="D163" t="str">
            <v>Coimbatore</v>
          </cell>
          <cell r="E163" t="str">
            <v>Hong Kong</v>
          </cell>
          <cell r="F163" t="str">
            <v>Rotterdam</v>
          </cell>
          <cell r="G163" t="str">
            <v>Usd</v>
          </cell>
          <cell r="H163">
            <v>50</v>
          </cell>
          <cell r="I163">
            <v>50</v>
          </cell>
          <cell r="J163" t="str">
            <v>Weekly</v>
          </cell>
          <cell r="K163">
            <v>50</v>
          </cell>
          <cell r="L163" t="str">
            <v>Y</v>
          </cell>
          <cell r="M163" t="str">
            <v>R</v>
          </cell>
          <cell r="N163">
            <v>20</v>
          </cell>
        </row>
        <row r="164">
          <cell r="C164" t="str">
            <v>INICD</v>
          </cell>
          <cell r="D164" t="str">
            <v>Delhi</v>
          </cell>
          <cell r="E164" t="str">
            <v>Nhava Sheva (JNPT)</v>
          </cell>
          <cell r="F164" t="str">
            <v>Rotterdam</v>
          </cell>
          <cell r="G164" t="str">
            <v>Usd</v>
          </cell>
          <cell r="H164">
            <v>50</v>
          </cell>
          <cell r="I164">
            <v>50</v>
          </cell>
          <cell r="J164" t="str">
            <v>Weekly</v>
          </cell>
          <cell r="K164">
            <v>36</v>
          </cell>
          <cell r="L164" t="str">
            <v>Y</v>
          </cell>
          <cell r="M164" t="str">
            <v>R</v>
          </cell>
          <cell r="N164">
            <v>0</v>
          </cell>
        </row>
        <row r="165">
          <cell r="C165" t="str">
            <v>INCCU</v>
          </cell>
          <cell r="D165" t="str">
            <v>Kolkata (ex Calcutta)</v>
          </cell>
          <cell r="E165" t="str">
            <v>Singapore</v>
          </cell>
          <cell r="F165" t="str">
            <v>Rotterdam</v>
          </cell>
          <cell r="G165" t="str">
            <v>Usd</v>
          </cell>
          <cell r="H165">
            <v>30</v>
          </cell>
          <cell r="I165">
            <v>30</v>
          </cell>
          <cell r="J165" t="str">
            <v>Weekly</v>
          </cell>
          <cell r="K165">
            <v>36</v>
          </cell>
          <cell r="L165" t="str">
            <v>Y</v>
          </cell>
          <cell r="M165" t="str">
            <v>R</v>
          </cell>
          <cell r="N165">
            <v>20</v>
          </cell>
        </row>
        <row r="166">
          <cell r="C166" t="str">
            <v>INNSA</v>
          </cell>
          <cell r="D166" t="str">
            <v>Nhava Sheva (JNPT)</v>
          </cell>
          <cell r="E166" t="str">
            <v>Direct</v>
          </cell>
          <cell r="F166" t="str">
            <v>Rotterdam</v>
          </cell>
          <cell r="G166" t="str">
            <v>Usd</v>
          </cell>
          <cell r="H166">
            <v>12</v>
          </cell>
          <cell r="I166">
            <v>12</v>
          </cell>
          <cell r="J166" t="str">
            <v>Weekly</v>
          </cell>
          <cell r="K166">
            <v>26</v>
          </cell>
          <cell r="L166" t="str">
            <v>Y</v>
          </cell>
          <cell r="M166" t="str">
            <v>R</v>
          </cell>
          <cell r="N166">
            <v>20</v>
          </cell>
        </row>
        <row r="167">
          <cell r="C167" t="str">
            <v>INTUP</v>
          </cell>
          <cell r="D167" t="str">
            <v>Tirupur</v>
          </cell>
          <cell r="E167" t="str">
            <v>Hong Kong</v>
          </cell>
          <cell r="F167" t="str">
            <v>Rotterdam</v>
          </cell>
          <cell r="G167" t="str">
            <v>Usd</v>
          </cell>
          <cell r="H167">
            <v>50</v>
          </cell>
          <cell r="I167">
            <v>50</v>
          </cell>
          <cell r="J167" t="str">
            <v>Weekly</v>
          </cell>
          <cell r="K167">
            <v>49</v>
          </cell>
          <cell r="L167" t="str">
            <v>Y</v>
          </cell>
          <cell r="M167" t="str">
            <v>R</v>
          </cell>
          <cell r="N167" t="str">
            <v>21/22</v>
          </cell>
        </row>
        <row r="168">
          <cell r="C168" t="str">
            <v>INTUT</v>
          </cell>
          <cell r="D168" t="str">
            <v>Tuticorin</v>
          </cell>
          <cell r="E168" t="str">
            <v>Singapore</v>
          </cell>
          <cell r="F168" t="str">
            <v>Rotterdam</v>
          </cell>
          <cell r="G168" t="str">
            <v>Usd</v>
          </cell>
          <cell r="H168">
            <v>65</v>
          </cell>
          <cell r="I168">
            <v>65</v>
          </cell>
          <cell r="J168" t="str">
            <v>Weekly</v>
          </cell>
          <cell r="K168">
            <v>43</v>
          </cell>
          <cell r="L168" t="str">
            <v>Y</v>
          </cell>
          <cell r="M168" t="str">
            <v>R</v>
          </cell>
          <cell r="N168">
            <v>20</v>
          </cell>
        </row>
        <row r="169">
          <cell r="C169" t="str">
            <v>MVMLE</v>
          </cell>
          <cell r="D169" t="str">
            <v>Male</v>
          </cell>
          <cell r="E169" t="str">
            <v>Singapore</v>
          </cell>
          <cell r="F169" t="str">
            <v>Rotterdam</v>
          </cell>
          <cell r="G169" t="str">
            <v>Usd</v>
          </cell>
          <cell r="H169">
            <v>95</v>
          </cell>
          <cell r="I169">
            <v>95</v>
          </cell>
          <cell r="J169" t="str">
            <v>Weekly</v>
          </cell>
          <cell r="K169">
            <v>45</v>
          </cell>
          <cell r="L169" t="str">
            <v>Y</v>
          </cell>
          <cell r="M169" t="str">
            <v>R</v>
          </cell>
          <cell r="N169" t="str">
            <v>20,21,27</v>
          </cell>
        </row>
        <row r="170">
          <cell r="C170" t="str">
            <v>PKKHI</v>
          </cell>
          <cell r="D170" t="str">
            <v>Karachi (Port Qasim)</v>
          </cell>
          <cell r="E170" t="str">
            <v>Singapore</v>
          </cell>
          <cell r="F170" t="str">
            <v>Rotterdam</v>
          </cell>
          <cell r="G170" t="str">
            <v>Usd</v>
          </cell>
          <cell r="H170">
            <v>12</v>
          </cell>
          <cell r="I170">
            <v>12</v>
          </cell>
          <cell r="J170" t="str">
            <v>Weekly</v>
          </cell>
          <cell r="K170">
            <v>40</v>
          </cell>
          <cell r="L170" t="str">
            <v>Y</v>
          </cell>
          <cell r="M170" t="str">
            <v>R</v>
          </cell>
          <cell r="N170">
            <v>20</v>
          </cell>
        </row>
        <row r="171">
          <cell r="C171" t="str">
            <v>PKLHE</v>
          </cell>
          <cell r="D171" t="str">
            <v>Lahore</v>
          </cell>
          <cell r="E171" t="str">
            <v>Singapore</v>
          </cell>
          <cell r="F171" t="str">
            <v>Rotterdam</v>
          </cell>
          <cell r="G171" t="str">
            <v>Usd</v>
          </cell>
          <cell r="H171">
            <v>120</v>
          </cell>
          <cell r="I171">
            <v>120</v>
          </cell>
          <cell r="J171" t="str">
            <v>Weekly</v>
          </cell>
          <cell r="K171">
            <v>47</v>
          </cell>
          <cell r="L171" t="str">
            <v>Y</v>
          </cell>
          <cell r="M171" t="str">
            <v>R</v>
          </cell>
          <cell r="N171">
            <v>0</v>
          </cell>
        </row>
        <row r="172">
          <cell r="C172" t="str">
            <v>LKCMB</v>
          </cell>
          <cell r="D172" t="str">
            <v>Colombo</v>
          </cell>
          <cell r="E172" t="str">
            <v>Dubai (Jebel Ali)</v>
          </cell>
          <cell r="F172" t="str">
            <v>Rotterdam</v>
          </cell>
          <cell r="G172" t="str">
            <v>Usd</v>
          </cell>
          <cell r="H172">
            <v>68</v>
          </cell>
          <cell r="I172">
            <v>68</v>
          </cell>
          <cell r="J172" t="str">
            <v>Weekly</v>
          </cell>
          <cell r="K172">
            <v>30</v>
          </cell>
          <cell r="L172" t="str">
            <v>Y</v>
          </cell>
          <cell r="M172" t="str">
            <v>Y</v>
          </cell>
          <cell r="N172" t="str">
            <v>17, 33</v>
          </cell>
        </row>
        <row r="173">
          <cell r="C173" t="str">
            <v>BHBAH</v>
          </cell>
          <cell r="D173" t="str">
            <v>Bahrain</v>
          </cell>
          <cell r="E173" t="str">
            <v>Dubai (Jebel Ali)</v>
          </cell>
          <cell r="F173" t="str">
            <v>Rotterdam</v>
          </cell>
          <cell r="G173" t="str">
            <v>Usd</v>
          </cell>
          <cell r="H173">
            <v>40</v>
          </cell>
          <cell r="I173">
            <v>40</v>
          </cell>
          <cell r="J173" t="str">
            <v>Weekly</v>
          </cell>
          <cell r="K173">
            <v>31</v>
          </cell>
          <cell r="L173" t="str">
            <v>Y</v>
          </cell>
          <cell r="M173" t="str">
            <v>R</v>
          </cell>
          <cell r="N173">
            <v>17</v>
          </cell>
        </row>
        <row r="174">
          <cell r="C174" t="str">
            <v>IQUQR</v>
          </cell>
          <cell r="D174" t="str">
            <v>Umm Qasr</v>
          </cell>
          <cell r="E174" t="str">
            <v>Dubai (Jebel Ali)</v>
          </cell>
          <cell r="F174" t="str">
            <v>Rotterdam</v>
          </cell>
          <cell r="G174" t="str">
            <v>Usd</v>
          </cell>
          <cell r="H174">
            <v>95</v>
          </cell>
          <cell r="I174">
            <v>95</v>
          </cell>
          <cell r="J174" t="str">
            <v>Weekly</v>
          </cell>
          <cell r="K174">
            <v>35</v>
          </cell>
          <cell r="L174" t="str">
            <v>N</v>
          </cell>
          <cell r="M174" t="str">
            <v>R</v>
          </cell>
          <cell r="N174">
            <v>17</v>
          </cell>
        </row>
        <row r="175">
          <cell r="C175" t="str">
            <v>JOAMM</v>
          </cell>
          <cell r="D175" t="str">
            <v>Amman</v>
          </cell>
          <cell r="E175" t="str">
            <v>Aqaba</v>
          </cell>
          <cell r="F175" t="str">
            <v>Rotterdam</v>
          </cell>
          <cell r="G175" t="str">
            <v>Usd</v>
          </cell>
          <cell r="H175">
            <v>125</v>
          </cell>
          <cell r="I175">
            <v>250</v>
          </cell>
          <cell r="J175" t="str">
            <v>Weekly</v>
          </cell>
          <cell r="K175">
            <v>19</v>
          </cell>
          <cell r="L175" t="str">
            <v>Y</v>
          </cell>
          <cell r="M175" t="str">
            <v>R</v>
          </cell>
          <cell r="N175">
            <v>0</v>
          </cell>
        </row>
        <row r="176">
          <cell r="C176" t="str">
            <v>JOAQB</v>
          </cell>
          <cell r="D176" t="str">
            <v>Aqaba</v>
          </cell>
          <cell r="E176" t="str">
            <v>Direct</v>
          </cell>
          <cell r="F176" t="str">
            <v>Rotterdam</v>
          </cell>
          <cell r="G176" t="str">
            <v>Usd</v>
          </cell>
          <cell r="H176">
            <v>65</v>
          </cell>
          <cell r="I176">
            <v>65</v>
          </cell>
          <cell r="J176" t="str">
            <v>Weekly</v>
          </cell>
          <cell r="K176">
            <v>11</v>
          </cell>
          <cell r="L176" t="str">
            <v>Y</v>
          </cell>
          <cell r="M176" t="str">
            <v>R</v>
          </cell>
          <cell r="N176">
            <v>0</v>
          </cell>
        </row>
        <row r="177">
          <cell r="C177" t="str">
            <v>KWKWI</v>
          </cell>
          <cell r="D177" t="str">
            <v>Kuwait</v>
          </cell>
          <cell r="E177" t="str">
            <v>Dubai (Jebel Ali)</v>
          </cell>
          <cell r="F177" t="str">
            <v>Rotterdam</v>
          </cell>
          <cell r="G177" t="str">
            <v>Usd</v>
          </cell>
          <cell r="H177">
            <v>38</v>
          </cell>
          <cell r="I177">
            <v>38</v>
          </cell>
          <cell r="J177" t="str">
            <v>Weekly</v>
          </cell>
          <cell r="K177">
            <v>28</v>
          </cell>
          <cell r="L177" t="str">
            <v>Y</v>
          </cell>
          <cell r="M177" t="str">
            <v>R</v>
          </cell>
          <cell r="N177">
            <v>17</v>
          </cell>
        </row>
        <row r="178">
          <cell r="C178" t="str">
            <v>OMSOH</v>
          </cell>
          <cell r="D178" t="str">
            <v>Sohar</v>
          </cell>
          <cell r="E178" t="str">
            <v>Dubai (Jebel Ali)</v>
          </cell>
          <cell r="F178" t="str">
            <v>Rotterdam</v>
          </cell>
          <cell r="G178" t="str">
            <v>Usd</v>
          </cell>
          <cell r="H178">
            <v>40</v>
          </cell>
          <cell r="I178">
            <v>40</v>
          </cell>
          <cell r="J178" t="str">
            <v>Weekly</v>
          </cell>
          <cell r="K178">
            <v>30</v>
          </cell>
          <cell r="L178" t="str">
            <v>Y</v>
          </cell>
          <cell r="M178" t="str">
            <v>R</v>
          </cell>
          <cell r="N178">
            <v>17</v>
          </cell>
        </row>
        <row r="179">
          <cell r="C179" t="str">
            <v>QADOH</v>
          </cell>
          <cell r="D179" t="str">
            <v>Doha</v>
          </cell>
          <cell r="E179" t="str">
            <v>Dubai (Jebel Ali)</v>
          </cell>
          <cell r="F179" t="str">
            <v>Rotterdam</v>
          </cell>
          <cell r="G179" t="str">
            <v>Usd</v>
          </cell>
          <cell r="H179">
            <v>40</v>
          </cell>
          <cell r="I179">
            <v>40</v>
          </cell>
          <cell r="J179" t="str">
            <v>Weekly</v>
          </cell>
          <cell r="K179">
            <v>30</v>
          </cell>
          <cell r="L179" t="str">
            <v>Y</v>
          </cell>
          <cell r="M179" t="str">
            <v>R</v>
          </cell>
          <cell r="N179">
            <v>17</v>
          </cell>
        </row>
        <row r="180">
          <cell r="C180" t="str">
            <v>SADMM</v>
          </cell>
          <cell r="D180" t="str">
            <v>Dammam</v>
          </cell>
          <cell r="E180" t="str">
            <v>Dubai (Jebel Ali)</v>
          </cell>
          <cell r="F180" t="str">
            <v>Rotterdam</v>
          </cell>
          <cell r="G180" t="str">
            <v>Usd</v>
          </cell>
          <cell r="H180">
            <v>38</v>
          </cell>
          <cell r="I180">
            <v>38</v>
          </cell>
          <cell r="J180" t="str">
            <v>Weekly</v>
          </cell>
          <cell r="K180">
            <v>27</v>
          </cell>
          <cell r="L180" t="str">
            <v>Y</v>
          </cell>
          <cell r="M180" t="str">
            <v>R</v>
          </cell>
          <cell r="N180">
            <v>17</v>
          </cell>
        </row>
        <row r="181">
          <cell r="C181" t="str">
            <v>SAJED</v>
          </cell>
          <cell r="D181" t="str">
            <v>Jeddah</v>
          </cell>
          <cell r="E181" t="str">
            <v>Direct</v>
          </cell>
          <cell r="F181" t="str">
            <v>Rotterdam</v>
          </cell>
          <cell r="G181" t="str">
            <v>Usd</v>
          </cell>
          <cell r="H181">
            <v>35</v>
          </cell>
          <cell r="I181">
            <v>35</v>
          </cell>
          <cell r="J181" t="str">
            <v>Weekly</v>
          </cell>
          <cell r="K181">
            <v>13</v>
          </cell>
          <cell r="L181" t="str">
            <v>Y</v>
          </cell>
          <cell r="M181" t="str">
            <v>R</v>
          </cell>
          <cell r="N181">
            <v>17</v>
          </cell>
        </row>
        <row r="182">
          <cell r="C182" t="str">
            <v>SARYP</v>
          </cell>
          <cell r="D182" t="str">
            <v>Riyadh dry port</v>
          </cell>
          <cell r="E182" t="str">
            <v>Dubai (Jebel Ali)</v>
          </cell>
          <cell r="F182" t="str">
            <v>Rotterdam</v>
          </cell>
          <cell r="G182" t="str">
            <v>Usd</v>
          </cell>
          <cell r="H182">
            <v>50</v>
          </cell>
          <cell r="I182">
            <v>50</v>
          </cell>
          <cell r="J182" t="str">
            <v>Weekly</v>
          </cell>
          <cell r="K182">
            <v>29</v>
          </cell>
          <cell r="L182" t="str">
            <v>Y</v>
          </cell>
          <cell r="M182" t="str">
            <v>R</v>
          </cell>
          <cell r="N182">
            <v>17</v>
          </cell>
        </row>
        <row r="183">
          <cell r="C183" t="str">
            <v>AEAUH</v>
          </cell>
          <cell r="D183" t="str">
            <v>Abu Dhabi</v>
          </cell>
          <cell r="E183" t="str">
            <v>Dubai (Jebel Ali)</v>
          </cell>
          <cell r="F183" t="str">
            <v>Rotterdam</v>
          </cell>
          <cell r="G183" t="str">
            <v>Usd</v>
          </cell>
          <cell r="H183">
            <v>40</v>
          </cell>
          <cell r="I183">
            <v>40</v>
          </cell>
          <cell r="J183" t="str">
            <v>Weekly</v>
          </cell>
          <cell r="K183">
            <v>26</v>
          </cell>
          <cell r="L183" t="str">
            <v>Y</v>
          </cell>
          <cell r="M183" t="str">
            <v>R</v>
          </cell>
          <cell r="N183">
            <v>17</v>
          </cell>
        </row>
        <row r="184">
          <cell r="C184" t="str">
            <v>AEAJM</v>
          </cell>
          <cell r="D184" t="str">
            <v>Ajman</v>
          </cell>
          <cell r="E184" t="str">
            <v>Dubai (Jebel Ali)</v>
          </cell>
          <cell r="F184" t="str">
            <v>Rotterdam</v>
          </cell>
          <cell r="G184" t="str">
            <v>Usd</v>
          </cell>
          <cell r="H184">
            <v>45</v>
          </cell>
          <cell r="I184">
            <v>45</v>
          </cell>
          <cell r="J184" t="str">
            <v>Weekly</v>
          </cell>
          <cell r="K184">
            <v>23</v>
          </cell>
          <cell r="L184" t="str">
            <v>Y</v>
          </cell>
          <cell r="M184" t="str">
            <v>R</v>
          </cell>
          <cell r="N184" t="str">
            <v>17/26</v>
          </cell>
        </row>
        <row r="185">
          <cell r="C185" t="str">
            <v>AEAAN</v>
          </cell>
          <cell r="D185" t="str">
            <v>Al Ain</v>
          </cell>
          <cell r="E185" t="str">
            <v>Dubai (Jebel Ali)</v>
          </cell>
          <cell r="F185" t="str">
            <v>Rotterdam</v>
          </cell>
          <cell r="G185" t="str">
            <v>Usd</v>
          </cell>
          <cell r="H185">
            <v>45</v>
          </cell>
          <cell r="I185">
            <v>45</v>
          </cell>
          <cell r="J185" t="str">
            <v>Weekly</v>
          </cell>
          <cell r="K185">
            <v>23</v>
          </cell>
          <cell r="L185" t="str">
            <v>Y</v>
          </cell>
          <cell r="M185" t="str">
            <v>R</v>
          </cell>
          <cell r="N185" t="str">
            <v>17/26</v>
          </cell>
        </row>
        <row r="186">
          <cell r="C186" t="str">
            <v>AEDXB</v>
          </cell>
          <cell r="D186" t="str">
            <v>Dubai (Jebel Ali)</v>
          </cell>
          <cell r="E186" t="str">
            <v>Direct</v>
          </cell>
          <cell r="F186" t="str">
            <v>Rotterdam</v>
          </cell>
          <cell r="G186" t="str">
            <v>Usd</v>
          </cell>
          <cell r="H186">
            <v>9</v>
          </cell>
          <cell r="I186">
            <v>9</v>
          </cell>
          <cell r="J186" t="str">
            <v>Weekly</v>
          </cell>
          <cell r="K186">
            <v>17</v>
          </cell>
          <cell r="L186" t="str">
            <v>Y</v>
          </cell>
          <cell r="M186" t="str">
            <v>R</v>
          </cell>
          <cell r="N186" t="str">
            <v xml:space="preserve"> </v>
          </cell>
        </row>
        <row r="187">
          <cell r="C187" t="str">
            <v>AEFJR</v>
          </cell>
          <cell r="D187" t="str">
            <v>Fujairah</v>
          </cell>
          <cell r="E187" t="str">
            <v>Dubai (Jebel Ali)</v>
          </cell>
          <cell r="F187" t="str">
            <v>Rotterdam</v>
          </cell>
          <cell r="G187" t="str">
            <v>Usd</v>
          </cell>
          <cell r="H187">
            <v>30</v>
          </cell>
          <cell r="I187">
            <v>30</v>
          </cell>
          <cell r="J187" t="str">
            <v>Weekly</v>
          </cell>
          <cell r="K187">
            <v>23</v>
          </cell>
          <cell r="L187" t="str">
            <v>Y</v>
          </cell>
          <cell r="M187" t="str">
            <v>R</v>
          </cell>
          <cell r="N187" t="str">
            <v>17/26</v>
          </cell>
        </row>
        <row r="188">
          <cell r="C188" t="str">
            <v>AEKLF</v>
          </cell>
          <cell r="D188" t="str">
            <v>Khorfakkan</v>
          </cell>
          <cell r="E188" t="str">
            <v>Dubai (Jebel Ali)</v>
          </cell>
          <cell r="F188" t="str">
            <v>Rotterdam</v>
          </cell>
          <cell r="G188" t="str">
            <v>Usd</v>
          </cell>
          <cell r="H188">
            <v>45</v>
          </cell>
          <cell r="I188">
            <v>45</v>
          </cell>
          <cell r="J188" t="str">
            <v>Weekly</v>
          </cell>
          <cell r="K188">
            <v>23</v>
          </cell>
          <cell r="L188" t="str">
            <v>Y</v>
          </cell>
          <cell r="M188" t="str">
            <v>R</v>
          </cell>
          <cell r="N188" t="str">
            <v>17/26</v>
          </cell>
        </row>
        <row r="189">
          <cell r="C189" t="str">
            <v>AERKT</v>
          </cell>
          <cell r="D189" t="str">
            <v>Ras al Khaimah</v>
          </cell>
          <cell r="E189" t="str">
            <v>Dubai (Jebel Ali)</v>
          </cell>
          <cell r="F189" t="str">
            <v>Rotterdam</v>
          </cell>
          <cell r="G189" t="str">
            <v>Usd</v>
          </cell>
          <cell r="H189">
            <v>30</v>
          </cell>
          <cell r="I189">
            <v>30</v>
          </cell>
          <cell r="J189" t="str">
            <v>Weekly</v>
          </cell>
          <cell r="K189">
            <v>23</v>
          </cell>
          <cell r="L189" t="str">
            <v>Y</v>
          </cell>
          <cell r="M189" t="str">
            <v>R</v>
          </cell>
          <cell r="N189" t="str">
            <v>17/26</v>
          </cell>
        </row>
        <row r="190">
          <cell r="C190" t="str">
            <v>AESHJ</v>
          </cell>
          <cell r="D190" t="str">
            <v>Sharjah (by road)</v>
          </cell>
          <cell r="E190" t="str">
            <v>Dubai (Jebel Ali)</v>
          </cell>
          <cell r="F190" t="str">
            <v>Rotterdam</v>
          </cell>
          <cell r="G190" t="str">
            <v>Usd</v>
          </cell>
          <cell r="H190">
            <v>30</v>
          </cell>
          <cell r="I190">
            <v>30</v>
          </cell>
          <cell r="J190" t="str">
            <v>Weekly</v>
          </cell>
          <cell r="K190">
            <v>26</v>
          </cell>
          <cell r="L190" t="str">
            <v>Y</v>
          </cell>
          <cell r="M190" t="str">
            <v>R</v>
          </cell>
          <cell r="N190" t="str">
            <v>17/26</v>
          </cell>
        </row>
        <row r="191">
          <cell r="C191" t="str">
            <v>AESHJ</v>
          </cell>
          <cell r="D191" t="str">
            <v>Sharjah (by sea)</v>
          </cell>
          <cell r="E191" t="str">
            <v>Dubai (Jebel Ali)</v>
          </cell>
          <cell r="F191" t="str">
            <v>Rotterdam</v>
          </cell>
          <cell r="G191" t="str">
            <v>Usd</v>
          </cell>
          <cell r="H191">
            <v>45</v>
          </cell>
          <cell r="I191">
            <v>45</v>
          </cell>
          <cell r="J191" t="str">
            <v>Weekly</v>
          </cell>
          <cell r="K191">
            <v>27</v>
          </cell>
          <cell r="L191" t="str">
            <v>Y</v>
          </cell>
          <cell r="M191" t="str">
            <v>R</v>
          </cell>
          <cell r="N191">
            <v>17</v>
          </cell>
        </row>
        <row r="192">
          <cell r="C192" t="str">
            <v>AEQIW</v>
          </cell>
          <cell r="D192" t="str">
            <v>Umm al Quwain</v>
          </cell>
          <cell r="E192" t="str">
            <v>Dubai (Jebel Ali)</v>
          </cell>
          <cell r="F192" t="str">
            <v>Rotterdam</v>
          </cell>
          <cell r="G192" t="str">
            <v>Usd</v>
          </cell>
          <cell r="H192">
            <v>45</v>
          </cell>
          <cell r="I192">
            <v>45</v>
          </cell>
          <cell r="J192" t="str">
            <v>Weekly</v>
          </cell>
          <cell r="K192">
            <v>23</v>
          </cell>
          <cell r="L192" t="str">
            <v>Y</v>
          </cell>
          <cell r="M192" t="str">
            <v>R</v>
          </cell>
          <cell r="N192" t="str">
            <v>17/26</v>
          </cell>
        </row>
        <row r="193">
          <cell r="C193" t="str">
            <v>YEADE</v>
          </cell>
          <cell r="D193" t="str">
            <v>Aden</v>
          </cell>
          <cell r="E193" t="str">
            <v>Dubai (Jebel Ali)</v>
          </cell>
          <cell r="F193" t="str">
            <v>Rotterdam</v>
          </cell>
          <cell r="G193" t="str">
            <v>Usd</v>
          </cell>
          <cell r="H193" t="str">
            <v>on request</v>
          </cell>
          <cell r="I193">
            <v>45</v>
          </cell>
          <cell r="J193" t="str">
            <v>Weekly</v>
          </cell>
          <cell r="K193">
            <v>37</v>
          </cell>
          <cell r="L193" t="str">
            <v>Y</v>
          </cell>
          <cell r="M193" t="str">
            <v>R</v>
          </cell>
          <cell r="N193" t="str">
            <v>17/26</v>
          </cell>
        </row>
        <row r="194">
          <cell r="C194" t="str">
            <v>YEHOD</v>
          </cell>
          <cell r="D194" t="str">
            <v>Hodeidah</v>
          </cell>
          <cell r="E194" t="str">
            <v>Dubai (Jebel Ali)</v>
          </cell>
          <cell r="F194" t="str">
            <v>Rotterdam</v>
          </cell>
          <cell r="G194" t="str">
            <v>Usd</v>
          </cell>
          <cell r="H194" t="str">
            <v>on request</v>
          </cell>
          <cell r="I194">
            <v>45</v>
          </cell>
          <cell r="J194" t="str">
            <v>Weekly</v>
          </cell>
          <cell r="K194">
            <v>35</v>
          </cell>
          <cell r="L194" t="str">
            <v>Y</v>
          </cell>
          <cell r="M194" t="str">
            <v>R</v>
          </cell>
          <cell r="N194" t="str">
            <v>17/26</v>
          </cell>
        </row>
        <row r="195">
          <cell r="C195" t="str">
            <v>AOLAD</v>
          </cell>
          <cell r="D195" t="str">
            <v>Luanda</v>
          </cell>
          <cell r="E195" t="str">
            <v>Leixoes (Porto)</v>
          </cell>
          <cell r="F195" t="str">
            <v>Rotterdam</v>
          </cell>
          <cell r="G195" t="str">
            <v>Usd</v>
          </cell>
          <cell r="H195">
            <v>270</v>
          </cell>
          <cell r="I195">
            <v>270</v>
          </cell>
          <cell r="J195" t="str">
            <v>Weekly</v>
          </cell>
          <cell r="K195">
            <v>31</v>
          </cell>
          <cell r="L195" t="str">
            <v>N</v>
          </cell>
          <cell r="M195" t="str">
            <v>R</v>
          </cell>
          <cell r="N195">
            <v>29</v>
          </cell>
        </row>
        <row r="196">
          <cell r="C196" t="str">
            <v>BWGBE</v>
          </cell>
          <cell r="D196" t="str">
            <v>Gaberone</v>
          </cell>
          <cell r="E196" t="str">
            <v>Durban</v>
          </cell>
          <cell r="F196" t="str">
            <v>Rotterdam</v>
          </cell>
          <cell r="G196" t="str">
            <v>Usd</v>
          </cell>
          <cell r="H196">
            <v>145</v>
          </cell>
          <cell r="I196">
            <v>200</v>
          </cell>
          <cell r="J196" t="str">
            <v>Weekly</v>
          </cell>
          <cell r="K196">
            <v>44</v>
          </cell>
          <cell r="L196" t="str">
            <v>N</v>
          </cell>
          <cell r="M196" t="str">
            <v>R</v>
          </cell>
          <cell r="N196" t="str">
            <v xml:space="preserve"> </v>
          </cell>
        </row>
        <row r="197">
          <cell r="C197" t="str">
            <v>CVRAI</v>
          </cell>
          <cell r="D197" t="str">
            <v>Praia</v>
          </cell>
          <cell r="E197" t="str">
            <v>Leixoes (Porto)</v>
          </cell>
          <cell r="F197" t="str">
            <v>Rotterdam</v>
          </cell>
          <cell r="G197" t="str">
            <v>Usd</v>
          </cell>
          <cell r="H197">
            <v>265</v>
          </cell>
          <cell r="I197">
            <v>265</v>
          </cell>
          <cell r="J197" t="str">
            <v>Weekly</v>
          </cell>
          <cell r="K197">
            <v>28</v>
          </cell>
          <cell r="L197" t="str">
            <v>N</v>
          </cell>
          <cell r="M197" t="str">
            <v>R</v>
          </cell>
          <cell r="N197" t="str">
            <v>17/26</v>
          </cell>
        </row>
        <row r="198">
          <cell r="C198" t="str">
            <v>CVVXE</v>
          </cell>
          <cell r="D198" t="str">
            <v>Sao Vicente</v>
          </cell>
          <cell r="E198" t="str">
            <v>Leixoes (Porto)</v>
          </cell>
          <cell r="F198" t="str">
            <v>Rotterdam</v>
          </cell>
          <cell r="G198" t="str">
            <v>Usd</v>
          </cell>
          <cell r="H198">
            <v>265</v>
          </cell>
          <cell r="I198">
            <v>265</v>
          </cell>
          <cell r="J198" t="str">
            <v>Weekly</v>
          </cell>
          <cell r="K198">
            <v>29</v>
          </cell>
          <cell r="L198" t="str">
            <v>N</v>
          </cell>
          <cell r="M198" t="str">
            <v>R</v>
          </cell>
          <cell r="N198" t="str">
            <v>17/26</v>
          </cell>
        </row>
        <row r="199">
          <cell r="C199" t="str">
            <v>DJJIB</v>
          </cell>
          <cell r="D199" t="str">
            <v>Djibouti</v>
          </cell>
          <cell r="E199" t="str">
            <v>Dubai (Jebel Ali)</v>
          </cell>
          <cell r="F199" t="str">
            <v>Rotterdam</v>
          </cell>
          <cell r="G199" t="str">
            <v>Usd</v>
          </cell>
          <cell r="H199">
            <v>83</v>
          </cell>
          <cell r="I199">
            <v>83</v>
          </cell>
          <cell r="J199" t="str">
            <v>Weekly</v>
          </cell>
          <cell r="K199">
            <v>38</v>
          </cell>
          <cell r="L199" t="str">
            <v>Y</v>
          </cell>
          <cell r="M199" t="str">
            <v>N</v>
          </cell>
          <cell r="N199" t="str">
            <v>17/26</v>
          </cell>
        </row>
        <row r="200">
          <cell r="C200" t="str">
            <v>KEMBA</v>
          </cell>
          <cell r="D200" t="str">
            <v>Mombasa</v>
          </cell>
          <cell r="E200" t="str">
            <v>Dubai (Jebel Ali)</v>
          </cell>
          <cell r="F200" t="str">
            <v>Rotterdam</v>
          </cell>
          <cell r="G200" t="str">
            <v>Usd</v>
          </cell>
          <cell r="H200">
            <v>70</v>
          </cell>
          <cell r="I200">
            <v>70</v>
          </cell>
          <cell r="J200" t="str">
            <v>Weekly</v>
          </cell>
          <cell r="K200">
            <v>37</v>
          </cell>
          <cell r="L200" t="str">
            <v>Y</v>
          </cell>
          <cell r="M200" t="str">
            <v>R</v>
          </cell>
          <cell r="N200">
            <v>17</v>
          </cell>
        </row>
        <row r="201">
          <cell r="C201" t="str">
            <v>KENBO</v>
          </cell>
          <cell r="D201" t="str">
            <v>Nairobi</v>
          </cell>
          <cell r="E201" t="str">
            <v>Dubai (Jebel Ali)</v>
          </cell>
          <cell r="F201" t="str">
            <v>Rotterdam</v>
          </cell>
          <cell r="G201" t="str">
            <v>Usd</v>
          </cell>
          <cell r="H201">
            <v>150</v>
          </cell>
          <cell r="I201">
            <v>150</v>
          </cell>
          <cell r="J201" t="str">
            <v>Weekly</v>
          </cell>
          <cell r="K201">
            <v>45</v>
          </cell>
          <cell r="L201" t="str">
            <v>R</v>
          </cell>
          <cell r="M201" t="str">
            <v>R</v>
          </cell>
          <cell r="N201" t="str">
            <v>17/26</v>
          </cell>
        </row>
        <row r="202">
          <cell r="C202" t="str">
            <v>MGTNR</v>
          </cell>
          <cell r="D202" t="str">
            <v>Antananarivo</v>
          </cell>
          <cell r="E202" t="str">
            <v>Durban</v>
          </cell>
          <cell r="F202" t="str">
            <v>Rotterdam</v>
          </cell>
          <cell r="G202" t="str">
            <v>Usd</v>
          </cell>
          <cell r="H202">
            <v>260</v>
          </cell>
          <cell r="I202">
            <v>260</v>
          </cell>
          <cell r="J202" t="str">
            <v>Weekly</v>
          </cell>
          <cell r="K202">
            <v>56</v>
          </cell>
          <cell r="L202" t="str">
            <v>Y</v>
          </cell>
          <cell r="M202" t="str">
            <v>R</v>
          </cell>
          <cell r="N202">
            <v>34</v>
          </cell>
        </row>
        <row r="203">
          <cell r="C203" t="str">
            <v>MGTMM</v>
          </cell>
          <cell r="D203" t="str">
            <v>Tamatave</v>
          </cell>
          <cell r="E203" t="str">
            <v>Durban</v>
          </cell>
          <cell r="F203" t="str">
            <v>Rotterdam</v>
          </cell>
          <cell r="G203" t="str">
            <v>Usd</v>
          </cell>
          <cell r="H203">
            <v>170</v>
          </cell>
          <cell r="I203">
            <v>170</v>
          </cell>
          <cell r="J203" t="str">
            <v>Weekly</v>
          </cell>
          <cell r="K203">
            <v>54</v>
          </cell>
          <cell r="L203" t="str">
            <v>Y</v>
          </cell>
          <cell r="M203" t="str">
            <v>R</v>
          </cell>
          <cell r="N203">
            <v>34</v>
          </cell>
        </row>
        <row r="204">
          <cell r="C204" t="str">
            <v>MWBLZ</v>
          </cell>
          <cell r="D204" t="str">
            <v>Blantyre</v>
          </cell>
          <cell r="E204" t="str">
            <v>Durban</v>
          </cell>
          <cell r="F204" t="str">
            <v>Rotterdam</v>
          </cell>
          <cell r="G204" t="str">
            <v>Usd</v>
          </cell>
          <cell r="H204">
            <v>235</v>
          </cell>
          <cell r="I204">
            <v>290</v>
          </cell>
          <cell r="J204" t="str">
            <v>Weekly</v>
          </cell>
          <cell r="K204">
            <v>47</v>
          </cell>
          <cell r="L204" t="str">
            <v>N</v>
          </cell>
          <cell r="M204" t="str">
            <v>R</v>
          </cell>
          <cell r="N204">
            <v>34</v>
          </cell>
        </row>
        <row r="205">
          <cell r="C205" t="str">
            <v>MWLLW</v>
          </cell>
          <cell r="D205" t="str">
            <v>Lilongwe</v>
          </cell>
          <cell r="E205" t="str">
            <v>Durban</v>
          </cell>
          <cell r="F205" t="str">
            <v>Rotterdam</v>
          </cell>
          <cell r="G205" t="str">
            <v>Usd</v>
          </cell>
          <cell r="H205">
            <v>235</v>
          </cell>
          <cell r="I205">
            <v>290</v>
          </cell>
          <cell r="J205" t="str">
            <v>Weekly</v>
          </cell>
          <cell r="K205">
            <v>50</v>
          </cell>
          <cell r="L205" t="str">
            <v>N</v>
          </cell>
          <cell r="M205" t="str">
            <v>R</v>
          </cell>
          <cell r="N205">
            <v>34</v>
          </cell>
        </row>
        <row r="206">
          <cell r="C206" t="str">
            <v>MUPLU</v>
          </cell>
          <cell r="D206" t="str">
            <v>Port Louis</v>
          </cell>
          <cell r="E206" t="str">
            <v>Singapore</v>
          </cell>
          <cell r="F206" t="str">
            <v>Rotterdam</v>
          </cell>
          <cell r="G206" t="str">
            <v>Usd</v>
          </cell>
          <cell r="H206">
            <v>68</v>
          </cell>
          <cell r="I206">
            <v>68</v>
          </cell>
          <cell r="J206" t="str">
            <v>Weekly</v>
          </cell>
          <cell r="K206">
            <v>39</v>
          </cell>
          <cell r="L206" t="str">
            <v>Y</v>
          </cell>
          <cell r="M206" t="str">
            <v>R</v>
          </cell>
          <cell r="N206">
            <v>20</v>
          </cell>
        </row>
        <row r="207">
          <cell r="C207" t="str">
            <v>MZMPM</v>
          </cell>
          <cell r="D207" t="str">
            <v>Maputo</v>
          </cell>
          <cell r="E207" t="str">
            <v>Durban</v>
          </cell>
          <cell r="F207" t="str">
            <v>Rotterdam</v>
          </cell>
          <cell r="G207" t="str">
            <v>Usd</v>
          </cell>
          <cell r="H207">
            <v>130</v>
          </cell>
          <cell r="I207">
            <v>170</v>
          </cell>
          <cell r="J207" t="str">
            <v>Weekly</v>
          </cell>
          <cell r="K207">
            <v>45</v>
          </cell>
          <cell r="L207" t="str">
            <v>N</v>
          </cell>
          <cell r="M207" t="str">
            <v>R</v>
          </cell>
          <cell r="N207" t="str">
            <v>29, 34</v>
          </cell>
        </row>
        <row r="208">
          <cell r="C208" t="str">
            <v>NAWVB</v>
          </cell>
          <cell r="D208" t="str">
            <v>Walvisbay</v>
          </cell>
          <cell r="E208" t="str">
            <v>Durban</v>
          </cell>
          <cell r="F208" t="str">
            <v>Rotterdam</v>
          </cell>
          <cell r="G208" t="str">
            <v>Usd</v>
          </cell>
          <cell r="H208">
            <v>160</v>
          </cell>
          <cell r="I208">
            <v>160</v>
          </cell>
          <cell r="J208" t="str">
            <v>Weekly</v>
          </cell>
          <cell r="K208">
            <v>48</v>
          </cell>
          <cell r="L208" t="str">
            <v>N</v>
          </cell>
          <cell r="M208" t="str">
            <v>R</v>
          </cell>
          <cell r="N208">
            <v>34</v>
          </cell>
        </row>
        <row r="209">
          <cell r="C209" t="str">
            <v>REPDG</v>
          </cell>
          <cell r="D209" t="str">
            <v>Pointe des Galets</v>
          </cell>
          <cell r="E209" t="str">
            <v>Durban</v>
          </cell>
          <cell r="F209" t="str">
            <v>Rotterdam</v>
          </cell>
          <cell r="G209" t="str">
            <v>Usd</v>
          </cell>
          <cell r="H209">
            <v>162</v>
          </cell>
          <cell r="I209">
            <v>162</v>
          </cell>
          <cell r="J209" t="str">
            <v>Weekly</v>
          </cell>
          <cell r="K209">
            <v>52</v>
          </cell>
          <cell r="L209" t="str">
            <v>Y</v>
          </cell>
          <cell r="M209" t="str">
            <v>R</v>
          </cell>
          <cell r="N209">
            <v>34</v>
          </cell>
        </row>
        <row r="210">
          <cell r="C210" t="str">
            <v>SCMAW</v>
          </cell>
          <cell r="D210" t="str">
            <v>Mahe</v>
          </cell>
          <cell r="E210" t="str">
            <v>Singapore</v>
          </cell>
          <cell r="F210" t="str">
            <v>Rotterdam</v>
          </cell>
          <cell r="G210" t="str">
            <v>Usd</v>
          </cell>
          <cell r="H210">
            <v>212</v>
          </cell>
          <cell r="I210">
            <v>212</v>
          </cell>
          <cell r="J210" t="str">
            <v>Weekly</v>
          </cell>
          <cell r="K210">
            <v>63</v>
          </cell>
          <cell r="L210" t="str">
            <v>Y</v>
          </cell>
          <cell r="M210" t="str">
            <v>R</v>
          </cell>
          <cell r="N210">
            <v>20</v>
          </cell>
        </row>
        <row r="211">
          <cell r="C211" t="str">
            <v>ZACPT</v>
          </cell>
          <cell r="D211" t="str">
            <v>Cape Town</v>
          </cell>
          <cell r="E211" t="str">
            <v>Durban</v>
          </cell>
          <cell r="F211" t="str">
            <v>Rotterdam</v>
          </cell>
          <cell r="G211" t="str">
            <v>Usd</v>
          </cell>
          <cell r="H211">
            <v>40</v>
          </cell>
          <cell r="I211">
            <v>40</v>
          </cell>
          <cell r="J211" t="str">
            <v>Weekly</v>
          </cell>
          <cell r="K211">
            <v>35</v>
          </cell>
          <cell r="L211" t="str">
            <v>Y</v>
          </cell>
          <cell r="M211" t="str">
            <v>Y</v>
          </cell>
          <cell r="N211">
            <v>34</v>
          </cell>
        </row>
        <row r="212">
          <cell r="C212" t="str">
            <v>ZADUR</v>
          </cell>
          <cell r="D212" t="str">
            <v>Durban</v>
          </cell>
          <cell r="E212" t="str">
            <v>Direct</v>
          </cell>
          <cell r="F212" t="str">
            <v>Rotterdam</v>
          </cell>
          <cell r="G212" t="str">
            <v>Usd</v>
          </cell>
          <cell r="H212">
            <v>32</v>
          </cell>
          <cell r="I212">
            <v>32</v>
          </cell>
          <cell r="J212" t="str">
            <v>Weekly</v>
          </cell>
          <cell r="K212">
            <v>28</v>
          </cell>
          <cell r="L212" t="str">
            <v>Y</v>
          </cell>
          <cell r="M212" t="str">
            <v>Y</v>
          </cell>
          <cell r="N212">
            <v>34</v>
          </cell>
        </row>
        <row r="213">
          <cell r="C213" t="str">
            <v>ZAELS</v>
          </cell>
          <cell r="D213" t="str">
            <v>East London</v>
          </cell>
          <cell r="E213" t="str">
            <v>Durban</v>
          </cell>
          <cell r="F213" t="str">
            <v>Rotterdam</v>
          </cell>
          <cell r="G213" t="str">
            <v>Usd</v>
          </cell>
          <cell r="H213">
            <v>125</v>
          </cell>
          <cell r="I213">
            <v>200</v>
          </cell>
          <cell r="J213" t="str">
            <v>Weekly</v>
          </cell>
          <cell r="K213">
            <v>37</v>
          </cell>
          <cell r="L213" t="str">
            <v>Y</v>
          </cell>
          <cell r="M213" t="str">
            <v>Y</v>
          </cell>
          <cell r="N213">
            <v>34</v>
          </cell>
        </row>
        <row r="214">
          <cell r="C214" t="str">
            <v>ZAJNB</v>
          </cell>
          <cell r="D214" t="str">
            <v>Johannesburg</v>
          </cell>
          <cell r="E214" t="str">
            <v>Durban</v>
          </cell>
          <cell r="F214" t="str">
            <v>Rotterdam</v>
          </cell>
          <cell r="G214" t="str">
            <v>Usd</v>
          </cell>
          <cell r="H214">
            <v>50</v>
          </cell>
          <cell r="I214">
            <v>50</v>
          </cell>
          <cell r="J214" t="str">
            <v>Weekly</v>
          </cell>
          <cell r="K214">
            <v>32</v>
          </cell>
          <cell r="L214" t="str">
            <v>Y</v>
          </cell>
          <cell r="M214" t="str">
            <v>Y</v>
          </cell>
          <cell r="N214">
            <v>34</v>
          </cell>
        </row>
        <row r="215">
          <cell r="C215" t="str">
            <v>ZAPLZ</v>
          </cell>
          <cell r="D215" t="str">
            <v>Port Elizabeth</v>
          </cell>
          <cell r="E215" t="str">
            <v>Durban</v>
          </cell>
          <cell r="F215" t="str">
            <v>Rotterdam</v>
          </cell>
          <cell r="G215" t="str">
            <v>Usd</v>
          </cell>
          <cell r="H215">
            <v>65</v>
          </cell>
          <cell r="I215">
            <v>65</v>
          </cell>
          <cell r="J215" t="str">
            <v>Weekly</v>
          </cell>
          <cell r="K215">
            <v>37</v>
          </cell>
          <cell r="L215" t="str">
            <v>Y</v>
          </cell>
          <cell r="M215" t="str">
            <v>Y</v>
          </cell>
          <cell r="N215">
            <v>20</v>
          </cell>
        </row>
        <row r="216">
          <cell r="C216" t="str">
            <v>SDPZU</v>
          </cell>
          <cell r="D216" t="str">
            <v>Port Sudan</v>
          </cell>
          <cell r="E216" t="str">
            <v>Dubai (Jebel Ali)</v>
          </cell>
          <cell r="F216" t="str">
            <v>Rotterdam</v>
          </cell>
          <cell r="G216" t="str">
            <v>Usd</v>
          </cell>
          <cell r="H216">
            <v>85</v>
          </cell>
          <cell r="I216">
            <v>85</v>
          </cell>
          <cell r="J216" t="str">
            <v>Weekly</v>
          </cell>
          <cell r="K216">
            <v>41</v>
          </cell>
          <cell r="L216" t="str">
            <v>N</v>
          </cell>
          <cell r="M216" t="str">
            <v>N</v>
          </cell>
          <cell r="N216" t="str">
            <v>29, 34</v>
          </cell>
        </row>
        <row r="217">
          <cell r="C217" t="str">
            <v>TZDAR</v>
          </cell>
          <cell r="D217" t="str">
            <v>Dar Es Salaam</v>
          </cell>
          <cell r="E217" t="str">
            <v>Dubai (Jebel Ali)</v>
          </cell>
          <cell r="F217" t="str">
            <v>Rotterdam</v>
          </cell>
          <cell r="G217" t="str">
            <v>Usd</v>
          </cell>
          <cell r="H217">
            <v>75</v>
          </cell>
          <cell r="I217">
            <v>75</v>
          </cell>
          <cell r="J217" t="str">
            <v>Weekly</v>
          </cell>
          <cell r="K217">
            <v>39</v>
          </cell>
          <cell r="L217" t="str">
            <v>Y</v>
          </cell>
          <cell r="M217" t="str">
            <v>R</v>
          </cell>
          <cell r="N217">
            <v>34</v>
          </cell>
        </row>
        <row r="218">
          <cell r="C218" t="str">
            <v>UGKLA</v>
          </cell>
          <cell r="D218" t="str">
            <v>Kampala</v>
          </cell>
          <cell r="E218" t="str">
            <v>Dubai (Jebel Ali)</v>
          </cell>
          <cell r="F218" t="str">
            <v>Rotterdam</v>
          </cell>
          <cell r="G218" t="str">
            <v>Usd</v>
          </cell>
          <cell r="H218">
            <v>230</v>
          </cell>
          <cell r="I218">
            <v>230</v>
          </cell>
          <cell r="J218" t="str">
            <v>Weekly</v>
          </cell>
          <cell r="K218">
            <v>54</v>
          </cell>
          <cell r="L218" t="str">
            <v>N</v>
          </cell>
          <cell r="M218" t="str">
            <v>R</v>
          </cell>
          <cell r="N218">
            <v>34</v>
          </cell>
        </row>
        <row r="219">
          <cell r="C219" t="str">
            <v>ZMKIW</v>
          </cell>
          <cell r="D219" t="str">
            <v>Kitwe</v>
          </cell>
          <cell r="E219" t="str">
            <v>Durban</v>
          </cell>
          <cell r="F219" t="str">
            <v>Rotterdam</v>
          </cell>
          <cell r="G219" t="str">
            <v>Usd</v>
          </cell>
          <cell r="H219">
            <v>290</v>
          </cell>
          <cell r="I219">
            <v>360</v>
          </cell>
          <cell r="J219" t="str">
            <v>Weekly</v>
          </cell>
          <cell r="K219">
            <v>54</v>
          </cell>
          <cell r="L219" t="str">
            <v>N</v>
          </cell>
          <cell r="M219" t="str">
            <v>R</v>
          </cell>
          <cell r="N219">
            <v>34</v>
          </cell>
        </row>
        <row r="220">
          <cell r="C220" t="str">
            <v>ZMLUN</v>
          </cell>
          <cell r="D220" t="str">
            <v>Lusaka</v>
          </cell>
          <cell r="E220" t="str">
            <v>Durban</v>
          </cell>
          <cell r="F220" t="str">
            <v>Rotterdam</v>
          </cell>
          <cell r="G220" t="str">
            <v>Usd</v>
          </cell>
          <cell r="H220">
            <v>180</v>
          </cell>
          <cell r="I220">
            <v>290</v>
          </cell>
          <cell r="J220" t="str">
            <v>Weekly</v>
          </cell>
          <cell r="K220">
            <v>44</v>
          </cell>
          <cell r="L220" t="str">
            <v>N</v>
          </cell>
          <cell r="M220" t="str">
            <v>R</v>
          </cell>
          <cell r="N220">
            <v>34</v>
          </cell>
        </row>
        <row r="221">
          <cell r="C221" t="str">
            <v>ZMNLA</v>
          </cell>
          <cell r="D221" t="str">
            <v>Ndola</v>
          </cell>
          <cell r="E221" t="str">
            <v>Durban</v>
          </cell>
          <cell r="F221" t="str">
            <v>Rotterdam</v>
          </cell>
          <cell r="G221" t="str">
            <v>Usd</v>
          </cell>
          <cell r="H221">
            <v>290</v>
          </cell>
          <cell r="I221">
            <v>360</v>
          </cell>
          <cell r="J221" t="str">
            <v>Weekly</v>
          </cell>
          <cell r="K221">
            <v>46</v>
          </cell>
          <cell r="L221" t="str">
            <v>N</v>
          </cell>
          <cell r="M221" t="str">
            <v>R</v>
          </cell>
          <cell r="N221">
            <v>34</v>
          </cell>
        </row>
        <row r="222">
          <cell r="C222" t="str">
            <v>ZWBUQ</v>
          </cell>
          <cell r="D222" t="str">
            <v>Bulawayo</v>
          </cell>
          <cell r="E222" t="str">
            <v>Durban</v>
          </cell>
          <cell r="F222" t="str">
            <v>Rotterdam</v>
          </cell>
          <cell r="G222" t="str">
            <v>Usd</v>
          </cell>
          <cell r="H222">
            <v>145</v>
          </cell>
          <cell r="I222">
            <v>200</v>
          </cell>
          <cell r="J222" t="str">
            <v>Weekly</v>
          </cell>
          <cell r="K222">
            <v>44</v>
          </cell>
          <cell r="L222" t="str">
            <v>N</v>
          </cell>
          <cell r="M222" t="str">
            <v>R</v>
          </cell>
          <cell r="N222">
            <v>34</v>
          </cell>
        </row>
        <row r="223">
          <cell r="C223" t="str">
            <v>ZWHRE</v>
          </cell>
          <cell r="D223" t="str">
            <v>Harare</v>
          </cell>
          <cell r="E223" t="str">
            <v>Durban</v>
          </cell>
          <cell r="F223" t="str">
            <v>Rotterdam</v>
          </cell>
          <cell r="G223" t="str">
            <v>Usd</v>
          </cell>
          <cell r="H223">
            <v>170</v>
          </cell>
          <cell r="I223">
            <v>240</v>
          </cell>
          <cell r="J223" t="str">
            <v>Weekly</v>
          </cell>
          <cell r="K223">
            <v>49</v>
          </cell>
          <cell r="L223" t="str">
            <v>N</v>
          </cell>
          <cell r="M223" t="str">
            <v>R</v>
          </cell>
          <cell r="N223">
            <v>34</v>
          </cell>
        </row>
        <row r="224">
          <cell r="C224" t="str">
            <v>PTFLW</v>
          </cell>
          <cell r="D224" t="str">
            <v>Flores Island</v>
          </cell>
          <cell r="E224" t="str">
            <v>Leixoes (Porto)</v>
          </cell>
          <cell r="F224" t="str">
            <v>Rotterdam</v>
          </cell>
          <cell r="G224" t="str">
            <v>Usd</v>
          </cell>
          <cell r="H224">
            <v>245</v>
          </cell>
          <cell r="I224">
            <v>245</v>
          </cell>
          <cell r="J224" t="str">
            <v>Weekly</v>
          </cell>
          <cell r="K224">
            <v>24</v>
          </cell>
          <cell r="L224" t="str">
            <v>N</v>
          </cell>
          <cell r="M224" t="str">
            <v>R</v>
          </cell>
          <cell r="N224" t="str">
            <v xml:space="preserve"> </v>
          </cell>
        </row>
        <row r="225">
          <cell r="C225" t="str">
            <v>PTGRW</v>
          </cell>
          <cell r="D225" t="str">
            <v>Graciosa Island</v>
          </cell>
          <cell r="E225" t="str">
            <v>Leixoes (Porto)</v>
          </cell>
          <cell r="F225" t="str">
            <v>Rotterdam</v>
          </cell>
          <cell r="G225" t="str">
            <v>Usd</v>
          </cell>
          <cell r="H225">
            <v>240</v>
          </cell>
          <cell r="I225">
            <v>240</v>
          </cell>
          <cell r="J225" t="str">
            <v>Weekly</v>
          </cell>
          <cell r="K225">
            <v>24</v>
          </cell>
          <cell r="L225" t="str">
            <v>N</v>
          </cell>
          <cell r="M225" t="str">
            <v>R</v>
          </cell>
          <cell r="N225" t="str">
            <v xml:space="preserve"> </v>
          </cell>
        </row>
        <row r="226">
          <cell r="C226" t="str">
            <v>PTHOR</v>
          </cell>
          <cell r="D226" t="str">
            <v>Horta Island</v>
          </cell>
          <cell r="E226" t="str">
            <v>Leixoes (Porto)</v>
          </cell>
          <cell r="F226" t="str">
            <v>Rotterdam</v>
          </cell>
          <cell r="G226" t="str">
            <v>Usd</v>
          </cell>
          <cell r="H226">
            <v>220</v>
          </cell>
          <cell r="I226">
            <v>220</v>
          </cell>
          <cell r="J226" t="str">
            <v>Weekly</v>
          </cell>
          <cell r="K226">
            <v>24</v>
          </cell>
          <cell r="L226" t="str">
            <v>N</v>
          </cell>
          <cell r="M226" t="str">
            <v>R</v>
          </cell>
          <cell r="N226" t="str">
            <v xml:space="preserve"> </v>
          </cell>
        </row>
        <row r="227">
          <cell r="C227" t="str">
            <v>PTPIC</v>
          </cell>
          <cell r="D227" t="str">
            <v>Pico Island</v>
          </cell>
          <cell r="E227" t="str">
            <v>Leixoes (Porto)</v>
          </cell>
          <cell r="F227" t="str">
            <v>Rotterdam</v>
          </cell>
          <cell r="G227" t="str">
            <v>Usd</v>
          </cell>
          <cell r="H227">
            <v>220</v>
          </cell>
          <cell r="I227">
            <v>220</v>
          </cell>
          <cell r="J227" t="str">
            <v>Weekly</v>
          </cell>
          <cell r="K227">
            <v>24</v>
          </cell>
          <cell r="L227" t="str">
            <v>N</v>
          </cell>
          <cell r="M227" t="str">
            <v>R</v>
          </cell>
          <cell r="N227" t="str">
            <v xml:space="preserve"> </v>
          </cell>
        </row>
        <row r="228">
          <cell r="C228" t="str">
            <v>PTSMA</v>
          </cell>
          <cell r="D228" t="str">
            <v>Santa Maria Island</v>
          </cell>
          <cell r="E228" t="str">
            <v>Leixoes (Porto)</v>
          </cell>
          <cell r="F228" t="str">
            <v>Rotterdam</v>
          </cell>
          <cell r="G228" t="str">
            <v>Usd</v>
          </cell>
          <cell r="H228">
            <v>225</v>
          </cell>
          <cell r="I228">
            <v>225</v>
          </cell>
          <cell r="J228" t="str">
            <v>Weekly</v>
          </cell>
          <cell r="K228">
            <v>24</v>
          </cell>
          <cell r="L228" t="str">
            <v>N</v>
          </cell>
          <cell r="M228" t="str">
            <v>R</v>
          </cell>
          <cell r="N228" t="str">
            <v xml:space="preserve"> </v>
          </cell>
        </row>
        <row r="229">
          <cell r="C229" t="str">
            <v>PTSJZ</v>
          </cell>
          <cell r="D229" t="str">
            <v>Sao Jorge Island</v>
          </cell>
          <cell r="E229" t="str">
            <v>Leixoes (Porto)</v>
          </cell>
          <cell r="F229" t="str">
            <v>Rotterdam</v>
          </cell>
          <cell r="G229" t="str">
            <v>Usd</v>
          </cell>
          <cell r="H229">
            <v>230</v>
          </cell>
          <cell r="I229">
            <v>230</v>
          </cell>
          <cell r="J229" t="str">
            <v>Weekly</v>
          </cell>
          <cell r="K229">
            <v>24</v>
          </cell>
          <cell r="L229" t="str">
            <v>N</v>
          </cell>
          <cell r="M229" t="str">
            <v>R</v>
          </cell>
          <cell r="N229" t="str">
            <v xml:space="preserve"> </v>
          </cell>
        </row>
        <row r="230">
          <cell r="C230" t="str">
            <v>PTSMI</v>
          </cell>
          <cell r="D230" t="str">
            <v>Sao Miguel Island</v>
          </cell>
          <cell r="E230" t="str">
            <v>Leixoes (Porto)</v>
          </cell>
          <cell r="F230" t="str">
            <v>Rotterdam</v>
          </cell>
          <cell r="G230" t="str">
            <v>Usd</v>
          </cell>
          <cell r="H230">
            <v>180</v>
          </cell>
          <cell r="I230">
            <v>180</v>
          </cell>
          <cell r="J230" t="str">
            <v>Weekly</v>
          </cell>
          <cell r="K230">
            <v>24</v>
          </cell>
          <cell r="L230" t="str">
            <v>N</v>
          </cell>
          <cell r="M230" t="str">
            <v>R</v>
          </cell>
          <cell r="N230" t="str">
            <v xml:space="preserve"> </v>
          </cell>
        </row>
        <row r="231">
          <cell r="C231" t="str">
            <v>PTTER</v>
          </cell>
          <cell r="D231" t="str">
            <v>Terceira Island</v>
          </cell>
          <cell r="E231" t="str">
            <v>Leixoes (Porto)</v>
          </cell>
          <cell r="F231" t="str">
            <v>Rotterdam</v>
          </cell>
          <cell r="G231" t="str">
            <v>Usd</v>
          </cell>
          <cell r="H231">
            <v>180</v>
          </cell>
          <cell r="I231">
            <v>180</v>
          </cell>
          <cell r="J231" t="str">
            <v>Weekly</v>
          </cell>
          <cell r="K231">
            <v>24</v>
          </cell>
          <cell r="L231" t="str">
            <v>N</v>
          </cell>
          <cell r="M231" t="str">
            <v>R</v>
          </cell>
          <cell r="N231" t="str">
            <v xml:space="preserve"> </v>
          </cell>
        </row>
        <row r="232">
          <cell r="C232" t="str">
            <v>EGALY</v>
          </cell>
          <cell r="D232" t="str">
            <v>Alexandria</v>
          </cell>
          <cell r="E232" t="str">
            <v>Direct</v>
          </cell>
          <cell r="F232" t="str">
            <v>Rotterdam</v>
          </cell>
          <cell r="G232" t="str">
            <v>Euro</v>
          </cell>
          <cell r="H232">
            <v>18</v>
          </cell>
          <cell r="I232">
            <v>18</v>
          </cell>
          <cell r="J232" t="str">
            <v>Weekly</v>
          </cell>
          <cell r="K232">
            <v>18</v>
          </cell>
          <cell r="L232" t="str">
            <v>Y</v>
          </cell>
          <cell r="M232" t="str">
            <v>R</v>
          </cell>
          <cell r="N232">
            <v>16</v>
          </cell>
        </row>
        <row r="233">
          <cell r="C233" t="str">
            <v>EGCAI</v>
          </cell>
          <cell r="D233" t="str">
            <v>Cairo</v>
          </cell>
          <cell r="E233" t="str">
            <v>Alexandria</v>
          </cell>
          <cell r="F233" t="str">
            <v>Rotterdam</v>
          </cell>
          <cell r="G233" t="str">
            <v>Euro</v>
          </cell>
          <cell r="H233">
            <v>50</v>
          </cell>
          <cell r="I233">
            <v>50</v>
          </cell>
          <cell r="J233" t="str">
            <v>Weekly</v>
          </cell>
          <cell r="K233">
            <v>22</v>
          </cell>
          <cell r="L233" t="str">
            <v>Y</v>
          </cell>
          <cell r="M233" t="str">
            <v>R</v>
          </cell>
          <cell r="N233">
            <v>16</v>
          </cell>
        </row>
        <row r="234">
          <cell r="C234" t="str">
            <v>EGDMT</v>
          </cell>
          <cell r="D234" t="str">
            <v>Damietta</v>
          </cell>
          <cell r="E234" t="str">
            <v>Alexandria</v>
          </cell>
          <cell r="F234" t="str">
            <v>Rotterdam</v>
          </cell>
          <cell r="G234" t="str">
            <v>Euro</v>
          </cell>
          <cell r="H234">
            <v>60</v>
          </cell>
          <cell r="I234">
            <v>60</v>
          </cell>
          <cell r="J234" t="str">
            <v>Weekly</v>
          </cell>
          <cell r="K234">
            <v>22</v>
          </cell>
          <cell r="L234" t="str">
            <v>Y</v>
          </cell>
          <cell r="M234" t="str">
            <v>R</v>
          </cell>
          <cell r="N234">
            <v>16</v>
          </cell>
        </row>
        <row r="235">
          <cell r="C235" t="str">
            <v>EGPSD</v>
          </cell>
          <cell r="D235" t="str">
            <v>Port Said</v>
          </cell>
          <cell r="E235" t="str">
            <v>Alexandria</v>
          </cell>
          <cell r="F235" t="str">
            <v>Rotterdam</v>
          </cell>
          <cell r="G235" t="str">
            <v>Euro</v>
          </cell>
          <cell r="H235">
            <v>50</v>
          </cell>
          <cell r="I235">
            <v>50</v>
          </cell>
          <cell r="J235" t="str">
            <v>Weekly</v>
          </cell>
          <cell r="K235">
            <v>24</v>
          </cell>
          <cell r="L235" t="str">
            <v>Y</v>
          </cell>
          <cell r="M235" t="str">
            <v>R</v>
          </cell>
          <cell r="N235">
            <v>16</v>
          </cell>
        </row>
        <row r="236">
          <cell r="C236" t="str">
            <v>EGSUZ</v>
          </cell>
          <cell r="D236" t="str">
            <v>Port Suez</v>
          </cell>
          <cell r="E236" t="str">
            <v>Alexandria</v>
          </cell>
          <cell r="F236" t="str">
            <v>Rotterdam</v>
          </cell>
          <cell r="G236" t="str">
            <v>Euro</v>
          </cell>
          <cell r="H236">
            <v>60</v>
          </cell>
          <cell r="I236">
            <v>60</v>
          </cell>
          <cell r="J236" t="str">
            <v>Weekly</v>
          </cell>
          <cell r="K236">
            <v>22</v>
          </cell>
          <cell r="L236" t="str">
            <v>Y</v>
          </cell>
          <cell r="M236" t="str">
            <v>R</v>
          </cell>
          <cell r="N236">
            <v>16</v>
          </cell>
        </row>
        <row r="237">
          <cell r="C237" t="str">
            <v>EGSOK</v>
          </cell>
          <cell r="D237" t="str">
            <v>Sokhna</v>
          </cell>
          <cell r="E237" t="str">
            <v>Alexandria</v>
          </cell>
          <cell r="F237" t="str">
            <v>Rotterdam</v>
          </cell>
          <cell r="G237" t="str">
            <v>Euro</v>
          </cell>
          <cell r="H237">
            <v>65</v>
          </cell>
          <cell r="I237">
            <v>65</v>
          </cell>
          <cell r="J237" t="str">
            <v>Weekly</v>
          </cell>
          <cell r="K237">
            <v>22</v>
          </cell>
          <cell r="L237" t="str">
            <v>Y</v>
          </cell>
          <cell r="M237" t="str">
            <v>R</v>
          </cell>
          <cell r="N237">
            <v>16</v>
          </cell>
        </row>
        <row r="238">
          <cell r="C238" t="str">
            <v>EGTRC</v>
          </cell>
          <cell r="D238" t="str">
            <v>10th of Ramadan</v>
          </cell>
          <cell r="E238" t="str">
            <v>Alexandria</v>
          </cell>
          <cell r="F238" t="str">
            <v>Rotterdam</v>
          </cell>
          <cell r="G238" t="str">
            <v>Euro</v>
          </cell>
          <cell r="H238">
            <v>60</v>
          </cell>
          <cell r="I238">
            <v>60</v>
          </cell>
          <cell r="J238" t="str">
            <v>Weekly</v>
          </cell>
          <cell r="K238">
            <v>22</v>
          </cell>
          <cell r="L238" t="str">
            <v>Y</v>
          </cell>
          <cell r="M238" t="str">
            <v>R</v>
          </cell>
          <cell r="N238">
            <v>16</v>
          </cell>
        </row>
        <row r="239">
          <cell r="C239" t="str">
            <v>GRATH</v>
          </cell>
          <cell r="D239" t="str">
            <v>Athens</v>
          </cell>
          <cell r="E239" t="str">
            <v>Piraeus</v>
          </cell>
          <cell r="F239" t="str">
            <v>Rotterdam</v>
          </cell>
          <cell r="G239" t="str">
            <v>Euro</v>
          </cell>
          <cell r="H239" t="str">
            <v>on request</v>
          </cell>
          <cell r="I239">
            <v>180</v>
          </cell>
          <cell r="J239" t="str">
            <v>Bi-weekly</v>
          </cell>
          <cell r="K239">
            <v>13</v>
          </cell>
          <cell r="L239" t="str">
            <v>Y</v>
          </cell>
          <cell r="M239" t="str">
            <v>Y</v>
          </cell>
          <cell r="N239" t="str">
            <v xml:space="preserve"> </v>
          </cell>
        </row>
        <row r="240">
          <cell r="C240" t="str">
            <v>GRPIR</v>
          </cell>
          <cell r="D240" t="str">
            <v>Piraeus</v>
          </cell>
          <cell r="E240" t="str">
            <v>Direct</v>
          </cell>
          <cell r="F240" t="str">
            <v>Rotterdam</v>
          </cell>
          <cell r="G240" t="str">
            <v>Euro</v>
          </cell>
          <cell r="H240" t="str">
            <v>on request</v>
          </cell>
          <cell r="I240">
            <v>180</v>
          </cell>
          <cell r="J240" t="str">
            <v>Bi-weekly</v>
          </cell>
          <cell r="K240">
            <v>9</v>
          </cell>
          <cell r="L240" t="str">
            <v>Y</v>
          </cell>
          <cell r="M240" t="str">
            <v>Y</v>
          </cell>
          <cell r="N240" t="str">
            <v xml:space="preserve"> </v>
          </cell>
        </row>
        <row r="241">
          <cell r="C241" t="str">
            <v>GRSKG</v>
          </cell>
          <cell r="D241" t="str">
            <v>Thessaloniki</v>
          </cell>
          <cell r="E241" t="str">
            <v>Piraeus</v>
          </cell>
          <cell r="F241" t="str">
            <v>Rotterdam</v>
          </cell>
          <cell r="G241" t="str">
            <v>Euro</v>
          </cell>
          <cell r="H241" t="str">
            <v>on request</v>
          </cell>
          <cell r="I241">
            <v>18</v>
          </cell>
          <cell r="J241" t="str">
            <v>Bi-weekly</v>
          </cell>
          <cell r="K241">
            <v>16</v>
          </cell>
          <cell r="L241" t="str">
            <v>Y</v>
          </cell>
          <cell r="M241" t="str">
            <v>R</v>
          </cell>
          <cell r="N241" t="str">
            <v xml:space="preserve"> </v>
          </cell>
        </row>
        <row r="242">
          <cell r="C242" t="str">
            <v>IEORK</v>
          </cell>
          <cell r="D242" t="str">
            <v>Cork</v>
          </cell>
          <cell r="E242" t="str">
            <v>Dublin</v>
          </cell>
          <cell r="F242" t="str">
            <v>Rotterdam</v>
          </cell>
          <cell r="G242" t="str">
            <v>Euro</v>
          </cell>
          <cell r="H242">
            <v>30</v>
          </cell>
          <cell r="I242">
            <v>30</v>
          </cell>
          <cell r="J242" t="str">
            <v>Weekly</v>
          </cell>
          <cell r="K242">
            <v>7</v>
          </cell>
          <cell r="L242" t="str">
            <v>Y</v>
          </cell>
          <cell r="M242" t="str">
            <v>Y</v>
          </cell>
          <cell r="N242">
            <v>16</v>
          </cell>
        </row>
        <row r="243">
          <cell r="C243" t="str">
            <v>IEDUB</v>
          </cell>
          <cell r="D243" t="str">
            <v>Dublin</v>
          </cell>
          <cell r="E243" t="str">
            <v>Direct</v>
          </cell>
          <cell r="F243" t="str">
            <v>Rotterdam</v>
          </cell>
          <cell r="G243" t="str">
            <v>Euro</v>
          </cell>
          <cell r="H243">
            <v>10</v>
          </cell>
          <cell r="I243">
            <v>10</v>
          </cell>
          <cell r="J243" t="str">
            <v>Weekly</v>
          </cell>
          <cell r="K243">
            <v>4</v>
          </cell>
          <cell r="L243" t="str">
            <v>Y</v>
          </cell>
          <cell r="M243" t="str">
            <v>Y</v>
          </cell>
          <cell r="N243">
            <v>16</v>
          </cell>
        </row>
        <row r="244">
          <cell r="C244" t="str">
            <v>GBBEL</v>
          </cell>
          <cell r="D244" t="str">
            <v>Belfast</v>
          </cell>
          <cell r="E244" t="str">
            <v>Dublin</v>
          </cell>
          <cell r="F244" t="str">
            <v>Rotterdam</v>
          </cell>
          <cell r="G244" t="str">
            <v>Euro</v>
          </cell>
          <cell r="H244">
            <v>35</v>
          </cell>
          <cell r="I244">
            <v>35</v>
          </cell>
          <cell r="J244" t="str">
            <v>Weekly</v>
          </cell>
          <cell r="K244">
            <v>7</v>
          </cell>
          <cell r="L244" t="str">
            <v>Y</v>
          </cell>
          <cell r="M244" t="str">
            <v>Y</v>
          </cell>
          <cell r="N244">
            <v>16</v>
          </cell>
        </row>
        <row r="245">
          <cell r="C245" t="str">
            <v>ILASH</v>
          </cell>
          <cell r="D245" t="str">
            <v>Ashdod</v>
          </cell>
          <cell r="E245" t="str">
            <v>Direct</v>
          </cell>
          <cell r="F245" t="str">
            <v>Rotterdam</v>
          </cell>
          <cell r="G245" t="str">
            <v>Usd</v>
          </cell>
          <cell r="H245">
            <v>35</v>
          </cell>
          <cell r="I245">
            <v>35</v>
          </cell>
          <cell r="J245" t="str">
            <v>Weekly</v>
          </cell>
          <cell r="K245">
            <v>13</v>
          </cell>
          <cell r="L245" t="str">
            <v>Y</v>
          </cell>
          <cell r="M245" t="str">
            <v>R</v>
          </cell>
          <cell r="N245">
            <v>16</v>
          </cell>
        </row>
        <row r="246">
          <cell r="C246" t="str">
            <v>ILHFA</v>
          </cell>
          <cell r="D246" t="str">
            <v>Haifa</v>
          </cell>
          <cell r="E246" t="str">
            <v>Ashdod</v>
          </cell>
          <cell r="F246" t="str">
            <v>Rotterdam</v>
          </cell>
          <cell r="G246" t="str">
            <v>Usd</v>
          </cell>
          <cell r="H246">
            <v>35</v>
          </cell>
          <cell r="I246">
            <v>35</v>
          </cell>
          <cell r="J246" t="str">
            <v>Weekly</v>
          </cell>
          <cell r="K246">
            <v>18</v>
          </cell>
          <cell r="L246" t="str">
            <v>Y</v>
          </cell>
          <cell r="M246" t="str">
            <v>R</v>
          </cell>
          <cell r="N246">
            <v>16</v>
          </cell>
        </row>
        <row r="247">
          <cell r="C247" t="str">
            <v>PTFNC</v>
          </cell>
          <cell r="D247" t="str">
            <v>Funchal Madeira</v>
          </cell>
          <cell r="E247" t="str">
            <v>Leixoes (Porto)</v>
          </cell>
          <cell r="F247" t="str">
            <v>Rotterdam</v>
          </cell>
          <cell r="G247" t="str">
            <v>Usd</v>
          </cell>
          <cell r="H247">
            <v>180</v>
          </cell>
          <cell r="I247">
            <v>180</v>
          </cell>
          <cell r="J247" t="str">
            <v>Weekly</v>
          </cell>
          <cell r="K247">
            <v>20</v>
          </cell>
          <cell r="L247" t="str">
            <v>N</v>
          </cell>
          <cell r="M247" t="str">
            <v>R</v>
          </cell>
          <cell r="N247" t="str">
            <v xml:space="preserve"> </v>
          </cell>
        </row>
        <row r="248">
          <cell r="C248" t="str">
            <v>MACAS</v>
          </cell>
          <cell r="D248" t="str">
            <v>Casablanca</v>
          </cell>
          <cell r="E248" t="str">
            <v>Direct</v>
          </cell>
          <cell r="F248" t="str">
            <v>Rotterdam</v>
          </cell>
          <cell r="G248" t="str">
            <v>Euro</v>
          </cell>
          <cell r="H248">
            <v>25</v>
          </cell>
          <cell r="I248">
            <v>25</v>
          </cell>
          <cell r="J248" t="str">
            <v>Bi-weekly</v>
          </cell>
          <cell r="K248">
            <v>5</v>
          </cell>
          <cell r="L248" t="str">
            <v>Y</v>
          </cell>
          <cell r="M248" t="str">
            <v>R</v>
          </cell>
          <cell r="N248" t="str">
            <v xml:space="preserve"> </v>
          </cell>
        </row>
        <row r="249">
          <cell r="C249" t="str">
            <v>PTOPO</v>
          </cell>
          <cell r="D249" t="str">
            <v>Leixoes (Porto)</v>
          </cell>
          <cell r="E249" t="str">
            <v>Lisbon</v>
          </cell>
          <cell r="F249" t="str">
            <v>Rotterdam</v>
          </cell>
          <cell r="G249" t="str">
            <v>Euro</v>
          </cell>
          <cell r="H249">
            <v>10</v>
          </cell>
          <cell r="I249">
            <v>10</v>
          </cell>
          <cell r="J249" t="str">
            <v>Weekly</v>
          </cell>
          <cell r="K249">
            <v>7</v>
          </cell>
          <cell r="L249" t="str">
            <v>Y</v>
          </cell>
          <cell r="M249" t="str">
            <v>Y</v>
          </cell>
          <cell r="N249" t="str">
            <v xml:space="preserve"> </v>
          </cell>
        </row>
        <row r="250">
          <cell r="C250" t="str">
            <v>PTLIS</v>
          </cell>
          <cell r="D250" t="str">
            <v>Lisbon</v>
          </cell>
          <cell r="E250" t="str">
            <v>Direct</v>
          </cell>
          <cell r="F250" t="str">
            <v>Rotterdam</v>
          </cell>
          <cell r="G250" t="str">
            <v>Euro</v>
          </cell>
          <cell r="H250">
            <v>10</v>
          </cell>
          <cell r="I250">
            <v>10</v>
          </cell>
          <cell r="J250" t="str">
            <v>Weekly</v>
          </cell>
          <cell r="K250">
            <v>4</v>
          </cell>
          <cell r="L250" t="str">
            <v>Y</v>
          </cell>
          <cell r="M250" t="str">
            <v>Y</v>
          </cell>
          <cell r="N250" t="str">
            <v xml:space="preserve"> </v>
          </cell>
        </row>
        <row r="251">
          <cell r="C251" t="str">
            <v>RULED</v>
          </cell>
          <cell r="D251" t="str">
            <v>St. Petersburg</v>
          </cell>
          <cell r="E251" t="str">
            <v>Direct</v>
          </cell>
          <cell r="F251" t="str">
            <v>Rotterdam</v>
          </cell>
          <cell r="G251" t="str">
            <v>Euro</v>
          </cell>
          <cell r="H251">
            <v>45</v>
          </cell>
          <cell r="I251">
            <v>45</v>
          </cell>
          <cell r="J251" t="str">
            <v>Bi-weekly</v>
          </cell>
          <cell r="K251">
            <v>5</v>
          </cell>
          <cell r="L251" t="str">
            <v>N</v>
          </cell>
          <cell r="M251" t="str">
            <v>N</v>
          </cell>
          <cell r="N251">
            <v>0</v>
          </cell>
        </row>
        <row r="252">
          <cell r="C252" t="str">
            <v>RUMOW</v>
          </cell>
          <cell r="D252" t="str">
            <v>Moscow</v>
          </cell>
          <cell r="E252" t="str">
            <v>St. Petersburg</v>
          </cell>
          <cell r="F252" t="str">
            <v>Rotterdam</v>
          </cell>
          <cell r="G252" t="str">
            <v>Euro</v>
          </cell>
          <cell r="H252">
            <v>165</v>
          </cell>
          <cell r="I252">
            <v>190</v>
          </cell>
          <cell r="J252" t="str">
            <v>Bi-weekly</v>
          </cell>
          <cell r="K252">
            <v>9</v>
          </cell>
          <cell r="L252" t="str">
            <v>N</v>
          </cell>
          <cell r="M252" t="str">
            <v>N</v>
          </cell>
          <cell r="N252">
            <v>0</v>
          </cell>
        </row>
        <row r="253">
          <cell r="C253" t="str">
            <v>RUVVO</v>
          </cell>
          <cell r="D253" t="str">
            <v>Vladivostok</v>
          </cell>
          <cell r="E253" t="str">
            <v>Busan</v>
          </cell>
          <cell r="F253" t="str">
            <v>Rotterdam</v>
          </cell>
          <cell r="G253" t="str">
            <v>Usd</v>
          </cell>
          <cell r="H253">
            <v>135</v>
          </cell>
          <cell r="I253">
            <v>135</v>
          </cell>
          <cell r="J253" t="str">
            <v>Weekly</v>
          </cell>
          <cell r="K253">
            <v>43</v>
          </cell>
          <cell r="L253" t="str">
            <v>N</v>
          </cell>
          <cell r="M253" t="str">
            <v>R</v>
          </cell>
          <cell r="N253" t="str">
            <v>20, 23</v>
          </cell>
        </row>
        <row r="254">
          <cell r="C254" t="str">
            <v>TRIST</v>
          </cell>
          <cell r="D254" t="str">
            <v>Istanbul</v>
          </cell>
          <cell r="E254" t="str">
            <v>Direct</v>
          </cell>
          <cell r="F254" t="str">
            <v>Rotterdam</v>
          </cell>
          <cell r="G254" t="str">
            <v>Euro</v>
          </cell>
          <cell r="H254">
            <v>20</v>
          </cell>
          <cell r="I254">
            <v>20</v>
          </cell>
          <cell r="J254" t="str">
            <v>Bi-weekly</v>
          </cell>
          <cell r="K254">
            <v>9</v>
          </cell>
          <cell r="L254" t="str">
            <v>Y</v>
          </cell>
          <cell r="M254" t="str">
            <v>R</v>
          </cell>
          <cell r="N254">
            <v>0</v>
          </cell>
        </row>
        <row r="255">
          <cell r="C255" t="str">
            <v>CACAL</v>
          </cell>
          <cell r="D255" t="str">
            <v>Calgary</v>
          </cell>
          <cell r="E255" t="str">
            <v>Montreal</v>
          </cell>
          <cell r="F255" t="str">
            <v>Rotterdam</v>
          </cell>
          <cell r="G255" t="str">
            <v>Usd</v>
          </cell>
          <cell r="H255">
            <v>152</v>
          </cell>
          <cell r="I255">
            <v>182</v>
          </cell>
          <cell r="J255" t="str">
            <v>Weekly</v>
          </cell>
          <cell r="K255">
            <v>20</v>
          </cell>
          <cell r="L255" t="str">
            <v>Y</v>
          </cell>
          <cell r="M255" t="str">
            <v>Y</v>
          </cell>
          <cell r="N255" t="str">
            <v>26/32</v>
          </cell>
        </row>
        <row r="256">
          <cell r="C256" t="str">
            <v>CAEDM</v>
          </cell>
          <cell r="D256" t="str">
            <v>Edmonton</v>
          </cell>
          <cell r="E256" t="str">
            <v>Montreal</v>
          </cell>
          <cell r="F256" t="str">
            <v>Rotterdam</v>
          </cell>
          <cell r="G256" t="str">
            <v>Usd</v>
          </cell>
          <cell r="H256">
            <v>152</v>
          </cell>
          <cell r="I256">
            <v>182</v>
          </cell>
          <cell r="J256" t="str">
            <v>Weekly</v>
          </cell>
          <cell r="K256">
            <v>20</v>
          </cell>
          <cell r="L256" t="str">
            <v>Y</v>
          </cell>
          <cell r="M256" t="str">
            <v>Y</v>
          </cell>
          <cell r="N256" t="str">
            <v>26/32</v>
          </cell>
        </row>
        <row r="257">
          <cell r="C257" t="str">
            <v>CAHAL</v>
          </cell>
          <cell r="D257" t="str">
            <v>Halifax</v>
          </cell>
          <cell r="E257" t="str">
            <v>Montreal</v>
          </cell>
          <cell r="F257" t="str">
            <v>Rotterdam</v>
          </cell>
          <cell r="G257" t="str">
            <v>Usd</v>
          </cell>
          <cell r="H257">
            <v>145</v>
          </cell>
          <cell r="I257">
            <v>175</v>
          </cell>
          <cell r="J257" t="str">
            <v>Weekly</v>
          </cell>
          <cell r="K257">
            <v>21</v>
          </cell>
          <cell r="L257" t="str">
            <v>Y</v>
          </cell>
          <cell r="M257" t="str">
            <v>Y</v>
          </cell>
          <cell r="N257" t="str">
            <v>26/32</v>
          </cell>
        </row>
        <row r="258">
          <cell r="C258" t="str">
            <v>CAMTR</v>
          </cell>
          <cell r="D258" t="str">
            <v>Montreal</v>
          </cell>
          <cell r="E258" t="str">
            <v>Direct</v>
          </cell>
          <cell r="F258" t="str">
            <v>Rotterdam</v>
          </cell>
          <cell r="G258" t="str">
            <v>Usd</v>
          </cell>
          <cell r="H258">
            <v>52</v>
          </cell>
          <cell r="I258">
            <v>52</v>
          </cell>
          <cell r="J258" t="str">
            <v>Weekly</v>
          </cell>
          <cell r="K258">
            <v>11</v>
          </cell>
          <cell r="L258" t="str">
            <v>Y</v>
          </cell>
          <cell r="M258" t="str">
            <v>Y</v>
          </cell>
          <cell r="N258">
            <v>0</v>
          </cell>
        </row>
        <row r="259">
          <cell r="C259" t="str">
            <v>CAOTT</v>
          </cell>
          <cell r="D259" t="str">
            <v>Ottawa</v>
          </cell>
          <cell r="E259" t="str">
            <v>Montreal</v>
          </cell>
          <cell r="F259" t="str">
            <v>Rotterdam</v>
          </cell>
          <cell r="G259" t="str">
            <v>Usd</v>
          </cell>
          <cell r="H259">
            <v>145</v>
          </cell>
          <cell r="I259">
            <v>175</v>
          </cell>
          <cell r="J259" t="str">
            <v>Weekly</v>
          </cell>
          <cell r="K259">
            <v>20</v>
          </cell>
          <cell r="L259" t="str">
            <v>Y</v>
          </cell>
          <cell r="M259" t="str">
            <v>Y</v>
          </cell>
          <cell r="N259" t="str">
            <v>26/32</v>
          </cell>
        </row>
        <row r="260">
          <cell r="C260" t="str">
            <v>CAREG</v>
          </cell>
          <cell r="D260" t="str">
            <v>Regina</v>
          </cell>
          <cell r="E260" t="str">
            <v>Montreal</v>
          </cell>
          <cell r="F260" t="str">
            <v>Rotterdam</v>
          </cell>
          <cell r="G260" t="str">
            <v>Usd</v>
          </cell>
          <cell r="H260">
            <v>152</v>
          </cell>
          <cell r="I260">
            <v>182</v>
          </cell>
          <cell r="J260" t="str">
            <v>Weekly</v>
          </cell>
          <cell r="K260">
            <v>20</v>
          </cell>
          <cell r="L260" t="str">
            <v>Y</v>
          </cell>
          <cell r="M260" t="str">
            <v>Y</v>
          </cell>
          <cell r="N260" t="str">
            <v>26/32</v>
          </cell>
        </row>
        <row r="261">
          <cell r="C261" t="str">
            <v>CASAK</v>
          </cell>
          <cell r="D261" t="str">
            <v>Saskatoon</v>
          </cell>
          <cell r="E261" t="str">
            <v>Montreal</v>
          </cell>
          <cell r="F261" t="str">
            <v>Rotterdam</v>
          </cell>
          <cell r="G261" t="str">
            <v>Usd</v>
          </cell>
          <cell r="H261">
            <v>152</v>
          </cell>
          <cell r="I261">
            <v>182</v>
          </cell>
          <cell r="J261" t="str">
            <v>Weekly</v>
          </cell>
          <cell r="K261">
            <v>20</v>
          </cell>
          <cell r="L261" t="str">
            <v>Y</v>
          </cell>
          <cell r="M261" t="str">
            <v>Y</v>
          </cell>
          <cell r="N261" t="str">
            <v>26/32</v>
          </cell>
        </row>
        <row r="262">
          <cell r="C262" t="str">
            <v>CATOR</v>
          </cell>
          <cell r="D262" t="str">
            <v>Toronto</v>
          </cell>
          <cell r="E262" t="str">
            <v>Montreal</v>
          </cell>
          <cell r="F262" t="str">
            <v>Rotterdam</v>
          </cell>
          <cell r="G262" t="str">
            <v>Usd</v>
          </cell>
          <cell r="H262">
            <v>62</v>
          </cell>
          <cell r="I262">
            <v>62</v>
          </cell>
          <cell r="J262" t="str">
            <v>Weekly</v>
          </cell>
          <cell r="K262">
            <v>14</v>
          </cell>
          <cell r="L262" t="str">
            <v>Y</v>
          </cell>
          <cell r="M262" t="str">
            <v>Y</v>
          </cell>
          <cell r="N262" t="str">
            <v>20, 23</v>
          </cell>
        </row>
        <row r="263">
          <cell r="C263" t="str">
            <v>CAVAN</v>
          </cell>
          <cell r="D263" t="str">
            <v>Vancouver</v>
          </cell>
          <cell r="E263" t="str">
            <v>Montreal</v>
          </cell>
          <cell r="F263" t="str">
            <v>Rotterdam</v>
          </cell>
          <cell r="G263" t="str">
            <v>Usd</v>
          </cell>
          <cell r="H263">
            <v>165</v>
          </cell>
          <cell r="I263">
            <v>265</v>
          </cell>
          <cell r="J263" t="str">
            <v>Weekly</v>
          </cell>
          <cell r="K263">
            <v>25</v>
          </cell>
          <cell r="L263" t="str">
            <v>Y</v>
          </cell>
          <cell r="M263" t="str">
            <v>Y</v>
          </cell>
          <cell r="N263" t="str">
            <v>26/32</v>
          </cell>
        </row>
        <row r="264">
          <cell r="C264" t="str">
            <v>CAWNP</v>
          </cell>
          <cell r="D264" t="str">
            <v>Winnipeg</v>
          </cell>
          <cell r="E264" t="str">
            <v>Montreal</v>
          </cell>
          <cell r="F264" t="str">
            <v>Rotterdam</v>
          </cell>
          <cell r="G264" t="str">
            <v>Usd</v>
          </cell>
          <cell r="H264">
            <v>150</v>
          </cell>
          <cell r="I264">
            <v>180</v>
          </cell>
          <cell r="J264" t="str">
            <v>Weekly</v>
          </cell>
          <cell r="K264">
            <v>20</v>
          </cell>
          <cell r="L264" t="str">
            <v>Y</v>
          </cell>
          <cell r="M264" t="str">
            <v>Y</v>
          </cell>
          <cell r="N264" t="str">
            <v>26/32</v>
          </cell>
        </row>
        <row r="265">
          <cell r="C265" t="str">
            <v>USABQ</v>
          </cell>
          <cell r="D265" t="str">
            <v>Albuquerque NM</v>
          </cell>
          <cell r="E265" t="str">
            <v>New York NY</v>
          </cell>
          <cell r="F265" t="str">
            <v>Rotterdam</v>
          </cell>
          <cell r="G265" t="str">
            <v>Usd</v>
          </cell>
          <cell r="H265">
            <v>108</v>
          </cell>
          <cell r="I265">
            <v>108</v>
          </cell>
          <cell r="J265" t="str">
            <v>Weekly</v>
          </cell>
          <cell r="K265">
            <v>25</v>
          </cell>
          <cell r="L265" t="str">
            <v>Y</v>
          </cell>
          <cell r="M265" t="str">
            <v>R</v>
          </cell>
          <cell r="N265">
            <v>15</v>
          </cell>
        </row>
        <row r="266">
          <cell r="C266" t="str">
            <v>USATL</v>
          </cell>
          <cell r="D266" t="str">
            <v>Atlanta GA</v>
          </cell>
          <cell r="E266" t="str">
            <v>New York NY</v>
          </cell>
          <cell r="F266" t="str">
            <v>Rotterdam</v>
          </cell>
          <cell r="G266" t="str">
            <v>Usd</v>
          </cell>
          <cell r="H266">
            <v>35</v>
          </cell>
          <cell r="I266">
            <v>35</v>
          </cell>
          <cell r="J266" t="str">
            <v>Weekly</v>
          </cell>
          <cell r="K266">
            <v>23</v>
          </cell>
          <cell r="L266" t="str">
            <v>Y</v>
          </cell>
          <cell r="M266" t="str">
            <v>R</v>
          </cell>
          <cell r="N266">
            <v>15</v>
          </cell>
        </row>
        <row r="267">
          <cell r="C267" t="str">
            <v>USAUS</v>
          </cell>
          <cell r="D267" t="str">
            <v>Austin TX</v>
          </cell>
          <cell r="E267" t="str">
            <v>New York NY</v>
          </cell>
          <cell r="F267" t="str">
            <v>Rotterdam</v>
          </cell>
          <cell r="G267" t="str">
            <v>Usd</v>
          </cell>
          <cell r="H267">
            <v>99</v>
          </cell>
          <cell r="I267">
            <v>99</v>
          </cell>
          <cell r="J267" t="str">
            <v>Weekly</v>
          </cell>
          <cell r="K267">
            <v>26</v>
          </cell>
          <cell r="L267" t="str">
            <v>Y</v>
          </cell>
          <cell r="M267" t="str">
            <v>R</v>
          </cell>
          <cell r="N267">
            <v>15</v>
          </cell>
        </row>
        <row r="268">
          <cell r="C268" t="str">
            <v>USBAL</v>
          </cell>
          <cell r="D268" t="str">
            <v>Baltimore MD</v>
          </cell>
          <cell r="E268" t="str">
            <v>New York NY</v>
          </cell>
          <cell r="F268" t="str">
            <v>Rotterdam</v>
          </cell>
          <cell r="G268" t="str">
            <v>Usd</v>
          </cell>
          <cell r="H268">
            <v>17</v>
          </cell>
          <cell r="I268">
            <v>17</v>
          </cell>
          <cell r="J268" t="str">
            <v>Weekly</v>
          </cell>
          <cell r="K268">
            <v>17</v>
          </cell>
          <cell r="L268" t="str">
            <v>Y</v>
          </cell>
          <cell r="M268" t="str">
            <v>R</v>
          </cell>
          <cell r="N268">
            <v>15</v>
          </cell>
        </row>
        <row r="269">
          <cell r="C269" t="str">
            <v>USBHM</v>
          </cell>
          <cell r="D269" t="str">
            <v>Birmingham AL</v>
          </cell>
          <cell r="E269" t="str">
            <v>New York NY</v>
          </cell>
          <cell r="F269" t="str">
            <v>Rotterdam</v>
          </cell>
          <cell r="G269" t="str">
            <v>Usd</v>
          </cell>
          <cell r="H269">
            <v>50</v>
          </cell>
          <cell r="I269">
            <v>50</v>
          </cell>
          <cell r="J269" t="str">
            <v>Weekly</v>
          </cell>
          <cell r="K269">
            <v>20</v>
          </cell>
          <cell r="L269" t="str">
            <v>Y</v>
          </cell>
          <cell r="M269" t="str">
            <v>R</v>
          </cell>
          <cell r="N269">
            <v>15</v>
          </cell>
        </row>
        <row r="270">
          <cell r="C270" t="str">
            <v>USBOS</v>
          </cell>
          <cell r="D270" t="str">
            <v>Boston MA</v>
          </cell>
          <cell r="E270" t="str">
            <v>New York NY</v>
          </cell>
          <cell r="F270" t="str">
            <v>Rotterdam</v>
          </cell>
          <cell r="G270" t="str">
            <v>Usd</v>
          </cell>
          <cell r="H270">
            <v>20</v>
          </cell>
          <cell r="I270">
            <v>20</v>
          </cell>
          <cell r="J270" t="str">
            <v>Weekly</v>
          </cell>
          <cell r="K270">
            <v>17</v>
          </cell>
          <cell r="L270" t="str">
            <v>Y</v>
          </cell>
          <cell r="M270" t="str">
            <v>R</v>
          </cell>
          <cell r="N270">
            <v>15</v>
          </cell>
        </row>
        <row r="271">
          <cell r="C271" t="str">
            <v>USBRO</v>
          </cell>
          <cell r="D271" t="str">
            <v>Brownsville TX</v>
          </cell>
          <cell r="E271" t="str">
            <v>New York NY</v>
          </cell>
          <cell r="F271" t="str">
            <v>Rotterdam</v>
          </cell>
          <cell r="G271" t="str">
            <v>Usd</v>
          </cell>
          <cell r="H271">
            <v>115</v>
          </cell>
          <cell r="I271">
            <v>175</v>
          </cell>
          <cell r="J271" t="str">
            <v>Weekly</v>
          </cell>
          <cell r="K271">
            <v>26</v>
          </cell>
          <cell r="L271" t="str">
            <v>Y</v>
          </cell>
          <cell r="M271" t="str">
            <v>R</v>
          </cell>
          <cell r="N271">
            <v>15</v>
          </cell>
        </row>
        <row r="272">
          <cell r="C272" t="str">
            <v>USBUF</v>
          </cell>
          <cell r="D272" t="str">
            <v>Buffalo NY</v>
          </cell>
          <cell r="E272" t="str">
            <v>New York NY</v>
          </cell>
          <cell r="F272" t="str">
            <v>Rotterdam</v>
          </cell>
          <cell r="G272" t="str">
            <v>Usd</v>
          </cell>
          <cell r="H272">
            <v>55</v>
          </cell>
          <cell r="I272">
            <v>255</v>
          </cell>
          <cell r="J272" t="str">
            <v>Weekly</v>
          </cell>
          <cell r="K272">
            <v>20</v>
          </cell>
          <cell r="L272" t="str">
            <v>Y</v>
          </cell>
          <cell r="M272" t="str">
            <v>R</v>
          </cell>
          <cell r="N272">
            <v>15</v>
          </cell>
        </row>
        <row r="273">
          <cell r="C273" t="str">
            <v>USCHS</v>
          </cell>
          <cell r="D273" t="str">
            <v>Charleston SC</v>
          </cell>
          <cell r="E273" t="str">
            <v>New York NY</v>
          </cell>
          <cell r="F273" t="str">
            <v>Rotterdam</v>
          </cell>
          <cell r="G273" t="str">
            <v>Usd</v>
          </cell>
          <cell r="H273">
            <v>33</v>
          </cell>
          <cell r="I273">
            <v>33</v>
          </cell>
          <cell r="J273" t="str">
            <v>Weekly</v>
          </cell>
          <cell r="K273">
            <v>19</v>
          </cell>
          <cell r="L273" t="str">
            <v>Y</v>
          </cell>
          <cell r="M273" t="str">
            <v>R</v>
          </cell>
          <cell r="N273">
            <v>15</v>
          </cell>
        </row>
        <row r="274">
          <cell r="C274" t="str">
            <v>USCLT</v>
          </cell>
          <cell r="D274" t="str">
            <v>Charlotte NC</v>
          </cell>
          <cell r="E274" t="str">
            <v>New York NY</v>
          </cell>
          <cell r="F274" t="str">
            <v>Rotterdam</v>
          </cell>
          <cell r="G274" t="str">
            <v>Usd</v>
          </cell>
          <cell r="H274">
            <v>40</v>
          </cell>
          <cell r="I274">
            <v>40</v>
          </cell>
          <cell r="J274" t="str">
            <v>Weekly</v>
          </cell>
          <cell r="K274">
            <v>20</v>
          </cell>
          <cell r="L274" t="str">
            <v>Y</v>
          </cell>
          <cell r="M274" t="str">
            <v>R</v>
          </cell>
          <cell r="N274">
            <v>15</v>
          </cell>
        </row>
        <row r="275">
          <cell r="C275" t="str">
            <v>USCHA</v>
          </cell>
          <cell r="D275" t="str">
            <v>Chattanooga TN</v>
          </cell>
          <cell r="E275" t="str">
            <v>New York NY</v>
          </cell>
          <cell r="F275" t="str">
            <v>Rotterdam</v>
          </cell>
          <cell r="G275" t="str">
            <v>Usd</v>
          </cell>
          <cell r="H275">
            <v>50</v>
          </cell>
          <cell r="I275">
            <v>50</v>
          </cell>
          <cell r="J275" t="str">
            <v>Weekly</v>
          </cell>
          <cell r="K275">
            <v>20</v>
          </cell>
          <cell r="L275" t="str">
            <v>Y</v>
          </cell>
          <cell r="M275" t="str">
            <v>R</v>
          </cell>
          <cell r="N275">
            <v>15</v>
          </cell>
        </row>
        <row r="276">
          <cell r="C276" t="str">
            <v>USCHI</v>
          </cell>
          <cell r="D276" t="str">
            <v>Chicago IL</v>
          </cell>
          <cell r="E276" t="str">
            <v>New York NY</v>
          </cell>
          <cell r="F276" t="str">
            <v>Rotterdam</v>
          </cell>
          <cell r="G276" t="str">
            <v>Usd</v>
          </cell>
          <cell r="H276">
            <v>35</v>
          </cell>
          <cell r="I276">
            <v>35</v>
          </cell>
          <cell r="J276" t="str">
            <v>Weekly</v>
          </cell>
          <cell r="K276">
            <v>21</v>
          </cell>
          <cell r="L276" t="str">
            <v>Y</v>
          </cell>
          <cell r="M276" t="str">
            <v>R</v>
          </cell>
          <cell r="N276">
            <v>15</v>
          </cell>
        </row>
        <row r="277">
          <cell r="C277" t="str">
            <v>USCVG</v>
          </cell>
          <cell r="D277" t="str">
            <v>Cincinnati OH</v>
          </cell>
          <cell r="E277" t="str">
            <v>New York NY</v>
          </cell>
          <cell r="F277" t="str">
            <v>Rotterdam</v>
          </cell>
          <cell r="G277" t="str">
            <v>Usd</v>
          </cell>
          <cell r="H277">
            <v>45</v>
          </cell>
          <cell r="I277">
            <v>45</v>
          </cell>
          <cell r="J277" t="str">
            <v>Weekly</v>
          </cell>
          <cell r="K277">
            <v>21</v>
          </cell>
          <cell r="L277" t="str">
            <v>Y</v>
          </cell>
          <cell r="M277" t="str">
            <v>R</v>
          </cell>
          <cell r="N277">
            <v>15</v>
          </cell>
        </row>
        <row r="278">
          <cell r="C278" t="str">
            <v>USCLE</v>
          </cell>
          <cell r="D278" t="str">
            <v>Cleveland OH</v>
          </cell>
          <cell r="E278" t="str">
            <v>New York NY</v>
          </cell>
          <cell r="F278" t="str">
            <v>Rotterdam</v>
          </cell>
          <cell r="G278" t="str">
            <v>Usd</v>
          </cell>
          <cell r="H278">
            <v>40</v>
          </cell>
          <cell r="I278">
            <v>40</v>
          </cell>
          <cell r="J278" t="str">
            <v>Weekly</v>
          </cell>
          <cell r="K278">
            <v>21</v>
          </cell>
          <cell r="L278" t="str">
            <v>Y</v>
          </cell>
          <cell r="M278" t="str">
            <v>R</v>
          </cell>
          <cell r="N278">
            <v>15</v>
          </cell>
        </row>
        <row r="279">
          <cell r="C279" t="str">
            <v>USCMH</v>
          </cell>
          <cell r="D279" t="str">
            <v>Columbus OH</v>
          </cell>
          <cell r="E279" t="str">
            <v>New York NY</v>
          </cell>
          <cell r="F279" t="str">
            <v>Rotterdam</v>
          </cell>
          <cell r="G279" t="str">
            <v>Usd</v>
          </cell>
          <cell r="H279">
            <v>42</v>
          </cell>
          <cell r="I279">
            <v>42</v>
          </cell>
          <cell r="J279" t="str">
            <v>Weekly</v>
          </cell>
          <cell r="K279">
            <v>20</v>
          </cell>
          <cell r="L279" t="str">
            <v>Y</v>
          </cell>
          <cell r="M279" t="str">
            <v>R</v>
          </cell>
          <cell r="N279">
            <v>15</v>
          </cell>
        </row>
        <row r="280">
          <cell r="C280" t="str">
            <v>USDAL</v>
          </cell>
          <cell r="D280" t="str">
            <v>Dallas TX</v>
          </cell>
          <cell r="E280" t="str">
            <v>New York NY</v>
          </cell>
          <cell r="F280" t="str">
            <v>Rotterdam</v>
          </cell>
          <cell r="G280" t="str">
            <v>Usd</v>
          </cell>
          <cell r="H280">
            <v>60</v>
          </cell>
          <cell r="I280">
            <v>60</v>
          </cell>
          <cell r="J280" t="str">
            <v>Weekly</v>
          </cell>
          <cell r="K280">
            <v>24</v>
          </cell>
          <cell r="L280" t="str">
            <v>Y</v>
          </cell>
          <cell r="M280" t="str">
            <v>R</v>
          </cell>
          <cell r="N280">
            <v>15</v>
          </cell>
        </row>
        <row r="281">
          <cell r="C281" t="str">
            <v>USDAY</v>
          </cell>
          <cell r="D281" t="str">
            <v>Dayton OH</v>
          </cell>
          <cell r="E281" t="str">
            <v>New York NY</v>
          </cell>
          <cell r="F281" t="str">
            <v>Rotterdam</v>
          </cell>
          <cell r="G281" t="str">
            <v>Usd</v>
          </cell>
          <cell r="H281">
            <v>65</v>
          </cell>
          <cell r="I281">
            <v>65</v>
          </cell>
          <cell r="J281" t="str">
            <v>Weekly</v>
          </cell>
          <cell r="K281">
            <v>20</v>
          </cell>
          <cell r="L281" t="str">
            <v>Y</v>
          </cell>
          <cell r="M281" t="str">
            <v>R</v>
          </cell>
          <cell r="N281">
            <v>15</v>
          </cell>
        </row>
        <row r="282">
          <cell r="C282" t="str">
            <v>USDEN</v>
          </cell>
          <cell r="D282" t="str">
            <v>Denver CO</v>
          </cell>
          <cell r="E282" t="str">
            <v>New York NY</v>
          </cell>
          <cell r="F282" t="str">
            <v>Rotterdam</v>
          </cell>
          <cell r="G282" t="str">
            <v>Usd</v>
          </cell>
          <cell r="H282">
            <v>105</v>
          </cell>
          <cell r="I282">
            <v>105</v>
          </cell>
          <cell r="J282" t="str">
            <v>Weekly</v>
          </cell>
          <cell r="K282">
            <v>23</v>
          </cell>
          <cell r="L282" t="str">
            <v>Y</v>
          </cell>
          <cell r="M282" t="str">
            <v>R</v>
          </cell>
          <cell r="N282">
            <v>15</v>
          </cell>
        </row>
        <row r="283">
          <cell r="C283" t="str">
            <v>USDSM</v>
          </cell>
          <cell r="D283" t="str">
            <v>Des Moines IA</v>
          </cell>
          <cell r="E283" t="str">
            <v>New York NY</v>
          </cell>
          <cell r="F283" t="str">
            <v>Rotterdam</v>
          </cell>
          <cell r="G283" t="str">
            <v>Usd</v>
          </cell>
          <cell r="H283">
            <v>120</v>
          </cell>
          <cell r="I283">
            <v>120</v>
          </cell>
          <cell r="J283" t="str">
            <v>Weekly</v>
          </cell>
          <cell r="K283">
            <v>24</v>
          </cell>
          <cell r="L283" t="str">
            <v>Y</v>
          </cell>
          <cell r="M283" t="str">
            <v>R</v>
          </cell>
          <cell r="N283">
            <v>15</v>
          </cell>
        </row>
        <row r="284">
          <cell r="C284" t="str">
            <v>USDET</v>
          </cell>
          <cell r="D284" t="str">
            <v>Detroit MI</v>
          </cell>
          <cell r="E284" t="str">
            <v>New York NY</v>
          </cell>
          <cell r="F284" t="str">
            <v>Rotterdam</v>
          </cell>
          <cell r="G284" t="str">
            <v>Usd</v>
          </cell>
          <cell r="H284">
            <v>43</v>
          </cell>
          <cell r="I284">
            <v>43</v>
          </cell>
          <cell r="J284" t="str">
            <v>Weekly</v>
          </cell>
          <cell r="K284">
            <v>22</v>
          </cell>
          <cell r="L284" t="str">
            <v>Y</v>
          </cell>
          <cell r="M284" t="str">
            <v>R</v>
          </cell>
          <cell r="N284">
            <v>15</v>
          </cell>
        </row>
        <row r="285">
          <cell r="C285" t="str">
            <v>USELP</v>
          </cell>
          <cell r="D285" t="str">
            <v>El Paso TX</v>
          </cell>
          <cell r="E285" t="str">
            <v>New York NY</v>
          </cell>
          <cell r="F285" t="str">
            <v>Rotterdam</v>
          </cell>
          <cell r="G285" t="str">
            <v>Usd</v>
          </cell>
          <cell r="H285">
            <v>85</v>
          </cell>
          <cell r="I285">
            <v>185</v>
          </cell>
          <cell r="J285" t="str">
            <v>Weekly</v>
          </cell>
          <cell r="K285">
            <v>26</v>
          </cell>
          <cell r="L285" t="str">
            <v>Y</v>
          </cell>
          <cell r="M285" t="str">
            <v>R</v>
          </cell>
          <cell r="N285">
            <v>15</v>
          </cell>
        </row>
        <row r="286">
          <cell r="C286" t="str">
            <v>USGRR</v>
          </cell>
          <cell r="D286" t="str">
            <v>Grand Rapids MI</v>
          </cell>
          <cell r="E286" t="str">
            <v>New York NY</v>
          </cell>
          <cell r="F286" t="str">
            <v>Rotterdam</v>
          </cell>
          <cell r="G286" t="str">
            <v>Usd</v>
          </cell>
          <cell r="H286">
            <v>80</v>
          </cell>
          <cell r="I286">
            <v>80</v>
          </cell>
          <cell r="J286" t="str">
            <v>Weekly</v>
          </cell>
          <cell r="K286">
            <v>29</v>
          </cell>
          <cell r="L286" t="str">
            <v>Y</v>
          </cell>
          <cell r="M286" t="str">
            <v>R</v>
          </cell>
          <cell r="N286">
            <v>15</v>
          </cell>
        </row>
        <row r="287">
          <cell r="C287" t="str">
            <v>USGEB</v>
          </cell>
          <cell r="D287" t="str">
            <v>Greensboro NC</v>
          </cell>
          <cell r="E287" t="str">
            <v>New York NY</v>
          </cell>
          <cell r="F287" t="str">
            <v>Rotterdam</v>
          </cell>
          <cell r="G287" t="str">
            <v>Usd</v>
          </cell>
          <cell r="H287">
            <v>58</v>
          </cell>
          <cell r="I287">
            <v>58</v>
          </cell>
          <cell r="J287" t="str">
            <v>Weekly</v>
          </cell>
          <cell r="K287">
            <v>20</v>
          </cell>
          <cell r="L287" t="str">
            <v>Y</v>
          </cell>
          <cell r="M287" t="str">
            <v>R</v>
          </cell>
          <cell r="N287">
            <v>15</v>
          </cell>
        </row>
        <row r="288">
          <cell r="C288" t="str">
            <v>USGSP</v>
          </cell>
          <cell r="D288" t="str">
            <v>Greenville SC</v>
          </cell>
          <cell r="E288" t="str">
            <v>New York NY</v>
          </cell>
          <cell r="F288" t="str">
            <v>Rotterdam</v>
          </cell>
          <cell r="G288" t="str">
            <v>Usd</v>
          </cell>
          <cell r="H288">
            <v>60</v>
          </cell>
          <cell r="I288">
            <v>60</v>
          </cell>
          <cell r="J288" t="str">
            <v>Weekly</v>
          </cell>
          <cell r="K288">
            <v>27</v>
          </cell>
          <cell r="L288" t="str">
            <v>Y</v>
          </cell>
          <cell r="M288" t="str">
            <v>R</v>
          </cell>
          <cell r="N288">
            <v>15</v>
          </cell>
        </row>
        <row r="289">
          <cell r="C289" t="str">
            <v>USHID</v>
          </cell>
          <cell r="D289" t="str">
            <v>Hidalgo TX</v>
          </cell>
          <cell r="E289" t="str">
            <v>New York NY</v>
          </cell>
          <cell r="F289" t="str">
            <v>Rotterdam</v>
          </cell>
          <cell r="G289" t="str">
            <v>Usd</v>
          </cell>
          <cell r="H289">
            <v>120</v>
          </cell>
          <cell r="I289">
            <v>120</v>
          </cell>
          <cell r="J289" t="str">
            <v>Weekly</v>
          </cell>
          <cell r="K289">
            <v>27</v>
          </cell>
          <cell r="L289" t="str">
            <v>Y</v>
          </cell>
          <cell r="M289" t="str">
            <v>R</v>
          </cell>
          <cell r="N289">
            <v>15</v>
          </cell>
        </row>
        <row r="290">
          <cell r="C290" t="str">
            <v>USHOU</v>
          </cell>
          <cell r="D290" t="str">
            <v>Houston TX</v>
          </cell>
          <cell r="E290" t="str">
            <v>New York NY</v>
          </cell>
          <cell r="F290" t="str">
            <v>Rotterdam</v>
          </cell>
          <cell r="G290" t="str">
            <v>Usd</v>
          </cell>
          <cell r="H290">
            <v>45</v>
          </cell>
          <cell r="I290">
            <v>45</v>
          </cell>
          <cell r="J290" t="str">
            <v>Weekly</v>
          </cell>
          <cell r="K290">
            <v>22</v>
          </cell>
          <cell r="L290" t="str">
            <v>Y</v>
          </cell>
          <cell r="M290" t="str">
            <v>R</v>
          </cell>
          <cell r="N290">
            <v>15</v>
          </cell>
        </row>
        <row r="291">
          <cell r="C291" t="str">
            <v>USHSV</v>
          </cell>
          <cell r="D291" t="str">
            <v>Huntsville AL</v>
          </cell>
          <cell r="E291" t="str">
            <v>New York NY</v>
          </cell>
          <cell r="F291" t="str">
            <v>Rotterdam</v>
          </cell>
          <cell r="G291" t="str">
            <v>Usd</v>
          </cell>
          <cell r="H291">
            <v>60</v>
          </cell>
          <cell r="I291">
            <v>60</v>
          </cell>
          <cell r="J291" t="str">
            <v>Weekly</v>
          </cell>
          <cell r="K291">
            <v>26</v>
          </cell>
          <cell r="L291" t="str">
            <v>Y</v>
          </cell>
          <cell r="M291" t="str">
            <v>R</v>
          </cell>
          <cell r="N291">
            <v>15</v>
          </cell>
        </row>
        <row r="292">
          <cell r="C292" t="str">
            <v>USIND</v>
          </cell>
          <cell r="D292" t="str">
            <v>Indianapolis IN</v>
          </cell>
          <cell r="E292" t="str">
            <v>New York NY</v>
          </cell>
          <cell r="F292" t="str">
            <v>Rotterdam</v>
          </cell>
          <cell r="G292" t="str">
            <v>Usd</v>
          </cell>
          <cell r="H292">
            <v>65</v>
          </cell>
          <cell r="I292">
            <v>65</v>
          </cell>
          <cell r="J292" t="str">
            <v>Weekly</v>
          </cell>
          <cell r="K292">
            <v>24</v>
          </cell>
          <cell r="L292" t="str">
            <v>Y</v>
          </cell>
          <cell r="M292" t="str">
            <v>R</v>
          </cell>
          <cell r="N292">
            <v>15</v>
          </cell>
        </row>
        <row r="293">
          <cell r="C293" t="str">
            <v>USJAX</v>
          </cell>
          <cell r="D293" t="str">
            <v>Jacksonville FL</v>
          </cell>
          <cell r="E293" t="str">
            <v>New York NY</v>
          </cell>
          <cell r="F293" t="str">
            <v>Rotterdam</v>
          </cell>
          <cell r="G293" t="str">
            <v>Usd</v>
          </cell>
          <cell r="H293">
            <v>47</v>
          </cell>
          <cell r="I293">
            <v>47</v>
          </cell>
          <cell r="J293" t="str">
            <v>Weekly</v>
          </cell>
          <cell r="K293">
            <v>21</v>
          </cell>
          <cell r="L293" t="str">
            <v>Y</v>
          </cell>
          <cell r="M293" t="str">
            <v>R</v>
          </cell>
          <cell r="N293">
            <v>15</v>
          </cell>
        </row>
        <row r="294">
          <cell r="C294" t="str">
            <v>USMKC</v>
          </cell>
          <cell r="D294" t="str">
            <v>Kansas City KS</v>
          </cell>
          <cell r="E294" t="str">
            <v>New York NY</v>
          </cell>
          <cell r="F294" t="str">
            <v>Rotterdam</v>
          </cell>
          <cell r="G294" t="str">
            <v>Usd</v>
          </cell>
          <cell r="H294">
            <v>50</v>
          </cell>
          <cell r="I294">
            <v>50</v>
          </cell>
          <cell r="J294" t="str">
            <v>Weekly</v>
          </cell>
          <cell r="K294">
            <v>24</v>
          </cell>
          <cell r="L294" t="str">
            <v>Y</v>
          </cell>
          <cell r="M294" t="str">
            <v>R</v>
          </cell>
          <cell r="N294">
            <v>15</v>
          </cell>
        </row>
        <row r="295">
          <cell r="C295" t="str">
            <v>USTYS</v>
          </cell>
          <cell r="D295" t="str">
            <v>Knoxville TN</v>
          </cell>
          <cell r="E295" t="str">
            <v>New York NY</v>
          </cell>
          <cell r="F295" t="str">
            <v>Rotterdam</v>
          </cell>
          <cell r="G295" t="str">
            <v>Usd</v>
          </cell>
          <cell r="H295">
            <v>47</v>
          </cell>
          <cell r="I295">
            <v>47</v>
          </cell>
          <cell r="J295" t="str">
            <v>Weekly</v>
          </cell>
          <cell r="K295">
            <v>24</v>
          </cell>
          <cell r="L295" t="str">
            <v>Y</v>
          </cell>
          <cell r="M295" t="str">
            <v>R</v>
          </cell>
          <cell r="N295">
            <v>15</v>
          </cell>
        </row>
        <row r="296">
          <cell r="C296" t="str">
            <v>USLRD</v>
          </cell>
          <cell r="D296" t="str">
            <v>Laredo TX</v>
          </cell>
          <cell r="E296" t="str">
            <v>New York NY</v>
          </cell>
          <cell r="F296" t="str">
            <v>Rotterdam</v>
          </cell>
          <cell r="G296" t="str">
            <v>Usd</v>
          </cell>
          <cell r="H296">
            <v>108</v>
          </cell>
          <cell r="I296">
            <v>108</v>
          </cell>
          <cell r="J296" t="str">
            <v>Weekly</v>
          </cell>
          <cell r="K296">
            <v>25</v>
          </cell>
          <cell r="L296" t="str">
            <v>Y</v>
          </cell>
          <cell r="M296" t="str">
            <v>R</v>
          </cell>
          <cell r="N296">
            <v>15</v>
          </cell>
        </row>
        <row r="297">
          <cell r="C297" t="str">
            <v>USLAS</v>
          </cell>
          <cell r="D297" t="str">
            <v>Las Vegas NV</v>
          </cell>
          <cell r="E297" t="str">
            <v>New York NY</v>
          </cell>
          <cell r="F297" t="str">
            <v>Rotterdam</v>
          </cell>
          <cell r="G297" t="str">
            <v>Usd</v>
          </cell>
          <cell r="H297">
            <v>110</v>
          </cell>
          <cell r="I297">
            <v>175</v>
          </cell>
          <cell r="J297" t="str">
            <v>Weekly</v>
          </cell>
          <cell r="K297">
            <v>29</v>
          </cell>
          <cell r="L297" t="str">
            <v>Y</v>
          </cell>
          <cell r="M297" t="str">
            <v>R</v>
          </cell>
          <cell r="N297">
            <v>15</v>
          </cell>
        </row>
        <row r="298">
          <cell r="C298" t="str">
            <v>USLIT</v>
          </cell>
          <cell r="D298" t="str">
            <v>Little Rock AR</v>
          </cell>
          <cell r="E298" t="str">
            <v>New York NY</v>
          </cell>
          <cell r="F298" t="str">
            <v>Rotterdam</v>
          </cell>
          <cell r="G298" t="str">
            <v>Usd</v>
          </cell>
          <cell r="H298">
            <v>55</v>
          </cell>
          <cell r="I298">
            <v>55</v>
          </cell>
          <cell r="J298" t="str">
            <v>Weekly</v>
          </cell>
          <cell r="K298">
            <v>24</v>
          </cell>
          <cell r="L298" t="str">
            <v>Y</v>
          </cell>
          <cell r="M298" t="str">
            <v>R</v>
          </cell>
          <cell r="N298">
            <v>15</v>
          </cell>
        </row>
        <row r="299">
          <cell r="C299" t="str">
            <v>USLAX</v>
          </cell>
          <cell r="D299" t="str">
            <v>Los Angeles CA (Long Beach)</v>
          </cell>
          <cell r="E299" t="str">
            <v>New York NY</v>
          </cell>
          <cell r="F299" t="str">
            <v>Rotterdam</v>
          </cell>
          <cell r="G299" t="str">
            <v>Usd</v>
          </cell>
          <cell r="H299">
            <v>50</v>
          </cell>
          <cell r="I299">
            <v>50</v>
          </cell>
          <cell r="J299" t="str">
            <v>Weekly</v>
          </cell>
          <cell r="K299">
            <v>30</v>
          </cell>
          <cell r="L299" t="str">
            <v>Y</v>
          </cell>
          <cell r="M299" t="str">
            <v>R</v>
          </cell>
          <cell r="N299">
            <v>15</v>
          </cell>
        </row>
        <row r="300">
          <cell r="C300" t="str">
            <v>USLUI</v>
          </cell>
          <cell r="D300" t="str">
            <v>Louisville KY</v>
          </cell>
          <cell r="E300" t="str">
            <v>New York NY</v>
          </cell>
          <cell r="F300" t="str">
            <v>Rotterdam</v>
          </cell>
          <cell r="G300" t="str">
            <v>Usd</v>
          </cell>
          <cell r="H300">
            <v>50</v>
          </cell>
          <cell r="I300">
            <v>50</v>
          </cell>
          <cell r="J300" t="str">
            <v>Weekly</v>
          </cell>
          <cell r="K300">
            <v>25</v>
          </cell>
          <cell r="L300" t="str">
            <v>Y</v>
          </cell>
          <cell r="M300" t="str">
            <v>R</v>
          </cell>
          <cell r="N300">
            <v>15</v>
          </cell>
        </row>
        <row r="301">
          <cell r="C301" t="str">
            <v>USMEM</v>
          </cell>
          <cell r="D301" t="str">
            <v>Memphis TN</v>
          </cell>
          <cell r="E301" t="str">
            <v>New York NY</v>
          </cell>
          <cell r="F301" t="str">
            <v>Rotterdam</v>
          </cell>
          <cell r="G301" t="str">
            <v>Usd</v>
          </cell>
          <cell r="H301">
            <v>45</v>
          </cell>
          <cell r="I301">
            <v>45</v>
          </cell>
          <cell r="J301" t="str">
            <v>Weekly</v>
          </cell>
          <cell r="K301">
            <v>23</v>
          </cell>
          <cell r="L301" t="str">
            <v>Y</v>
          </cell>
          <cell r="M301" t="str">
            <v>R</v>
          </cell>
          <cell r="N301">
            <v>15</v>
          </cell>
        </row>
        <row r="302">
          <cell r="C302" t="str">
            <v>USMIA</v>
          </cell>
          <cell r="D302" t="str">
            <v>Miami FL</v>
          </cell>
          <cell r="E302" t="str">
            <v>New York NY</v>
          </cell>
          <cell r="F302" t="str">
            <v>Rotterdam</v>
          </cell>
          <cell r="G302" t="str">
            <v>Usd</v>
          </cell>
          <cell r="H302">
            <v>40</v>
          </cell>
          <cell r="I302">
            <v>40</v>
          </cell>
          <cell r="J302" t="str">
            <v>Weekly</v>
          </cell>
          <cell r="K302">
            <v>22</v>
          </cell>
          <cell r="L302" t="str">
            <v>Y</v>
          </cell>
          <cell r="M302" t="str">
            <v>R</v>
          </cell>
          <cell r="N302">
            <v>15</v>
          </cell>
        </row>
        <row r="303">
          <cell r="C303" t="str">
            <v>USMKE</v>
          </cell>
          <cell r="D303" t="str">
            <v>Milwaukee WI</v>
          </cell>
          <cell r="E303" t="str">
            <v>New York NY</v>
          </cell>
          <cell r="F303" t="str">
            <v>Rotterdam</v>
          </cell>
          <cell r="G303" t="str">
            <v>Usd</v>
          </cell>
          <cell r="H303">
            <v>70</v>
          </cell>
          <cell r="I303">
            <v>70</v>
          </cell>
          <cell r="J303" t="str">
            <v>Weekly</v>
          </cell>
          <cell r="K303">
            <v>26</v>
          </cell>
          <cell r="L303" t="str">
            <v>Y</v>
          </cell>
          <cell r="M303" t="str">
            <v>R</v>
          </cell>
          <cell r="N303">
            <v>15</v>
          </cell>
        </row>
        <row r="304">
          <cell r="C304" t="str">
            <v>USMES</v>
          </cell>
          <cell r="D304" t="str">
            <v>Minneapolis MN</v>
          </cell>
          <cell r="E304" t="str">
            <v>New York NY</v>
          </cell>
          <cell r="F304" t="str">
            <v>Rotterdam</v>
          </cell>
          <cell r="G304" t="str">
            <v>Usd</v>
          </cell>
          <cell r="H304">
            <v>75</v>
          </cell>
          <cell r="I304">
            <v>75</v>
          </cell>
          <cell r="J304" t="str">
            <v>Weekly</v>
          </cell>
          <cell r="K304">
            <v>22</v>
          </cell>
          <cell r="L304" t="str">
            <v>Y</v>
          </cell>
          <cell r="M304" t="str">
            <v>R</v>
          </cell>
          <cell r="N304">
            <v>15</v>
          </cell>
        </row>
        <row r="305">
          <cell r="C305" t="str">
            <v>USMOB</v>
          </cell>
          <cell r="D305" t="str">
            <v>Mobile AL</v>
          </cell>
          <cell r="E305" t="str">
            <v>New York NY</v>
          </cell>
          <cell r="F305" t="str">
            <v>Rotterdam</v>
          </cell>
          <cell r="G305" t="str">
            <v>Usd</v>
          </cell>
          <cell r="H305">
            <v>50</v>
          </cell>
          <cell r="I305">
            <v>50</v>
          </cell>
          <cell r="J305" t="str">
            <v>Weekly</v>
          </cell>
          <cell r="K305">
            <v>24</v>
          </cell>
          <cell r="L305" t="str">
            <v>Y</v>
          </cell>
          <cell r="M305" t="str">
            <v>R</v>
          </cell>
          <cell r="N305">
            <v>15</v>
          </cell>
        </row>
        <row r="306">
          <cell r="C306" t="str">
            <v>USBNA</v>
          </cell>
          <cell r="D306" t="str">
            <v>Nashville TN</v>
          </cell>
          <cell r="E306" t="str">
            <v>New York NY</v>
          </cell>
          <cell r="F306" t="str">
            <v>Rotterdam</v>
          </cell>
          <cell r="G306" t="str">
            <v>Usd</v>
          </cell>
          <cell r="H306">
            <v>45</v>
          </cell>
          <cell r="I306">
            <v>45</v>
          </cell>
          <cell r="J306" t="str">
            <v>Weekly</v>
          </cell>
          <cell r="K306">
            <v>26</v>
          </cell>
          <cell r="L306" t="str">
            <v>Y</v>
          </cell>
          <cell r="M306" t="str">
            <v>R</v>
          </cell>
          <cell r="N306">
            <v>15</v>
          </cell>
        </row>
        <row r="307">
          <cell r="C307" t="str">
            <v>USMSY</v>
          </cell>
          <cell r="D307" t="str">
            <v>New Orleans LA</v>
          </cell>
          <cell r="E307" t="str">
            <v>New York NY</v>
          </cell>
          <cell r="F307" t="str">
            <v>Rotterdam</v>
          </cell>
          <cell r="G307" t="str">
            <v>Usd</v>
          </cell>
          <cell r="H307">
            <v>55</v>
          </cell>
          <cell r="I307">
            <v>55</v>
          </cell>
          <cell r="J307" t="str">
            <v>Weekly</v>
          </cell>
          <cell r="K307">
            <v>25</v>
          </cell>
          <cell r="L307" t="str">
            <v>Y</v>
          </cell>
          <cell r="M307" t="str">
            <v>R</v>
          </cell>
          <cell r="N307">
            <v>15</v>
          </cell>
        </row>
        <row r="308">
          <cell r="C308" t="str">
            <v>USNYC</v>
          </cell>
          <cell r="D308" t="str">
            <v>New York NY</v>
          </cell>
          <cell r="E308" t="str">
            <v>Direct</v>
          </cell>
          <cell r="F308" t="str">
            <v>Rotterdam</v>
          </cell>
          <cell r="G308" t="str">
            <v>Usd</v>
          </cell>
          <cell r="H308">
            <v>14</v>
          </cell>
          <cell r="I308">
            <v>14</v>
          </cell>
          <cell r="J308" t="str">
            <v>Weekly</v>
          </cell>
          <cell r="K308">
            <v>8</v>
          </cell>
          <cell r="L308" t="str">
            <v>Y</v>
          </cell>
          <cell r="M308" t="str">
            <v>Y</v>
          </cell>
          <cell r="N308">
            <v>15</v>
          </cell>
        </row>
        <row r="309">
          <cell r="C309" t="str">
            <v>USORF</v>
          </cell>
          <cell r="D309" t="str">
            <v>Norfolk VA</v>
          </cell>
          <cell r="E309" t="str">
            <v>New York NY</v>
          </cell>
          <cell r="F309" t="str">
            <v>Rotterdam</v>
          </cell>
          <cell r="G309" t="str">
            <v>Usd</v>
          </cell>
          <cell r="H309">
            <v>50</v>
          </cell>
          <cell r="I309">
            <v>50</v>
          </cell>
          <cell r="J309" t="str">
            <v>Weekly</v>
          </cell>
          <cell r="K309">
            <v>20</v>
          </cell>
          <cell r="L309" t="str">
            <v>Y</v>
          </cell>
          <cell r="M309" t="str">
            <v>R</v>
          </cell>
          <cell r="N309">
            <v>15</v>
          </cell>
        </row>
        <row r="310">
          <cell r="C310" t="str">
            <v>USOAK</v>
          </cell>
          <cell r="D310" t="str">
            <v>Oakland CA</v>
          </cell>
          <cell r="E310" t="str">
            <v>New York NY</v>
          </cell>
          <cell r="F310" t="str">
            <v>Rotterdam</v>
          </cell>
          <cell r="G310" t="str">
            <v>Usd</v>
          </cell>
          <cell r="H310">
            <v>75</v>
          </cell>
          <cell r="I310">
            <v>75</v>
          </cell>
          <cell r="J310" t="str">
            <v>Weekly</v>
          </cell>
          <cell r="K310">
            <v>32</v>
          </cell>
          <cell r="L310" t="str">
            <v>Y</v>
          </cell>
          <cell r="M310" t="str">
            <v>R</v>
          </cell>
          <cell r="N310">
            <v>15</v>
          </cell>
        </row>
        <row r="311">
          <cell r="C311" t="str">
            <v>USOKC</v>
          </cell>
          <cell r="D311" t="str">
            <v>Oklahoma City OK</v>
          </cell>
          <cell r="E311" t="str">
            <v>New York NY</v>
          </cell>
          <cell r="F311" t="str">
            <v>Rotterdam</v>
          </cell>
          <cell r="G311" t="str">
            <v>Usd</v>
          </cell>
          <cell r="H311">
            <v>64</v>
          </cell>
          <cell r="I311">
            <v>64</v>
          </cell>
          <cell r="J311" t="str">
            <v>Weekly</v>
          </cell>
          <cell r="K311">
            <v>26</v>
          </cell>
          <cell r="L311" t="str">
            <v>Y</v>
          </cell>
          <cell r="M311" t="str">
            <v>R</v>
          </cell>
          <cell r="N311">
            <v>15</v>
          </cell>
        </row>
        <row r="312">
          <cell r="C312" t="str">
            <v>USOMA</v>
          </cell>
          <cell r="D312" t="str">
            <v>Omaha NE</v>
          </cell>
          <cell r="E312" t="str">
            <v>New York NY</v>
          </cell>
          <cell r="F312" t="str">
            <v>Rotterdam</v>
          </cell>
          <cell r="G312" t="str">
            <v>Usd</v>
          </cell>
          <cell r="H312">
            <v>110</v>
          </cell>
          <cell r="I312">
            <v>220</v>
          </cell>
          <cell r="J312" t="str">
            <v>Weekly</v>
          </cell>
          <cell r="K312">
            <v>27</v>
          </cell>
          <cell r="L312" t="str">
            <v>Y</v>
          </cell>
          <cell r="M312" t="str">
            <v>R</v>
          </cell>
          <cell r="N312">
            <v>15</v>
          </cell>
        </row>
        <row r="313">
          <cell r="C313" t="str">
            <v>USORL</v>
          </cell>
          <cell r="D313" t="str">
            <v>Orlando FL</v>
          </cell>
          <cell r="E313" t="str">
            <v>New York NY</v>
          </cell>
          <cell r="F313" t="str">
            <v>Rotterdam</v>
          </cell>
          <cell r="G313" t="str">
            <v>Usd</v>
          </cell>
          <cell r="H313">
            <v>55</v>
          </cell>
          <cell r="I313">
            <v>55</v>
          </cell>
          <cell r="J313" t="str">
            <v>Weekly</v>
          </cell>
          <cell r="K313">
            <v>22</v>
          </cell>
          <cell r="L313" t="str">
            <v>Y</v>
          </cell>
          <cell r="M313" t="str">
            <v>R</v>
          </cell>
          <cell r="N313">
            <v>15</v>
          </cell>
        </row>
        <row r="314">
          <cell r="C314" t="str">
            <v>USPHL</v>
          </cell>
          <cell r="D314" t="str">
            <v>Philadelphia PA</v>
          </cell>
          <cell r="E314" t="str">
            <v>New York NY</v>
          </cell>
          <cell r="F314" t="str">
            <v>Rotterdam</v>
          </cell>
          <cell r="G314" t="str">
            <v>Usd</v>
          </cell>
          <cell r="H314">
            <v>20</v>
          </cell>
          <cell r="I314">
            <v>20</v>
          </cell>
          <cell r="J314" t="str">
            <v>Weekly</v>
          </cell>
          <cell r="K314">
            <v>17</v>
          </cell>
          <cell r="L314" t="str">
            <v>Y</v>
          </cell>
          <cell r="M314" t="str">
            <v>R</v>
          </cell>
          <cell r="N314">
            <v>15</v>
          </cell>
        </row>
        <row r="315">
          <cell r="C315" t="str">
            <v>USPHX</v>
          </cell>
          <cell r="D315" t="str">
            <v>Phoenix AZ</v>
          </cell>
          <cell r="E315" t="str">
            <v>New York NY</v>
          </cell>
          <cell r="F315" t="str">
            <v>Rotterdam</v>
          </cell>
          <cell r="G315" t="str">
            <v>Usd</v>
          </cell>
          <cell r="H315">
            <v>105</v>
          </cell>
          <cell r="I315">
            <v>105</v>
          </cell>
          <cell r="J315" t="str">
            <v>Weekly</v>
          </cell>
          <cell r="K315">
            <v>27</v>
          </cell>
          <cell r="L315" t="str">
            <v>Y</v>
          </cell>
          <cell r="M315" t="str">
            <v>R</v>
          </cell>
          <cell r="N315">
            <v>15</v>
          </cell>
        </row>
        <row r="316">
          <cell r="C316" t="str">
            <v>USPVD</v>
          </cell>
          <cell r="D316" t="str">
            <v>Providence RI</v>
          </cell>
          <cell r="E316" t="str">
            <v>New York NY</v>
          </cell>
          <cell r="F316" t="str">
            <v>Rotterdam</v>
          </cell>
          <cell r="G316" t="str">
            <v>Usd</v>
          </cell>
          <cell r="H316">
            <v>50</v>
          </cell>
          <cell r="I316">
            <v>50</v>
          </cell>
          <cell r="J316" t="str">
            <v>Weekly</v>
          </cell>
          <cell r="K316">
            <v>20</v>
          </cell>
          <cell r="L316" t="str">
            <v>Y</v>
          </cell>
          <cell r="M316" t="str">
            <v>R</v>
          </cell>
          <cell r="N316">
            <v>15</v>
          </cell>
        </row>
        <row r="317">
          <cell r="C317" t="str">
            <v>USPIT</v>
          </cell>
          <cell r="D317" t="str">
            <v>Pittsburgh PA</v>
          </cell>
          <cell r="E317" t="str">
            <v>New York NY</v>
          </cell>
          <cell r="F317" t="str">
            <v>Rotterdam</v>
          </cell>
          <cell r="G317" t="str">
            <v>Usd</v>
          </cell>
          <cell r="H317">
            <v>40</v>
          </cell>
          <cell r="I317">
            <v>40</v>
          </cell>
          <cell r="J317" t="str">
            <v>Weekly</v>
          </cell>
          <cell r="K317">
            <v>22</v>
          </cell>
          <cell r="L317" t="str">
            <v>Y</v>
          </cell>
          <cell r="M317" t="str">
            <v>R</v>
          </cell>
          <cell r="N317">
            <v>15</v>
          </cell>
        </row>
        <row r="318">
          <cell r="C318" t="str">
            <v>USPDX</v>
          </cell>
          <cell r="D318" t="str">
            <v>Portland OR</v>
          </cell>
          <cell r="E318" t="str">
            <v>New York NY</v>
          </cell>
          <cell r="F318" t="str">
            <v>Rotterdam</v>
          </cell>
          <cell r="G318" t="str">
            <v>Usd</v>
          </cell>
          <cell r="H318">
            <v>80</v>
          </cell>
          <cell r="I318">
            <v>80</v>
          </cell>
          <cell r="J318" t="str">
            <v>Weekly</v>
          </cell>
          <cell r="K318">
            <v>30</v>
          </cell>
          <cell r="L318" t="str">
            <v>Y</v>
          </cell>
          <cell r="M318" t="str">
            <v>R</v>
          </cell>
          <cell r="N318">
            <v>15</v>
          </cell>
        </row>
        <row r="319">
          <cell r="C319" t="str">
            <v>USRAG</v>
          </cell>
          <cell r="D319" t="str">
            <v>Raleigh NC</v>
          </cell>
          <cell r="E319" t="str">
            <v>New York NY</v>
          </cell>
          <cell r="F319" t="str">
            <v>Rotterdam</v>
          </cell>
          <cell r="G319" t="str">
            <v>Usd</v>
          </cell>
          <cell r="H319">
            <v>55</v>
          </cell>
          <cell r="I319">
            <v>55</v>
          </cell>
          <cell r="J319" t="str">
            <v>Weekly</v>
          </cell>
          <cell r="K319">
            <v>22</v>
          </cell>
          <cell r="L319" t="str">
            <v>Y</v>
          </cell>
          <cell r="M319" t="str">
            <v>R</v>
          </cell>
          <cell r="N319">
            <v>15</v>
          </cell>
        </row>
        <row r="320">
          <cell r="C320" t="str">
            <v>USRIC</v>
          </cell>
          <cell r="D320" t="str">
            <v>Richmond VA</v>
          </cell>
          <cell r="E320" t="str">
            <v>New York NY</v>
          </cell>
          <cell r="F320" t="str">
            <v>Rotterdam</v>
          </cell>
          <cell r="G320" t="str">
            <v>Usd</v>
          </cell>
          <cell r="H320">
            <v>40</v>
          </cell>
          <cell r="I320">
            <v>40</v>
          </cell>
          <cell r="J320" t="str">
            <v>Weekly</v>
          </cell>
          <cell r="K320">
            <v>23</v>
          </cell>
          <cell r="L320" t="str">
            <v>Y</v>
          </cell>
          <cell r="M320" t="str">
            <v>R</v>
          </cell>
          <cell r="N320">
            <v>15</v>
          </cell>
        </row>
        <row r="321">
          <cell r="C321" t="str">
            <v>USSLC</v>
          </cell>
          <cell r="D321" t="str">
            <v>Salt Lake City UT</v>
          </cell>
          <cell r="E321" t="str">
            <v>New York NY</v>
          </cell>
          <cell r="F321" t="str">
            <v>Rotterdam</v>
          </cell>
          <cell r="G321" t="str">
            <v>Usd</v>
          </cell>
          <cell r="H321">
            <v>105</v>
          </cell>
          <cell r="I321">
            <v>210</v>
          </cell>
          <cell r="J321" t="str">
            <v>Weekly</v>
          </cell>
          <cell r="K321">
            <v>25</v>
          </cell>
          <cell r="L321" t="str">
            <v>Y</v>
          </cell>
          <cell r="M321" t="str">
            <v>R</v>
          </cell>
          <cell r="N321">
            <v>15</v>
          </cell>
        </row>
        <row r="322">
          <cell r="C322" t="str">
            <v>USSAT</v>
          </cell>
          <cell r="D322" t="str">
            <v>San Antonio TX</v>
          </cell>
          <cell r="E322" t="str">
            <v>New York NY</v>
          </cell>
          <cell r="F322" t="str">
            <v>Rotterdam</v>
          </cell>
          <cell r="G322" t="str">
            <v>Usd</v>
          </cell>
          <cell r="H322">
            <v>100</v>
          </cell>
          <cell r="I322">
            <v>100</v>
          </cell>
          <cell r="J322" t="str">
            <v>Weekly</v>
          </cell>
          <cell r="K322">
            <v>27</v>
          </cell>
          <cell r="L322" t="str">
            <v>Y</v>
          </cell>
          <cell r="M322" t="str">
            <v>R</v>
          </cell>
          <cell r="N322">
            <v>15</v>
          </cell>
        </row>
        <row r="323">
          <cell r="C323" t="str">
            <v>USSAN</v>
          </cell>
          <cell r="D323" t="str">
            <v>San Diego CA</v>
          </cell>
          <cell r="E323" t="str">
            <v>New York NY</v>
          </cell>
          <cell r="F323" t="str">
            <v>Rotterdam</v>
          </cell>
          <cell r="G323" t="str">
            <v>Usd</v>
          </cell>
          <cell r="H323">
            <v>80</v>
          </cell>
          <cell r="I323">
            <v>80</v>
          </cell>
          <cell r="J323" t="str">
            <v>Weekly</v>
          </cell>
          <cell r="K323">
            <v>30</v>
          </cell>
          <cell r="L323" t="str">
            <v>Y</v>
          </cell>
          <cell r="M323" t="str">
            <v>R</v>
          </cell>
          <cell r="N323">
            <v>15</v>
          </cell>
        </row>
        <row r="324">
          <cell r="C324" t="str">
            <v>USSFO</v>
          </cell>
          <cell r="D324" t="str">
            <v>San Francisco CA</v>
          </cell>
          <cell r="E324" t="str">
            <v>New York NY</v>
          </cell>
          <cell r="F324" t="str">
            <v>Rotterdam</v>
          </cell>
          <cell r="G324" t="str">
            <v>Usd</v>
          </cell>
          <cell r="H324">
            <v>75</v>
          </cell>
          <cell r="I324">
            <v>75</v>
          </cell>
          <cell r="J324" t="str">
            <v>Weekly</v>
          </cell>
          <cell r="K324">
            <v>31</v>
          </cell>
          <cell r="L324" t="str">
            <v>Y</v>
          </cell>
          <cell r="M324" t="str">
            <v>R</v>
          </cell>
          <cell r="N324">
            <v>15</v>
          </cell>
        </row>
        <row r="325">
          <cell r="C325" t="str">
            <v>USSAV</v>
          </cell>
          <cell r="D325" t="str">
            <v>Savannah GA</v>
          </cell>
          <cell r="E325" t="str">
            <v>New York NY</v>
          </cell>
          <cell r="F325" t="str">
            <v>Rotterdam</v>
          </cell>
          <cell r="G325" t="str">
            <v>Usd</v>
          </cell>
          <cell r="H325">
            <v>45</v>
          </cell>
          <cell r="I325">
            <v>45</v>
          </cell>
          <cell r="J325" t="str">
            <v>Weekly</v>
          </cell>
          <cell r="K325">
            <v>22</v>
          </cell>
          <cell r="L325" t="str">
            <v>Y</v>
          </cell>
          <cell r="M325" t="str">
            <v>R</v>
          </cell>
          <cell r="N325">
            <v>15</v>
          </cell>
        </row>
        <row r="326">
          <cell r="C326" t="str">
            <v>USSEA</v>
          </cell>
          <cell r="D326" t="str">
            <v>Seattle WA</v>
          </cell>
          <cell r="E326" t="str">
            <v>New York NY</v>
          </cell>
          <cell r="F326" t="str">
            <v>Rotterdam</v>
          </cell>
          <cell r="G326" t="str">
            <v>Usd</v>
          </cell>
          <cell r="H326">
            <v>80</v>
          </cell>
          <cell r="I326">
            <v>80</v>
          </cell>
          <cell r="J326" t="str">
            <v>Weekly</v>
          </cell>
          <cell r="K326">
            <v>31</v>
          </cell>
          <cell r="L326" t="str">
            <v>Y</v>
          </cell>
          <cell r="M326" t="str">
            <v>R</v>
          </cell>
          <cell r="N326">
            <v>15</v>
          </cell>
        </row>
        <row r="327">
          <cell r="C327" t="str">
            <v>USSGF</v>
          </cell>
          <cell r="D327" t="str">
            <v>Springfield MO</v>
          </cell>
          <cell r="E327" t="str">
            <v>New York NY</v>
          </cell>
          <cell r="F327" t="str">
            <v>Rotterdam</v>
          </cell>
          <cell r="G327" t="str">
            <v>Usd</v>
          </cell>
          <cell r="H327">
            <v>75</v>
          </cell>
          <cell r="I327">
            <v>75</v>
          </cell>
          <cell r="J327" t="str">
            <v>Weekly</v>
          </cell>
          <cell r="K327">
            <v>25</v>
          </cell>
          <cell r="L327" t="str">
            <v>Y</v>
          </cell>
          <cell r="M327" t="str">
            <v>R</v>
          </cell>
          <cell r="N327">
            <v>15</v>
          </cell>
        </row>
        <row r="328">
          <cell r="C328" t="str">
            <v>USSTL</v>
          </cell>
          <cell r="D328" t="str">
            <v>St Louis MO</v>
          </cell>
          <cell r="E328" t="str">
            <v>New York NY</v>
          </cell>
          <cell r="F328" t="str">
            <v>Rotterdam</v>
          </cell>
          <cell r="G328" t="str">
            <v>Usd</v>
          </cell>
          <cell r="H328">
            <v>45</v>
          </cell>
          <cell r="I328">
            <v>45</v>
          </cell>
          <cell r="J328" t="str">
            <v>Weekly</v>
          </cell>
          <cell r="K328">
            <v>25</v>
          </cell>
          <cell r="L328" t="str">
            <v>Y</v>
          </cell>
          <cell r="M328" t="str">
            <v>R</v>
          </cell>
          <cell r="N328">
            <v>15</v>
          </cell>
        </row>
        <row r="329">
          <cell r="C329" t="str">
            <v>USTPA</v>
          </cell>
          <cell r="D329" t="str">
            <v>Tampa FL</v>
          </cell>
          <cell r="E329" t="str">
            <v>New York NY</v>
          </cell>
          <cell r="F329" t="str">
            <v>Rotterdam</v>
          </cell>
          <cell r="G329" t="str">
            <v>Usd</v>
          </cell>
          <cell r="H329">
            <v>45</v>
          </cell>
          <cell r="I329">
            <v>45</v>
          </cell>
          <cell r="J329" t="str">
            <v>Weekly</v>
          </cell>
          <cell r="K329">
            <v>22</v>
          </cell>
          <cell r="L329" t="str">
            <v>Y</v>
          </cell>
          <cell r="M329" t="str">
            <v>R</v>
          </cell>
          <cell r="N329">
            <v>15</v>
          </cell>
        </row>
        <row r="330">
          <cell r="C330" t="str">
            <v>USTUS</v>
          </cell>
          <cell r="D330" t="str">
            <v>Tucson AZ</v>
          </cell>
          <cell r="E330" t="str">
            <v>New York NY</v>
          </cell>
          <cell r="F330" t="str">
            <v>Rotterdam</v>
          </cell>
          <cell r="G330" t="str">
            <v>Usd</v>
          </cell>
          <cell r="H330">
            <v>105</v>
          </cell>
          <cell r="I330">
            <v>105</v>
          </cell>
          <cell r="J330" t="str">
            <v>Weekly</v>
          </cell>
          <cell r="K330">
            <v>23</v>
          </cell>
          <cell r="L330" t="str">
            <v>Y</v>
          </cell>
          <cell r="M330" t="str">
            <v>R</v>
          </cell>
          <cell r="N330">
            <v>15</v>
          </cell>
        </row>
        <row r="331">
          <cell r="C331" t="str">
            <v>USTUL</v>
          </cell>
          <cell r="D331" t="str">
            <v>Tulsa OK</v>
          </cell>
          <cell r="E331" t="str">
            <v>New York NY</v>
          </cell>
          <cell r="F331" t="str">
            <v>Rotterdam</v>
          </cell>
          <cell r="G331" t="str">
            <v>Usd</v>
          </cell>
          <cell r="H331">
            <v>105</v>
          </cell>
          <cell r="I331">
            <v>105</v>
          </cell>
          <cell r="J331" t="str">
            <v>Weekly</v>
          </cell>
          <cell r="K331">
            <v>25</v>
          </cell>
          <cell r="L331" t="str">
            <v>Y</v>
          </cell>
          <cell r="M331" t="str">
            <v>R</v>
          </cell>
          <cell r="N331">
            <v>15</v>
          </cell>
        </row>
        <row r="332">
          <cell r="C332" t="str">
            <v>USWAS</v>
          </cell>
          <cell r="D332" t="str">
            <v>Washington DC</v>
          </cell>
          <cell r="E332" t="str">
            <v>New York NY</v>
          </cell>
          <cell r="F332" t="str">
            <v>Rotterdam</v>
          </cell>
          <cell r="G332" t="str">
            <v>Usd</v>
          </cell>
          <cell r="H332">
            <v>50</v>
          </cell>
          <cell r="I332">
            <v>50</v>
          </cell>
          <cell r="J332" t="str">
            <v>Weekly</v>
          </cell>
          <cell r="K332">
            <v>20</v>
          </cell>
          <cell r="L332" t="str">
            <v>Y</v>
          </cell>
          <cell r="M332" t="str">
            <v>R</v>
          </cell>
          <cell r="N332">
            <v>15</v>
          </cell>
        </row>
        <row r="333">
          <cell r="C333" t="str">
            <v>USICT</v>
          </cell>
          <cell r="D333" t="str">
            <v>Wichita KS</v>
          </cell>
          <cell r="E333" t="str">
            <v>New York NY</v>
          </cell>
          <cell r="F333" t="str">
            <v>Rotterdam</v>
          </cell>
          <cell r="G333" t="str">
            <v>Usd</v>
          </cell>
          <cell r="H333">
            <v>80</v>
          </cell>
          <cell r="I333">
            <v>80</v>
          </cell>
          <cell r="J333" t="str">
            <v>Weekly</v>
          </cell>
          <cell r="K333">
            <v>27</v>
          </cell>
          <cell r="L333" t="str">
            <v>Y</v>
          </cell>
          <cell r="M333" t="str">
            <v>R</v>
          </cell>
          <cell r="N333">
            <v>15</v>
          </cell>
        </row>
        <row r="334">
          <cell r="C334" t="str">
            <v>USILM</v>
          </cell>
          <cell r="D334" t="str">
            <v>Wilmington NC</v>
          </cell>
          <cell r="E334" t="str">
            <v>New York NY</v>
          </cell>
          <cell r="F334" t="str">
            <v>Rotterdam</v>
          </cell>
          <cell r="G334" t="str">
            <v>Usd</v>
          </cell>
          <cell r="H334">
            <v>50</v>
          </cell>
          <cell r="I334">
            <v>50</v>
          </cell>
          <cell r="J334" t="str">
            <v>Weekly</v>
          </cell>
          <cell r="K334">
            <v>26</v>
          </cell>
          <cell r="L334" t="str">
            <v>Y</v>
          </cell>
          <cell r="M334" t="str">
            <v>R</v>
          </cell>
          <cell r="N334">
            <v>15</v>
          </cell>
        </row>
        <row r="335">
          <cell r="C335" t="str">
            <v>ARBUE</v>
          </cell>
          <cell r="D335" t="str">
            <v>Buenos Aires</v>
          </cell>
          <cell r="E335" t="str">
            <v>Direct</v>
          </cell>
          <cell r="F335" t="str">
            <v>Rotterdam</v>
          </cell>
          <cell r="G335" t="str">
            <v>Euro</v>
          </cell>
          <cell r="H335">
            <v>30</v>
          </cell>
          <cell r="I335">
            <v>30</v>
          </cell>
          <cell r="J335" t="str">
            <v>Weekly</v>
          </cell>
          <cell r="K335">
            <v>20</v>
          </cell>
          <cell r="L335" t="str">
            <v>Y</v>
          </cell>
          <cell r="M335" t="str">
            <v>Y</v>
          </cell>
          <cell r="N335">
            <v>28</v>
          </cell>
        </row>
        <row r="336">
          <cell r="C336" t="str">
            <v>ARCOR</v>
          </cell>
          <cell r="D336" t="str">
            <v>Cordoba</v>
          </cell>
          <cell r="E336" t="str">
            <v>Montevideo</v>
          </cell>
          <cell r="F336" t="str">
            <v>Rotterdam</v>
          </cell>
          <cell r="G336" t="str">
            <v>Euro</v>
          </cell>
          <cell r="H336">
            <v>100</v>
          </cell>
          <cell r="I336">
            <v>100</v>
          </cell>
          <cell r="J336" t="str">
            <v>Bi-weekly</v>
          </cell>
          <cell r="K336">
            <v>38</v>
          </cell>
          <cell r="L336" t="str">
            <v>Y</v>
          </cell>
          <cell r="M336" t="str">
            <v>Y</v>
          </cell>
          <cell r="N336" t="str">
            <v>26/28</v>
          </cell>
        </row>
        <row r="337">
          <cell r="C337" t="str">
            <v>ARROS</v>
          </cell>
          <cell r="D337" t="str">
            <v>Rosario</v>
          </cell>
          <cell r="E337" t="str">
            <v>Montevideo</v>
          </cell>
          <cell r="F337" t="str">
            <v>Rotterdam</v>
          </cell>
          <cell r="G337" t="str">
            <v>Euro</v>
          </cell>
          <cell r="H337">
            <v>80</v>
          </cell>
          <cell r="I337">
            <v>80</v>
          </cell>
          <cell r="J337" t="str">
            <v>Bi-weekly</v>
          </cell>
          <cell r="K337">
            <v>37</v>
          </cell>
          <cell r="L337" t="str">
            <v>Y</v>
          </cell>
          <cell r="M337" t="str">
            <v>Y</v>
          </cell>
          <cell r="N337" t="str">
            <v>26/28</v>
          </cell>
        </row>
        <row r="338">
          <cell r="C338" t="str">
            <v>BOCBB</v>
          </cell>
          <cell r="D338" t="str">
            <v>Cochabamba</v>
          </cell>
          <cell r="E338" t="str">
            <v>Valparaiso (San Antonio)</v>
          </cell>
          <cell r="F338" t="str">
            <v>Rotterdam</v>
          </cell>
          <cell r="G338" t="str">
            <v>Euro</v>
          </cell>
          <cell r="H338">
            <v>200</v>
          </cell>
          <cell r="I338">
            <v>200</v>
          </cell>
          <cell r="J338" t="str">
            <v>Weekly</v>
          </cell>
          <cell r="K338">
            <v>55</v>
          </cell>
          <cell r="L338" t="str">
            <v>Y</v>
          </cell>
          <cell r="M338" t="str">
            <v>Y</v>
          </cell>
          <cell r="N338" t="str">
            <v>26/28</v>
          </cell>
        </row>
        <row r="339">
          <cell r="C339" t="str">
            <v>BOLPB</v>
          </cell>
          <cell r="D339" t="str">
            <v>La Paz</v>
          </cell>
          <cell r="E339" t="str">
            <v>Valparaiso (San Antonio)</v>
          </cell>
          <cell r="F339" t="str">
            <v>Rotterdam</v>
          </cell>
          <cell r="G339" t="str">
            <v>Euro</v>
          </cell>
          <cell r="H339">
            <v>190</v>
          </cell>
          <cell r="I339">
            <v>190</v>
          </cell>
          <cell r="J339" t="str">
            <v>Weekly</v>
          </cell>
          <cell r="K339">
            <v>50</v>
          </cell>
          <cell r="L339" t="str">
            <v>Y</v>
          </cell>
          <cell r="M339" t="str">
            <v>Y</v>
          </cell>
          <cell r="N339" t="str">
            <v>26/28</v>
          </cell>
        </row>
        <row r="340">
          <cell r="C340" t="str">
            <v>BOSRZ</v>
          </cell>
          <cell r="D340" t="str">
            <v>Santa Cruz</v>
          </cell>
          <cell r="E340" t="str">
            <v>Valparaiso (San Antonio)</v>
          </cell>
          <cell r="F340" t="str">
            <v>Rotterdam</v>
          </cell>
          <cell r="G340" t="str">
            <v>Euro</v>
          </cell>
          <cell r="H340">
            <v>220</v>
          </cell>
          <cell r="I340">
            <v>220</v>
          </cell>
          <cell r="J340" t="str">
            <v>Weekly</v>
          </cell>
          <cell r="K340">
            <v>58</v>
          </cell>
          <cell r="L340" t="str">
            <v>Y</v>
          </cell>
          <cell r="M340" t="str">
            <v>Y</v>
          </cell>
          <cell r="N340" t="str">
            <v>26/28</v>
          </cell>
        </row>
        <row r="341">
          <cell r="C341" t="str">
            <v>BRBTI</v>
          </cell>
          <cell r="D341" t="str">
            <v>Betim (Belo Horizonte)</v>
          </cell>
          <cell r="E341" t="str">
            <v>Santos</v>
          </cell>
          <cell r="F341" t="str">
            <v>Rotterdam</v>
          </cell>
          <cell r="G341" t="str">
            <v>Euro</v>
          </cell>
          <cell r="H341">
            <v>35</v>
          </cell>
          <cell r="I341">
            <v>35</v>
          </cell>
          <cell r="J341" t="str">
            <v>Weekly</v>
          </cell>
          <cell r="K341">
            <v>36</v>
          </cell>
          <cell r="L341" t="str">
            <v>Y</v>
          </cell>
          <cell r="M341" t="str">
            <v>Y</v>
          </cell>
          <cell r="N341" t="str">
            <v>26/28</v>
          </cell>
        </row>
        <row r="342">
          <cell r="C342" t="str">
            <v>BRQNS</v>
          </cell>
          <cell r="D342" t="str">
            <v>Canoas (Bagergs)</v>
          </cell>
          <cell r="E342" t="str">
            <v>Santos</v>
          </cell>
          <cell r="F342" t="str">
            <v>Rotterdam</v>
          </cell>
          <cell r="G342" t="str">
            <v>Euro</v>
          </cell>
          <cell r="H342">
            <v>50</v>
          </cell>
          <cell r="I342">
            <v>50</v>
          </cell>
          <cell r="J342" t="str">
            <v>Weekly</v>
          </cell>
          <cell r="K342">
            <v>34</v>
          </cell>
          <cell r="L342" t="str">
            <v>Y</v>
          </cell>
          <cell r="M342" t="str">
            <v>Y</v>
          </cell>
          <cell r="N342" t="str">
            <v>26/28</v>
          </cell>
        </row>
        <row r="343">
          <cell r="C343" t="str">
            <v>BRCPQ</v>
          </cell>
          <cell r="D343" t="str">
            <v>Campinas</v>
          </cell>
          <cell r="E343" t="str">
            <v>Santos</v>
          </cell>
          <cell r="F343" t="str">
            <v>Rotterdam</v>
          </cell>
          <cell r="G343" t="str">
            <v>Euro</v>
          </cell>
          <cell r="H343">
            <v>25</v>
          </cell>
          <cell r="I343">
            <v>25</v>
          </cell>
          <cell r="J343" t="str">
            <v>Weekly</v>
          </cell>
          <cell r="K343">
            <v>28</v>
          </cell>
          <cell r="L343" t="str">
            <v>Y</v>
          </cell>
          <cell r="M343" t="str">
            <v>Y</v>
          </cell>
          <cell r="N343" t="str">
            <v>26/28</v>
          </cell>
        </row>
        <row r="344">
          <cell r="C344" t="str">
            <v>BRCWB</v>
          </cell>
          <cell r="D344" t="str">
            <v>Curitiba</v>
          </cell>
          <cell r="E344" t="str">
            <v>Santos</v>
          </cell>
          <cell r="F344" t="str">
            <v>Rotterdam</v>
          </cell>
          <cell r="G344" t="str">
            <v>Euro</v>
          </cell>
          <cell r="H344">
            <v>40</v>
          </cell>
          <cell r="I344">
            <v>40</v>
          </cell>
          <cell r="J344" t="str">
            <v>Weekly</v>
          </cell>
          <cell r="K344">
            <v>36</v>
          </cell>
          <cell r="L344" t="str">
            <v>Y</v>
          </cell>
          <cell r="M344" t="str">
            <v>Y</v>
          </cell>
          <cell r="N344" t="str">
            <v>26/28</v>
          </cell>
        </row>
        <row r="345">
          <cell r="C345" t="str">
            <v>BRITJ</v>
          </cell>
          <cell r="D345" t="str">
            <v>Itajai</v>
          </cell>
          <cell r="E345" t="str">
            <v>Santos</v>
          </cell>
          <cell r="F345" t="str">
            <v>Rotterdam</v>
          </cell>
          <cell r="G345" t="str">
            <v>Euro</v>
          </cell>
          <cell r="H345">
            <v>40</v>
          </cell>
          <cell r="I345">
            <v>40</v>
          </cell>
          <cell r="J345" t="str">
            <v>Weekly</v>
          </cell>
          <cell r="K345">
            <v>34</v>
          </cell>
          <cell r="L345" t="str">
            <v>Y</v>
          </cell>
          <cell r="M345" t="str">
            <v>Y</v>
          </cell>
          <cell r="N345" t="str">
            <v>26/28</v>
          </cell>
        </row>
        <row r="346">
          <cell r="C346" t="str">
            <v>BRQHV</v>
          </cell>
          <cell r="D346" t="str">
            <v>Novo Hamburgo (Rio Grande)</v>
          </cell>
          <cell r="E346" t="str">
            <v>Santos</v>
          </cell>
          <cell r="F346" t="str">
            <v>Rotterdam</v>
          </cell>
          <cell r="G346" t="str">
            <v>Euro</v>
          </cell>
          <cell r="H346">
            <v>40</v>
          </cell>
          <cell r="I346">
            <v>40</v>
          </cell>
          <cell r="J346" t="str">
            <v>Weekly</v>
          </cell>
          <cell r="K346">
            <v>34</v>
          </cell>
          <cell r="L346" t="str">
            <v>Y</v>
          </cell>
          <cell r="M346" t="str">
            <v>Y</v>
          </cell>
          <cell r="N346" t="str">
            <v>26/28</v>
          </cell>
        </row>
        <row r="347">
          <cell r="C347" t="str">
            <v>BRPNG</v>
          </cell>
          <cell r="D347" t="str">
            <v>Paranagua</v>
          </cell>
          <cell r="E347" t="str">
            <v>Santos</v>
          </cell>
          <cell r="F347" t="str">
            <v>Rotterdam</v>
          </cell>
          <cell r="G347" t="str">
            <v>Euro</v>
          </cell>
          <cell r="H347">
            <v>40</v>
          </cell>
          <cell r="I347">
            <v>40</v>
          </cell>
          <cell r="J347" t="str">
            <v>Weekly</v>
          </cell>
          <cell r="K347">
            <v>33</v>
          </cell>
          <cell r="L347" t="str">
            <v>Y</v>
          </cell>
          <cell r="M347" t="str">
            <v>Y</v>
          </cell>
          <cell r="N347" t="str">
            <v>26/28</v>
          </cell>
        </row>
        <row r="348">
          <cell r="C348" t="str">
            <v>BRRIO</v>
          </cell>
          <cell r="D348" t="str">
            <v>Rio de Janeiro</v>
          </cell>
          <cell r="E348" t="str">
            <v>Santos</v>
          </cell>
          <cell r="F348" t="str">
            <v>Rotterdam</v>
          </cell>
          <cell r="G348" t="str">
            <v>Euro</v>
          </cell>
          <cell r="H348">
            <v>40</v>
          </cell>
          <cell r="I348">
            <v>40</v>
          </cell>
          <cell r="J348" t="str">
            <v>Weekly</v>
          </cell>
          <cell r="K348">
            <v>31</v>
          </cell>
          <cell r="L348" t="str">
            <v>Y</v>
          </cell>
          <cell r="M348" t="str">
            <v>Y</v>
          </cell>
          <cell r="N348" t="str">
            <v>26/28</v>
          </cell>
        </row>
        <row r="349">
          <cell r="C349" t="str">
            <v>BRSSA</v>
          </cell>
          <cell r="D349" t="str">
            <v>Salvador</v>
          </cell>
          <cell r="E349" t="str">
            <v>Santos</v>
          </cell>
          <cell r="F349" t="str">
            <v>Rotterdam</v>
          </cell>
          <cell r="G349" t="str">
            <v>Euro</v>
          </cell>
          <cell r="H349">
            <v>70</v>
          </cell>
          <cell r="I349">
            <v>70</v>
          </cell>
          <cell r="J349" t="str">
            <v>Weekly</v>
          </cell>
          <cell r="K349">
            <v>39</v>
          </cell>
          <cell r="L349" t="str">
            <v>Y</v>
          </cell>
          <cell r="M349" t="str">
            <v>Y</v>
          </cell>
          <cell r="N349" t="str">
            <v>26/28</v>
          </cell>
        </row>
        <row r="350">
          <cell r="C350" t="str">
            <v>BRSSZ</v>
          </cell>
          <cell r="D350" t="str">
            <v>Santos</v>
          </cell>
          <cell r="E350" t="str">
            <v>Direct</v>
          </cell>
          <cell r="F350" t="str">
            <v>Rotterdam</v>
          </cell>
          <cell r="G350" t="str">
            <v>Euro</v>
          </cell>
          <cell r="H350">
            <v>12</v>
          </cell>
          <cell r="I350">
            <v>12</v>
          </cell>
          <cell r="J350" t="str">
            <v>Weekly</v>
          </cell>
          <cell r="K350">
            <v>20</v>
          </cell>
          <cell r="L350" t="str">
            <v>Y</v>
          </cell>
          <cell r="M350" t="str">
            <v>Y</v>
          </cell>
          <cell r="N350" t="str">
            <v>26/28</v>
          </cell>
        </row>
        <row r="351">
          <cell r="C351" t="str">
            <v>BRSAO</v>
          </cell>
          <cell r="D351" t="str">
            <v>Sau Paulo</v>
          </cell>
          <cell r="E351" t="str">
            <v>Santos</v>
          </cell>
          <cell r="F351" t="str">
            <v>Rotterdam</v>
          </cell>
          <cell r="G351" t="str">
            <v>Euro</v>
          </cell>
          <cell r="H351">
            <v>25</v>
          </cell>
          <cell r="I351">
            <v>25</v>
          </cell>
          <cell r="J351" t="str">
            <v>Weekly</v>
          </cell>
          <cell r="K351">
            <v>28</v>
          </cell>
          <cell r="L351" t="str">
            <v>Y</v>
          </cell>
          <cell r="M351" t="str">
            <v>Y</v>
          </cell>
          <cell r="N351" t="str">
            <v>26/28</v>
          </cell>
        </row>
        <row r="352">
          <cell r="C352" t="str">
            <v>BRSUA</v>
          </cell>
          <cell r="D352" t="str">
            <v>Suape</v>
          </cell>
          <cell r="E352" t="str">
            <v>Santos</v>
          </cell>
          <cell r="F352" t="str">
            <v>Rotterdam</v>
          </cell>
          <cell r="G352" t="str">
            <v>Euro</v>
          </cell>
          <cell r="H352">
            <v>95</v>
          </cell>
          <cell r="I352">
            <v>95</v>
          </cell>
          <cell r="J352" t="str">
            <v>Weekly</v>
          </cell>
          <cell r="K352">
            <v>43</v>
          </cell>
          <cell r="L352" t="str">
            <v>Y</v>
          </cell>
          <cell r="M352" t="str">
            <v>Y</v>
          </cell>
          <cell r="N352" t="str">
            <v>26/28</v>
          </cell>
        </row>
        <row r="353">
          <cell r="C353" t="str">
            <v>BRVAG</v>
          </cell>
          <cell r="D353" t="str">
            <v>Varginha</v>
          </cell>
          <cell r="E353" t="str">
            <v>Santos</v>
          </cell>
          <cell r="F353" t="str">
            <v>Rotterdam</v>
          </cell>
          <cell r="G353" t="str">
            <v>Euro</v>
          </cell>
          <cell r="H353">
            <v>40</v>
          </cell>
          <cell r="I353">
            <v>40</v>
          </cell>
          <cell r="J353" t="str">
            <v>Weekly</v>
          </cell>
          <cell r="K353">
            <v>33</v>
          </cell>
          <cell r="L353" t="str">
            <v>Y</v>
          </cell>
          <cell r="M353" t="str">
            <v>Y</v>
          </cell>
          <cell r="N353" t="str">
            <v>26/28</v>
          </cell>
        </row>
        <row r="354">
          <cell r="C354" t="str">
            <v>BRVIX</v>
          </cell>
          <cell r="D354" t="str">
            <v>Vitoria</v>
          </cell>
          <cell r="E354" t="str">
            <v>Santos</v>
          </cell>
          <cell r="F354" t="str">
            <v>Rotterdam</v>
          </cell>
          <cell r="G354" t="str">
            <v>Euro</v>
          </cell>
          <cell r="H354">
            <v>50</v>
          </cell>
          <cell r="I354">
            <v>50</v>
          </cell>
          <cell r="J354" t="str">
            <v>Weekly</v>
          </cell>
          <cell r="K354">
            <v>33</v>
          </cell>
          <cell r="L354" t="str">
            <v>Y</v>
          </cell>
          <cell r="M354" t="str">
            <v>Y</v>
          </cell>
          <cell r="N354" t="str">
            <v>26/28</v>
          </cell>
        </row>
        <row r="355">
          <cell r="C355" t="str">
            <v>CLANF</v>
          </cell>
          <cell r="D355" t="str">
            <v>Antofagasta</v>
          </cell>
          <cell r="E355" t="str">
            <v>Valparaiso (San Antonio)</v>
          </cell>
          <cell r="F355" t="str">
            <v>Rotterdam</v>
          </cell>
          <cell r="G355" t="str">
            <v>Euro</v>
          </cell>
          <cell r="H355">
            <v>105</v>
          </cell>
          <cell r="I355">
            <v>105</v>
          </cell>
          <cell r="J355" t="str">
            <v>Weekly</v>
          </cell>
          <cell r="K355">
            <v>46</v>
          </cell>
          <cell r="L355" t="str">
            <v>R</v>
          </cell>
          <cell r="M355" t="str">
            <v>R</v>
          </cell>
          <cell r="N355" t="str">
            <v>26/28</v>
          </cell>
        </row>
        <row r="356">
          <cell r="C356" t="str">
            <v>CLARI</v>
          </cell>
          <cell r="D356" t="str">
            <v>Arica</v>
          </cell>
          <cell r="E356" t="str">
            <v>Valparaiso (San Antonio)</v>
          </cell>
          <cell r="F356" t="str">
            <v>Rotterdam</v>
          </cell>
          <cell r="G356" t="str">
            <v>Euro</v>
          </cell>
          <cell r="H356">
            <v>105</v>
          </cell>
          <cell r="I356">
            <v>105</v>
          </cell>
          <cell r="J356" t="str">
            <v>Weekly</v>
          </cell>
          <cell r="K356">
            <v>48</v>
          </cell>
          <cell r="L356" t="str">
            <v>R</v>
          </cell>
          <cell r="M356" t="str">
            <v>R</v>
          </cell>
          <cell r="N356" t="str">
            <v>26/28</v>
          </cell>
        </row>
        <row r="357">
          <cell r="C357" t="str">
            <v>CLIQQ</v>
          </cell>
          <cell r="D357" t="str">
            <v>Iquique</v>
          </cell>
          <cell r="E357" t="str">
            <v>Valparaiso (San Antonio)</v>
          </cell>
          <cell r="F357" t="str">
            <v>Rotterdam</v>
          </cell>
          <cell r="G357" t="str">
            <v>Euro</v>
          </cell>
          <cell r="H357">
            <v>105</v>
          </cell>
          <cell r="I357">
            <v>105</v>
          </cell>
          <cell r="J357" t="str">
            <v>Weekly</v>
          </cell>
          <cell r="K357">
            <v>46</v>
          </cell>
          <cell r="L357" t="str">
            <v>R</v>
          </cell>
          <cell r="M357" t="str">
            <v>R</v>
          </cell>
          <cell r="N357" t="str">
            <v>26/28</v>
          </cell>
        </row>
        <row r="358">
          <cell r="C358" t="str">
            <v>CLPUQ</v>
          </cell>
          <cell r="D358" t="str">
            <v>Punta Arenas</v>
          </cell>
          <cell r="E358" t="str">
            <v>Valparaiso (San Antonio)</v>
          </cell>
          <cell r="F358" t="str">
            <v>Rotterdam</v>
          </cell>
          <cell r="G358" t="str">
            <v>Euro</v>
          </cell>
          <cell r="H358">
            <v>190</v>
          </cell>
          <cell r="I358">
            <v>390</v>
          </cell>
          <cell r="J358" t="str">
            <v>Weekly</v>
          </cell>
          <cell r="K358">
            <v>59</v>
          </cell>
          <cell r="L358" t="str">
            <v>R</v>
          </cell>
          <cell r="M358" t="str">
            <v>R</v>
          </cell>
          <cell r="N358" t="str">
            <v>26/28</v>
          </cell>
        </row>
        <row r="359">
          <cell r="C359" t="str">
            <v>CLTAL</v>
          </cell>
          <cell r="D359" t="str">
            <v>Talcahuano</v>
          </cell>
          <cell r="E359" t="str">
            <v>Valparaiso (San Antonio)</v>
          </cell>
          <cell r="F359" t="str">
            <v>Rotterdam</v>
          </cell>
          <cell r="G359" t="str">
            <v>Euro</v>
          </cell>
          <cell r="H359">
            <v>155</v>
          </cell>
          <cell r="I359">
            <v>175</v>
          </cell>
          <cell r="J359" t="str">
            <v>Weekly</v>
          </cell>
          <cell r="K359">
            <v>55</v>
          </cell>
          <cell r="L359" t="str">
            <v>R</v>
          </cell>
          <cell r="M359" t="str">
            <v>R</v>
          </cell>
          <cell r="N359" t="str">
            <v>26/28</v>
          </cell>
        </row>
        <row r="360">
          <cell r="C360" t="str">
            <v>CLSCL</v>
          </cell>
          <cell r="D360" t="str">
            <v>Santiago</v>
          </cell>
          <cell r="E360" t="str">
            <v>Valparaiso (San Antonio)</v>
          </cell>
          <cell r="F360" t="str">
            <v>Rotterdam</v>
          </cell>
          <cell r="G360" t="str">
            <v>Euro</v>
          </cell>
          <cell r="H360">
            <v>75</v>
          </cell>
          <cell r="I360">
            <v>85</v>
          </cell>
          <cell r="J360" t="str">
            <v>Weekly</v>
          </cell>
          <cell r="K360">
            <v>39</v>
          </cell>
          <cell r="L360" t="str">
            <v>R</v>
          </cell>
          <cell r="M360" t="str">
            <v>R</v>
          </cell>
          <cell r="N360" t="str">
            <v>26/28</v>
          </cell>
        </row>
        <row r="361">
          <cell r="C361" t="str">
            <v>CLVAP</v>
          </cell>
          <cell r="D361" t="str">
            <v>Valparaiso (San Antonio)</v>
          </cell>
          <cell r="E361" t="str">
            <v>Direct</v>
          </cell>
          <cell r="F361" t="str">
            <v>Rotterdam</v>
          </cell>
          <cell r="G361" t="str">
            <v>Euro</v>
          </cell>
          <cell r="H361">
            <v>30</v>
          </cell>
          <cell r="I361">
            <v>30</v>
          </cell>
          <cell r="J361" t="str">
            <v>Weekly</v>
          </cell>
          <cell r="K361">
            <v>30</v>
          </cell>
          <cell r="L361" t="str">
            <v>R</v>
          </cell>
          <cell r="M361" t="str">
            <v>R</v>
          </cell>
          <cell r="N361">
            <v>28</v>
          </cell>
        </row>
        <row r="362">
          <cell r="C362" t="str">
            <v>COBAQ</v>
          </cell>
          <cell r="D362" t="str">
            <v>Barranquilla</v>
          </cell>
          <cell r="E362" t="str">
            <v>Colon</v>
          </cell>
          <cell r="F362" t="str">
            <v>Rotterdam</v>
          </cell>
          <cell r="G362" t="str">
            <v>Euro</v>
          </cell>
          <cell r="H362">
            <v>106</v>
          </cell>
          <cell r="I362">
            <v>106</v>
          </cell>
          <cell r="J362" t="str">
            <v>Bi-weekly</v>
          </cell>
          <cell r="K362">
            <v>33</v>
          </cell>
          <cell r="L362" t="str">
            <v>R</v>
          </cell>
          <cell r="M362" t="str">
            <v>R</v>
          </cell>
          <cell r="N362">
            <v>35</v>
          </cell>
        </row>
        <row r="363">
          <cell r="C363" t="str">
            <v>ECGYE</v>
          </cell>
          <cell r="D363" t="str">
            <v>Guayaquil</v>
          </cell>
          <cell r="E363" t="str">
            <v>Direct</v>
          </cell>
          <cell r="F363" t="str">
            <v>Rotterdam</v>
          </cell>
          <cell r="G363" t="str">
            <v>Euro</v>
          </cell>
          <cell r="H363">
            <v>50</v>
          </cell>
          <cell r="I363">
            <v>50</v>
          </cell>
          <cell r="J363" t="str">
            <v>Bi-weekly</v>
          </cell>
          <cell r="K363">
            <v>25</v>
          </cell>
          <cell r="L363" t="str">
            <v>R</v>
          </cell>
          <cell r="M363" t="str">
            <v>R</v>
          </cell>
          <cell r="N363" t="str">
            <v>26/28</v>
          </cell>
        </row>
        <row r="364">
          <cell r="C364" t="str">
            <v>MXVER</v>
          </cell>
          <cell r="D364" t="str">
            <v>Vera Cruz</v>
          </cell>
          <cell r="E364" t="str">
            <v>Direct</v>
          </cell>
          <cell r="F364" t="str">
            <v>Rotterdam</v>
          </cell>
          <cell r="G364" t="str">
            <v>Usd</v>
          </cell>
          <cell r="H364">
            <v>50</v>
          </cell>
          <cell r="I364">
            <v>50</v>
          </cell>
          <cell r="J364" t="str">
            <v>Weekly</v>
          </cell>
          <cell r="K364">
            <v>18</v>
          </cell>
          <cell r="L364" t="str">
            <v>Y</v>
          </cell>
          <cell r="M364" t="str">
            <v>Y</v>
          </cell>
          <cell r="N364">
            <v>30.31</v>
          </cell>
        </row>
        <row r="365">
          <cell r="C365" t="str">
            <v>PYASU</v>
          </cell>
          <cell r="D365" t="str">
            <v>Asuncion</v>
          </cell>
          <cell r="E365" t="str">
            <v>Montevideo</v>
          </cell>
          <cell r="F365" t="str">
            <v>Rotterdam</v>
          </cell>
          <cell r="G365" t="str">
            <v>Euro</v>
          </cell>
          <cell r="H365">
            <v>80</v>
          </cell>
          <cell r="I365">
            <v>80</v>
          </cell>
          <cell r="J365" t="str">
            <v>Bi-weekly</v>
          </cell>
          <cell r="K365">
            <v>41</v>
          </cell>
          <cell r="L365" t="str">
            <v>R</v>
          </cell>
          <cell r="M365" t="str">
            <v>R</v>
          </cell>
          <cell r="N365" t="str">
            <v>26/28</v>
          </cell>
        </row>
        <row r="366">
          <cell r="C366" t="str">
            <v>PECLL</v>
          </cell>
          <cell r="D366" t="str">
            <v>Callao</v>
          </cell>
          <cell r="E366" t="str">
            <v>Direct</v>
          </cell>
          <cell r="F366" t="str">
            <v>Rotterdam</v>
          </cell>
          <cell r="G366" t="str">
            <v>Euro</v>
          </cell>
          <cell r="H366">
            <v>40</v>
          </cell>
          <cell r="I366">
            <v>40</v>
          </cell>
          <cell r="J366" t="str">
            <v>Weekly</v>
          </cell>
          <cell r="K366">
            <v>27</v>
          </cell>
          <cell r="L366" t="str">
            <v>R</v>
          </cell>
          <cell r="M366" t="str">
            <v>R</v>
          </cell>
          <cell r="N366" t="str">
            <v>26/28</v>
          </cell>
        </row>
      </sheetData>
      <sheetData sheetId="2"/>
      <sheetData sheetId="3">
        <row r="6">
          <cell r="A6" t="str">
            <v>Loading charges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Select a Port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voconsolidation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gale@nvoconsolidation.com" TargetMode="External"/><Relationship Id="rId13" Type="http://schemas.openxmlformats.org/officeDocument/2006/relationships/hyperlink" Target="mailto:admin.nl@nvoconsolidation.com" TargetMode="External"/><Relationship Id="rId18" Type="http://schemas.openxmlformats.org/officeDocument/2006/relationships/hyperlink" Target="mailto:ndewinter@nvoconsolidation.com" TargetMode="External"/><Relationship Id="rId26" Type="http://schemas.openxmlformats.org/officeDocument/2006/relationships/drawing" Target="../drawings/drawing8.xml"/><Relationship Id="rId3" Type="http://schemas.openxmlformats.org/officeDocument/2006/relationships/hyperlink" Target="mailto:gvanderpluijm@nvoconsolidation.com" TargetMode="External"/><Relationship Id="rId21" Type="http://schemas.openxmlformats.org/officeDocument/2006/relationships/hyperlink" Target="mailto:hcoumou@vbgroup.nl" TargetMode="External"/><Relationship Id="rId7" Type="http://schemas.openxmlformats.org/officeDocument/2006/relationships/hyperlink" Target="mailto:mvananraad@nvoconsolidation.com" TargetMode="External"/><Relationship Id="rId12" Type="http://schemas.openxmlformats.org/officeDocument/2006/relationships/hyperlink" Target="mailto:export.nl@nvoconsolidation.com" TargetMode="External"/><Relationship Id="rId17" Type="http://schemas.openxmlformats.org/officeDocument/2006/relationships/hyperlink" Target="mailto:wdekruijff@nvoconsolidation.com" TargetMode="External"/><Relationship Id="rId25" Type="http://schemas.openxmlformats.org/officeDocument/2006/relationships/printerSettings" Target="../printerSettings/printerSettings9.bin"/><Relationship Id="rId2" Type="http://schemas.openxmlformats.org/officeDocument/2006/relationships/hyperlink" Target="mailto:ddegier@nvoconsolidation.com" TargetMode="External"/><Relationship Id="rId16" Type="http://schemas.openxmlformats.org/officeDocument/2006/relationships/hyperlink" Target="mailto:it@nvoconsolidation.com" TargetMode="External"/><Relationship Id="rId20" Type="http://schemas.openxmlformats.org/officeDocument/2006/relationships/hyperlink" Target="mailto:aknobbe@nvoconsolidation.com" TargetMode="External"/><Relationship Id="rId1" Type="http://schemas.openxmlformats.org/officeDocument/2006/relationships/hyperlink" Target="mailto:szeevaartheblij@nvoconsolidation.com" TargetMode="External"/><Relationship Id="rId6" Type="http://schemas.openxmlformats.org/officeDocument/2006/relationships/hyperlink" Target="mailto:mvanderwielen@nvoconsolidation.com" TargetMode="External"/><Relationship Id="rId11" Type="http://schemas.openxmlformats.org/officeDocument/2006/relationships/hyperlink" Target="mailto:sales.nl@nvoconsolidation.com" TargetMode="External"/><Relationship Id="rId24" Type="http://schemas.openxmlformats.org/officeDocument/2006/relationships/hyperlink" Target="mailto:pvangilst@nvoconsolidation.com" TargetMode="External"/><Relationship Id="rId5" Type="http://schemas.openxmlformats.org/officeDocument/2006/relationships/hyperlink" Target="mailto:vtong@nvoconsolidation.com" TargetMode="External"/><Relationship Id="rId15" Type="http://schemas.openxmlformats.org/officeDocument/2006/relationships/hyperlink" Target="mailto:nversteeg@nvoconsolidation.com" TargetMode="External"/><Relationship Id="rId23" Type="http://schemas.openxmlformats.org/officeDocument/2006/relationships/hyperlink" Target="mailto:avanleeuwaarde@nvoconsolidation.com" TargetMode="External"/><Relationship Id="rId10" Type="http://schemas.openxmlformats.org/officeDocument/2006/relationships/hyperlink" Target="mailto:import.nl@nvoconsolidation.com" TargetMode="External"/><Relationship Id="rId19" Type="http://schemas.openxmlformats.org/officeDocument/2006/relationships/hyperlink" Target="mailto:isowinska@nvoconsolidation.com" TargetMode="External"/><Relationship Id="rId4" Type="http://schemas.openxmlformats.org/officeDocument/2006/relationships/hyperlink" Target="mailto:lvanrhijn@nvoconsolidation.com" TargetMode="External"/><Relationship Id="rId9" Type="http://schemas.openxmlformats.org/officeDocument/2006/relationships/hyperlink" Target="mailto:splaisier@nvoconsolidation.com" TargetMode="External"/><Relationship Id="rId14" Type="http://schemas.openxmlformats.org/officeDocument/2006/relationships/hyperlink" Target="mailto:jliebeek@nvoconsolidation.com" TargetMode="External"/><Relationship Id="rId22" Type="http://schemas.openxmlformats.org/officeDocument/2006/relationships/hyperlink" Target="mailto:szeevaartheblij@nvoconsolidati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voconsolidation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xport-jkt@indonanshin.co.id" TargetMode="External"/><Relationship Id="rId13" Type="http://schemas.openxmlformats.org/officeDocument/2006/relationships/hyperlink" Target="mailto:sale.ogi@gmai.com" TargetMode="External"/><Relationship Id="rId18" Type="http://schemas.openxmlformats.org/officeDocument/2006/relationships/hyperlink" Target="mailto:maggiehuang@infinitylogistics.com.tw" TargetMode="External"/><Relationship Id="rId26" Type="http://schemas.openxmlformats.org/officeDocument/2006/relationships/hyperlink" Target="mailto:expdocs@penanshinkol.com" TargetMode="External"/><Relationship Id="rId39" Type="http://schemas.openxmlformats.org/officeDocument/2006/relationships/hyperlink" Target="mailto:joyce.my.pgu@penanshin.com" TargetMode="External"/><Relationship Id="rId3" Type="http://schemas.openxmlformats.org/officeDocument/2006/relationships/hyperlink" Target="mailto:rblack@agility.com" TargetMode="External"/><Relationship Id="rId21" Type="http://schemas.openxmlformats.org/officeDocument/2006/relationships/hyperlink" Target="mailto:kannika@penanshin.co.th" TargetMode="External"/><Relationship Id="rId34" Type="http://schemas.openxmlformats.org/officeDocument/2006/relationships/hyperlink" Target="mailto:fremantle@consolalliance.com.au" TargetMode="External"/><Relationship Id="rId42" Type="http://schemas.openxmlformats.org/officeDocument/2006/relationships/hyperlink" Target="mailto:mohamed.zaki@unifreight.com.eg" TargetMode="External"/><Relationship Id="rId7" Type="http://schemas.openxmlformats.org/officeDocument/2006/relationships/hyperlink" Target="mailto:sothon@mpconsole.com.kh" TargetMode="External"/><Relationship Id="rId12" Type="http://schemas.openxmlformats.org/officeDocument/2006/relationships/hyperlink" Target="mailto:hiew@penanshin-pkg.com.my" TargetMode="External"/><Relationship Id="rId17" Type="http://schemas.openxmlformats.org/officeDocument/2006/relationships/hyperlink" Target="mailto:maggiehuang@infinitylogistics.com.tw" TargetMode="External"/><Relationship Id="rId25" Type="http://schemas.openxmlformats.org/officeDocument/2006/relationships/hyperlink" Target="mailto:anita@gmlindia.net" TargetMode="External"/><Relationship Id="rId33" Type="http://schemas.openxmlformats.org/officeDocument/2006/relationships/hyperlink" Target="mailto:sonny@penanshin.com.vn" TargetMode="External"/><Relationship Id="rId38" Type="http://schemas.openxmlformats.org/officeDocument/2006/relationships/hyperlink" Target="mailto:sonny@penanshin.com.vn" TargetMode="External"/><Relationship Id="rId2" Type="http://schemas.openxmlformats.org/officeDocument/2006/relationships/hyperlink" Target="mailto:sydney@consolalliance.com.au" TargetMode="External"/><Relationship Id="rId16" Type="http://schemas.openxmlformats.org/officeDocument/2006/relationships/hyperlink" Target="mailto:silver@eurasiacl.kr" TargetMode="External"/><Relationship Id="rId20" Type="http://schemas.openxmlformats.org/officeDocument/2006/relationships/hyperlink" Target="mailto:maggiehuang@infinitylogistics.com.tw" TargetMode="External"/><Relationship Id="rId29" Type="http://schemas.openxmlformats.org/officeDocument/2006/relationships/hyperlink" Target="mailto:anita@gmlindia.net" TargetMode="External"/><Relationship Id="rId41" Type="http://schemas.openxmlformats.org/officeDocument/2006/relationships/hyperlink" Target="mailto:nishantha@dfl.lk" TargetMode="External"/><Relationship Id="rId1" Type="http://schemas.openxmlformats.org/officeDocument/2006/relationships/hyperlink" Target="mailto:melbourne@consolalliance.com.au" TargetMode="External"/><Relationship Id="rId6" Type="http://schemas.openxmlformats.org/officeDocument/2006/relationships/hyperlink" Target="mailto:sothon@mpconsole.com.kh" TargetMode="External"/><Relationship Id="rId11" Type="http://schemas.openxmlformats.org/officeDocument/2006/relationships/hyperlink" Target="mailto:cindytan@penanshin-pen.com.my" TargetMode="External"/><Relationship Id="rId24" Type="http://schemas.openxmlformats.org/officeDocument/2006/relationships/hyperlink" Target="mailto:anita@gmlindia.net" TargetMode="External"/><Relationship Id="rId32" Type="http://schemas.openxmlformats.org/officeDocument/2006/relationships/hyperlink" Target="mailto:sonny@penanshin.com.vn" TargetMode="External"/><Relationship Id="rId37" Type="http://schemas.openxmlformats.org/officeDocument/2006/relationships/hyperlink" Target="mailto:sammy.xm@amassfreight.com" TargetMode="External"/><Relationship Id="rId40" Type="http://schemas.openxmlformats.org/officeDocument/2006/relationships/hyperlink" Target="mailto:lisa@xli.aero" TargetMode="External"/><Relationship Id="rId45" Type="http://schemas.openxmlformats.org/officeDocument/2006/relationships/drawing" Target="../drawings/drawing6.xml"/><Relationship Id="rId5" Type="http://schemas.openxmlformats.org/officeDocument/2006/relationships/hyperlink" Target="mailto:rblack@agility.com" TargetMode="External"/><Relationship Id="rId15" Type="http://schemas.openxmlformats.org/officeDocument/2006/relationships/hyperlink" Target="mailto:fely@penanshin.com.ph" TargetMode="External"/><Relationship Id="rId23" Type="http://schemas.openxmlformats.org/officeDocument/2006/relationships/hyperlink" Target="mailto:anita@gmlindia.net" TargetMode="External"/><Relationship Id="rId28" Type="http://schemas.openxmlformats.org/officeDocument/2006/relationships/hyperlink" Target="mailto:anita@gmlindia.net" TargetMode="External"/><Relationship Id="rId36" Type="http://schemas.openxmlformats.org/officeDocument/2006/relationships/hyperlink" Target="mailto:fob6@hk.lllcn.com" TargetMode="External"/><Relationship Id="rId10" Type="http://schemas.openxmlformats.org/officeDocument/2006/relationships/hyperlink" Target="mailto:sukiat@indonanshin.co.id" TargetMode="External"/><Relationship Id="rId19" Type="http://schemas.openxmlformats.org/officeDocument/2006/relationships/hyperlink" Target="mailto:maggiehuang@infinitylogistics.com.tw" TargetMode="External"/><Relationship Id="rId31" Type="http://schemas.openxmlformats.org/officeDocument/2006/relationships/hyperlink" Target="mailto:sonny@penanshin.com.vn" TargetMode="External"/><Relationship Id="rId44" Type="http://schemas.openxmlformats.org/officeDocument/2006/relationships/printerSettings" Target="../printerSettings/printerSettings7.bin"/><Relationship Id="rId4" Type="http://schemas.openxmlformats.org/officeDocument/2006/relationships/hyperlink" Target="mailto:karrah@burnard.co.nz" TargetMode="External"/><Relationship Id="rId9" Type="http://schemas.openxmlformats.org/officeDocument/2006/relationships/hyperlink" Target="mailto:tika@indonanshin.co.id" TargetMode="External"/><Relationship Id="rId14" Type="http://schemas.openxmlformats.org/officeDocument/2006/relationships/hyperlink" Target="mailto:bhev.phceb@penanshin.com.ph" TargetMode="External"/><Relationship Id="rId22" Type="http://schemas.openxmlformats.org/officeDocument/2006/relationships/hyperlink" Target="mailto:sonny@penanshin.com.vn" TargetMode="External"/><Relationship Id="rId27" Type="http://schemas.openxmlformats.org/officeDocument/2006/relationships/hyperlink" Target="mailto:brisbane@consolalliance.com.au" TargetMode="External"/><Relationship Id="rId30" Type="http://schemas.openxmlformats.org/officeDocument/2006/relationships/hyperlink" Target="mailto:sonny@penanshin.com.vn" TargetMode="External"/><Relationship Id="rId35" Type="http://schemas.openxmlformats.org/officeDocument/2006/relationships/hyperlink" Target="mailto:Nana.fz@amassfreight.com" TargetMode="External"/><Relationship Id="rId43" Type="http://schemas.openxmlformats.org/officeDocument/2006/relationships/hyperlink" Target="mailto:fob6@hk.lllcn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8:N42"/>
  <sheetViews>
    <sheetView showGridLines="0" tabSelected="1" zoomScaleNormal="100" workbookViewId="0">
      <selection activeCell="A29" sqref="A29:L29"/>
    </sheetView>
  </sheetViews>
  <sheetFormatPr defaultRowHeight="15" x14ac:dyDescent="0.25"/>
  <sheetData>
    <row r="8" spans="1:14" s="14" customFormat="1" x14ac:dyDescent="0.25"/>
    <row r="9" spans="1:14" s="14" customFormat="1" ht="10.5" customHeight="1" x14ac:dyDescent="0.25"/>
    <row r="10" spans="1:14" ht="26.25" x14ac:dyDescent="0.25">
      <c r="A10" s="334" t="s">
        <v>1275</v>
      </c>
      <c r="B10" s="334"/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286"/>
      <c r="N10" s="286"/>
    </row>
    <row r="12" spans="1:14" ht="18" x14ac:dyDescent="0.25">
      <c r="A12" s="335" t="str">
        <f>CONCATENATE(Calculator!$D$5," ",Calculator!$F$5)</f>
        <v>Validation : 01/05/2017 - 31/05/2017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285"/>
      <c r="N12" s="285"/>
    </row>
    <row r="14" spans="1:14" ht="18" x14ac:dyDescent="0.25">
      <c r="A14" s="2" t="s">
        <v>1276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8" x14ac:dyDescent="0.25">
      <c r="A16" s="2" t="s">
        <v>1348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8" x14ac:dyDescent="0.25">
      <c r="A17" s="2" t="s">
        <v>1349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7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8" x14ac:dyDescent="0.25">
      <c r="A19" s="2" t="s">
        <v>1277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7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8" x14ac:dyDescent="0.25">
      <c r="A21" s="2" t="s">
        <v>1350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7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8" x14ac:dyDescent="0.25">
      <c r="A23" s="2" t="s">
        <v>1278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7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" x14ac:dyDescent="0.25">
      <c r="A25" s="2" t="s">
        <v>1279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4" ht="26.25" x14ac:dyDescent="0.25">
      <c r="A27" s="333" t="s">
        <v>1280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</row>
    <row r="29" spans="1:14" ht="20.25" x14ac:dyDescent="0.25">
      <c r="A29" s="337" t="s">
        <v>1281</v>
      </c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</row>
    <row r="30" spans="1:14" ht="20.25" x14ac:dyDescent="0.25">
      <c r="A30" s="337" t="s">
        <v>1282</v>
      </c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</row>
    <row r="31" spans="1:14" ht="20.25" x14ac:dyDescent="0.25">
      <c r="A31" s="337" t="s">
        <v>1283</v>
      </c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</row>
    <row r="32" spans="1:14" ht="20.25" x14ac:dyDescent="0.25">
      <c r="A32" s="337" t="s">
        <v>1284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</row>
    <row r="33" spans="1:12" ht="20.25" x14ac:dyDescent="0.25">
      <c r="A33" s="337" t="s">
        <v>1285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</row>
    <row r="34" spans="1:12" ht="20.25" x14ac:dyDescent="0.25">
      <c r="A34" s="337" t="s">
        <v>1286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</row>
    <row r="35" spans="1:12" ht="20.25" x14ac:dyDescent="0.25">
      <c r="A35" s="337" t="s">
        <v>1287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</row>
    <row r="36" spans="1:12" ht="20.25" x14ac:dyDescent="0.25">
      <c r="A36" s="337" t="s">
        <v>1288</v>
      </c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</row>
    <row r="37" spans="1:12" ht="20.25" x14ac:dyDescent="0.25">
      <c r="A37" s="337" t="s">
        <v>1289</v>
      </c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</row>
    <row r="38" spans="1:12" ht="20.25" x14ac:dyDescent="0.25">
      <c r="A38" s="337" t="s">
        <v>1290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</row>
    <row r="39" spans="1:12" ht="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26.25" x14ac:dyDescent="0.25">
      <c r="A40" s="338" t="s">
        <v>673</v>
      </c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</row>
    <row r="41" spans="1:12" ht="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25.5" x14ac:dyDescent="0.25">
      <c r="A42" s="336" t="s">
        <v>672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</row>
  </sheetData>
  <sheetProtection algorithmName="SHA-512" hashValue="uR+1nNGj7HwriDg9xgWXq4FUMULnB4bfOcui4J6LrfNfRTWkFmjBbdkhcMOdl4w9oCfeXajnO5Vy8boGsi5hyA==" saltValue="k0aKC1rDg7wEfEN3F7ikOw==" spinCount="100000" sheet="1" objects="1" scenarios="1" autoFilter="0"/>
  <mergeCells count="15">
    <mergeCell ref="A27:L27"/>
    <mergeCell ref="A10:L10"/>
    <mergeCell ref="A12:L12"/>
    <mergeCell ref="A42:L42"/>
    <mergeCell ref="A29:L29"/>
    <mergeCell ref="A30:L30"/>
    <mergeCell ref="A31:L31"/>
    <mergeCell ref="A32:L32"/>
    <mergeCell ref="A33:L33"/>
    <mergeCell ref="A34:L34"/>
    <mergeCell ref="A35:L35"/>
    <mergeCell ref="A36:L36"/>
    <mergeCell ref="A37:L37"/>
    <mergeCell ref="A38:L38"/>
    <mergeCell ref="A40:L40"/>
  </mergeCells>
  <hyperlinks>
    <hyperlink ref="A42" r:id="rId1"/>
    <hyperlink ref="A29:L29" location="Calculator!A1" display="Calculator"/>
    <hyperlink ref="A30:L30" location="'LCL Import Rates'!A1" display="LCL Import Rates"/>
    <hyperlink ref="A31:L31" location="'Locals and CFS'!A1" display="Locals and CFS"/>
    <hyperlink ref="A32:L32" location="Conditions!A1" display="Conditions"/>
    <hyperlink ref="A33:L33" location="Agents!A1" display="Agents"/>
    <hyperlink ref="A34:L34" location="'FOB charges'!A1" display="Fob Charges"/>
    <hyperlink ref="A35:L35" location="Contacts!A1" display="Contacts"/>
    <hyperlink ref="A36:L36" location="'Netherlands Trucking'!A1" display="Trucking Netherlands"/>
    <hyperlink ref="A37:L37" location="'Belgium Trucking'!A1" display="Trucking Belgium"/>
    <hyperlink ref="A38:L38" location="'German Trucking'!A1" display="Trucking Germany"/>
  </hyperlinks>
  <pageMargins left="0.31496062992125984" right="0.11811023622047245" top="0" bottom="0" header="0.31496062992125984" footer="0.31496062992125984"/>
  <pageSetup paperSize="9" scale="90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L67"/>
  <sheetViews>
    <sheetView showRuler="0" zoomScale="75" zoomScaleNormal="75" zoomScalePageLayoutView="75" workbookViewId="0">
      <selection activeCell="A2" sqref="A2:K3"/>
    </sheetView>
  </sheetViews>
  <sheetFormatPr defaultColWidth="9.140625" defaultRowHeight="12.75" x14ac:dyDescent="0.2"/>
  <cols>
    <col min="1" max="1" width="22" style="15" customWidth="1"/>
    <col min="2" max="2" width="16.28515625" style="15" customWidth="1"/>
    <col min="3" max="3" width="11.7109375" style="15" customWidth="1"/>
    <col min="4" max="4" width="32.140625" style="15" customWidth="1"/>
    <col min="5" max="5" width="3" style="15" hidden="1" customWidth="1"/>
    <col min="6" max="6" width="19.85546875" style="15" customWidth="1"/>
    <col min="7" max="7" width="15.7109375" style="15" customWidth="1"/>
    <col min="8" max="8" width="11.42578125" style="310" customWidth="1"/>
    <col min="9" max="9" width="19.7109375" style="310" customWidth="1"/>
    <col min="10" max="10" width="15.7109375" style="15" customWidth="1"/>
    <col min="11" max="11" width="18" style="310" customWidth="1"/>
    <col min="12" max="12" width="9.140625" style="15" hidden="1" customWidth="1"/>
    <col min="13" max="13" width="9.140625" style="15" customWidth="1"/>
    <col min="14" max="16384" width="9.140625" style="15"/>
  </cols>
  <sheetData>
    <row r="1" spans="1:12" ht="214.35" customHeight="1" x14ac:dyDescent="0.2">
      <c r="A1" s="412"/>
      <c r="B1" s="412"/>
      <c r="C1" s="412"/>
      <c r="D1" s="412"/>
      <c r="E1" s="412"/>
      <c r="F1" s="412"/>
      <c r="G1" s="412"/>
      <c r="H1" s="412"/>
      <c r="I1" s="412"/>
      <c r="J1" s="412"/>
      <c r="K1" s="412"/>
    </row>
    <row r="2" spans="1:12" ht="17.25" customHeight="1" x14ac:dyDescent="0.2">
      <c r="A2" s="391" t="s">
        <v>717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15" t="s">
        <v>454</v>
      </c>
    </row>
    <row r="3" spans="1:12" ht="18" customHeight="1" x14ac:dyDescent="0.2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</row>
    <row r="4" spans="1:12" ht="7.5" customHeight="1" x14ac:dyDescent="0.2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440"/>
    </row>
    <row r="5" spans="1:12" ht="18" x14ac:dyDescent="0.25">
      <c r="A5" s="441" t="s">
        <v>1265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</row>
    <row r="6" spans="1:12" ht="6" customHeight="1" thickBot="1" x14ac:dyDescent="0.25"/>
    <row r="7" spans="1:12" ht="18.75" thickBot="1" x14ac:dyDescent="0.3">
      <c r="A7" s="442" t="s">
        <v>63</v>
      </c>
      <c r="B7" s="443"/>
      <c r="C7" s="238" t="s">
        <v>64</v>
      </c>
      <c r="D7" s="238"/>
      <c r="E7" s="238"/>
      <c r="F7" s="444" t="s">
        <v>65</v>
      </c>
      <c r="G7" s="444"/>
      <c r="H7" s="444"/>
      <c r="I7" s="445" t="s">
        <v>66</v>
      </c>
      <c r="J7" s="445"/>
      <c r="K7" s="446"/>
    </row>
    <row r="8" spans="1:12" s="10" customFormat="1" ht="18" x14ac:dyDescent="0.25">
      <c r="A8" s="218" t="s">
        <v>1270</v>
      </c>
      <c r="B8" s="218"/>
      <c r="C8" s="218"/>
      <c r="D8" s="218"/>
      <c r="E8" s="216"/>
      <c r="F8" s="270"/>
      <c r="G8" s="219"/>
      <c r="H8" s="219"/>
      <c r="I8" s="447"/>
      <c r="J8" s="447"/>
      <c r="K8" s="447"/>
    </row>
    <row r="9" spans="1:12" s="220" customFormat="1" ht="18" x14ac:dyDescent="0.25">
      <c r="A9" s="394" t="s">
        <v>88</v>
      </c>
      <c r="B9" s="394"/>
      <c r="C9" s="394" t="s">
        <v>491</v>
      </c>
      <c r="D9" s="394"/>
      <c r="E9" s="311"/>
      <c r="F9" s="438" t="s">
        <v>462</v>
      </c>
      <c r="G9" s="438"/>
      <c r="H9" s="438"/>
      <c r="I9" s="439" t="s">
        <v>484</v>
      </c>
      <c r="J9" s="439"/>
      <c r="K9" s="439"/>
    </row>
    <row r="10" spans="1:12" s="220" customFormat="1" ht="18" x14ac:dyDescent="0.25">
      <c r="A10" s="408" t="s">
        <v>1161</v>
      </c>
      <c r="B10" s="448"/>
      <c r="C10" s="408" t="s">
        <v>1271</v>
      </c>
      <c r="D10" s="448"/>
      <c r="E10" s="311"/>
      <c r="F10" s="438" t="s">
        <v>1162</v>
      </c>
      <c r="G10" s="438"/>
      <c r="H10" s="438"/>
      <c r="I10" s="439" t="s">
        <v>1163</v>
      </c>
      <c r="J10" s="439"/>
      <c r="K10" s="439"/>
    </row>
    <row r="11" spans="1:12" s="220" customFormat="1" ht="18" x14ac:dyDescent="0.25">
      <c r="A11" s="449"/>
      <c r="B11" s="449"/>
      <c r="C11" s="449"/>
      <c r="D11" s="449"/>
      <c r="E11" s="312"/>
      <c r="F11" s="450"/>
      <c r="G11" s="450"/>
      <c r="H11" s="450"/>
      <c r="I11" s="451"/>
      <c r="J11" s="451"/>
      <c r="K11" s="451"/>
    </row>
    <row r="12" spans="1:12" s="10" customFormat="1" ht="18" x14ac:dyDescent="0.25">
      <c r="A12" s="218" t="s">
        <v>989</v>
      </c>
      <c r="B12" s="218"/>
      <c r="C12" s="218"/>
      <c r="D12" s="218"/>
      <c r="E12" s="216"/>
      <c r="F12" s="270"/>
      <c r="G12" s="219"/>
      <c r="H12" s="219"/>
      <c r="I12" s="447" t="s">
        <v>987</v>
      </c>
      <c r="J12" s="447"/>
      <c r="K12" s="447"/>
    </row>
    <row r="13" spans="1:12" s="220" customFormat="1" ht="18" x14ac:dyDescent="0.25">
      <c r="A13" s="394" t="s">
        <v>1260</v>
      </c>
      <c r="B13" s="394"/>
      <c r="C13" s="394" t="s">
        <v>1261</v>
      </c>
      <c r="D13" s="394"/>
      <c r="E13" s="311"/>
      <c r="F13" s="438" t="s">
        <v>463</v>
      </c>
      <c r="G13" s="438"/>
      <c r="H13" s="438"/>
      <c r="I13" s="439" t="s">
        <v>1262</v>
      </c>
      <c r="J13" s="439"/>
      <c r="K13" s="439"/>
    </row>
    <row r="14" spans="1:12" s="220" customFormat="1" ht="18" x14ac:dyDescent="0.25">
      <c r="A14" s="394" t="s">
        <v>1005</v>
      </c>
      <c r="B14" s="394"/>
      <c r="C14" s="394" t="s">
        <v>1006</v>
      </c>
      <c r="D14" s="394"/>
      <c r="E14" s="311"/>
      <c r="F14" s="438" t="s">
        <v>1197</v>
      </c>
      <c r="G14" s="438"/>
      <c r="H14" s="438"/>
      <c r="I14" s="439" t="s">
        <v>1008</v>
      </c>
      <c r="J14" s="439"/>
      <c r="K14" s="439"/>
    </row>
    <row r="15" spans="1:12" s="220" customFormat="1" ht="18" x14ac:dyDescent="0.25">
      <c r="A15" s="394" t="s">
        <v>1166</v>
      </c>
      <c r="B15" s="394"/>
      <c r="C15" s="394" t="s">
        <v>1006</v>
      </c>
      <c r="D15" s="394"/>
      <c r="E15" s="311"/>
      <c r="F15" s="438" t="s">
        <v>1201</v>
      </c>
      <c r="G15" s="438"/>
      <c r="H15" s="438"/>
      <c r="I15" s="439" t="s">
        <v>1167</v>
      </c>
      <c r="J15" s="439"/>
      <c r="K15" s="439"/>
    </row>
    <row r="16" spans="1:12" s="220" customFormat="1" ht="18" x14ac:dyDescent="0.25">
      <c r="A16" s="449"/>
      <c r="B16" s="449"/>
      <c r="C16" s="449"/>
      <c r="D16" s="449"/>
      <c r="E16" s="312"/>
      <c r="F16" s="450"/>
      <c r="G16" s="450"/>
      <c r="H16" s="450"/>
      <c r="I16" s="451"/>
      <c r="J16" s="451"/>
      <c r="K16" s="451"/>
    </row>
    <row r="17" spans="1:11" s="10" customFormat="1" ht="18" x14ac:dyDescent="0.25">
      <c r="A17" s="218" t="s">
        <v>988</v>
      </c>
      <c r="B17" s="218"/>
      <c r="C17" s="218"/>
      <c r="D17" s="218"/>
      <c r="E17" s="216"/>
      <c r="F17" s="270"/>
      <c r="G17" s="219"/>
      <c r="H17" s="219"/>
      <c r="I17" s="447" t="s">
        <v>490</v>
      </c>
      <c r="J17" s="447"/>
      <c r="K17" s="447"/>
    </row>
    <row r="18" spans="1:11" s="220" customFormat="1" ht="18" x14ac:dyDescent="0.25">
      <c r="A18" s="394" t="s">
        <v>61</v>
      </c>
      <c r="B18" s="394"/>
      <c r="C18" s="394" t="s">
        <v>1272</v>
      </c>
      <c r="D18" s="394"/>
      <c r="E18" s="311"/>
      <c r="F18" s="438" t="s">
        <v>464</v>
      </c>
      <c r="G18" s="438"/>
      <c r="H18" s="438"/>
      <c r="I18" s="439" t="s">
        <v>486</v>
      </c>
      <c r="J18" s="439"/>
      <c r="K18" s="439"/>
    </row>
    <row r="19" spans="1:11" s="220" customFormat="1" ht="18" x14ac:dyDescent="0.25">
      <c r="A19" s="394" t="s">
        <v>60</v>
      </c>
      <c r="B19" s="394"/>
      <c r="C19" s="394" t="s">
        <v>62</v>
      </c>
      <c r="D19" s="394"/>
      <c r="E19" s="311"/>
      <c r="F19" s="438" t="s">
        <v>465</v>
      </c>
      <c r="G19" s="438"/>
      <c r="H19" s="438"/>
      <c r="I19" s="439" t="s">
        <v>487</v>
      </c>
      <c r="J19" s="439"/>
      <c r="K19" s="439"/>
    </row>
    <row r="20" spans="1:11" s="220" customFormat="1" ht="18" x14ac:dyDescent="0.25">
      <c r="A20" s="394" t="s">
        <v>177</v>
      </c>
      <c r="B20" s="394"/>
      <c r="C20" s="394" t="s">
        <v>62</v>
      </c>
      <c r="D20" s="394"/>
      <c r="E20" s="311"/>
      <c r="F20" s="438" t="s">
        <v>466</v>
      </c>
      <c r="G20" s="438"/>
      <c r="H20" s="438"/>
      <c r="I20" s="439" t="s">
        <v>488</v>
      </c>
      <c r="J20" s="439"/>
      <c r="K20" s="439"/>
    </row>
    <row r="21" spans="1:11" s="220" customFormat="1" ht="18" x14ac:dyDescent="0.25">
      <c r="A21" s="394" t="s">
        <v>481</v>
      </c>
      <c r="B21" s="452"/>
      <c r="C21" s="394" t="s">
        <v>62</v>
      </c>
      <c r="D21" s="394"/>
      <c r="E21" s="311"/>
      <c r="F21" s="438" t="s">
        <v>482</v>
      </c>
      <c r="G21" s="438"/>
      <c r="H21" s="438"/>
      <c r="I21" s="439" t="s">
        <v>483</v>
      </c>
      <c r="J21" s="439"/>
      <c r="K21" s="439"/>
    </row>
    <row r="22" spans="1:11" s="220" customFormat="1" ht="18" x14ac:dyDescent="0.25">
      <c r="A22" s="394" t="s">
        <v>1139</v>
      </c>
      <c r="B22" s="452"/>
      <c r="C22" s="394" t="s">
        <v>62</v>
      </c>
      <c r="D22" s="394"/>
      <c r="E22" s="311"/>
      <c r="F22" s="438" t="s">
        <v>471</v>
      </c>
      <c r="G22" s="438"/>
      <c r="H22" s="438"/>
      <c r="I22" s="439" t="s">
        <v>1140</v>
      </c>
      <c r="J22" s="439"/>
      <c r="K22" s="439"/>
    </row>
    <row r="23" spans="1:11" s="220" customFormat="1" ht="18" x14ac:dyDescent="0.25">
      <c r="A23" s="394" t="s">
        <v>469</v>
      </c>
      <c r="B23" s="394"/>
      <c r="C23" s="394" t="s">
        <v>62</v>
      </c>
      <c r="D23" s="394"/>
      <c r="E23" s="311"/>
      <c r="F23" s="438" t="s">
        <v>1007</v>
      </c>
      <c r="G23" s="438"/>
      <c r="H23" s="438"/>
      <c r="I23" s="439" t="s">
        <v>489</v>
      </c>
      <c r="J23" s="439"/>
      <c r="K23" s="439"/>
    </row>
    <row r="24" spans="1:11" s="220" customFormat="1" ht="18" x14ac:dyDescent="0.25">
      <c r="A24" s="394" t="s">
        <v>1342</v>
      </c>
      <c r="B24" s="394"/>
      <c r="C24" s="394" t="s">
        <v>62</v>
      </c>
      <c r="D24" s="394"/>
      <c r="E24" s="311"/>
      <c r="F24" s="438" t="s">
        <v>1343</v>
      </c>
      <c r="G24" s="438"/>
      <c r="H24" s="438"/>
      <c r="I24" s="439" t="s">
        <v>1344</v>
      </c>
      <c r="J24" s="439"/>
      <c r="K24" s="439"/>
    </row>
    <row r="25" spans="1:11" s="220" customFormat="1" ht="18" x14ac:dyDescent="0.25">
      <c r="A25" s="449"/>
      <c r="B25" s="449"/>
      <c r="C25" s="449"/>
      <c r="D25" s="449"/>
      <c r="E25" s="312"/>
      <c r="F25" s="450"/>
      <c r="G25" s="450"/>
      <c r="H25" s="450"/>
      <c r="I25" s="451"/>
      <c r="J25" s="451"/>
      <c r="K25" s="451"/>
    </row>
    <row r="26" spans="1:11" s="10" customFormat="1" ht="18" x14ac:dyDescent="0.25">
      <c r="A26" s="218" t="s">
        <v>1002</v>
      </c>
      <c r="B26" s="218"/>
      <c r="C26" s="218"/>
      <c r="D26" s="218"/>
      <c r="E26" s="216"/>
      <c r="F26" s="270"/>
      <c r="G26" s="219"/>
      <c r="H26" s="219"/>
      <c r="I26" s="453" t="s">
        <v>986</v>
      </c>
      <c r="J26" s="447"/>
      <c r="K26" s="447"/>
    </row>
    <row r="27" spans="1:11" s="220" customFormat="1" ht="18" x14ac:dyDescent="0.25">
      <c r="A27" s="394" t="s">
        <v>679</v>
      </c>
      <c r="B27" s="394"/>
      <c r="C27" s="394" t="s">
        <v>1273</v>
      </c>
      <c r="D27" s="394"/>
      <c r="E27" s="311"/>
      <c r="F27" s="438" t="s">
        <v>680</v>
      </c>
      <c r="G27" s="438"/>
      <c r="H27" s="438"/>
      <c r="I27" s="439" t="s">
        <v>681</v>
      </c>
      <c r="J27" s="439"/>
      <c r="K27" s="439"/>
    </row>
    <row r="28" spans="1:11" s="220" customFormat="1" ht="18" x14ac:dyDescent="0.25">
      <c r="A28" s="394" t="s">
        <v>1418</v>
      </c>
      <c r="B28" s="394"/>
      <c r="C28" s="394" t="s">
        <v>682</v>
      </c>
      <c r="D28" s="394"/>
      <c r="E28" s="332"/>
      <c r="F28" s="438" t="s">
        <v>683</v>
      </c>
      <c r="G28" s="438"/>
      <c r="H28" s="438"/>
      <c r="I28" s="439" t="s">
        <v>1419</v>
      </c>
      <c r="J28" s="439"/>
      <c r="K28" s="439"/>
    </row>
    <row r="29" spans="1:11" s="220" customFormat="1" ht="18" x14ac:dyDescent="0.25">
      <c r="A29" s="394" t="s">
        <v>684</v>
      </c>
      <c r="B29" s="394"/>
      <c r="C29" s="394" t="s">
        <v>682</v>
      </c>
      <c r="D29" s="394"/>
      <c r="E29" s="311"/>
      <c r="F29" s="438" t="s">
        <v>685</v>
      </c>
      <c r="G29" s="438"/>
      <c r="H29" s="438"/>
      <c r="I29" s="439" t="s">
        <v>686</v>
      </c>
      <c r="J29" s="439"/>
      <c r="K29" s="439"/>
    </row>
    <row r="30" spans="1:11" s="220" customFormat="1" ht="18" x14ac:dyDescent="0.25">
      <c r="A30" s="394" t="s">
        <v>687</v>
      </c>
      <c r="B30" s="394"/>
      <c r="C30" s="394" t="s">
        <v>682</v>
      </c>
      <c r="D30" s="394"/>
      <c r="E30" s="311"/>
      <c r="F30" s="438" t="s">
        <v>689</v>
      </c>
      <c r="G30" s="438"/>
      <c r="H30" s="438"/>
      <c r="I30" s="439" t="s">
        <v>690</v>
      </c>
      <c r="J30" s="439"/>
      <c r="K30" s="439"/>
    </row>
    <row r="31" spans="1:11" s="220" customFormat="1" ht="18" x14ac:dyDescent="0.25">
      <c r="A31" s="393" t="s">
        <v>1202</v>
      </c>
      <c r="B31" s="393"/>
      <c r="C31" s="394" t="s">
        <v>688</v>
      </c>
      <c r="D31" s="394"/>
      <c r="F31" s="438" t="s">
        <v>470</v>
      </c>
      <c r="G31" s="438"/>
      <c r="H31" s="438"/>
      <c r="I31" s="439" t="s">
        <v>1203</v>
      </c>
      <c r="J31" s="439"/>
      <c r="K31" s="439"/>
    </row>
    <row r="32" spans="1:11" s="220" customFormat="1" ht="18" x14ac:dyDescent="0.25">
      <c r="A32" s="394" t="s">
        <v>1345</v>
      </c>
      <c r="B32" s="394"/>
      <c r="C32" s="394" t="s">
        <v>688</v>
      </c>
      <c r="D32" s="394"/>
      <c r="E32" s="311"/>
      <c r="F32" s="438" t="s">
        <v>1274</v>
      </c>
      <c r="G32" s="438"/>
      <c r="H32" s="438"/>
      <c r="I32" s="439" t="s">
        <v>1346</v>
      </c>
      <c r="J32" s="439"/>
      <c r="K32" s="439"/>
    </row>
    <row r="33" spans="1:11" s="220" customFormat="1" ht="18" x14ac:dyDescent="0.25">
      <c r="A33" s="408" t="s">
        <v>1402</v>
      </c>
      <c r="B33" s="448"/>
      <c r="C33" s="394" t="s">
        <v>688</v>
      </c>
      <c r="D33" s="394"/>
      <c r="E33" s="311"/>
      <c r="F33" s="454" t="s">
        <v>1347</v>
      </c>
      <c r="G33" s="455"/>
      <c r="H33" s="456"/>
      <c r="I33" s="457" t="s">
        <v>1403</v>
      </c>
      <c r="J33" s="458"/>
      <c r="K33" s="459"/>
    </row>
    <row r="34" spans="1:11" s="220" customFormat="1" ht="18" x14ac:dyDescent="0.25">
      <c r="A34" s="394" t="s">
        <v>1420</v>
      </c>
      <c r="B34" s="394"/>
      <c r="C34" s="394" t="s">
        <v>688</v>
      </c>
      <c r="D34" s="394"/>
      <c r="E34" s="332"/>
      <c r="F34" s="438" t="s">
        <v>1274</v>
      </c>
      <c r="G34" s="438"/>
      <c r="H34" s="438"/>
      <c r="I34" s="439" t="s">
        <v>1421</v>
      </c>
      <c r="J34" s="439"/>
      <c r="K34" s="439"/>
    </row>
    <row r="35" spans="1:11" s="220" customFormat="1" ht="18" x14ac:dyDescent="0.25">
      <c r="A35" s="394" t="s">
        <v>59</v>
      </c>
      <c r="B35" s="394"/>
      <c r="C35" s="394" t="s">
        <v>688</v>
      </c>
      <c r="D35" s="394"/>
      <c r="E35" s="311"/>
      <c r="F35" s="438" t="s">
        <v>1274</v>
      </c>
      <c r="G35" s="438"/>
      <c r="H35" s="438"/>
      <c r="I35" s="439" t="s">
        <v>485</v>
      </c>
      <c r="J35" s="439"/>
      <c r="K35" s="439"/>
    </row>
    <row r="36" spans="1:11" s="220" customFormat="1" ht="18" x14ac:dyDescent="0.25">
      <c r="A36" s="449"/>
      <c r="B36" s="449"/>
      <c r="C36" s="449"/>
      <c r="D36" s="449"/>
      <c r="E36" s="312"/>
      <c r="F36" s="450"/>
      <c r="G36" s="450"/>
      <c r="H36" s="450"/>
      <c r="I36" s="451"/>
      <c r="J36" s="451"/>
      <c r="K36" s="451"/>
    </row>
    <row r="37" spans="1:11" s="10" customFormat="1" ht="18" x14ac:dyDescent="0.25">
      <c r="A37" s="218" t="s">
        <v>1003</v>
      </c>
      <c r="B37" s="218"/>
      <c r="C37" s="218"/>
      <c r="D37" s="218"/>
      <c r="E37" s="271"/>
      <c r="F37" s="270"/>
      <c r="G37" s="219"/>
      <c r="H37" s="219"/>
      <c r="I37" s="447" t="s">
        <v>695</v>
      </c>
      <c r="J37" s="447"/>
      <c r="K37" s="447"/>
    </row>
    <row r="38" spans="1:11" s="220" customFormat="1" ht="18" x14ac:dyDescent="0.25">
      <c r="A38" s="394" t="s">
        <v>691</v>
      </c>
      <c r="B38" s="452"/>
      <c r="C38" s="394" t="s">
        <v>692</v>
      </c>
      <c r="D38" s="394"/>
      <c r="E38" s="311"/>
      <c r="F38" s="438" t="s">
        <v>693</v>
      </c>
      <c r="G38" s="438"/>
      <c r="H38" s="438"/>
      <c r="I38" s="439" t="s">
        <v>990</v>
      </c>
      <c r="J38" s="439"/>
      <c r="K38" s="439"/>
    </row>
    <row r="39" spans="1:11" s="220" customFormat="1" ht="18" x14ac:dyDescent="0.25">
      <c r="A39" s="394" t="s">
        <v>1130</v>
      </c>
      <c r="B39" s="452"/>
      <c r="C39" s="394" t="s">
        <v>1187</v>
      </c>
      <c r="D39" s="394"/>
      <c r="E39" s="311"/>
      <c r="F39" s="438" t="s">
        <v>1188</v>
      </c>
      <c r="G39" s="438"/>
      <c r="H39" s="438"/>
      <c r="I39" s="465" t="s">
        <v>1131</v>
      </c>
      <c r="J39" s="439"/>
      <c r="K39" s="439"/>
    </row>
    <row r="40" spans="1:11" s="220" customFormat="1" ht="18" x14ac:dyDescent="0.25">
      <c r="A40" s="449"/>
      <c r="B40" s="449"/>
      <c r="C40" s="449"/>
      <c r="D40" s="449"/>
      <c r="E40" s="312"/>
      <c r="F40" s="450"/>
      <c r="G40" s="450"/>
      <c r="H40" s="450"/>
      <c r="I40" s="451"/>
      <c r="J40" s="451"/>
      <c r="K40" s="451"/>
    </row>
    <row r="41" spans="1:11" s="10" customFormat="1" ht="18" x14ac:dyDescent="0.25">
      <c r="A41" s="215" t="s">
        <v>697</v>
      </c>
      <c r="B41" s="215"/>
      <c r="C41" s="215"/>
      <c r="D41" s="215"/>
      <c r="E41" s="216"/>
      <c r="F41" s="272"/>
      <c r="G41" s="217"/>
      <c r="H41" s="217"/>
      <c r="I41" s="447" t="s">
        <v>699</v>
      </c>
      <c r="J41" s="447"/>
      <c r="K41" s="447"/>
    </row>
    <row r="42" spans="1:11" s="220" customFormat="1" ht="18" x14ac:dyDescent="0.25">
      <c r="A42" s="408" t="s">
        <v>696</v>
      </c>
      <c r="B42" s="448"/>
      <c r="C42" s="408" t="s">
        <v>697</v>
      </c>
      <c r="D42" s="448"/>
      <c r="E42" s="311"/>
      <c r="F42" s="460" t="s">
        <v>693</v>
      </c>
      <c r="G42" s="461"/>
      <c r="H42" s="462"/>
      <c r="I42" s="457" t="s">
        <v>1263</v>
      </c>
      <c r="J42" s="463"/>
      <c r="K42" s="464"/>
    </row>
    <row r="43" spans="1:11" s="220" customFormat="1" ht="18" x14ac:dyDescent="0.25">
      <c r="A43" s="408" t="s">
        <v>698</v>
      </c>
      <c r="B43" s="448"/>
      <c r="C43" s="408" t="s">
        <v>697</v>
      </c>
      <c r="D43" s="448"/>
      <c r="E43" s="311"/>
      <c r="F43" s="460" t="s">
        <v>694</v>
      </c>
      <c r="G43" s="461"/>
      <c r="H43" s="462"/>
      <c r="I43" s="457" t="s">
        <v>1264</v>
      </c>
      <c r="J43" s="463"/>
      <c r="K43" s="464"/>
    </row>
    <row r="44" spans="1:11" ht="18" x14ac:dyDescent="0.25">
      <c r="A44" s="312"/>
      <c r="B44" s="214"/>
      <c r="C44" s="312"/>
      <c r="D44" s="312"/>
      <c r="E44" s="312"/>
      <c r="F44" s="313"/>
      <c r="G44" s="313"/>
      <c r="H44" s="313"/>
      <c r="I44" s="273"/>
      <c r="J44" s="273"/>
      <c r="K44" s="273"/>
    </row>
    <row r="45" spans="1:11" ht="18" x14ac:dyDescent="0.25">
      <c r="A45" s="312"/>
      <c r="B45" s="214"/>
      <c r="C45" s="312"/>
      <c r="D45" s="312"/>
      <c r="E45" s="312"/>
      <c r="F45" s="313"/>
      <c r="G45" s="313"/>
      <c r="H45" s="313"/>
      <c r="I45" s="273"/>
      <c r="J45" s="273"/>
      <c r="K45" s="273"/>
    </row>
    <row r="46" spans="1:11" ht="18" x14ac:dyDescent="0.25">
      <c r="A46" s="312"/>
      <c r="B46" s="214"/>
      <c r="C46" s="312"/>
      <c r="D46" s="312"/>
      <c r="E46" s="312"/>
      <c r="F46" s="313"/>
      <c r="G46" s="313"/>
      <c r="H46" s="313"/>
      <c r="I46" s="273"/>
      <c r="J46" s="273"/>
      <c r="K46" s="273"/>
    </row>
    <row r="47" spans="1:11" ht="18" x14ac:dyDescent="0.25">
      <c r="A47" s="312"/>
      <c r="B47" s="214"/>
      <c r="C47" s="312"/>
      <c r="D47" s="312"/>
      <c r="E47" s="312"/>
      <c r="F47" s="313"/>
      <c r="G47" s="313"/>
      <c r="H47" s="313"/>
      <c r="I47" s="273"/>
      <c r="J47" s="273"/>
      <c r="K47" s="273"/>
    </row>
    <row r="48" spans="1:11" ht="18" x14ac:dyDescent="0.25">
      <c r="A48" s="312"/>
      <c r="B48" s="214"/>
      <c r="C48" s="312"/>
      <c r="D48" s="312"/>
      <c r="E48" s="312"/>
      <c r="F48" s="313"/>
      <c r="G48" s="313"/>
      <c r="H48" s="313"/>
      <c r="I48" s="273"/>
      <c r="J48" s="273"/>
      <c r="K48" s="273"/>
    </row>
    <row r="49" spans="1:11" ht="18" x14ac:dyDescent="0.25">
      <c r="A49" s="312"/>
      <c r="B49" s="214"/>
      <c r="C49" s="312"/>
      <c r="D49" s="312"/>
      <c r="E49" s="312"/>
      <c r="F49" s="313"/>
      <c r="G49" s="313"/>
      <c r="H49" s="313"/>
      <c r="I49" s="273"/>
      <c r="J49" s="273"/>
      <c r="K49" s="273"/>
    </row>
    <row r="50" spans="1:11" ht="18" x14ac:dyDescent="0.25">
      <c r="A50" s="312"/>
      <c r="B50" s="214"/>
      <c r="C50" s="312"/>
      <c r="D50" s="312"/>
      <c r="E50" s="312"/>
      <c r="F50" s="313"/>
      <c r="G50" s="313"/>
      <c r="H50" s="313"/>
      <c r="I50" s="273"/>
      <c r="J50" s="273"/>
      <c r="K50" s="273"/>
    </row>
    <row r="51" spans="1:11" ht="18" x14ac:dyDescent="0.25">
      <c r="A51" s="312"/>
      <c r="B51" s="214"/>
      <c r="C51" s="312"/>
      <c r="D51" s="312"/>
      <c r="E51" s="312"/>
      <c r="F51" s="313"/>
      <c r="G51" s="313"/>
      <c r="H51" s="313"/>
      <c r="I51" s="273"/>
      <c r="J51" s="273"/>
      <c r="K51" s="273"/>
    </row>
    <row r="52" spans="1:11" ht="18" x14ac:dyDescent="0.25">
      <c r="A52" s="312"/>
      <c r="B52" s="214"/>
      <c r="C52" s="312"/>
      <c r="D52" s="312"/>
      <c r="E52" s="312"/>
      <c r="F52" s="313"/>
      <c r="G52" s="313"/>
      <c r="H52" s="313"/>
      <c r="I52" s="273"/>
      <c r="J52" s="273"/>
      <c r="K52" s="273"/>
    </row>
    <row r="53" spans="1:11" ht="18" x14ac:dyDescent="0.25">
      <c r="A53" s="312"/>
      <c r="B53" s="214"/>
      <c r="C53" s="312"/>
      <c r="D53" s="312"/>
      <c r="E53" s="312"/>
      <c r="F53" s="313"/>
      <c r="G53" s="313"/>
      <c r="H53" s="313"/>
      <c r="I53" s="273"/>
      <c r="J53" s="273"/>
      <c r="K53" s="273"/>
    </row>
    <row r="54" spans="1:11" ht="18" x14ac:dyDescent="0.25">
      <c r="A54" s="312"/>
      <c r="B54" s="214"/>
      <c r="C54" s="312"/>
      <c r="D54" s="312"/>
      <c r="E54" s="312"/>
      <c r="F54" s="313"/>
      <c r="G54" s="313"/>
      <c r="H54" s="313"/>
      <c r="I54" s="273"/>
      <c r="J54" s="273"/>
      <c r="K54" s="273"/>
    </row>
    <row r="55" spans="1:11" ht="18" x14ac:dyDescent="0.25">
      <c r="A55" s="312"/>
      <c r="B55" s="214"/>
      <c r="C55" s="312"/>
      <c r="D55" s="312"/>
      <c r="E55" s="312"/>
      <c r="F55" s="313"/>
      <c r="G55" s="313"/>
      <c r="H55" s="313"/>
      <c r="I55" s="273"/>
      <c r="J55" s="273"/>
      <c r="K55" s="273"/>
    </row>
    <row r="56" spans="1:11" ht="18" x14ac:dyDescent="0.25">
      <c r="A56" s="312"/>
      <c r="B56" s="214"/>
      <c r="C56" s="312"/>
      <c r="D56" s="312"/>
      <c r="E56" s="312"/>
      <c r="F56" s="313"/>
      <c r="G56" s="313"/>
      <c r="H56" s="313"/>
      <c r="I56" s="273"/>
      <c r="J56" s="273"/>
      <c r="K56" s="273"/>
    </row>
    <row r="57" spans="1:11" ht="18" x14ac:dyDescent="0.25">
      <c r="A57" s="312"/>
      <c r="B57" s="214"/>
      <c r="C57" s="312"/>
      <c r="D57" s="312"/>
      <c r="E57" s="312"/>
      <c r="F57" s="313"/>
      <c r="G57" s="313"/>
      <c r="H57" s="313"/>
      <c r="I57" s="273"/>
      <c r="J57" s="273"/>
      <c r="K57" s="273"/>
    </row>
    <row r="58" spans="1:11" ht="18" x14ac:dyDescent="0.25">
      <c r="A58" s="312"/>
      <c r="B58" s="214"/>
      <c r="C58" s="312"/>
      <c r="D58" s="312"/>
      <c r="E58" s="312"/>
      <c r="F58" s="313"/>
      <c r="G58" s="313"/>
      <c r="H58" s="313"/>
      <c r="I58" s="273"/>
      <c r="J58" s="273"/>
      <c r="K58" s="273"/>
    </row>
    <row r="59" spans="1:11" ht="18" x14ac:dyDescent="0.25">
      <c r="A59" s="312"/>
      <c r="B59" s="214"/>
      <c r="C59" s="312"/>
      <c r="D59" s="312"/>
      <c r="E59" s="312"/>
      <c r="F59" s="313"/>
      <c r="G59" s="313"/>
      <c r="H59" s="313"/>
      <c r="I59" s="273"/>
      <c r="J59" s="273"/>
      <c r="K59" s="273"/>
    </row>
    <row r="60" spans="1:11" ht="18" x14ac:dyDescent="0.25">
      <c r="A60" s="312"/>
      <c r="B60" s="214"/>
      <c r="C60" s="312"/>
      <c r="D60" s="312"/>
      <c r="E60" s="312"/>
      <c r="F60" s="313"/>
      <c r="G60" s="313"/>
      <c r="H60" s="313"/>
      <c r="I60" s="273"/>
      <c r="J60" s="273"/>
      <c r="K60" s="273"/>
    </row>
    <row r="61" spans="1:11" ht="18" x14ac:dyDescent="0.25">
      <c r="A61" s="312"/>
      <c r="B61" s="214"/>
      <c r="C61" s="312"/>
      <c r="D61" s="312"/>
      <c r="E61" s="312"/>
      <c r="F61" s="313"/>
      <c r="G61" s="313"/>
      <c r="H61" s="313"/>
      <c r="I61" s="273"/>
      <c r="J61" s="273"/>
      <c r="K61" s="273"/>
    </row>
    <row r="67" ht="114.75" customHeight="1" x14ac:dyDescent="0.2"/>
  </sheetData>
  <sheetProtection algorithmName="SHA-512" hashValue="Vf0nK27t8kz3hq3jmJ3hyEwX7ud4vuCuf0Mz3s2HmsaPRnsItSk6qNyyIqe49kw3nMPVmmueF2WzrUhBg5XocQ==" saltValue="BsfFCDFSOKV8zgOYJlIJEQ==" spinCount="100000" sheet="1" objects="1" scenarios="1" autoFilter="0"/>
  <mergeCells count="133">
    <mergeCell ref="I42:K42"/>
    <mergeCell ref="A36:B36"/>
    <mergeCell ref="C36:D36"/>
    <mergeCell ref="F36:H36"/>
    <mergeCell ref="I36:K36"/>
    <mergeCell ref="I37:K37"/>
    <mergeCell ref="A38:B38"/>
    <mergeCell ref="C38:D38"/>
    <mergeCell ref="F38:H38"/>
    <mergeCell ref="I38:K38"/>
    <mergeCell ref="A33:B33"/>
    <mergeCell ref="C33:D33"/>
    <mergeCell ref="F33:H33"/>
    <mergeCell ref="I33:K33"/>
    <mergeCell ref="A35:B35"/>
    <mergeCell ref="C35:D35"/>
    <mergeCell ref="A43:B43"/>
    <mergeCell ref="C43:D43"/>
    <mergeCell ref="F43:H43"/>
    <mergeCell ref="I43:K43"/>
    <mergeCell ref="A39:B39"/>
    <mergeCell ref="C39:D39"/>
    <mergeCell ref="F39:H39"/>
    <mergeCell ref="I39:K39"/>
    <mergeCell ref="A40:B40"/>
    <mergeCell ref="C40:D40"/>
    <mergeCell ref="F40:H40"/>
    <mergeCell ref="I40:K40"/>
    <mergeCell ref="F35:H35"/>
    <mergeCell ref="I35:K35"/>
    <mergeCell ref="I41:K41"/>
    <mergeCell ref="A42:B42"/>
    <mergeCell ref="C42:D42"/>
    <mergeCell ref="F42:H42"/>
    <mergeCell ref="A31:B31"/>
    <mergeCell ref="C31:D31"/>
    <mergeCell ref="F31:H31"/>
    <mergeCell ref="I31:K31"/>
    <mergeCell ref="A32:B32"/>
    <mergeCell ref="C32:D32"/>
    <mergeCell ref="F32:H32"/>
    <mergeCell ref="I32:K32"/>
    <mergeCell ref="A29:B29"/>
    <mergeCell ref="C29:D29"/>
    <mergeCell ref="F29:H29"/>
    <mergeCell ref="I29:K29"/>
    <mergeCell ref="A30:B30"/>
    <mergeCell ref="C30:D30"/>
    <mergeCell ref="F30:H30"/>
    <mergeCell ref="I30:K30"/>
    <mergeCell ref="I26:K26"/>
    <mergeCell ref="A27:B27"/>
    <mergeCell ref="C27:D27"/>
    <mergeCell ref="F27:H27"/>
    <mergeCell ref="I27:K27"/>
    <mergeCell ref="A28:B28"/>
    <mergeCell ref="C28:D28"/>
    <mergeCell ref="F28:H28"/>
    <mergeCell ref="I28:K28"/>
    <mergeCell ref="A24:B24"/>
    <mergeCell ref="C24:D24"/>
    <mergeCell ref="F24:H24"/>
    <mergeCell ref="I24:K24"/>
    <mergeCell ref="A25:B25"/>
    <mergeCell ref="C25:D25"/>
    <mergeCell ref="F25:H25"/>
    <mergeCell ref="I25:K25"/>
    <mergeCell ref="A22:B22"/>
    <mergeCell ref="C22:D22"/>
    <mergeCell ref="F22:H22"/>
    <mergeCell ref="I22:K22"/>
    <mergeCell ref="A23:B23"/>
    <mergeCell ref="C23:D23"/>
    <mergeCell ref="F23:H23"/>
    <mergeCell ref="I23:K23"/>
    <mergeCell ref="A20:B20"/>
    <mergeCell ref="C20:D20"/>
    <mergeCell ref="F20:H20"/>
    <mergeCell ref="I20:K20"/>
    <mergeCell ref="A21:B21"/>
    <mergeCell ref="C21:D21"/>
    <mergeCell ref="F21:H21"/>
    <mergeCell ref="I21:K21"/>
    <mergeCell ref="I17:K17"/>
    <mergeCell ref="A18:B18"/>
    <mergeCell ref="C18:D18"/>
    <mergeCell ref="F18:H18"/>
    <mergeCell ref="I18:K18"/>
    <mergeCell ref="A19:B19"/>
    <mergeCell ref="C19:D19"/>
    <mergeCell ref="F19:H19"/>
    <mergeCell ref="I19:K19"/>
    <mergeCell ref="I12:K12"/>
    <mergeCell ref="A13:B13"/>
    <mergeCell ref="C13:D13"/>
    <mergeCell ref="F13:H13"/>
    <mergeCell ref="I13:K13"/>
    <mergeCell ref="A16:B16"/>
    <mergeCell ref="C16:D16"/>
    <mergeCell ref="F16:H16"/>
    <mergeCell ref="I16:K16"/>
    <mergeCell ref="A14:B14"/>
    <mergeCell ref="C14:D14"/>
    <mergeCell ref="F14:H14"/>
    <mergeCell ref="I14:K14"/>
    <mergeCell ref="A15:B15"/>
    <mergeCell ref="C15:D15"/>
    <mergeCell ref="F15:H15"/>
    <mergeCell ref="I15:K15"/>
    <mergeCell ref="A34:B34"/>
    <mergeCell ref="C34:D34"/>
    <mergeCell ref="F34:H34"/>
    <mergeCell ref="I34:K34"/>
    <mergeCell ref="A1:K1"/>
    <mergeCell ref="A2:K3"/>
    <mergeCell ref="A4:K4"/>
    <mergeCell ref="A5:K5"/>
    <mergeCell ref="A7:B7"/>
    <mergeCell ref="F7:H7"/>
    <mergeCell ref="I7:K7"/>
    <mergeCell ref="I8:K8"/>
    <mergeCell ref="A9:B9"/>
    <mergeCell ref="C9:D9"/>
    <mergeCell ref="F9:H9"/>
    <mergeCell ref="I9:K9"/>
    <mergeCell ref="A10:B10"/>
    <mergeCell ref="C10:D10"/>
    <mergeCell ref="F10:H10"/>
    <mergeCell ref="I10:K10"/>
    <mergeCell ref="A11:B11"/>
    <mergeCell ref="C11:D11"/>
    <mergeCell ref="F11:H11"/>
    <mergeCell ref="I11:K11"/>
  </mergeCells>
  <hyperlinks>
    <hyperlink ref="I35" r:id="rId1"/>
    <hyperlink ref="I18" r:id="rId2"/>
    <hyperlink ref="I19" r:id="rId3"/>
    <hyperlink ref="I21" r:id="rId4"/>
    <hyperlink ref="I20" r:id="rId5"/>
    <hyperlink ref="I9" r:id="rId6"/>
    <hyperlink ref="I27" r:id="rId7"/>
    <hyperlink ref="I29" r:id="rId8"/>
    <hyperlink ref="I30" r:id="rId9"/>
    <hyperlink ref="I17" r:id="rId10"/>
    <hyperlink ref="I12" r:id="rId11"/>
    <hyperlink ref="I26" r:id="rId12"/>
    <hyperlink ref="I37" r:id="rId13"/>
    <hyperlink ref="I38" r:id="rId14"/>
    <hyperlink ref="I14" r:id="rId15"/>
    <hyperlink ref="I41" r:id="rId16"/>
    <hyperlink ref="I10" r:id="rId17"/>
    <hyperlink ref="I22" r:id="rId18"/>
    <hyperlink ref="I39" r:id="rId19"/>
    <hyperlink ref="I42" r:id="rId20" display="aknobbe@nvoconsolidation.com"/>
    <hyperlink ref="I43" r:id="rId21" display="hcoumou@vbgroup.nl"/>
    <hyperlink ref="I32" r:id="rId22" display="szeevaartheblij@nvoconsolidation.com"/>
    <hyperlink ref="I23" r:id="rId23"/>
    <hyperlink ref="I33" r:id="rId24" display="pvangilst@nvoconsolidation.com"/>
  </hyperlinks>
  <printOptions horizontalCentered="1"/>
  <pageMargins left="0.23622047244094491" right="0.23622047244094491" top="0" bottom="0.11811023622047245" header="0.31496062992125984" footer="0.31496062992125984"/>
  <pageSetup paperSize="9" scale="54" orientation="portrait" r:id="rId25"/>
  <headerFooter scaleWithDoc="0"/>
  <drawing r:id="rId2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1"/>
  <dimension ref="A1:K61"/>
  <sheetViews>
    <sheetView zoomScaleNormal="100" workbookViewId="0">
      <selection activeCell="A2" sqref="A2:K2"/>
    </sheetView>
  </sheetViews>
  <sheetFormatPr defaultColWidth="9.140625" defaultRowHeight="15" x14ac:dyDescent="0.25"/>
  <cols>
    <col min="1" max="11" width="12.7109375" style="14" customWidth="1"/>
    <col min="12" max="16384" width="9.140625" style="14"/>
  </cols>
  <sheetData>
    <row r="1" spans="1:11" ht="155.25" customHeight="1" thickBot="1" x14ac:dyDescent="0.3">
      <c r="A1" s="466"/>
      <c r="B1" s="466"/>
      <c r="C1" s="466"/>
      <c r="D1" s="466"/>
      <c r="E1" s="466"/>
      <c r="F1" s="466"/>
      <c r="G1" s="466"/>
      <c r="H1" s="466"/>
      <c r="I1" s="466"/>
      <c r="J1" s="466"/>
      <c r="K1" s="466"/>
    </row>
    <row r="2" spans="1:11" s="16" customFormat="1" ht="17.100000000000001" customHeight="1" x14ac:dyDescent="0.3">
      <c r="A2" s="470" t="s">
        <v>280</v>
      </c>
      <c r="B2" s="471"/>
      <c r="C2" s="471"/>
      <c r="D2" s="471"/>
      <c r="E2" s="471"/>
      <c r="F2" s="471"/>
      <c r="G2" s="471"/>
      <c r="H2" s="471"/>
      <c r="I2" s="471"/>
      <c r="J2" s="471"/>
      <c r="K2" s="472"/>
    </row>
    <row r="3" spans="1:11" s="16" customFormat="1" ht="17.100000000000001" customHeight="1" thickBot="1" x14ac:dyDescent="0.35">
      <c r="A3" s="473" t="s">
        <v>1404</v>
      </c>
      <c r="B3" s="474"/>
      <c r="C3" s="474"/>
      <c r="D3" s="474"/>
      <c r="E3" s="474"/>
      <c r="F3" s="474"/>
      <c r="G3" s="474"/>
      <c r="H3" s="474"/>
      <c r="I3" s="474"/>
      <c r="J3" s="474"/>
      <c r="K3" s="475"/>
    </row>
    <row r="4" spans="1:11" ht="15.75" thickBot="1" x14ac:dyDescent="0.3"/>
    <row r="5" spans="1:11" ht="15.75" thickBot="1" x14ac:dyDescent="0.3">
      <c r="A5" s="481" t="s">
        <v>281</v>
      </c>
      <c r="B5" s="482"/>
      <c r="C5" s="482"/>
      <c r="D5" s="482"/>
      <c r="E5" s="482"/>
      <c r="F5" s="482"/>
      <c r="G5" s="482"/>
      <c r="H5" s="482"/>
      <c r="I5" s="482"/>
      <c r="J5" s="482"/>
      <c r="K5" s="483"/>
    </row>
    <row r="6" spans="1:11" x14ac:dyDescent="0.25">
      <c r="A6" s="22" t="s">
        <v>282</v>
      </c>
      <c r="B6" s="476" t="s">
        <v>283</v>
      </c>
      <c r="C6" s="477"/>
      <c r="D6" s="477"/>
      <c r="E6" s="477"/>
      <c r="F6" s="477"/>
      <c r="G6" s="477"/>
      <c r="H6" s="477"/>
      <c r="I6" s="478"/>
      <c r="J6" s="23"/>
      <c r="K6" s="24"/>
    </row>
    <row r="7" spans="1:11" ht="15.75" thickBot="1" x14ac:dyDescent="0.3">
      <c r="A7" s="26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s="31" customFormat="1" ht="15.75" thickBot="1" x14ac:dyDescent="0.3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15.75" thickBot="1" x14ac:dyDescent="0.3">
      <c r="A9" s="18" t="s">
        <v>284</v>
      </c>
      <c r="B9" s="19" t="s">
        <v>285</v>
      </c>
      <c r="C9" s="19" t="s">
        <v>286</v>
      </c>
      <c r="D9" s="19" t="s">
        <v>287</v>
      </c>
      <c r="E9" s="32"/>
      <c r="F9" s="32" t="s">
        <v>284</v>
      </c>
      <c r="G9" s="19" t="s">
        <v>285</v>
      </c>
      <c r="H9" s="19" t="s">
        <v>286</v>
      </c>
      <c r="I9" s="19" t="s">
        <v>287</v>
      </c>
      <c r="J9" s="19"/>
      <c r="K9" s="20"/>
    </row>
    <row r="10" spans="1:11" ht="15" customHeight="1" x14ac:dyDescent="0.25">
      <c r="A10" s="33">
        <v>1</v>
      </c>
      <c r="B10" s="34" t="s">
        <v>288</v>
      </c>
      <c r="C10" s="34" t="s">
        <v>289</v>
      </c>
      <c r="D10" s="35">
        <v>65</v>
      </c>
      <c r="E10" s="36"/>
      <c r="F10" s="37">
        <v>1</v>
      </c>
      <c r="G10" s="34" t="s">
        <v>290</v>
      </c>
      <c r="H10" s="34" t="s">
        <v>291</v>
      </c>
      <c r="I10" s="34">
        <v>75</v>
      </c>
      <c r="J10" s="34"/>
      <c r="K10" s="38"/>
    </row>
    <row r="11" spans="1:11" s="31" customFormat="1" ht="15" customHeight="1" x14ac:dyDescent="0.25">
      <c r="A11" s="39">
        <v>2</v>
      </c>
      <c r="B11" s="40" t="s">
        <v>288</v>
      </c>
      <c r="C11" s="40" t="s">
        <v>289</v>
      </c>
      <c r="D11" s="41">
        <v>85</v>
      </c>
      <c r="E11" s="42"/>
      <c r="F11" s="43">
        <v>2</v>
      </c>
      <c r="G11" s="40" t="s">
        <v>290</v>
      </c>
      <c r="H11" s="40" t="s">
        <v>291</v>
      </c>
      <c r="I11" s="40">
        <v>90</v>
      </c>
      <c r="J11" s="40"/>
      <c r="K11" s="44"/>
    </row>
    <row r="12" spans="1:11" ht="15" customHeight="1" x14ac:dyDescent="0.25">
      <c r="A12" s="39">
        <v>3</v>
      </c>
      <c r="B12" s="40" t="s">
        <v>288</v>
      </c>
      <c r="C12" s="40" t="s">
        <v>289</v>
      </c>
      <c r="D12" s="41">
        <v>100</v>
      </c>
      <c r="E12" s="42"/>
      <c r="F12" s="43">
        <v>3</v>
      </c>
      <c r="G12" s="40" t="s">
        <v>290</v>
      </c>
      <c r="H12" s="40" t="s">
        <v>291</v>
      </c>
      <c r="I12" s="40">
        <v>105</v>
      </c>
      <c r="J12" s="40"/>
      <c r="K12" s="44"/>
    </row>
    <row r="13" spans="1:11" ht="15" customHeight="1" x14ac:dyDescent="0.25">
      <c r="A13" s="39">
        <v>4</v>
      </c>
      <c r="B13" s="40" t="s">
        <v>288</v>
      </c>
      <c r="C13" s="40" t="s">
        <v>289</v>
      </c>
      <c r="D13" s="41">
        <v>110</v>
      </c>
      <c r="E13" s="42"/>
      <c r="F13" s="43">
        <v>4</v>
      </c>
      <c r="G13" s="40" t="s">
        <v>290</v>
      </c>
      <c r="H13" s="40" t="s">
        <v>291</v>
      </c>
      <c r="I13" s="40">
        <v>120</v>
      </c>
      <c r="J13" s="40"/>
      <c r="K13" s="44"/>
    </row>
    <row r="14" spans="1:11" ht="15" customHeight="1" x14ac:dyDescent="0.25">
      <c r="A14" s="39">
        <v>5</v>
      </c>
      <c r="B14" s="40" t="s">
        <v>288</v>
      </c>
      <c r="C14" s="40" t="s">
        <v>289</v>
      </c>
      <c r="D14" s="41">
        <v>120</v>
      </c>
      <c r="E14" s="42"/>
      <c r="F14" s="43">
        <v>5</v>
      </c>
      <c r="G14" s="40" t="s">
        <v>290</v>
      </c>
      <c r="H14" s="40" t="s">
        <v>291</v>
      </c>
      <c r="I14" s="40">
        <v>135</v>
      </c>
      <c r="J14" s="40"/>
      <c r="K14" s="44"/>
    </row>
    <row r="15" spans="1:11" s="31" customFormat="1" ht="15" customHeight="1" x14ac:dyDescent="0.25">
      <c r="A15" s="39">
        <v>6</v>
      </c>
      <c r="B15" s="40" t="s">
        <v>288</v>
      </c>
      <c r="C15" s="40" t="s">
        <v>289</v>
      </c>
      <c r="D15" s="41">
        <v>130</v>
      </c>
      <c r="E15" s="42"/>
      <c r="F15" s="43">
        <v>6</v>
      </c>
      <c r="G15" s="40" t="s">
        <v>290</v>
      </c>
      <c r="H15" s="40" t="s">
        <v>291</v>
      </c>
      <c r="I15" s="40">
        <v>145</v>
      </c>
      <c r="J15" s="40"/>
      <c r="K15" s="44"/>
    </row>
    <row r="16" spans="1:11" ht="15" customHeight="1" x14ac:dyDescent="0.25">
      <c r="A16" s="39">
        <v>7</v>
      </c>
      <c r="B16" s="40" t="s">
        <v>288</v>
      </c>
      <c r="C16" s="40" t="s">
        <v>289</v>
      </c>
      <c r="D16" s="41">
        <v>140</v>
      </c>
      <c r="E16" s="42"/>
      <c r="F16" s="43">
        <v>7</v>
      </c>
      <c r="G16" s="40" t="s">
        <v>290</v>
      </c>
      <c r="H16" s="40" t="s">
        <v>291</v>
      </c>
      <c r="I16" s="40">
        <v>155</v>
      </c>
      <c r="J16" s="40"/>
      <c r="K16" s="44"/>
    </row>
    <row r="17" spans="1:11" ht="15" customHeight="1" x14ac:dyDescent="0.25">
      <c r="A17" s="39">
        <v>8</v>
      </c>
      <c r="B17" s="40" t="s">
        <v>288</v>
      </c>
      <c r="C17" s="40" t="s">
        <v>289</v>
      </c>
      <c r="D17" s="41">
        <v>150</v>
      </c>
      <c r="E17" s="42"/>
      <c r="F17" s="43">
        <v>8</v>
      </c>
      <c r="G17" s="40" t="s">
        <v>290</v>
      </c>
      <c r="H17" s="40" t="s">
        <v>291</v>
      </c>
      <c r="I17" s="40">
        <v>170</v>
      </c>
      <c r="J17" s="40"/>
      <c r="K17" s="44"/>
    </row>
    <row r="18" spans="1:11" ht="15" customHeight="1" x14ac:dyDescent="0.25">
      <c r="A18" s="39">
        <v>9</v>
      </c>
      <c r="B18" s="40" t="s">
        <v>288</v>
      </c>
      <c r="C18" s="40" t="s">
        <v>289</v>
      </c>
      <c r="D18" s="41">
        <v>160</v>
      </c>
      <c r="E18" s="42"/>
      <c r="F18" s="43">
        <v>9</v>
      </c>
      <c r="G18" s="40" t="s">
        <v>290</v>
      </c>
      <c r="H18" s="40" t="s">
        <v>291</v>
      </c>
      <c r="I18" s="40">
        <v>185</v>
      </c>
      <c r="J18" s="40"/>
      <c r="K18" s="44"/>
    </row>
    <row r="19" spans="1:11" s="31" customFormat="1" ht="15" customHeight="1" x14ac:dyDescent="0.25">
      <c r="A19" s="39">
        <v>10</v>
      </c>
      <c r="B19" s="40" t="s">
        <v>288</v>
      </c>
      <c r="C19" s="40" t="s">
        <v>289</v>
      </c>
      <c r="D19" s="41">
        <v>170</v>
      </c>
      <c r="E19" s="42"/>
      <c r="F19" s="43">
        <v>10</v>
      </c>
      <c r="G19" s="40" t="s">
        <v>290</v>
      </c>
      <c r="H19" s="40" t="s">
        <v>291</v>
      </c>
      <c r="I19" s="40">
        <v>195</v>
      </c>
      <c r="J19" s="40"/>
      <c r="K19" s="44"/>
    </row>
    <row r="20" spans="1:11" ht="15" customHeight="1" x14ac:dyDescent="0.25">
      <c r="A20" s="39">
        <v>11</v>
      </c>
      <c r="B20" s="40" t="s">
        <v>288</v>
      </c>
      <c r="C20" s="40" t="s">
        <v>289</v>
      </c>
      <c r="D20" s="41">
        <v>180</v>
      </c>
      <c r="E20" s="42"/>
      <c r="F20" s="43">
        <v>11</v>
      </c>
      <c r="G20" s="40" t="s">
        <v>290</v>
      </c>
      <c r="H20" s="40" t="s">
        <v>291</v>
      </c>
      <c r="I20" s="40">
        <v>205</v>
      </c>
      <c r="J20" s="40"/>
      <c r="K20" s="44"/>
    </row>
    <row r="21" spans="1:11" ht="15" customHeight="1" x14ac:dyDescent="0.25">
      <c r="A21" s="39">
        <v>12</v>
      </c>
      <c r="B21" s="40" t="s">
        <v>288</v>
      </c>
      <c r="C21" s="40" t="s">
        <v>289</v>
      </c>
      <c r="D21" s="41">
        <v>190</v>
      </c>
      <c r="E21" s="42"/>
      <c r="F21" s="43">
        <v>12</v>
      </c>
      <c r="G21" s="40" t="s">
        <v>290</v>
      </c>
      <c r="H21" s="40" t="s">
        <v>291</v>
      </c>
      <c r="I21" s="40">
        <v>220</v>
      </c>
      <c r="J21" s="40"/>
      <c r="K21" s="44"/>
    </row>
    <row r="22" spans="1:11" ht="15" customHeight="1" x14ac:dyDescent="0.25">
      <c r="A22" s="39">
        <v>13</v>
      </c>
      <c r="B22" s="40" t="s">
        <v>288</v>
      </c>
      <c r="C22" s="40" t="s">
        <v>289</v>
      </c>
      <c r="D22" s="41">
        <v>200</v>
      </c>
      <c r="E22" s="42"/>
      <c r="F22" s="43">
        <v>13</v>
      </c>
      <c r="G22" s="40" t="s">
        <v>290</v>
      </c>
      <c r="H22" s="40" t="s">
        <v>291</v>
      </c>
      <c r="I22" s="40">
        <v>235</v>
      </c>
      <c r="J22" s="40"/>
      <c r="K22" s="44"/>
    </row>
    <row r="23" spans="1:11" s="31" customFormat="1" ht="15" customHeight="1" x14ac:dyDescent="0.25">
      <c r="A23" s="39">
        <v>14</v>
      </c>
      <c r="B23" s="40" t="s">
        <v>288</v>
      </c>
      <c r="C23" s="40" t="s">
        <v>289</v>
      </c>
      <c r="D23" s="41">
        <v>210</v>
      </c>
      <c r="E23" s="42"/>
      <c r="F23" s="43">
        <v>14</v>
      </c>
      <c r="G23" s="40" t="s">
        <v>290</v>
      </c>
      <c r="H23" s="40" t="s">
        <v>291</v>
      </c>
      <c r="I23" s="40">
        <v>245</v>
      </c>
      <c r="J23" s="40"/>
      <c r="K23" s="44"/>
    </row>
    <row r="24" spans="1:11" ht="15" customHeight="1" x14ac:dyDescent="0.25">
      <c r="A24" s="39">
        <v>15</v>
      </c>
      <c r="B24" s="40" t="s">
        <v>288</v>
      </c>
      <c r="C24" s="40" t="s">
        <v>289</v>
      </c>
      <c r="D24" s="41">
        <v>220</v>
      </c>
      <c r="E24" s="42"/>
      <c r="F24" s="43">
        <v>15</v>
      </c>
      <c r="G24" s="40" t="s">
        <v>290</v>
      </c>
      <c r="H24" s="40" t="s">
        <v>291</v>
      </c>
      <c r="I24" s="40">
        <v>250</v>
      </c>
      <c r="J24" s="40"/>
      <c r="K24" s="44"/>
    </row>
    <row r="25" spans="1:11" ht="15" customHeight="1" thickBot="1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 x14ac:dyDescent="0.25">
      <c r="A26" s="4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s="46" customFormat="1" x14ac:dyDescent="0.25">
      <c r="A27" s="479" t="s">
        <v>292</v>
      </c>
      <c r="B27" s="480"/>
      <c r="C27" s="480"/>
      <c r="D27" s="480"/>
      <c r="E27" s="480"/>
      <c r="F27" s="480"/>
      <c r="G27" s="480"/>
      <c r="H27" s="480"/>
      <c r="I27" s="480"/>
      <c r="J27" s="480"/>
      <c r="K27" s="480"/>
    </row>
    <row r="28" spans="1:11" s="46" customFormat="1" x14ac:dyDescent="0.25">
      <c r="A28" s="479" t="s">
        <v>293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</row>
    <row r="29" spans="1:11" ht="15.75" thickBot="1" x14ac:dyDescent="0.3"/>
    <row r="30" spans="1:11" ht="15.75" thickBot="1" x14ac:dyDescent="0.3">
      <c r="A30" s="467" t="s">
        <v>294</v>
      </c>
      <c r="B30" s="468"/>
      <c r="C30" s="468"/>
      <c r="D30" s="468"/>
      <c r="E30" s="468"/>
      <c r="F30" s="468"/>
      <c r="G30" s="468"/>
      <c r="H30" s="468"/>
      <c r="I30" s="468"/>
      <c r="J30" s="468"/>
      <c r="K30" s="469"/>
    </row>
    <row r="31" spans="1:11" s="47" customFormat="1" ht="12.75" x14ac:dyDescent="0.2"/>
    <row r="32" spans="1:11" s="47" customFormat="1" x14ac:dyDescent="0.2">
      <c r="A32" s="48" t="s">
        <v>295</v>
      </c>
      <c r="B32" s="47" t="s">
        <v>296</v>
      </c>
    </row>
    <row r="33" spans="1:2" s="47" customFormat="1" x14ac:dyDescent="0.2">
      <c r="A33" s="48" t="s">
        <v>295</v>
      </c>
      <c r="B33" s="47" t="s">
        <v>297</v>
      </c>
    </row>
    <row r="34" spans="1:2" s="47" customFormat="1" x14ac:dyDescent="0.2">
      <c r="A34" s="48" t="s">
        <v>295</v>
      </c>
      <c r="B34" s="47" t="s">
        <v>298</v>
      </c>
    </row>
    <row r="35" spans="1:2" s="47" customFormat="1" x14ac:dyDescent="0.2">
      <c r="A35" s="48" t="s">
        <v>295</v>
      </c>
      <c r="B35" s="47" t="s">
        <v>299</v>
      </c>
    </row>
    <row r="36" spans="1:2" s="47" customFormat="1" x14ac:dyDescent="0.2">
      <c r="A36" s="48" t="s">
        <v>295</v>
      </c>
      <c r="B36" s="47" t="s">
        <v>300</v>
      </c>
    </row>
    <row r="37" spans="1:2" s="47" customFormat="1" x14ac:dyDescent="0.2">
      <c r="A37" s="48" t="s">
        <v>295</v>
      </c>
      <c r="B37" s="47" t="s">
        <v>301</v>
      </c>
    </row>
    <row r="38" spans="1:2" s="47" customFormat="1" x14ac:dyDescent="0.2">
      <c r="A38" s="48" t="s">
        <v>295</v>
      </c>
      <c r="B38" s="47" t="s">
        <v>302</v>
      </c>
    </row>
    <row r="39" spans="1:2" s="47" customFormat="1" x14ac:dyDescent="0.2">
      <c r="A39" s="48" t="s">
        <v>295</v>
      </c>
      <c r="B39" s="47" t="s">
        <v>303</v>
      </c>
    </row>
    <row r="40" spans="1:2" s="47" customFormat="1" x14ac:dyDescent="0.2">
      <c r="A40" s="48" t="s">
        <v>295</v>
      </c>
      <c r="B40" s="47" t="s">
        <v>304</v>
      </c>
    </row>
    <row r="41" spans="1:2" s="49" customFormat="1" x14ac:dyDescent="0.2">
      <c r="A41" s="48" t="s">
        <v>295</v>
      </c>
      <c r="B41" s="47" t="s">
        <v>1164</v>
      </c>
    </row>
    <row r="42" spans="1:2" s="49" customFormat="1" x14ac:dyDescent="0.2">
      <c r="A42" s="48" t="s">
        <v>295</v>
      </c>
      <c r="B42" s="47" t="s">
        <v>305</v>
      </c>
    </row>
    <row r="43" spans="1:2" s="49" customFormat="1" x14ac:dyDescent="0.2">
      <c r="A43" s="48" t="s">
        <v>295</v>
      </c>
      <c r="B43" s="47" t="s">
        <v>1408</v>
      </c>
    </row>
    <row r="44" spans="1:2" s="49" customFormat="1" x14ac:dyDescent="0.2">
      <c r="A44" s="48" t="s">
        <v>295</v>
      </c>
      <c r="B44" s="47" t="s">
        <v>1409</v>
      </c>
    </row>
    <row r="45" spans="1:2" s="49" customFormat="1" x14ac:dyDescent="0.2">
      <c r="A45" s="48"/>
      <c r="B45" s="47"/>
    </row>
    <row r="46" spans="1:2" s="49" customFormat="1" x14ac:dyDescent="0.2">
      <c r="A46" s="48"/>
      <c r="B46" s="47"/>
    </row>
    <row r="47" spans="1:2" s="49" customFormat="1" x14ac:dyDescent="0.2">
      <c r="A47" s="48"/>
      <c r="B47" s="47"/>
    </row>
    <row r="48" spans="1:2" s="49" customFormat="1" x14ac:dyDescent="0.2">
      <c r="A48" s="48"/>
      <c r="B48" s="47"/>
    </row>
    <row r="49" spans="1:2" s="49" customFormat="1" x14ac:dyDescent="0.2">
      <c r="A49" s="48"/>
      <c r="B49" s="47"/>
    </row>
    <row r="50" spans="1:2" s="49" customFormat="1" x14ac:dyDescent="0.2">
      <c r="A50" s="48"/>
      <c r="B50" s="47"/>
    </row>
    <row r="51" spans="1:2" s="49" customFormat="1" x14ac:dyDescent="0.2">
      <c r="A51" s="48"/>
      <c r="B51" s="47"/>
    </row>
    <row r="52" spans="1:2" s="49" customFormat="1" x14ac:dyDescent="0.2">
      <c r="A52" s="48"/>
      <c r="B52" s="47"/>
    </row>
    <row r="53" spans="1:2" s="49" customFormat="1" x14ac:dyDescent="0.2">
      <c r="A53" s="48"/>
      <c r="B53" s="47"/>
    </row>
    <row r="54" spans="1:2" s="49" customFormat="1" x14ac:dyDescent="0.2">
      <c r="A54" s="48"/>
      <c r="B54" s="47"/>
    </row>
    <row r="55" spans="1:2" s="49" customFormat="1" x14ac:dyDescent="0.2">
      <c r="A55" s="48"/>
      <c r="B55" s="47"/>
    </row>
    <row r="56" spans="1:2" s="49" customFormat="1" x14ac:dyDescent="0.2">
      <c r="A56" s="48"/>
      <c r="B56" s="47"/>
    </row>
    <row r="57" spans="1:2" s="49" customFormat="1" x14ac:dyDescent="0.2">
      <c r="A57" s="48"/>
      <c r="B57" s="47"/>
    </row>
    <row r="58" spans="1:2" s="49" customFormat="1" x14ac:dyDescent="0.2">
      <c r="A58" s="48"/>
      <c r="B58" s="47"/>
    </row>
    <row r="59" spans="1:2" s="47" customFormat="1" ht="15" customHeight="1" x14ac:dyDescent="0.2"/>
    <row r="61" spans="1:2" ht="90.75" customHeight="1" x14ac:dyDescent="0.25"/>
  </sheetData>
  <sheetProtection algorithmName="SHA-512" hashValue="r5pUKnKIskTCNOe6LyBTnTinoBH/c4JCqqvko3ZYIBYrvrmH2PXBjWr75DbLbEJ1NOfqS6TLBa3F1POg9iFU7A==" saltValue="FN/jrIUZFye/2j3hqRwTdQ==" spinCount="100000" sheet="1" objects="1" scenarios="1" selectLockedCells="1" autoFilter="0" selectUnlockedCells="1"/>
  <mergeCells count="8">
    <mergeCell ref="A1:K1"/>
    <mergeCell ref="A30:K30"/>
    <mergeCell ref="A2:K2"/>
    <mergeCell ref="A3:K3"/>
    <mergeCell ref="B6:I6"/>
    <mergeCell ref="A27:K27"/>
    <mergeCell ref="A28:K28"/>
    <mergeCell ref="A5:K5"/>
  </mergeCells>
  <printOptions horizontalCentered="1"/>
  <pageMargins left="0.23622047244094491" right="0.23622047244094491" top="0" bottom="0.11811023622047245" header="0.31496062992125984" footer="0.31496062992125984"/>
  <pageSetup paperSize="9" scale="70" fitToWidth="0" fitToHeight="0" orientation="portrait" r:id="rId1"/>
  <headerFooter scaleWithDoc="0"/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V63"/>
  <sheetViews>
    <sheetView zoomScaleNormal="100" workbookViewId="0">
      <selection activeCell="A3" sqref="A3:K3"/>
    </sheetView>
  </sheetViews>
  <sheetFormatPr defaultColWidth="9.140625" defaultRowHeight="15" x14ac:dyDescent="0.25"/>
  <cols>
    <col min="1" max="11" width="12.7109375" style="14" customWidth="1"/>
    <col min="12" max="16384" width="9.140625" style="14"/>
  </cols>
  <sheetData>
    <row r="1" spans="1:22" ht="153" customHeight="1" thickBot="1" x14ac:dyDescent="0.3">
      <c r="A1" s="466"/>
      <c r="B1" s="466"/>
      <c r="C1" s="466"/>
      <c r="D1" s="466"/>
      <c r="E1" s="466"/>
      <c r="F1" s="466"/>
      <c r="G1" s="466"/>
      <c r="H1" s="466"/>
      <c r="I1" s="466"/>
      <c r="J1" s="466"/>
      <c r="K1" s="466"/>
    </row>
    <row r="2" spans="1:22" s="16" customFormat="1" ht="17.100000000000001" customHeight="1" x14ac:dyDescent="0.3">
      <c r="A2" s="470" t="s">
        <v>306</v>
      </c>
      <c r="B2" s="471"/>
      <c r="C2" s="471"/>
      <c r="D2" s="471"/>
      <c r="E2" s="471"/>
      <c r="F2" s="471"/>
      <c r="G2" s="471"/>
      <c r="H2" s="471"/>
      <c r="I2" s="471"/>
      <c r="J2" s="471"/>
      <c r="K2" s="472"/>
      <c r="P2" s="17"/>
    </row>
    <row r="3" spans="1:22" s="16" customFormat="1" ht="17.100000000000001" customHeight="1" thickBot="1" x14ac:dyDescent="0.35">
      <c r="A3" s="473" t="s">
        <v>1405</v>
      </c>
      <c r="B3" s="474"/>
      <c r="C3" s="474"/>
      <c r="D3" s="474"/>
      <c r="E3" s="474"/>
      <c r="F3" s="474"/>
      <c r="G3" s="474"/>
      <c r="H3" s="474"/>
      <c r="I3" s="474"/>
      <c r="J3" s="474"/>
      <c r="K3" s="475"/>
      <c r="P3" s="17"/>
    </row>
    <row r="4" spans="1:22" ht="15.75" thickBot="1" x14ac:dyDescent="0.3"/>
    <row r="5" spans="1:22" ht="18.75" thickBot="1" x14ac:dyDescent="0.3">
      <c r="A5" s="486" t="s">
        <v>281</v>
      </c>
      <c r="B5" s="487"/>
      <c r="C5" s="487"/>
      <c r="D5" s="487"/>
      <c r="E5" s="487"/>
      <c r="F5" s="487"/>
      <c r="G5" s="487"/>
      <c r="H5" s="487"/>
      <c r="I5" s="487"/>
      <c r="J5" s="487"/>
      <c r="K5" s="488"/>
      <c r="P5" s="21"/>
    </row>
    <row r="6" spans="1:22" x14ac:dyDescent="0.25">
      <c r="A6" s="22" t="s">
        <v>282</v>
      </c>
      <c r="B6" s="476" t="s">
        <v>307</v>
      </c>
      <c r="C6" s="477"/>
      <c r="D6" s="477"/>
      <c r="E6" s="477"/>
      <c r="F6" s="477"/>
      <c r="G6" s="477"/>
      <c r="H6" s="477"/>
      <c r="I6" s="478"/>
      <c r="J6" s="23"/>
      <c r="K6" s="24"/>
      <c r="V6" s="25"/>
    </row>
    <row r="7" spans="1:22" ht="15.75" thickBot="1" x14ac:dyDescent="0.3">
      <c r="A7" s="26"/>
      <c r="B7" s="27"/>
      <c r="C7" s="27"/>
      <c r="D7" s="27"/>
      <c r="E7" s="27"/>
      <c r="F7" s="27"/>
      <c r="G7" s="27"/>
      <c r="H7" s="27"/>
      <c r="I7" s="27"/>
      <c r="J7" s="27"/>
      <c r="K7" s="28"/>
      <c r="V7" s="25"/>
    </row>
    <row r="8" spans="1:22" s="31" customFormat="1" ht="15.75" thickBot="1" x14ac:dyDescent="0.3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V8" s="25"/>
    </row>
    <row r="9" spans="1:22" ht="18.75" thickBot="1" x14ac:dyDescent="0.3">
      <c r="A9" s="18" t="s">
        <v>284</v>
      </c>
      <c r="B9" s="19" t="s">
        <v>285</v>
      </c>
      <c r="C9" s="19" t="s">
        <v>286</v>
      </c>
      <c r="D9" s="19" t="s">
        <v>287</v>
      </c>
      <c r="E9" s="32"/>
      <c r="F9" s="32" t="s">
        <v>284</v>
      </c>
      <c r="G9" s="19" t="s">
        <v>285</v>
      </c>
      <c r="H9" s="19" t="s">
        <v>286</v>
      </c>
      <c r="I9" s="19" t="s">
        <v>287</v>
      </c>
      <c r="J9" s="19"/>
      <c r="K9" s="20"/>
      <c r="P9" s="21"/>
    </row>
    <row r="10" spans="1:22" ht="15" customHeight="1" x14ac:dyDescent="0.25">
      <c r="A10" s="33">
        <v>1</v>
      </c>
      <c r="B10" s="34" t="s">
        <v>288</v>
      </c>
      <c r="C10" s="34" t="s">
        <v>289</v>
      </c>
      <c r="D10" s="35">
        <v>81</v>
      </c>
      <c r="E10" s="35"/>
      <c r="F10" s="37">
        <v>1</v>
      </c>
      <c r="G10" s="34" t="s">
        <v>290</v>
      </c>
      <c r="H10" s="34" t="s">
        <v>291</v>
      </c>
      <c r="I10" s="34">
        <v>103</v>
      </c>
      <c r="J10" s="34"/>
      <c r="K10" s="38"/>
      <c r="V10" s="25"/>
    </row>
    <row r="11" spans="1:22" s="31" customFormat="1" ht="15" customHeight="1" x14ac:dyDescent="0.25">
      <c r="A11" s="39">
        <v>2</v>
      </c>
      <c r="B11" s="40" t="s">
        <v>288</v>
      </c>
      <c r="C11" s="40" t="s">
        <v>289</v>
      </c>
      <c r="D11" s="41">
        <v>114</v>
      </c>
      <c r="E11" s="41"/>
      <c r="F11" s="43">
        <v>2</v>
      </c>
      <c r="G11" s="40" t="s">
        <v>290</v>
      </c>
      <c r="H11" s="40" t="s">
        <v>291</v>
      </c>
      <c r="I11" s="40">
        <v>125</v>
      </c>
      <c r="J11" s="40"/>
      <c r="K11" s="44"/>
      <c r="V11" s="25"/>
    </row>
    <row r="12" spans="1:22" ht="15" customHeight="1" x14ac:dyDescent="0.25">
      <c r="A12" s="39">
        <v>3</v>
      </c>
      <c r="B12" s="40" t="s">
        <v>288</v>
      </c>
      <c r="C12" s="40" t="s">
        <v>289</v>
      </c>
      <c r="D12" s="41">
        <v>136</v>
      </c>
      <c r="E12" s="41"/>
      <c r="F12" s="43">
        <v>3</v>
      </c>
      <c r="G12" s="40" t="s">
        <v>290</v>
      </c>
      <c r="H12" s="40" t="s">
        <v>291</v>
      </c>
      <c r="I12" s="40">
        <v>147</v>
      </c>
      <c r="J12" s="40"/>
      <c r="K12" s="44"/>
      <c r="V12" s="25"/>
    </row>
    <row r="13" spans="1:22" ht="15" customHeight="1" x14ac:dyDescent="0.25">
      <c r="A13" s="39">
        <v>4</v>
      </c>
      <c r="B13" s="40" t="s">
        <v>288</v>
      </c>
      <c r="C13" s="40" t="s">
        <v>289</v>
      </c>
      <c r="D13" s="41">
        <v>158</v>
      </c>
      <c r="E13" s="41"/>
      <c r="F13" s="43">
        <v>4</v>
      </c>
      <c r="G13" s="40" t="s">
        <v>290</v>
      </c>
      <c r="H13" s="40" t="s">
        <v>291</v>
      </c>
      <c r="I13" s="40">
        <v>180</v>
      </c>
      <c r="J13" s="40"/>
      <c r="K13" s="44"/>
      <c r="V13" s="25"/>
    </row>
    <row r="14" spans="1:22" ht="15" customHeight="1" x14ac:dyDescent="0.25">
      <c r="A14" s="39">
        <v>5</v>
      </c>
      <c r="B14" s="40" t="s">
        <v>288</v>
      </c>
      <c r="C14" s="40" t="s">
        <v>289</v>
      </c>
      <c r="D14" s="41">
        <v>180</v>
      </c>
      <c r="E14" s="41"/>
      <c r="F14" s="43">
        <v>5</v>
      </c>
      <c r="G14" s="40" t="s">
        <v>290</v>
      </c>
      <c r="H14" s="40" t="s">
        <v>291</v>
      </c>
      <c r="I14" s="40">
        <v>213</v>
      </c>
      <c r="J14" s="40"/>
      <c r="K14" s="44"/>
      <c r="V14" s="25"/>
    </row>
    <row r="15" spans="1:22" s="31" customFormat="1" ht="15" customHeight="1" x14ac:dyDescent="0.25">
      <c r="A15" s="39">
        <v>6</v>
      </c>
      <c r="B15" s="40" t="s">
        <v>288</v>
      </c>
      <c r="C15" s="40" t="s">
        <v>289</v>
      </c>
      <c r="D15" s="41">
        <v>202</v>
      </c>
      <c r="E15" s="41"/>
      <c r="F15" s="43">
        <v>6</v>
      </c>
      <c r="G15" s="40" t="s">
        <v>290</v>
      </c>
      <c r="H15" s="40" t="s">
        <v>291</v>
      </c>
      <c r="I15" s="40">
        <v>235</v>
      </c>
      <c r="J15" s="40"/>
      <c r="K15" s="44"/>
      <c r="V15" s="25"/>
    </row>
    <row r="16" spans="1:22" ht="15" customHeight="1" x14ac:dyDescent="0.25">
      <c r="A16" s="39">
        <v>7</v>
      </c>
      <c r="B16" s="40" t="s">
        <v>288</v>
      </c>
      <c r="C16" s="40" t="s">
        <v>289</v>
      </c>
      <c r="D16" s="41">
        <v>224</v>
      </c>
      <c r="E16" s="41"/>
      <c r="F16" s="43">
        <v>7</v>
      </c>
      <c r="G16" s="40" t="s">
        <v>290</v>
      </c>
      <c r="H16" s="40" t="s">
        <v>291</v>
      </c>
      <c r="I16" s="40">
        <v>251</v>
      </c>
      <c r="J16" s="40"/>
      <c r="K16" s="44"/>
      <c r="V16" s="25"/>
    </row>
    <row r="17" spans="1:22" ht="15" customHeight="1" x14ac:dyDescent="0.25">
      <c r="A17" s="39">
        <v>8</v>
      </c>
      <c r="B17" s="40" t="s">
        <v>288</v>
      </c>
      <c r="C17" s="40" t="s">
        <v>289</v>
      </c>
      <c r="D17" s="41">
        <v>246</v>
      </c>
      <c r="E17" s="41"/>
      <c r="F17" s="43">
        <v>8</v>
      </c>
      <c r="G17" s="40" t="s">
        <v>290</v>
      </c>
      <c r="H17" s="40" t="s">
        <v>291</v>
      </c>
      <c r="I17" s="40">
        <v>268</v>
      </c>
      <c r="J17" s="40"/>
      <c r="K17" s="44"/>
      <c r="V17" s="25"/>
    </row>
    <row r="18" spans="1:22" ht="15" customHeight="1" x14ac:dyDescent="0.25">
      <c r="A18" s="39">
        <v>9</v>
      </c>
      <c r="B18" s="40" t="s">
        <v>288</v>
      </c>
      <c r="C18" s="40" t="s">
        <v>289</v>
      </c>
      <c r="D18" s="41">
        <v>257</v>
      </c>
      <c r="E18" s="41"/>
      <c r="F18" s="43">
        <v>9</v>
      </c>
      <c r="G18" s="40" t="s">
        <v>290</v>
      </c>
      <c r="H18" s="40" t="s">
        <v>291</v>
      </c>
      <c r="I18" s="40">
        <v>290</v>
      </c>
      <c r="J18" s="40"/>
      <c r="K18" s="44"/>
      <c r="V18" s="25"/>
    </row>
    <row r="19" spans="1:22" s="31" customFormat="1" ht="15" customHeight="1" x14ac:dyDescent="0.25">
      <c r="A19" s="39">
        <v>10</v>
      </c>
      <c r="B19" s="40" t="s">
        <v>288</v>
      </c>
      <c r="C19" s="40" t="s">
        <v>289</v>
      </c>
      <c r="D19" s="41">
        <v>268</v>
      </c>
      <c r="E19" s="41"/>
      <c r="F19" s="43">
        <v>10</v>
      </c>
      <c r="G19" s="40" t="s">
        <v>290</v>
      </c>
      <c r="H19" s="40" t="s">
        <v>291</v>
      </c>
      <c r="I19" s="40">
        <v>312</v>
      </c>
      <c r="J19" s="40"/>
      <c r="K19" s="44"/>
      <c r="V19" s="25"/>
    </row>
    <row r="20" spans="1:22" ht="15" customHeight="1" x14ac:dyDescent="0.25">
      <c r="A20" s="39">
        <v>11</v>
      </c>
      <c r="B20" s="40" t="s">
        <v>288</v>
      </c>
      <c r="C20" s="40" t="s">
        <v>289</v>
      </c>
      <c r="D20" s="41">
        <v>284</v>
      </c>
      <c r="E20" s="41"/>
      <c r="F20" s="43">
        <v>11</v>
      </c>
      <c r="G20" s="40" t="s">
        <v>290</v>
      </c>
      <c r="H20" s="40" t="s">
        <v>291</v>
      </c>
      <c r="I20" s="40">
        <v>323</v>
      </c>
      <c r="J20" s="40"/>
      <c r="K20" s="44"/>
      <c r="V20" s="25"/>
    </row>
    <row r="21" spans="1:22" ht="15" customHeight="1" x14ac:dyDescent="0.25">
      <c r="A21" s="39">
        <v>12</v>
      </c>
      <c r="B21" s="40" t="s">
        <v>288</v>
      </c>
      <c r="C21" s="40" t="s">
        <v>289</v>
      </c>
      <c r="D21" s="41">
        <v>301</v>
      </c>
      <c r="E21" s="41"/>
      <c r="F21" s="43">
        <v>12</v>
      </c>
      <c r="G21" s="40" t="s">
        <v>290</v>
      </c>
      <c r="H21" s="40" t="s">
        <v>291</v>
      </c>
      <c r="I21" s="40">
        <v>350</v>
      </c>
      <c r="J21" s="40"/>
      <c r="K21" s="44"/>
      <c r="V21" s="25"/>
    </row>
    <row r="22" spans="1:22" ht="15" customHeight="1" x14ac:dyDescent="0.25">
      <c r="A22" s="39">
        <v>13</v>
      </c>
      <c r="B22" s="40" t="s">
        <v>288</v>
      </c>
      <c r="C22" s="40" t="s">
        <v>289</v>
      </c>
      <c r="D22" s="41">
        <v>317</v>
      </c>
      <c r="E22" s="41"/>
      <c r="F22" s="43">
        <v>13</v>
      </c>
      <c r="G22" s="40" t="s">
        <v>290</v>
      </c>
      <c r="H22" s="40" t="s">
        <v>291</v>
      </c>
      <c r="I22" s="40">
        <v>372</v>
      </c>
      <c r="J22" s="40"/>
      <c r="K22" s="44"/>
      <c r="V22" s="25"/>
    </row>
    <row r="23" spans="1:22" s="31" customFormat="1" ht="15" customHeight="1" x14ac:dyDescent="0.25">
      <c r="A23" s="39">
        <v>14</v>
      </c>
      <c r="B23" s="40" t="s">
        <v>288</v>
      </c>
      <c r="C23" s="40" t="s">
        <v>289</v>
      </c>
      <c r="D23" s="41">
        <v>334</v>
      </c>
      <c r="E23" s="41"/>
      <c r="F23" s="43">
        <v>14</v>
      </c>
      <c r="G23" s="40" t="s">
        <v>290</v>
      </c>
      <c r="H23" s="40" t="s">
        <v>291</v>
      </c>
      <c r="I23" s="40">
        <v>394</v>
      </c>
      <c r="J23" s="40"/>
      <c r="K23" s="44"/>
      <c r="V23" s="25"/>
    </row>
    <row r="24" spans="1:22" ht="15" customHeight="1" x14ac:dyDescent="0.25">
      <c r="A24" s="39">
        <v>15</v>
      </c>
      <c r="B24" s="40" t="s">
        <v>288</v>
      </c>
      <c r="C24" s="40" t="s">
        <v>289</v>
      </c>
      <c r="D24" s="41">
        <v>350</v>
      </c>
      <c r="E24" s="41"/>
      <c r="F24" s="43">
        <v>15</v>
      </c>
      <c r="G24" s="40" t="s">
        <v>290</v>
      </c>
      <c r="H24" s="40" t="s">
        <v>291</v>
      </c>
      <c r="I24" s="40">
        <v>405</v>
      </c>
      <c r="J24" s="40"/>
      <c r="K24" s="44"/>
      <c r="V24" s="25"/>
    </row>
    <row r="25" spans="1:22" ht="15" customHeight="1" thickBot="1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  <c r="V25" s="25"/>
    </row>
    <row r="26" spans="1:22" x14ac:dyDescent="0.25">
      <c r="A26" s="4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22" s="46" customFormat="1" x14ac:dyDescent="0.25">
      <c r="A27" s="479" t="s">
        <v>292</v>
      </c>
      <c r="B27" s="480"/>
      <c r="C27" s="480"/>
      <c r="D27" s="480"/>
      <c r="E27" s="480"/>
      <c r="F27" s="480"/>
      <c r="G27" s="480"/>
      <c r="H27" s="480"/>
      <c r="I27" s="480"/>
      <c r="J27" s="480"/>
      <c r="K27" s="480"/>
    </row>
    <row r="28" spans="1:22" s="46" customFormat="1" x14ac:dyDescent="0.25">
      <c r="A28" s="479" t="s">
        <v>293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</row>
    <row r="29" spans="1:22" ht="15.75" thickBot="1" x14ac:dyDescent="0.3"/>
    <row r="30" spans="1:22" ht="15.75" thickBot="1" x14ac:dyDescent="0.3">
      <c r="A30" s="467" t="s">
        <v>294</v>
      </c>
      <c r="B30" s="484"/>
      <c r="C30" s="484"/>
      <c r="D30" s="484"/>
      <c r="E30" s="484"/>
      <c r="F30" s="484"/>
      <c r="G30" s="484"/>
      <c r="H30" s="484"/>
      <c r="I30" s="484"/>
      <c r="J30" s="484"/>
      <c r="K30" s="485"/>
    </row>
    <row r="31" spans="1:22" s="47" customFormat="1" ht="12.75" x14ac:dyDescent="0.2"/>
    <row r="32" spans="1:22" s="47" customFormat="1" x14ac:dyDescent="0.2">
      <c r="A32" s="48" t="s">
        <v>295</v>
      </c>
      <c r="B32" s="47" t="s">
        <v>296</v>
      </c>
    </row>
    <row r="33" spans="1:8" s="47" customFormat="1" x14ac:dyDescent="0.2">
      <c r="A33" s="48" t="s">
        <v>295</v>
      </c>
      <c r="B33" s="47" t="s">
        <v>297</v>
      </c>
    </row>
    <row r="34" spans="1:8" s="47" customFormat="1" x14ac:dyDescent="0.2">
      <c r="A34" s="48" t="s">
        <v>295</v>
      </c>
      <c r="B34" s="47" t="s">
        <v>298</v>
      </c>
    </row>
    <row r="35" spans="1:8" s="47" customFormat="1" x14ac:dyDescent="0.2">
      <c r="A35" s="48" t="s">
        <v>295</v>
      </c>
      <c r="B35" s="47" t="s">
        <v>299</v>
      </c>
    </row>
    <row r="36" spans="1:8" s="47" customFormat="1" x14ac:dyDescent="0.2">
      <c r="A36" s="48" t="s">
        <v>295</v>
      </c>
      <c r="B36" s="47" t="s">
        <v>300</v>
      </c>
    </row>
    <row r="37" spans="1:8" s="47" customFormat="1" x14ac:dyDescent="0.2">
      <c r="A37" s="48" t="s">
        <v>295</v>
      </c>
      <c r="B37" s="47" t="s">
        <v>301</v>
      </c>
    </row>
    <row r="38" spans="1:8" s="47" customFormat="1" x14ac:dyDescent="0.2">
      <c r="A38" s="48" t="s">
        <v>295</v>
      </c>
      <c r="B38" s="47" t="s">
        <v>302</v>
      </c>
    </row>
    <row r="39" spans="1:8" s="47" customFormat="1" x14ac:dyDescent="0.2">
      <c r="A39" s="48" t="s">
        <v>295</v>
      </c>
      <c r="B39" s="47" t="s">
        <v>303</v>
      </c>
    </row>
    <row r="40" spans="1:8" s="47" customFormat="1" x14ac:dyDescent="0.2">
      <c r="A40" s="48" t="s">
        <v>295</v>
      </c>
      <c r="B40" s="47" t="s">
        <v>304</v>
      </c>
    </row>
    <row r="41" spans="1:8" s="49" customFormat="1" x14ac:dyDescent="0.2">
      <c r="A41" s="48" t="s">
        <v>295</v>
      </c>
      <c r="B41" s="47" t="s">
        <v>305</v>
      </c>
    </row>
    <row r="42" spans="1:8" ht="15.75" x14ac:dyDescent="0.25">
      <c r="A42" s="48" t="s">
        <v>295</v>
      </c>
      <c r="B42" s="47" t="s">
        <v>1408</v>
      </c>
      <c r="C42" s="49"/>
      <c r="D42" s="49"/>
      <c r="E42" s="49"/>
      <c r="F42" s="49"/>
      <c r="G42" s="49"/>
      <c r="H42" s="49"/>
    </row>
    <row r="43" spans="1:8" ht="15.75" x14ac:dyDescent="0.25">
      <c r="A43" s="48" t="s">
        <v>295</v>
      </c>
      <c r="B43" s="47" t="s">
        <v>1409</v>
      </c>
      <c r="C43" s="49"/>
      <c r="D43" s="49"/>
      <c r="E43" s="49"/>
      <c r="F43" s="49"/>
      <c r="G43" s="49"/>
      <c r="H43" s="49"/>
    </row>
    <row r="63" ht="89.25" customHeight="1" x14ac:dyDescent="0.25"/>
  </sheetData>
  <sheetProtection algorithmName="SHA-512" hashValue="58+H0KXFnzglQygFOxntzONBZu/F+YeIeySFvrrH+Ex4MwmGenzg0DZ6nflZV0tR+Ktg1mg6zmlldjGteqKgmg==" saltValue="87HSVSQdGmaHuWenaxPAkg==" spinCount="100000" sheet="1" objects="1" scenarios="1" selectLockedCells="1" autoFilter="0" selectUnlockedCells="1"/>
  <mergeCells count="8">
    <mergeCell ref="A1:K1"/>
    <mergeCell ref="A30:K30"/>
    <mergeCell ref="A2:K2"/>
    <mergeCell ref="A3:K3"/>
    <mergeCell ref="B6:I6"/>
    <mergeCell ref="A27:K27"/>
    <mergeCell ref="A28:K28"/>
    <mergeCell ref="A5:K5"/>
  </mergeCells>
  <printOptions horizontalCentered="1"/>
  <pageMargins left="0.23622047244094491" right="0.23622047244094491" top="0" bottom="0.11811023622047245" header="0.31496062992125984" footer="0.31496062992125984"/>
  <pageSetup paperSize="9" scale="70" fitToWidth="0" fitToHeight="0" orientation="portrait" r:id="rId1"/>
  <headerFooter scaleWithDoc="0"/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S186"/>
  <sheetViews>
    <sheetView zoomScaleNormal="100" zoomScaleSheetLayoutView="100" workbookViewId="0">
      <selection activeCell="A2" sqref="A2:K2"/>
    </sheetView>
  </sheetViews>
  <sheetFormatPr defaultRowHeight="14.25" x14ac:dyDescent="0.2"/>
  <cols>
    <col min="1" max="10" width="13.7109375" style="49" customWidth="1"/>
    <col min="11" max="11" width="13.5703125" style="49" customWidth="1"/>
    <col min="12" max="13" width="13.7109375" style="49" customWidth="1"/>
    <col min="14" max="256" width="9.140625" style="49"/>
    <col min="257" max="269" width="13.7109375" style="49" customWidth="1"/>
    <col min="270" max="512" width="9.140625" style="49"/>
    <col min="513" max="525" width="13.7109375" style="49" customWidth="1"/>
    <col min="526" max="768" width="9.140625" style="49"/>
    <col min="769" max="781" width="13.7109375" style="49" customWidth="1"/>
    <col min="782" max="1024" width="9.140625" style="49"/>
    <col min="1025" max="1037" width="13.7109375" style="49" customWidth="1"/>
    <col min="1038" max="1280" width="9.140625" style="49"/>
    <col min="1281" max="1293" width="13.7109375" style="49" customWidth="1"/>
    <col min="1294" max="1536" width="9.140625" style="49"/>
    <col min="1537" max="1549" width="13.7109375" style="49" customWidth="1"/>
    <col min="1550" max="1792" width="9.140625" style="49"/>
    <col min="1793" max="1805" width="13.7109375" style="49" customWidth="1"/>
    <col min="1806" max="2048" width="9.140625" style="49"/>
    <col min="2049" max="2061" width="13.7109375" style="49" customWidth="1"/>
    <col min="2062" max="2304" width="9.140625" style="49"/>
    <col min="2305" max="2317" width="13.7109375" style="49" customWidth="1"/>
    <col min="2318" max="2560" width="9.140625" style="49"/>
    <col min="2561" max="2573" width="13.7109375" style="49" customWidth="1"/>
    <col min="2574" max="2816" width="9.140625" style="49"/>
    <col min="2817" max="2829" width="13.7109375" style="49" customWidth="1"/>
    <col min="2830" max="3072" width="9.140625" style="49"/>
    <col min="3073" max="3085" width="13.7109375" style="49" customWidth="1"/>
    <col min="3086" max="3328" width="9.140625" style="49"/>
    <col min="3329" max="3341" width="13.7109375" style="49" customWidth="1"/>
    <col min="3342" max="3584" width="9.140625" style="49"/>
    <col min="3585" max="3597" width="13.7109375" style="49" customWidth="1"/>
    <col min="3598" max="3840" width="9.140625" style="49"/>
    <col min="3841" max="3853" width="13.7109375" style="49" customWidth="1"/>
    <col min="3854" max="4096" width="9.140625" style="49"/>
    <col min="4097" max="4109" width="13.7109375" style="49" customWidth="1"/>
    <col min="4110" max="4352" width="9.140625" style="49"/>
    <col min="4353" max="4365" width="13.7109375" style="49" customWidth="1"/>
    <col min="4366" max="4608" width="9.140625" style="49"/>
    <col min="4609" max="4621" width="13.7109375" style="49" customWidth="1"/>
    <col min="4622" max="4864" width="9.140625" style="49"/>
    <col min="4865" max="4877" width="13.7109375" style="49" customWidth="1"/>
    <col min="4878" max="5120" width="9.140625" style="49"/>
    <col min="5121" max="5133" width="13.7109375" style="49" customWidth="1"/>
    <col min="5134" max="5376" width="9.140625" style="49"/>
    <col min="5377" max="5389" width="13.7109375" style="49" customWidth="1"/>
    <col min="5390" max="5632" width="9.140625" style="49"/>
    <col min="5633" max="5645" width="13.7109375" style="49" customWidth="1"/>
    <col min="5646" max="5888" width="9.140625" style="49"/>
    <col min="5889" max="5901" width="13.7109375" style="49" customWidth="1"/>
    <col min="5902" max="6144" width="9.140625" style="49"/>
    <col min="6145" max="6157" width="13.7109375" style="49" customWidth="1"/>
    <col min="6158" max="6400" width="9.140625" style="49"/>
    <col min="6401" max="6413" width="13.7109375" style="49" customWidth="1"/>
    <col min="6414" max="6656" width="9.140625" style="49"/>
    <col min="6657" max="6669" width="13.7109375" style="49" customWidth="1"/>
    <col min="6670" max="6912" width="9.140625" style="49"/>
    <col min="6913" max="6925" width="13.7109375" style="49" customWidth="1"/>
    <col min="6926" max="7168" width="9.140625" style="49"/>
    <col min="7169" max="7181" width="13.7109375" style="49" customWidth="1"/>
    <col min="7182" max="7424" width="9.140625" style="49"/>
    <col min="7425" max="7437" width="13.7109375" style="49" customWidth="1"/>
    <col min="7438" max="7680" width="9.140625" style="49"/>
    <col min="7681" max="7693" width="13.7109375" style="49" customWidth="1"/>
    <col min="7694" max="7936" width="9.140625" style="49"/>
    <col min="7937" max="7949" width="13.7109375" style="49" customWidth="1"/>
    <col min="7950" max="8192" width="9.140625" style="49"/>
    <col min="8193" max="8205" width="13.7109375" style="49" customWidth="1"/>
    <col min="8206" max="8448" width="9.140625" style="49"/>
    <col min="8449" max="8461" width="13.7109375" style="49" customWidth="1"/>
    <col min="8462" max="8704" width="9.140625" style="49"/>
    <col min="8705" max="8717" width="13.7109375" style="49" customWidth="1"/>
    <col min="8718" max="8960" width="9.140625" style="49"/>
    <col min="8961" max="8973" width="13.7109375" style="49" customWidth="1"/>
    <col min="8974" max="9216" width="9.140625" style="49"/>
    <col min="9217" max="9229" width="13.7109375" style="49" customWidth="1"/>
    <col min="9230" max="9472" width="9.140625" style="49"/>
    <col min="9473" max="9485" width="13.7109375" style="49" customWidth="1"/>
    <col min="9486" max="9728" width="9.140625" style="49"/>
    <col min="9729" max="9741" width="13.7109375" style="49" customWidth="1"/>
    <col min="9742" max="9984" width="9.140625" style="49"/>
    <col min="9985" max="9997" width="13.7109375" style="49" customWidth="1"/>
    <col min="9998" max="10240" width="9.140625" style="49"/>
    <col min="10241" max="10253" width="13.7109375" style="49" customWidth="1"/>
    <col min="10254" max="10496" width="9.140625" style="49"/>
    <col min="10497" max="10509" width="13.7109375" style="49" customWidth="1"/>
    <col min="10510" max="10752" width="9.140625" style="49"/>
    <col min="10753" max="10765" width="13.7109375" style="49" customWidth="1"/>
    <col min="10766" max="11008" width="9.140625" style="49"/>
    <col min="11009" max="11021" width="13.7109375" style="49" customWidth="1"/>
    <col min="11022" max="11264" width="9.140625" style="49"/>
    <col min="11265" max="11277" width="13.7109375" style="49" customWidth="1"/>
    <col min="11278" max="11520" width="9.140625" style="49"/>
    <col min="11521" max="11533" width="13.7109375" style="49" customWidth="1"/>
    <col min="11534" max="11776" width="9.140625" style="49"/>
    <col min="11777" max="11789" width="13.7109375" style="49" customWidth="1"/>
    <col min="11790" max="12032" width="9.140625" style="49"/>
    <col min="12033" max="12045" width="13.7109375" style="49" customWidth="1"/>
    <col min="12046" max="12288" width="9.140625" style="49"/>
    <col min="12289" max="12301" width="13.7109375" style="49" customWidth="1"/>
    <col min="12302" max="12544" width="9.140625" style="49"/>
    <col min="12545" max="12557" width="13.7109375" style="49" customWidth="1"/>
    <col min="12558" max="12800" width="9.140625" style="49"/>
    <col min="12801" max="12813" width="13.7109375" style="49" customWidth="1"/>
    <col min="12814" max="13056" width="9.140625" style="49"/>
    <col min="13057" max="13069" width="13.7109375" style="49" customWidth="1"/>
    <col min="13070" max="13312" width="9.140625" style="49"/>
    <col min="13313" max="13325" width="13.7109375" style="49" customWidth="1"/>
    <col min="13326" max="13568" width="9.140625" style="49"/>
    <col min="13569" max="13581" width="13.7109375" style="49" customWidth="1"/>
    <col min="13582" max="13824" width="9.140625" style="49"/>
    <col min="13825" max="13837" width="13.7109375" style="49" customWidth="1"/>
    <col min="13838" max="14080" width="9.140625" style="49"/>
    <col min="14081" max="14093" width="13.7109375" style="49" customWidth="1"/>
    <col min="14094" max="14336" width="9.140625" style="49"/>
    <col min="14337" max="14349" width="13.7109375" style="49" customWidth="1"/>
    <col min="14350" max="14592" width="9.140625" style="49"/>
    <col min="14593" max="14605" width="13.7109375" style="49" customWidth="1"/>
    <col min="14606" max="14848" width="9.140625" style="49"/>
    <col min="14849" max="14861" width="13.7109375" style="49" customWidth="1"/>
    <col min="14862" max="15104" width="9.140625" style="49"/>
    <col min="15105" max="15117" width="13.7109375" style="49" customWidth="1"/>
    <col min="15118" max="15360" width="9.140625" style="49"/>
    <col min="15361" max="15373" width="13.7109375" style="49" customWidth="1"/>
    <col min="15374" max="15616" width="9.140625" style="49"/>
    <col min="15617" max="15629" width="13.7109375" style="49" customWidth="1"/>
    <col min="15630" max="15872" width="9.140625" style="49"/>
    <col min="15873" max="15885" width="13.7109375" style="49" customWidth="1"/>
    <col min="15886" max="16128" width="9.140625" style="49"/>
    <col min="16129" max="16141" width="13.7109375" style="49" customWidth="1"/>
    <col min="16142" max="16384" width="9.140625" style="49"/>
  </cols>
  <sheetData>
    <row r="1" spans="1:19" s="16" customFormat="1" ht="156" customHeight="1" thickBot="1" x14ac:dyDescent="0.25">
      <c r="A1" s="489"/>
      <c r="B1" s="489"/>
      <c r="C1" s="489"/>
      <c r="D1" s="489"/>
      <c r="E1" s="489"/>
      <c r="F1" s="489"/>
      <c r="G1" s="489"/>
      <c r="H1" s="489"/>
      <c r="I1" s="489"/>
      <c r="J1" s="489"/>
      <c r="K1" s="489"/>
    </row>
    <row r="2" spans="1:19" s="16" customFormat="1" ht="17.100000000000001" customHeight="1" x14ac:dyDescent="0.3">
      <c r="A2" s="470" t="s">
        <v>308</v>
      </c>
      <c r="B2" s="493"/>
      <c r="C2" s="493"/>
      <c r="D2" s="493"/>
      <c r="E2" s="493"/>
      <c r="F2" s="493"/>
      <c r="G2" s="493"/>
      <c r="H2" s="493"/>
      <c r="I2" s="493"/>
      <c r="J2" s="493"/>
      <c r="K2" s="494"/>
    </row>
    <row r="3" spans="1:19" s="16" customFormat="1" ht="17.100000000000001" customHeight="1" thickBot="1" x14ac:dyDescent="0.35">
      <c r="A3" s="473" t="s">
        <v>1405</v>
      </c>
      <c r="B3" s="490"/>
      <c r="C3" s="490"/>
      <c r="D3" s="490"/>
      <c r="E3" s="490"/>
      <c r="F3" s="490"/>
      <c r="G3" s="490"/>
      <c r="H3" s="490"/>
      <c r="I3" s="490"/>
      <c r="J3" s="490"/>
      <c r="K3" s="491"/>
    </row>
    <row r="4" spans="1:19" s="16" customFormat="1" ht="14.25" customHeight="1" thickBot="1" x14ac:dyDescent="0.25">
      <c r="C4" s="492"/>
      <c r="D4" s="492"/>
      <c r="E4" s="492"/>
      <c r="F4" s="492"/>
      <c r="G4" s="130"/>
      <c r="H4" s="492"/>
      <c r="I4" s="492"/>
      <c r="J4" s="492"/>
      <c r="M4" s="50"/>
      <c r="N4" s="50"/>
      <c r="O4" s="50"/>
      <c r="P4" s="50"/>
      <c r="Q4" s="50"/>
      <c r="R4" s="50"/>
      <c r="S4" s="50"/>
    </row>
    <row r="5" spans="1:19" s="14" customFormat="1" ht="15.75" thickBot="1" x14ac:dyDescent="0.3">
      <c r="A5" s="18" t="s">
        <v>281</v>
      </c>
      <c r="B5" s="19" t="s">
        <v>409</v>
      </c>
      <c r="C5" s="19" t="s">
        <v>410</v>
      </c>
      <c r="D5" s="19" t="s">
        <v>411</v>
      </c>
      <c r="E5" s="19" t="s">
        <v>412</v>
      </c>
      <c r="F5" s="19" t="s">
        <v>413</v>
      </c>
      <c r="G5" s="19" t="s">
        <v>414</v>
      </c>
      <c r="H5" s="19" t="s">
        <v>415</v>
      </c>
      <c r="I5" s="19" t="s">
        <v>416</v>
      </c>
      <c r="J5" s="19" t="s">
        <v>417</v>
      </c>
      <c r="K5" s="20" t="s">
        <v>418</v>
      </c>
    </row>
    <row r="6" spans="1:19" s="14" customFormat="1" ht="15" x14ac:dyDescent="0.25">
      <c r="A6" s="33" t="s">
        <v>419</v>
      </c>
      <c r="B6" s="40">
        <v>106</v>
      </c>
      <c r="C6" s="40">
        <v>119</v>
      </c>
      <c r="D6" s="40">
        <v>139</v>
      </c>
      <c r="E6" s="40">
        <v>146</v>
      </c>
      <c r="F6" s="40">
        <v>154</v>
      </c>
      <c r="G6" s="40">
        <v>170</v>
      </c>
      <c r="H6" s="40">
        <v>180</v>
      </c>
      <c r="I6" s="40">
        <v>188</v>
      </c>
      <c r="J6" s="40">
        <v>214</v>
      </c>
      <c r="K6" s="44">
        <v>242</v>
      </c>
    </row>
    <row r="7" spans="1:19" s="14" customFormat="1" ht="15" x14ac:dyDescent="0.25">
      <c r="A7" s="39" t="s">
        <v>420</v>
      </c>
      <c r="B7" s="40">
        <v>118</v>
      </c>
      <c r="C7" s="40">
        <v>138</v>
      </c>
      <c r="D7" s="40">
        <v>157</v>
      </c>
      <c r="E7" s="40">
        <v>160</v>
      </c>
      <c r="F7" s="40">
        <v>173</v>
      </c>
      <c r="G7" s="40">
        <v>191</v>
      </c>
      <c r="H7" s="40">
        <v>206</v>
      </c>
      <c r="I7" s="40">
        <v>214</v>
      </c>
      <c r="J7" s="40">
        <v>256</v>
      </c>
      <c r="K7" s="44">
        <v>294</v>
      </c>
    </row>
    <row r="8" spans="1:19" s="31" customFormat="1" ht="15" x14ac:dyDescent="0.25">
      <c r="A8" s="39" t="s">
        <v>421</v>
      </c>
      <c r="B8" s="40">
        <v>142</v>
      </c>
      <c r="C8" s="40">
        <v>156</v>
      </c>
      <c r="D8" s="40">
        <v>170</v>
      </c>
      <c r="E8" s="40">
        <v>175</v>
      </c>
      <c r="F8" s="40">
        <v>191</v>
      </c>
      <c r="G8" s="40">
        <v>206</v>
      </c>
      <c r="H8" s="40">
        <v>219</v>
      </c>
      <c r="I8" s="40">
        <v>233</v>
      </c>
      <c r="J8" s="40">
        <v>274</v>
      </c>
      <c r="K8" s="44">
        <v>326</v>
      </c>
    </row>
    <row r="9" spans="1:19" s="14" customFormat="1" ht="15" x14ac:dyDescent="0.25">
      <c r="A9" s="39" t="s">
        <v>422</v>
      </c>
      <c r="B9" s="40">
        <v>155</v>
      </c>
      <c r="C9" s="40">
        <v>174</v>
      </c>
      <c r="D9" s="40">
        <v>188</v>
      </c>
      <c r="E9" s="40">
        <v>200</v>
      </c>
      <c r="F9" s="40">
        <v>217</v>
      </c>
      <c r="G9" s="40">
        <v>238</v>
      </c>
      <c r="H9" s="40">
        <v>269</v>
      </c>
      <c r="I9" s="40">
        <v>285</v>
      </c>
      <c r="J9" s="40">
        <v>330</v>
      </c>
      <c r="K9" s="44">
        <v>371</v>
      </c>
    </row>
    <row r="10" spans="1:19" s="14" customFormat="1" ht="15" x14ac:dyDescent="0.25">
      <c r="A10" s="39" t="s">
        <v>423</v>
      </c>
      <c r="B10" s="40">
        <v>167</v>
      </c>
      <c r="C10" s="40">
        <v>187</v>
      </c>
      <c r="D10" s="40">
        <v>194</v>
      </c>
      <c r="E10" s="40">
        <v>215</v>
      </c>
      <c r="F10" s="40">
        <v>229</v>
      </c>
      <c r="G10" s="40">
        <v>269</v>
      </c>
      <c r="H10" s="40">
        <v>308</v>
      </c>
      <c r="I10" s="40">
        <v>323</v>
      </c>
      <c r="J10" s="40">
        <v>355</v>
      </c>
      <c r="K10" s="44">
        <v>423</v>
      </c>
    </row>
    <row r="11" spans="1:19" s="31" customFormat="1" ht="15" x14ac:dyDescent="0.25">
      <c r="A11" s="39" t="s">
        <v>424</v>
      </c>
      <c r="B11" s="40">
        <v>179</v>
      </c>
      <c r="C11" s="40">
        <v>199</v>
      </c>
      <c r="D11" s="40">
        <v>225</v>
      </c>
      <c r="E11" s="40">
        <v>227</v>
      </c>
      <c r="F11" s="40">
        <v>255</v>
      </c>
      <c r="G11" s="40">
        <v>295</v>
      </c>
      <c r="H11" s="40">
        <v>333</v>
      </c>
      <c r="I11" s="40">
        <v>362</v>
      </c>
      <c r="J11" s="40">
        <v>381</v>
      </c>
      <c r="K11" s="44">
        <v>468</v>
      </c>
    </row>
    <row r="12" spans="1:19" s="14" customFormat="1" ht="15" x14ac:dyDescent="0.25">
      <c r="A12" s="39" t="s">
        <v>425</v>
      </c>
      <c r="B12" s="40">
        <v>191</v>
      </c>
      <c r="C12" s="40">
        <v>209</v>
      </c>
      <c r="D12" s="40">
        <v>238</v>
      </c>
      <c r="E12" s="40">
        <v>240</v>
      </c>
      <c r="F12" s="40">
        <v>280</v>
      </c>
      <c r="G12" s="40">
        <v>320</v>
      </c>
      <c r="H12" s="40">
        <v>371</v>
      </c>
      <c r="I12" s="40">
        <v>400</v>
      </c>
      <c r="J12" s="40">
        <v>413</v>
      </c>
      <c r="K12" s="44">
        <v>501</v>
      </c>
    </row>
    <row r="13" spans="1:19" s="14" customFormat="1" ht="15" x14ac:dyDescent="0.25">
      <c r="A13" s="39" t="s">
        <v>426</v>
      </c>
      <c r="B13" s="40">
        <v>197</v>
      </c>
      <c r="C13" s="40">
        <v>216</v>
      </c>
      <c r="D13" s="40">
        <v>248</v>
      </c>
      <c r="E13" s="40">
        <v>259</v>
      </c>
      <c r="F13" s="40">
        <v>299</v>
      </c>
      <c r="G13" s="40">
        <v>346</v>
      </c>
      <c r="H13" s="40">
        <v>384</v>
      </c>
      <c r="I13" s="40">
        <v>439</v>
      </c>
      <c r="J13" s="40">
        <v>452</v>
      </c>
      <c r="K13" s="44">
        <v>520</v>
      </c>
    </row>
    <row r="14" spans="1:19" s="31" customFormat="1" ht="15" x14ac:dyDescent="0.25">
      <c r="A14" s="39" t="s">
        <v>427</v>
      </c>
      <c r="B14" s="40">
        <v>203</v>
      </c>
      <c r="C14" s="40">
        <v>222</v>
      </c>
      <c r="D14" s="40">
        <v>256</v>
      </c>
      <c r="E14" s="40">
        <v>271</v>
      </c>
      <c r="F14" s="40">
        <v>314</v>
      </c>
      <c r="G14" s="40">
        <v>371</v>
      </c>
      <c r="H14" s="40">
        <v>397</v>
      </c>
      <c r="I14" s="40">
        <v>477</v>
      </c>
      <c r="J14" s="40">
        <v>484</v>
      </c>
      <c r="K14" s="44">
        <v>533</v>
      </c>
    </row>
    <row r="15" spans="1:19" s="14" customFormat="1" ht="15" x14ac:dyDescent="0.25">
      <c r="A15" s="39" t="s">
        <v>428</v>
      </c>
      <c r="B15" s="40">
        <v>209</v>
      </c>
      <c r="C15" s="40">
        <v>229</v>
      </c>
      <c r="D15" s="40">
        <v>269</v>
      </c>
      <c r="E15" s="40">
        <v>287</v>
      </c>
      <c r="F15" s="40">
        <v>336</v>
      </c>
      <c r="G15" s="40">
        <v>397</v>
      </c>
      <c r="H15" s="40">
        <v>422</v>
      </c>
      <c r="I15" s="40">
        <v>503</v>
      </c>
      <c r="J15" s="40">
        <v>509</v>
      </c>
      <c r="K15" s="44">
        <v>559</v>
      </c>
    </row>
    <row r="16" spans="1:19" s="14" customFormat="1" ht="15" x14ac:dyDescent="0.25">
      <c r="A16" s="39" t="s">
        <v>429</v>
      </c>
      <c r="B16" s="40">
        <v>215</v>
      </c>
      <c r="C16" s="40">
        <v>236</v>
      </c>
      <c r="D16" s="40">
        <v>281</v>
      </c>
      <c r="E16" s="40">
        <v>300</v>
      </c>
      <c r="F16" s="40">
        <v>353</v>
      </c>
      <c r="G16" s="40">
        <v>422</v>
      </c>
      <c r="H16" s="40">
        <v>448</v>
      </c>
      <c r="I16" s="40">
        <v>529</v>
      </c>
      <c r="J16" s="40">
        <v>535</v>
      </c>
      <c r="K16" s="44">
        <v>585</v>
      </c>
    </row>
    <row r="17" spans="1:11" s="31" customFormat="1" ht="15" x14ac:dyDescent="0.25">
      <c r="A17" s="39" t="s">
        <v>430</v>
      </c>
      <c r="B17" s="40">
        <v>227</v>
      </c>
      <c r="C17" s="40">
        <v>248</v>
      </c>
      <c r="D17" s="40">
        <v>300</v>
      </c>
      <c r="E17" s="40">
        <v>321</v>
      </c>
      <c r="F17" s="40">
        <v>378</v>
      </c>
      <c r="G17" s="40">
        <v>454</v>
      </c>
      <c r="H17" s="40">
        <v>486</v>
      </c>
      <c r="I17" s="40">
        <v>573</v>
      </c>
      <c r="J17" s="40">
        <v>580</v>
      </c>
      <c r="K17" s="44">
        <v>624</v>
      </c>
    </row>
    <row r="18" spans="1:11" s="14" customFormat="1" ht="15" x14ac:dyDescent="0.25">
      <c r="A18" s="39" t="s">
        <v>431</v>
      </c>
      <c r="B18" s="40">
        <v>240</v>
      </c>
      <c r="C18" s="40">
        <v>260</v>
      </c>
      <c r="D18" s="40">
        <v>318</v>
      </c>
      <c r="E18" s="40">
        <v>340</v>
      </c>
      <c r="F18" s="40">
        <v>406</v>
      </c>
      <c r="G18" s="40">
        <v>492</v>
      </c>
      <c r="H18" s="40">
        <v>511</v>
      </c>
      <c r="I18" s="40">
        <v>618</v>
      </c>
      <c r="J18" s="40">
        <v>625</v>
      </c>
      <c r="K18" s="44">
        <v>663</v>
      </c>
    </row>
    <row r="19" spans="1:11" s="14" customFormat="1" ht="15" x14ac:dyDescent="0.25">
      <c r="A19" s="39" t="s">
        <v>432</v>
      </c>
      <c r="B19" s="40">
        <v>252</v>
      </c>
      <c r="C19" s="40">
        <v>272</v>
      </c>
      <c r="D19" s="40">
        <v>337</v>
      </c>
      <c r="E19" s="40">
        <v>358</v>
      </c>
      <c r="F19" s="40">
        <v>431</v>
      </c>
      <c r="G19" s="40">
        <v>530</v>
      </c>
      <c r="H19" s="40">
        <v>549</v>
      </c>
      <c r="I19" s="40">
        <v>657</v>
      </c>
      <c r="J19" s="40">
        <v>670</v>
      </c>
      <c r="K19" s="44">
        <v>715</v>
      </c>
    </row>
    <row r="20" spans="1:11" s="31" customFormat="1" ht="15" x14ac:dyDescent="0.25">
      <c r="A20" s="39" t="s">
        <v>433</v>
      </c>
      <c r="B20" s="40">
        <v>264</v>
      </c>
      <c r="C20" s="40">
        <v>285</v>
      </c>
      <c r="D20" s="40">
        <v>349</v>
      </c>
      <c r="E20" s="40">
        <v>377</v>
      </c>
      <c r="F20" s="40">
        <v>456</v>
      </c>
      <c r="G20" s="40">
        <v>562</v>
      </c>
      <c r="H20" s="40">
        <v>581</v>
      </c>
      <c r="I20" s="40">
        <v>695</v>
      </c>
      <c r="J20" s="40">
        <v>708</v>
      </c>
      <c r="K20" s="44">
        <v>766</v>
      </c>
    </row>
    <row r="21" spans="1:11" s="14" customFormat="1" ht="15" customHeight="1" x14ac:dyDescent="0.25">
      <c r="A21" s="39" t="s">
        <v>434</v>
      </c>
      <c r="B21" s="40">
        <v>282</v>
      </c>
      <c r="C21" s="40">
        <v>297</v>
      </c>
      <c r="D21" s="40">
        <v>368</v>
      </c>
      <c r="E21" s="40">
        <v>396</v>
      </c>
      <c r="F21" s="40">
        <v>481</v>
      </c>
      <c r="G21" s="40">
        <v>600</v>
      </c>
      <c r="H21" s="40">
        <v>626</v>
      </c>
      <c r="I21" s="40">
        <v>734</v>
      </c>
      <c r="J21" s="40">
        <v>753</v>
      </c>
      <c r="K21" s="44">
        <v>805</v>
      </c>
    </row>
    <row r="22" spans="1:11" s="14" customFormat="1" ht="15" customHeight="1" x14ac:dyDescent="0.25">
      <c r="A22" s="39" t="s">
        <v>435</v>
      </c>
      <c r="B22" s="40">
        <v>288</v>
      </c>
      <c r="C22" s="40">
        <v>309</v>
      </c>
      <c r="D22" s="40">
        <v>386</v>
      </c>
      <c r="E22" s="40">
        <v>415</v>
      </c>
      <c r="F22" s="40">
        <v>507</v>
      </c>
      <c r="G22" s="40">
        <v>632</v>
      </c>
      <c r="H22" s="40">
        <v>657</v>
      </c>
      <c r="I22" s="40">
        <v>772</v>
      </c>
      <c r="J22" s="40">
        <v>792</v>
      </c>
      <c r="K22" s="44">
        <v>857</v>
      </c>
    </row>
    <row r="23" spans="1:11" s="31" customFormat="1" ht="15" customHeight="1" x14ac:dyDescent="0.25">
      <c r="A23" s="39" t="s">
        <v>436</v>
      </c>
      <c r="B23" s="40">
        <v>300</v>
      </c>
      <c r="C23" s="40">
        <v>321</v>
      </c>
      <c r="D23" s="40">
        <v>399</v>
      </c>
      <c r="E23" s="40">
        <v>433</v>
      </c>
      <c r="F23" s="40">
        <v>532</v>
      </c>
      <c r="G23" s="40">
        <v>664</v>
      </c>
      <c r="H23" s="40">
        <v>689</v>
      </c>
      <c r="I23" s="40">
        <v>811</v>
      </c>
      <c r="J23" s="40">
        <v>824</v>
      </c>
      <c r="K23" s="44">
        <v>889</v>
      </c>
    </row>
    <row r="24" spans="1:11" s="14" customFormat="1" ht="15" customHeight="1" x14ac:dyDescent="0.25">
      <c r="A24" s="39" t="s">
        <v>437</v>
      </c>
      <c r="B24" s="40">
        <v>312</v>
      </c>
      <c r="C24" s="40">
        <v>334</v>
      </c>
      <c r="D24" s="40">
        <v>411</v>
      </c>
      <c r="E24" s="40">
        <v>452</v>
      </c>
      <c r="F24" s="40">
        <v>557</v>
      </c>
      <c r="G24" s="40">
        <v>696</v>
      </c>
      <c r="H24" s="40">
        <v>721</v>
      </c>
      <c r="I24" s="40">
        <v>849</v>
      </c>
      <c r="J24" s="40">
        <v>862</v>
      </c>
      <c r="K24" s="44">
        <v>922</v>
      </c>
    </row>
    <row r="25" spans="1:11" s="14" customFormat="1" ht="15" customHeight="1" x14ac:dyDescent="0.25">
      <c r="A25" s="39" t="s">
        <v>438</v>
      </c>
      <c r="B25" s="40">
        <v>325</v>
      </c>
      <c r="C25" s="40">
        <v>346</v>
      </c>
      <c r="D25" s="40">
        <v>429</v>
      </c>
      <c r="E25" s="40">
        <v>471</v>
      </c>
      <c r="F25" s="40">
        <v>582</v>
      </c>
      <c r="G25" s="40">
        <v>727</v>
      </c>
      <c r="H25" s="40">
        <v>753</v>
      </c>
      <c r="I25" s="40">
        <v>882</v>
      </c>
      <c r="J25" s="40">
        <v>894</v>
      </c>
      <c r="K25" s="44">
        <v>961</v>
      </c>
    </row>
    <row r="26" spans="1:11" s="31" customFormat="1" ht="15" customHeight="1" x14ac:dyDescent="0.25">
      <c r="A26" s="39" t="s">
        <v>439</v>
      </c>
      <c r="B26" s="40">
        <v>337</v>
      </c>
      <c r="C26" s="40">
        <v>358</v>
      </c>
      <c r="D26" s="40">
        <v>442</v>
      </c>
      <c r="E26" s="40">
        <v>490</v>
      </c>
      <c r="F26" s="40">
        <v>607</v>
      </c>
      <c r="G26" s="40">
        <v>753</v>
      </c>
      <c r="H26" s="40">
        <v>778</v>
      </c>
      <c r="I26" s="40">
        <v>914</v>
      </c>
      <c r="J26" s="40">
        <v>933</v>
      </c>
      <c r="K26" s="44">
        <v>1000</v>
      </c>
    </row>
    <row r="27" spans="1:11" s="14" customFormat="1" ht="15" customHeight="1" x14ac:dyDescent="0.25">
      <c r="A27" s="39" t="s">
        <v>440</v>
      </c>
      <c r="B27" s="40">
        <v>343</v>
      </c>
      <c r="C27" s="40">
        <v>370</v>
      </c>
      <c r="D27" s="40">
        <v>460</v>
      </c>
      <c r="E27" s="40">
        <v>508</v>
      </c>
      <c r="F27" s="40">
        <v>633</v>
      </c>
      <c r="G27" s="40">
        <v>791</v>
      </c>
      <c r="H27" s="40">
        <v>810</v>
      </c>
      <c r="I27" s="40">
        <v>946</v>
      </c>
      <c r="J27" s="40">
        <v>965</v>
      </c>
      <c r="K27" s="44">
        <v>1032</v>
      </c>
    </row>
    <row r="28" spans="1:11" s="14" customFormat="1" ht="15" customHeight="1" x14ac:dyDescent="0.25">
      <c r="A28" s="39" t="s">
        <v>441</v>
      </c>
      <c r="B28" s="40">
        <v>349</v>
      </c>
      <c r="C28" s="40">
        <v>383</v>
      </c>
      <c r="D28" s="40">
        <v>473</v>
      </c>
      <c r="E28" s="40">
        <v>527</v>
      </c>
      <c r="F28" s="40">
        <v>658</v>
      </c>
      <c r="G28" s="40">
        <v>823</v>
      </c>
      <c r="H28" s="40">
        <v>842</v>
      </c>
      <c r="I28" s="40">
        <v>978</v>
      </c>
      <c r="J28" s="40">
        <v>991</v>
      </c>
      <c r="K28" s="44">
        <v>1058</v>
      </c>
    </row>
    <row r="29" spans="1:11" s="31" customFormat="1" ht="15" customHeight="1" x14ac:dyDescent="0.25">
      <c r="A29" s="39" t="s">
        <v>442</v>
      </c>
      <c r="B29" s="40">
        <v>361</v>
      </c>
      <c r="C29" s="40">
        <v>395</v>
      </c>
      <c r="D29" s="40">
        <v>485</v>
      </c>
      <c r="E29" s="40">
        <v>539</v>
      </c>
      <c r="F29" s="40">
        <v>677</v>
      </c>
      <c r="G29" s="40">
        <v>855</v>
      </c>
      <c r="H29" s="40">
        <v>874</v>
      </c>
      <c r="I29" s="40">
        <v>1003</v>
      </c>
      <c r="J29" s="40">
        <v>1029</v>
      </c>
      <c r="K29" s="44">
        <v>1097</v>
      </c>
    </row>
    <row r="30" spans="1:11" s="14" customFormat="1" ht="15" customHeight="1" x14ac:dyDescent="0.25">
      <c r="A30" s="39" t="s">
        <v>443</v>
      </c>
      <c r="B30" s="40">
        <v>373</v>
      </c>
      <c r="C30" s="40">
        <v>401</v>
      </c>
      <c r="D30" s="40">
        <v>498</v>
      </c>
      <c r="E30" s="40">
        <v>552</v>
      </c>
      <c r="F30" s="40">
        <v>696</v>
      </c>
      <c r="G30" s="40">
        <v>880</v>
      </c>
      <c r="H30" s="40">
        <v>905</v>
      </c>
      <c r="I30" s="40">
        <v>1029</v>
      </c>
      <c r="J30" s="40">
        <v>1055</v>
      </c>
      <c r="K30" s="44">
        <v>1142</v>
      </c>
    </row>
    <row r="31" spans="1:11" s="14" customFormat="1" ht="15" customHeight="1" x14ac:dyDescent="0.25">
      <c r="A31" s="39" t="s">
        <v>444</v>
      </c>
      <c r="B31" s="40">
        <v>379</v>
      </c>
      <c r="C31" s="40">
        <v>407</v>
      </c>
      <c r="D31" s="40">
        <v>504</v>
      </c>
      <c r="E31" s="40">
        <v>571</v>
      </c>
      <c r="F31" s="40">
        <v>715</v>
      </c>
      <c r="G31" s="40">
        <v>893</v>
      </c>
      <c r="H31" s="40">
        <v>937</v>
      </c>
      <c r="I31" s="40">
        <v>1055</v>
      </c>
      <c r="J31" s="40">
        <v>1087</v>
      </c>
      <c r="K31" s="44">
        <v>1174</v>
      </c>
    </row>
    <row r="32" spans="1:11" s="31" customFormat="1" ht="15" customHeight="1" x14ac:dyDescent="0.25">
      <c r="A32" s="39" t="s">
        <v>445</v>
      </c>
      <c r="B32" s="40">
        <v>391</v>
      </c>
      <c r="C32" s="40">
        <v>419</v>
      </c>
      <c r="D32" s="40">
        <v>522</v>
      </c>
      <c r="E32" s="40">
        <v>583</v>
      </c>
      <c r="F32" s="40">
        <v>740</v>
      </c>
      <c r="G32" s="40">
        <v>912</v>
      </c>
      <c r="H32" s="40">
        <v>969</v>
      </c>
      <c r="I32" s="40">
        <v>1080</v>
      </c>
      <c r="J32" s="40">
        <v>1106</v>
      </c>
      <c r="K32" s="44">
        <v>1213</v>
      </c>
    </row>
    <row r="33" spans="1:11" s="14" customFormat="1" ht="15" customHeight="1" x14ac:dyDescent="0.25">
      <c r="A33" s="39" t="s">
        <v>446</v>
      </c>
      <c r="B33" s="40">
        <v>397</v>
      </c>
      <c r="C33" s="40">
        <v>426</v>
      </c>
      <c r="D33" s="40">
        <v>535</v>
      </c>
      <c r="E33" s="40">
        <v>596</v>
      </c>
      <c r="F33" s="40">
        <v>759</v>
      </c>
      <c r="G33" s="40">
        <v>931</v>
      </c>
      <c r="H33" s="40">
        <v>994</v>
      </c>
      <c r="I33" s="40">
        <v>1093</v>
      </c>
      <c r="J33" s="40">
        <v>1125</v>
      </c>
      <c r="K33" s="44">
        <v>1246</v>
      </c>
    </row>
    <row r="34" spans="1:11" s="14" customFormat="1" ht="15" customHeight="1" x14ac:dyDescent="0.25">
      <c r="A34" s="39" t="s">
        <v>447</v>
      </c>
      <c r="B34" s="40">
        <v>403</v>
      </c>
      <c r="C34" s="40">
        <v>432</v>
      </c>
      <c r="D34" s="40">
        <v>547</v>
      </c>
      <c r="E34" s="40">
        <v>608</v>
      </c>
      <c r="F34" s="40">
        <v>778</v>
      </c>
      <c r="G34" s="40">
        <v>950</v>
      </c>
      <c r="H34" s="40">
        <v>1007</v>
      </c>
      <c r="I34" s="40">
        <v>1106</v>
      </c>
      <c r="J34" s="40">
        <v>1138</v>
      </c>
      <c r="K34" s="44">
        <v>1278</v>
      </c>
    </row>
    <row r="35" spans="1:11" s="31" customFormat="1" ht="15" customHeight="1" x14ac:dyDescent="0.25">
      <c r="A35" s="39" t="s">
        <v>448</v>
      </c>
      <c r="B35" s="40">
        <v>409</v>
      </c>
      <c r="C35" s="40">
        <v>438</v>
      </c>
      <c r="D35" s="40">
        <v>559</v>
      </c>
      <c r="E35" s="40">
        <v>621</v>
      </c>
      <c r="F35" s="40">
        <v>796</v>
      </c>
      <c r="G35" s="40">
        <v>969</v>
      </c>
      <c r="H35" s="40">
        <v>1020</v>
      </c>
      <c r="I35" s="40">
        <v>1119</v>
      </c>
      <c r="J35" s="40">
        <v>1164</v>
      </c>
      <c r="K35" s="44">
        <v>1310</v>
      </c>
    </row>
    <row r="36" spans="1:11" s="31" customFormat="1" ht="15" customHeight="1" thickBot="1" x14ac:dyDescent="0.3">
      <c r="A36" s="26" t="s">
        <v>449</v>
      </c>
      <c r="B36" s="27">
        <v>416</v>
      </c>
      <c r="C36" s="27">
        <v>444</v>
      </c>
      <c r="D36" s="27">
        <v>566</v>
      </c>
      <c r="E36" s="27">
        <v>633</v>
      </c>
      <c r="F36" s="27">
        <v>815</v>
      </c>
      <c r="G36" s="27">
        <v>988</v>
      </c>
      <c r="H36" s="27">
        <v>1033</v>
      </c>
      <c r="I36" s="27">
        <v>1132</v>
      </c>
      <c r="J36" s="27">
        <v>1183</v>
      </c>
      <c r="K36" s="28">
        <v>1343</v>
      </c>
    </row>
    <row r="37" spans="1:11" s="31" customFormat="1" ht="12.75" customHeight="1" x14ac:dyDescent="0.25"/>
    <row r="38" spans="1:11" s="46" customFormat="1" ht="15" x14ac:dyDescent="0.25">
      <c r="A38" s="479" t="s">
        <v>450</v>
      </c>
      <c r="B38" s="480"/>
      <c r="C38" s="480"/>
      <c r="D38" s="480"/>
      <c r="E38" s="480"/>
      <c r="F38" s="480"/>
      <c r="G38" s="480"/>
      <c r="H38" s="480"/>
      <c r="I38" s="480"/>
      <c r="J38" s="480"/>
      <c r="K38" s="480"/>
    </row>
    <row r="39" spans="1:11" s="46" customFormat="1" ht="15" x14ac:dyDescent="0.25">
      <c r="A39" s="479" t="s">
        <v>292</v>
      </c>
      <c r="B39" s="480"/>
      <c r="C39" s="480"/>
      <c r="D39" s="480"/>
      <c r="E39" s="480"/>
      <c r="F39" s="480"/>
      <c r="G39" s="480"/>
      <c r="H39" s="480"/>
      <c r="I39" s="480"/>
      <c r="J39" s="480"/>
      <c r="K39" s="480"/>
    </row>
    <row r="40" spans="1:11" s="46" customFormat="1" ht="15" x14ac:dyDescent="0.25">
      <c r="A40" s="479" t="s">
        <v>293</v>
      </c>
      <c r="B40" s="480"/>
      <c r="C40" s="480"/>
      <c r="D40" s="480"/>
      <c r="E40" s="480"/>
      <c r="F40" s="480"/>
      <c r="G40" s="480"/>
      <c r="H40" s="480"/>
      <c r="I40" s="480"/>
      <c r="J40" s="480"/>
      <c r="K40" s="480"/>
    </row>
    <row r="41" spans="1:11" s="46" customFormat="1" ht="15" x14ac:dyDescent="0.25">
      <c r="A41" s="129"/>
      <c r="B41" s="128"/>
      <c r="C41" s="128"/>
      <c r="D41" s="128"/>
      <c r="E41" s="128"/>
      <c r="F41" s="128"/>
      <c r="G41" s="128"/>
      <c r="H41" s="128"/>
      <c r="I41" s="128"/>
      <c r="J41" s="128"/>
      <c r="K41" s="128"/>
    </row>
    <row r="42" spans="1:11" s="46" customFormat="1" ht="15" x14ac:dyDescent="0.25">
      <c r="A42" s="129"/>
      <c r="B42" s="128"/>
      <c r="C42" s="128"/>
      <c r="D42" s="128"/>
      <c r="E42" s="128"/>
      <c r="F42" s="128"/>
      <c r="G42" s="128"/>
      <c r="H42" s="128"/>
      <c r="I42" s="128"/>
      <c r="J42" s="128"/>
      <c r="K42" s="128"/>
    </row>
    <row r="43" spans="1:11" s="46" customFormat="1" ht="15" x14ac:dyDescent="0.25">
      <c r="A43" s="129"/>
      <c r="B43" s="128"/>
      <c r="C43" s="128"/>
      <c r="D43" s="128"/>
      <c r="E43" s="128"/>
      <c r="F43" s="128"/>
      <c r="G43" s="128"/>
      <c r="H43" s="128"/>
      <c r="I43" s="128"/>
      <c r="J43" s="128"/>
      <c r="K43" s="128"/>
    </row>
    <row r="44" spans="1:11" s="46" customFormat="1" ht="15" x14ac:dyDescent="0.25">
      <c r="A44" s="129"/>
      <c r="B44" s="128"/>
      <c r="C44" s="128"/>
      <c r="D44" s="128"/>
      <c r="E44" s="128"/>
      <c r="F44" s="128"/>
      <c r="G44" s="128"/>
      <c r="H44" s="128"/>
      <c r="I44" s="128"/>
      <c r="J44" s="128"/>
      <c r="K44" s="128"/>
    </row>
    <row r="45" spans="1:11" ht="15" thickBot="1" x14ac:dyDescent="0.25"/>
    <row r="46" spans="1:11" s="14" customFormat="1" ht="15.75" thickBot="1" x14ac:dyDescent="0.3">
      <c r="A46" s="486" t="s">
        <v>294</v>
      </c>
      <c r="B46" s="495"/>
      <c r="C46" s="495"/>
      <c r="D46" s="495"/>
      <c r="E46" s="495"/>
      <c r="F46" s="495"/>
      <c r="G46" s="495"/>
      <c r="H46" s="495"/>
      <c r="I46" s="495"/>
      <c r="J46" s="495"/>
      <c r="K46" s="496"/>
    </row>
    <row r="47" spans="1:11" s="47" customFormat="1" ht="12.75" x14ac:dyDescent="0.2"/>
    <row r="48" spans="1:11" s="47" customFormat="1" ht="15" x14ac:dyDescent="0.2">
      <c r="A48" s="48" t="s">
        <v>295</v>
      </c>
      <c r="B48" s="47" t="s">
        <v>451</v>
      </c>
    </row>
    <row r="49" spans="1:19" s="47" customFormat="1" ht="15" x14ac:dyDescent="0.2">
      <c r="A49" s="48" t="s">
        <v>295</v>
      </c>
      <c r="B49" s="47" t="s">
        <v>297</v>
      </c>
    </row>
    <row r="50" spans="1:19" s="47" customFormat="1" ht="15" x14ac:dyDescent="0.2">
      <c r="A50" s="48" t="s">
        <v>295</v>
      </c>
      <c r="B50" s="47" t="s">
        <v>298</v>
      </c>
    </row>
    <row r="51" spans="1:19" s="47" customFormat="1" ht="15" x14ac:dyDescent="0.2">
      <c r="A51" s="48" t="s">
        <v>295</v>
      </c>
      <c r="B51" s="47" t="s">
        <v>299</v>
      </c>
    </row>
    <row r="52" spans="1:19" s="47" customFormat="1" ht="15" x14ac:dyDescent="0.2">
      <c r="A52" s="48" t="s">
        <v>295</v>
      </c>
      <c r="B52" s="47" t="s">
        <v>300</v>
      </c>
    </row>
    <row r="53" spans="1:19" s="47" customFormat="1" ht="15" x14ac:dyDescent="0.2">
      <c r="A53" s="48" t="s">
        <v>295</v>
      </c>
      <c r="B53" s="47" t="s">
        <v>452</v>
      </c>
    </row>
    <row r="54" spans="1:19" s="47" customFormat="1" ht="15" x14ac:dyDescent="0.2">
      <c r="A54" s="48" t="s">
        <v>295</v>
      </c>
      <c r="B54" s="47" t="s">
        <v>302</v>
      </c>
    </row>
    <row r="55" spans="1:19" s="47" customFormat="1" ht="15" x14ac:dyDescent="0.2">
      <c r="A55" s="48" t="s">
        <v>295</v>
      </c>
      <c r="B55" s="47" t="s">
        <v>303</v>
      </c>
    </row>
    <row r="56" spans="1:19" s="47" customFormat="1" ht="15" x14ac:dyDescent="0.2">
      <c r="A56" s="48" t="s">
        <v>295</v>
      </c>
      <c r="B56" s="47" t="s">
        <v>453</v>
      </c>
    </row>
    <row r="57" spans="1:19" ht="15" x14ac:dyDescent="0.2">
      <c r="A57" s="48" t="s">
        <v>295</v>
      </c>
      <c r="B57" s="47" t="s">
        <v>305</v>
      </c>
    </row>
    <row r="58" spans="1:19" ht="15" x14ac:dyDescent="0.2">
      <c r="A58" s="48" t="s">
        <v>295</v>
      </c>
      <c r="B58" s="47" t="s">
        <v>1409</v>
      </c>
    </row>
    <row r="59" spans="1:19" x14ac:dyDescent="0.2">
      <c r="C59" s="64"/>
      <c r="M59" s="66"/>
      <c r="N59" s="66"/>
      <c r="O59" s="66"/>
      <c r="P59" s="55"/>
      <c r="Q59" s="55"/>
      <c r="R59" s="69"/>
      <c r="S59" s="70"/>
    </row>
    <row r="60" spans="1:19" x14ac:dyDescent="0.2">
      <c r="C60" s="64"/>
      <c r="M60" s="66"/>
      <c r="N60" s="66"/>
      <c r="O60" s="66"/>
      <c r="P60" s="55"/>
      <c r="Q60" s="55"/>
      <c r="R60" s="69"/>
      <c r="S60" s="70"/>
    </row>
    <row r="61" spans="1:19" x14ac:dyDescent="0.2">
      <c r="C61" s="64"/>
      <c r="M61" s="66"/>
      <c r="N61" s="66"/>
      <c r="O61" s="66"/>
      <c r="P61" s="55"/>
      <c r="Q61" s="55"/>
      <c r="R61" s="69"/>
      <c r="S61" s="70"/>
    </row>
    <row r="62" spans="1:19" x14ac:dyDescent="0.2">
      <c r="C62" s="64"/>
      <c r="M62" s="66"/>
      <c r="N62" s="66"/>
      <c r="O62" s="66"/>
      <c r="P62" s="55"/>
      <c r="Q62" s="55"/>
      <c r="R62" s="69"/>
      <c r="S62" s="70"/>
    </row>
    <row r="63" spans="1:19" x14ac:dyDescent="0.2">
      <c r="C63" s="64"/>
      <c r="M63" s="66"/>
      <c r="N63" s="66"/>
      <c r="O63" s="66"/>
      <c r="P63" s="55"/>
      <c r="Q63" s="55"/>
      <c r="R63" s="69"/>
      <c r="S63" s="70"/>
    </row>
    <row r="64" spans="1:19" x14ac:dyDescent="0.2">
      <c r="C64" s="64"/>
      <c r="M64" s="66"/>
      <c r="N64" s="66"/>
      <c r="O64" s="66"/>
      <c r="P64" s="55"/>
      <c r="Q64" s="55"/>
      <c r="R64" s="69"/>
      <c r="S64" s="70"/>
    </row>
    <row r="65" spans="1:19" x14ac:dyDescent="0.2">
      <c r="C65" s="64"/>
      <c r="M65" s="66"/>
      <c r="N65" s="66"/>
      <c r="O65" s="66"/>
      <c r="P65" s="55"/>
      <c r="Q65" s="55"/>
      <c r="R65" s="69"/>
      <c r="S65" s="70"/>
    </row>
    <row r="66" spans="1:19" x14ac:dyDescent="0.2">
      <c r="C66" s="64"/>
      <c r="M66" s="66"/>
      <c r="N66" s="66"/>
      <c r="O66" s="66"/>
      <c r="P66" s="55"/>
      <c r="Q66" s="55"/>
      <c r="R66" s="69"/>
      <c r="S66" s="70"/>
    </row>
    <row r="67" spans="1:19" x14ac:dyDescent="0.2">
      <c r="C67" s="64"/>
      <c r="M67" s="66"/>
      <c r="N67" s="66"/>
      <c r="O67" s="66"/>
      <c r="P67" s="55"/>
      <c r="Q67" s="55"/>
      <c r="R67" s="69"/>
      <c r="S67" s="70"/>
    </row>
    <row r="68" spans="1:19" x14ac:dyDescent="0.2">
      <c r="C68" s="64"/>
      <c r="M68" s="66"/>
      <c r="N68" s="66"/>
      <c r="O68" s="66"/>
      <c r="P68" s="55"/>
      <c r="Q68" s="55"/>
      <c r="R68" s="69"/>
      <c r="S68" s="70"/>
    </row>
    <row r="69" spans="1:19" ht="91.5" customHeight="1" thickBot="1" x14ac:dyDescent="0.25">
      <c r="C69" s="64"/>
      <c r="M69" s="66"/>
      <c r="N69" s="66"/>
      <c r="O69" s="66"/>
      <c r="P69" s="55"/>
      <c r="Q69" s="55"/>
      <c r="R69" s="69"/>
      <c r="S69" s="70"/>
    </row>
    <row r="70" spans="1:19" s="16" customFormat="1" ht="17.100000000000001" customHeight="1" x14ac:dyDescent="0.3">
      <c r="A70" s="470" t="s">
        <v>1266</v>
      </c>
      <c r="B70" s="493"/>
      <c r="C70" s="493"/>
      <c r="D70" s="493"/>
      <c r="E70" s="493"/>
      <c r="F70" s="493"/>
      <c r="G70" s="493"/>
      <c r="H70" s="493"/>
      <c r="I70" s="493"/>
      <c r="J70" s="493"/>
      <c r="K70" s="494"/>
      <c r="M70" s="50"/>
      <c r="N70" s="50"/>
      <c r="O70" s="50"/>
      <c r="P70" s="50"/>
      <c r="Q70" s="50"/>
      <c r="R70" s="50"/>
      <c r="S70" s="50"/>
    </row>
    <row r="71" spans="1:19" s="16" customFormat="1" ht="17.100000000000001" customHeight="1" thickBot="1" x14ac:dyDescent="0.35">
      <c r="A71" s="473" t="s">
        <v>1267</v>
      </c>
      <c r="B71" s="490"/>
      <c r="C71" s="490"/>
      <c r="D71" s="490"/>
      <c r="E71" s="490"/>
      <c r="F71" s="490"/>
      <c r="G71" s="490"/>
      <c r="H71" s="490"/>
      <c r="I71" s="490"/>
      <c r="J71" s="490"/>
      <c r="K71" s="491"/>
    </row>
    <row r="72" spans="1:19" s="16" customFormat="1" ht="14.25" customHeight="1" thickBot="1" x14ac:dyDescent="0.25">
      <c r="C72" s="492"/>
      <c r="D72" s="492"/>
      <c r="E72" s="492"/>
      <c r="F72" s="492"/>
      <c r="G72" s="130"/>
      <c r="H72" s="492"/>
      <c r="I72" s="492"/>
      <c r="J72" s="492"/>
    </row>
    <row r="73" spans="1:19" x14ac:dyDescent="0.2">
      <c r="A73" s="51" t="s">
        <v>282</v>
      </c>
      <c r="B73" s="52" t="s">
        <v>281</v>
      </c>
      <c r="C73" s="53"/>
      <c r="D73" s="51" t="s">
        <v>282</v>
      </c>
      <c r="E73" s="52" t="s">
        <v>281</v>
      </c>
      <c r="G73" s="51" t="s">
        <v>282</v>
      </c>
      <c r="H73" s="52" t="s">
        <v>281</v>
      </c>
      <c r="J73" s="51" t="s">
        <v>282</v>
      </c>
      <c r="K73" s="52" t="s">
        <v>281</v>
      </c>
      <c r="M73" s="54"/>
      <c r="N73" s="54"/>
      <c r="O73" s="54"/>
      <c r="P73" s="55"/>
      <c r="Q73" s="55"/>
      <c r="R73" s="56"/>
      <c r="S73" s="57"/>
    </row>
    <row r="74" spans="1:19" x14ac:dyDescent="0.2">
      <c r="A74" s="58"/>
      <c r="B74" s="59"/>
      <c r="C74" s="53"/>
      <c r="D74" s="58"/>
      <c r="E74" s="59"/>
      <c r="G74" s="58"/>
      <c r="H74" s="59"/>
      <c r="J74" s="58"/>
      <c r="K74" s="59"/>
      <c r="M74" s="55"/>
      <c r="N74" s="55"/>
      <c r="O74" s="55"/>
      <c r="P74" s="55"/>
      <c r="Q74" s="55"/>
      <c r="R74" s="60"/>
      <c r="S74" s="61"/>
    </row>
    <row r="75" spans="1:19" x14ac:dyDescent="0.2">
      <c r="A75" s="62" t="s">
        <v>309</v>
      </c>
      <c r="B75" s="63" t="s">
        <v>310</v>
      </c>
      <c r="C75" s="64"/>
      <c r="D75" s="62" t="s">
        <v>311</v>
      </c>
      <c r="E75" s="63" t="s">
        <v>312</v>
      </c>
      <c r="G75" s="62" t="s">
        <v>313</v>
      </c>
      <c r="H75" s="63" t="s">
        <v>314</v>
      </c>
      <c r="J75" s="62" t="s">
        <v>315</v>
      </c>
      <c r="K75" s="63" t="s">
        <v>316</v>
      </c>
      <c r="M75" s="55"/>
      <c r="N75" s="55"/>
      <c r="O75" s="55"/>
      <c r="P75" s="55"/>
      <c r="Q75" s="55"/>
      <c r="R75" s="55"/>
      <c r="S75" s="55"/>
    </row>
    <row r="76" spans="1:19" x14ac:dyDescent="0.2">
      <c r="A76" s="62" t="s">
        <v>317</v>
      </c>
      <c r="B76" s="63" t="s">
        <v>318</v>
      </c>
      <c r="C76" s="64"/>
      <c r="D76" s="62" t="s">
        <v>319</v>
      </c>
      <c r="E76" s="63" t="s">
        <v>320</v>
      </c>
      <c r="G76" s="62" t="s">
        <v>321</v>
      </c>
      <c r="H76" s="63" t="s">
        <v>322</v>
      </c>
      <c r="J76" s="62">
        <v>81</v>
      </c>
      <c r="K76" s="63" t="s">
        <v>316</v>
      </c>
      <c r="M76" s="55"/>
      <c r="N76" s="55"/>
      <c r="O76" s="55"/>
      <c r="P76" s="55"/>
      <c r="Q76" s="55"/>
      <c r="R76" s="55"/>
      <c r="S76" s="55"/>
    </row>
    <row r="77" spans="1:19" x14ac:dyDescent="0.2">
      <c r="A77" s="62" t="s">
        <v>323</v>
      </c>
      <c r="B77" s="63" t="s">
        <v>310</v>
      </c>
      <c r="C77" s="64"/>
      <c r="D77" s="62" t="s">
        <v>324</v>
      </c>
      <c r="E77" s="63" t="s">
        <v>312</v>
      </c>
      <c r="G77" s="62" t="s">
        <v>325</v>
      </c>
      <c r="H77" s="63" t="s">
        <v>314</v>
      </c>
      <c r="J77" s="62" t="s">
        <v>326</v>
      </c>
      <c r="K77" s="63" t="s">
        <v>316</v>
      </c>
      <c r="M77" s="55"/>
      <c r="N77" s="55"/>
      <c r="O77" s="55"/>
      <c r="P77" s="55"/>
      <c r="Q77" s="55"/>
      <c r="R77" s="55"/>
      <c r="S77" s="55"/>
    </row>
    <row r="78" spans="1:19" x14ac:dyDescent="0.2">
      <c r="A78" s="62" t="s">
        <v>327</v>
      </c>
      <c r="B78" s="63" t="s">
        <v>318</v>
      </c>
      <c r="C78" s="64"/>
      <c r="D78" s="62">
        <v>32</v>
      </c>
      <c r="E78" s="63" t="s">
        <v>312</v>
      </c>
      <c r="G78" s="62" t="s">
        <v>328</v>
      </c>
      <c r="H78" s="63" t="s">
        <v>314</v>
      </c>
      <c r="J78" s="62" t="s">
        <v>329</v>
      </c>
      <c r="K78" s="63" t="s">
        <v>330</v>
      </c>
      <c r="M78" s="55"/>
      <c r="N78" s="55"/>
      <c r="O78" s="55"/>
      <c r="P78" s="55"/>
      <c r="Q78" s="55"/>
      <c r="R78" s="55"/>
      <c r="S78" s="55"/>
    </row>
    <row r="79" spans="1:19" x14ac:dyDescent="0.2">
      <c r="A79" s="62" t="s">
        <v>331</v>
      </c>
      <c r="B79" s="63" t="s">
        <v>330</v>
      </c>
      <c r="C79" s="64"/>
      <c r="D79" s="62">
        <v>33</v>
      </c>
      <c r="E79" s="63" t="s">
        <v>322</v>
      </c>
      <c r="G79" s="62" t="s">
        <v>332</v>
      </c>
      <c r="H79" s="63" t="s">
        <v>314</v>
      </c>
      <c r="J79" s="62" t="s">
        <v>333</v>
      </c>
      <c r="K79" s="63" t="s">
        <v>310</v>
      </c>
      <c r="M79" s="55"/>
      <c r="N79" s="55"/>
      <c r="O79" s="55"/>
      <c r="P79" s="55"/>
      <c r="Q79" s="55"/>
      <c r="R79" s="55"/>
      <c r="S79" s="55"/>
    </row>
    <row r="80" spans="1:19" x14ac:dyDescent="0.2">
      <c r="A80" s="62" t="s">
        <v>334</v>
      </c>
      <c r="B80" s="63" t="s">
        <v>316</v>
      </c>
      <c r="C80" s="64"/>
      <c r="D80" s="62" t="s">
        <v>335</v>
      </c>
      <c r="E80" s="63" t="s">
        <v>312</v>
      </c>
      <c r="G80" s="62" t="s">
        <v>336</v>
      </c>
      <c r="H80" s="63" t="s">
        <v>320</v>
      </c>
      <c r="J80" s="62" t="s">
        <v>337</v>
      </c>
      <c r="K80" s="63" t="s">
        <v>330</v>
      </c>
      <c r="M80" s="55"/>
      <c r="N80" s="55"/>
      <c r="O80" s="55"/>
      <c r="P80" s="55"/>
      <c r="Q80" s="55"/>
      <c r="R80" s="55"/>
      <c r="S80" s="55"/>
    </row>
    <row r="81" spans="1:19" x14ac:dyDescent="0.2">
      <c r="A81" s="62" t="s">
        <v>338</v>
      </c>
      <c r="B81" s="63" t="s">
        <v>330</v>
      </c>
      <c r="C81" s="64"/>
      <c r="D81" s="62" t="s">
        <v>339</v>
      </c>
      <c r="E81" s="63" t="s">
        <v>312</v>
      </c>
      <c r="G81" s="62" t="s">
        <v>340</v>
      </c>
      <c r="H81" s="63" t="s">
        <v>312</v>
      </c>
      <c r="J81" s="62" t="s">
        <v>341</v>
      </c>
      <c r="K81" s="63" t="s">
        <v>330</v>
      </c>
      <c r="M81" s="55"/>
      <c r="N81" s="55"/>
      <c r="O81" s="55"/>
      <c r="P81" s="55"/>
      <c r="Q81" s="55"/>
      <c r="R81" s="55"/>
      <c r="S81" s="55"/>
    </row>
    <row r="82" spans="1:19" x14ac:dyDescent="0.2">
      <c r="A82" s="62" t="s">
        <v>342</v>
      </c>
      <c r="B82" s="63" t="s">
        <v>316</v>
      </c>
      <c r="C82" s="64"/>
      <c r="D82" s="62" t="s">
        <v>343</v>
      </c>
      <c r="E82" s="63" t="s">
        <v>322</v>
      </c>
      <c r="G82" s="62" t="s">
        <v>344</v>
      </c>
      <c r="H82" s="63" t="s">
        <v>322</v>
      </c>
      <c r="J82" s="62" t="s">
        <v>345</v>
      </c>
      <c r="K82" s="63" t="s">
        <v>346</v>
      </c>
      <c r="M82" s="55"/>
      <c r="N82" s="55"/>
      <c r="O82" s="55"/>
      <c r="P82" s="55"/>
      <c r="Q82" s="55"/>
      <c r="R82" s="55"/>
      <c r="S82" s="55"/>
    </row>
    <row r="83" spans="1:19" x14ac:dyDescent="0.2">
      <c r="A83" s="62" t="s">
        <v>347</v>
      </c>
      <c r="B83" s="63" t="s">
        <v>330</v>
      </c>
      <c r="C83" s="64"/>
      <c r="D83" s="62" t="s">
        <v>348</v>
      </c>
      <c r="E83" s="63" t="s">
        <v>312</v>
      </c>
      <c r="G83" s="62">
        <v>57</v>
      </c>
      <c r="H83" s="63" t="s">
        <v>322</v>
      </c>
      <c r="J83" s="62" t="s">
        <v>349</v>
      </c>
      <c r="K83" s="63" t="s">
        <v>316</v>
      </c>
      <c r="M83" s="55"/>
      <c r="N83" s="55"/>
      <c r="O83" s="55"/>
      <c r="P83" s="55"/>
      <c r="Q83" s="55"/>
      <c r="R83" s="55"/>
      <c r="S83" s="55"/>
    </row>
    <row r="84" spans="1:19" x14ac:dyDescent="0.2">
      <c r="A84" s="62" t="s">
        <v>350</v>
      </c>
      <c r="B84" s="63" t="s">
        <v>330</v>
      </c>
      <c r="C84" s="64"/>
      <c r="D84" s="62" t="s">
        <v>351</v>
      </c>
      <c r="E84" s="63" t="s">
        <v>322</v>
      </c>
      <c r="G84" s="62">
        <v>58</v>
      </c>
      <c r="H84" s="63" t="s">
        <v>322</v>
      </c>
      <c r="J84" s="62" t="s">
        <v>352</v>
      </c>
      <c r="K84" s="63" t="s">
        <v>316</v>
      </c>
      <c r="M84" s="55"/>
      <c r="N84" s="55"/>
      <c r="O84" s="55"/>
      <c r="P84" s="55"/>
      <c r="Q84" s="55"/>
      <c r="R84" s="55"/>
      <c r="S84" s="55"/>
    </row>
    <row r="85" spans="1:19" x14ac:dyDescent="0.2">
      <c r="A85" s="62"/>
      <c r="B85" s="63"/>
      <c r="C85" s="64"/>
      <c r="D85" s="62" t="s">
        <v>353</v>
      </c>
      <c r="E85" s="63" t="s">
        <v>320</v>
      </c>
      <c r="F85" s="65"/>
      <c r="G85" s="62" t="s">
        <v>354</v>
      </c>
      <c r="H85" s="63" t="s">
        <v>322</v>
      </c>
      <c r="J85" s="62" t="s">
        <v>355</v>
      </c>
      <c r="K85" s="63" t="s">
        <v>346</v>
      </c>
      <c r="M85" s="55"/>
      <c r="N85" s="55"/>
      <c r="O85" s="55"/>
      <c r="P85" s="55"/>
      <c r="Q85" s="55"/>
      <c r="R85" s="55"/>
      <c r="S85" s="55"/>
    </row>
    <row r="86" spans="1:19" x14ac:dyDescent="0.2">
      <c r="A86" s="62" t="s">
        <v>318</v>
      </c>
      <c r="B86" s="63" t="s">
        <v>330</v>
      </c>
      <c r="C86" s="64"/>
      <c r="D86" s="62" t="s">
        <v>356</v>
      </c>
      <c r="E86" s="63" t="s">
        <v>312</v>
      </c>
      <c r="F86" s="65"/>
      <c r="G86" s="62"/>
      <c r="H86" s="63"/>
      <c r="J86" s="62">
        <v>877</v>
      </c>
      <c r="K86" s="63" t="s">
        <v>346</v>
      </c>
      <c r="M86" s="66"/>
      <c r="N86" s="66"/>
      <c r="O86" s="66"/>
      <c r="P86" s="55"/>
      <c r="Q86" s="55"/>
      <c r="R86" s="55"/>
      <c r="S86" s="55"/>
    </row>
    <row r="87" spans="1:19" x14ac:dyDescent="0.2">
      <c r="A87" s="62">
        <v>12</v>
      </c>
      <c r="B87" s="63" t="s">
        <v>330</v>
      </c>
      <c r="C87" s="64"/>
      <c r="D87" s="62" t="s">
        <v>357</v>
      </c>
      <c r="E87" s="63" t="s">
        <v>320</v>
      </c>
      <c r="F87" s="65"/>
      <c r="G87" s="62" t="s">
        <v>358</v>
      </c>
      <c r="H87" s="63" t="s">
        <v>312</v>
      </c>
      <c r="J87" s="62" t="s">
        <v>359</v>
      </c>
      <c r="K87" s="63" t="s">
        <v>316</v>
      </c>
      <c r="M87" s="66"/>
      <c r="N87" s="66"/>
      <c r="O87" s="66"/>
      <c r="P87" s="55"/>
      <c r="Q87" s="55"/>
      <c r="R87" s="55"/>
      <c r="S87" s="55"/>
    </row>
    <row r="88" spans="1:19" x14ac:dyDescent="0.2">
      <c r="A88" s="62">
        <v>13</v>
      </c>
      <c r="B88" s="63" t="s">
        <v>330</v>
      </c>
      <c r="C88" s="64"/>
      <c r="D88" s="62" t="s">
        <v>360</v>
      </c>
      <c r="E88" s="63" t="s">
        <v>312</v>
      </c>
      <c r="F88" s="65"/>
      <c r="G88" s="62" t="s">
        <v>361</v>
      </c>
      <c r="H88" s="63" t="s">
        <v>312</v>
      </c>
      <c r="J88" s="62" t="s">
        <v>362</v>
      </c>
      <c r="K88" s="63" t="s">
        <v>346</v>
      </c>
      <c r="M88" s="66"/>
      <c r="N88" s="66"/>
      <c r="O88" s="66"/>
      <c r="P88" s="55"/>
      <c r="Q88" s="55"/>
      <c r="R88" s="55"/>
      <c r="S88" s="55"/>
    </row>
    <row r="89" spans="1:19" x14ac:dyDescent="0.2">
      <c r="A89" s="62">
        <v>14</v>
      </c>
      <c r="B89" s="63" t="s">
        <v>330</v>
      </c>
      <c r="C89" s="64"/>
      <c r="D89" s="62">
        <v>38</v>
      </c>
      <c r="E89" s="63" t="s">
        <v>320</v>
      </c>
      <c r="F89" s="65"/>
      <c r="G89" s="62">
        <v>63</v>
      </c>
      <c r="H89" s="63" t="s">
        <v>312</v>
      </c>
      <c r="J89" s="62" t="s">
        <v>363</v>
      </c>
      <c r="K89" s="63" t="s">
        <v>316</v>
      </c>
      <c r="M89" s="66"/>
      <c r="N89" s="66"/>
      <c r="O89" s="66"/>
      <c r="P89" s="55"/>
      <c r="Q89" s="55"/>
      <c r="R89" s="55"/>
      <c r="S89" s="55"/>
    </row>
    <row r="90" spans="1:19" x14ac:dyDescent="0.2">
      <c r="A90" s="62">
        <v>15</v>
      </c>
      <c r="B90" s="63" t="s">
        <v>310</v>
      </c>
      <c r="C90" s="64"/>
      <c r="D90" s="62">
        <v>39</v>
      </c>
      <c r="E90" s="63" t="s">
        <v>316</v>
      </c>
      <c r="F90" s="65"/>
      <c r="G90" s="62">
        <v>64</v>
      </c>
      <c r="H90" s="63" t="s">
        <v>312</v>
      </c>
      <c r="J90" s="62" t="s">
        <v>364</v>
      </c>
      <c r="K90" s="63" t="s">
        <v>346</v>
      </c>
      <c r="M90" s="66"/>
      <c r="N90" s="66"/>
      <c r="O90" s="66"/>
      <c r="P90" s="55"/>
      <c r="Q90" s="55"/>
      <c r="R90" s="55"/>
      <c r="S90" s="55"/>
    </row>
    <row r="91" spans="1:19" x14ac:dyDescent="0.2">
      <c r="A91" s="62" t="s">
        <v>365</v>
      </c>
      <c r="B91" s="63" t="s">
        <v>318</v>
      </c>
      <c r="C91" s="64"/>
      <c r="D91" s="62"/>
      <c r="E91" s="63"/>
      <c r="F91" s="67"/>
      <c r="G91" s="62" t="s">
        <v>366</v>
      </c>
      <c r="H91" s="63" t="s">
        <v>322</v>
      </c>
      <c r="J91" s="62"/>
      <c r="K91" s="63"/>
      <c r="M91" s="66"/>
      <c r="N91" s="66"/>
      <c r="O91" s="66"/>
      <c r="P91" s="55"/>
      <c r="Q91" s="55"/>
      <c r="R91" s="55"/>
      <c r="S91" s="55"/>
    </row>
    <row r="92" spans="1:19" x14ac:dyDescent="0.2">
      <c r="A92" s="62" t="s">
        <v>367</v>
      </c>
      <c r="B92" s="63" t="s">
        <v>330</v>
      </c>
      <c r="C92" s="64"/>
      <c r="D92" s="62" t="s">
        <v>368</v>
      </c>
      <c r="E92" s="63" t="s">
        <v>369</v>
      </c>
      <c r="F92" s="68"/>
      <c r="G92" s="62" t="s">
        <v>370</v>
      </c>
      <c r="H92" s="63" t="s">
        <v>312</v>
      </c>
      <c r="J92" s="62" t="s">
        <v>371</v>
      </c>
      <c r="K92" s="63" t="s">
        <v>346</v>
      </c>
      <c r="M92" s="66"/>
      <c r="N92" s="66"/>
      <c r="O92" s="66"/>
      <c r="P92" s="55"/>
      <c r="Q92" s="55"/>
      <c r="R92" s="55"/>
      <c r="S92" s="55"/>
    </row>
    <row r="93" spans="1:19" x14ac:dyDescent="0.2">
      <c r="A93" s="62" t="s">
        <v>372</v>
      </c>
      <c r="B93" s="63" t="s">
        <v>318</v>
      </c>
      <c r="C93" s="64"/>
      <c r="D93" s="62">
        <v>41</v>
      </c>
      <c r="E93" s="63" t="s">
        <v>369</v>
      </c>
      <c r="F93" s="68"/>
      <c r="G93" s="62" t="s">
        <v>373</v>
      </c>
      <c r="H93" s="63" t="s">
        <v>320</v>
      </c>
      <c r="J93" s="62" t="s">
        <v>374</v>
      </c>
      <c r="K93" s="63" t="s">
        <v>320</v>
      </c>
      <c r="M93" s="66"/>
      <c r="N93" s="66"/>
      <c r="O93" s="66"/>
      <c r="P93" s="55"/>
      <c r="Q93" s="55"/>
      <c r="R93" s="55"/>
      <c r="S93" s="55"/>
    </row>
    <row r="94" spans="1:19" x14ac:dyDescent="0.2">
      <c r="A94" s="62" t="s">
        <v>375</v>
      </c>
      <c r="B94" s="63" t="s">
        <v>318</v>
      </c>
      <c r="C94" s="64"/>
      <c r="D94" s="62">
        <v>42</v>
      </c>
      <c r="E94" s="63" t="s">
        <v>369</v>
      </c>
      <c r="F94" s="68"/>
      <c r="G94" s="62" t="s">
        <v>376</v>
      </c>
      <c r="H94" s="63" t="s">
        <v>312</v>
      </c>
      <c r="J94" s="62" t="s">
        <v>377</v>
      </c>
      <c r="K94" s="63" t="s">
        <v>346</v>
      </c>
      <c r="M94" s="66"/>
      <c r="N94" s="66"/>
      <c r="O94" s="66"/>
      <c r="P94" s="55"/>
      <c r="Q94" s="55"/>
      <c r="R94" s="55"/>
      <c r="S94" s="55"/>
    </row>
    <row r="95" spans="1:19" x14ac:dyDescent="0.2">
      <c r="A95" s="62">
        <v>19</v>
      </c>
      <c r="B95" s="63" t="s">
        <v>330</v>
      </c>
      <c r="C95" s="64"/>
      <c r="D95" s="62" t="s">
        <v>378</v>
      </c>
      <c r="E95" s="63" t="s">
        <v>314</v>
      </c>
      <c r="F95" s="68"/>
      <c r="G95" s="62" t="s">
        <v>379</v>
      </c>
      <c r="H95" s="63" t="s">
        <v>312</v>
      </c>
      <c r="J95" s="62">
        <v>923</v>
      </c>
      <c r="K95" s="63" t="s">
        <v>346</v>
      </c>
      <c r="M95" s="66"/>
      <c r="N95" s="66"/>
      <c r="O95" s="66"/>
      <c r="P95" s="55"/>
      <c r="Q95" s="55"/>
      <c r="R95" s="55"/>
      <c r="S95" s="55"/>
    </row>
    <row r="96" spans="1:19" x14ac:dyDescent="0.2">
      <c r="A96" s="62"/>
      <c r="B96" s="63"/>
      <c r="C96" s="64"/>
      <c r="D96" s="62" t="s">
        <v>380</v>
      </c>
      <c r="E96" s="63" t="s">
        <v>314</v>
      </c>
      <c r="F96" s="68"/>
      <c r="G96" s="62">
        <v>69</v>
      </c>
      <c r="H96" s="63" t="s">
        <v>312</v>
      </c>
      <c r="J96" s="62" t="s">
        <v>381</v>
      </c>
      <c r="K96" s="63" t="s">
        <v>316</v>
      </c>
      <c r="M96" s="66"/>
      <c r="N96" s="66"/>
      <c r="O96" s="66"/>
      <c r="P96" s="55"/>
      <c r="Q96" s="55"/>
      <c r="R96" s="55"/>
      <c r="S96" s="55"/>
    </row>
    <row r="97" spans="1:19" x14ac:dyDescent="0.2">
      <c r="A97" s="62" t="s">
        <v>382</v>
      </c>
      <c r="B97" s="63" t="s">
        <v>320</v>
      </c>
      <c r="C97" s="64"/>
      <c r="D97" s="62" t="s">
        <v>383</v>
      </c>
      <c r="E97" s="63" t="s">
        <v>369</v>
      </c>
      <c r="F97" s="68"/>
      <c r="G97" s="62"/>
      <c r="H97" s="63"/>
      <c r="J97" s="62">
        <v>934</v>
      </c>
      <c r="K97" s="63" t="s">
        <v>330</v>
      </c>
      <c r="M97" s="66"/>
      <c r="N97" s="66"/>
      <c r="O97" s="66"/>
      <c r="P97" s="55"/>
      <c r="Q97" s="55"/>
      <c r="R97" s="55"/>
      <c r="S97" s="55"/>
    </row>
    <row r="98" spans="1:19" x14ac:dyDescent="0.2">
      <c r="A98" s="62">
        <v>21</v>
      </c>
      <c r="B98" s="63" t="s">
        <v>320</v>
      </c>
      <c r="C98" s="64"/>
      <c r="D98" s="62" t="s">
        <v>384</v>
      </c>
      <c r="E98" s="63" t="s">
        <v>369</v>
      </c>
      <c r="F98" s="68"/>
      <c r="G98" s="62" t="s">
        <v>385</v>
      </c>
      <c r="H98" s="63" t="s">
        <v>320</v>
      </c>
      <c r="J98" s="62" t="s">
        <v>386</v>
      </c>
      <c r="K98" s="63" t="s">
        <v>316</v>
      </c>
      <c r="M98" s="66"/>
      <c r="N98" s="66"/>
      <c r="O98" s="66"/>
      <c r="P98" s="55"/>
      <c r="Q98" s="55"/>
      <c r="R98" s="55"/>
      <c r="S98" s="55"/>
    </row>
    <row r="99" spans="1:19" x14ac:dyDescent="0.2">
      <c r="A99" s="62">
        <v>22</v>
      </c>
      <c r="B99" s="63" t="s">
        <v>320</v>
      </c>
      <c r="C99" s="64"/>
      <c r="D99" s="62" t="s">
        <v>387</v>
      </c>
      <c r="E99" s="63" t="s">
        <v>314</v>
      </c>
      <c r="F99" s="68"/>
      <c r="G99" s="62" t="s">
        <v>388</v>
      </c>
      <c r="H99" s="63" t="s">
        <v>320</v>
      </c>
      <c r="J99" s="62">
        <v>94</v>
      </c>
      <c r="K99" s="63" t="s">
        <v>330</v>
      </c>
      <c r="M99" s="66"/>
      <c r="N99" s="66"/>
      <c r="O99" s="66"/>
      <c r="P99" s="55"/>
      <c r="Q99" s="55"/>
      <c r="R99" s="55"/>
      <c r="S99" s="55"/>
    </row>
    <row r="100" spans="1:19" x14ac:dyDescent="0.2">
      <c r="A100" s="62" t="s">
        <v>389</v>
      </c>
      <c r="B100" s="63" t="s">
        <v>330</v>
      </c>
      <c r="C100" s="64"/>
      <c r="D100" s="62" t="s">
        <v>390</v>
      </c>
      <c r="E100" s="63" t="s">
        <v>369</v>
      </c>
      <c r="F100" s="68"/>
      <c r="G100" s="62" t="s">
        <v>391</v>
      </c>
      <c r="H100" s="63" t="s">
        <v>320</v>
      </c>
      <c r="J100" s="62">
        <v>95</v>
      </c>
      <c r="K100" s="63" t="s">
        <v>316</v>
      </c>
      <c r="M100" s="66"/>
      <c r="N100" s="66"/>
      <c r="O100" s="66"/>
      <c r="P100" s="55"/>
      <c r="Q100" s="55"/>
      <c r="R100" s="55"/>
      <c r="S100" s="55"/>
    </row>
    <row r="101" spans="1:19" x14ac:dyDescent="0.2">
      <c r="A101" s="62" t="s">
        <v>392</v>
      </c>
      <c r="B101" s="63" t="s">
        <v>346</v>
      </c>
      <c r="C101" s="64"/>
      <c r="D101" s="62">
        <v>48</v>
      </c>
      <c r="E101" s="63" t="s">
        <v>322</v>
      </c>
      <c r="F101" s="68"/>
      <c r="G101" s="62" t="s">
        <v>393</v>
      </c>
      <c r="H101" s="63" t="s">
        <v>346</v>
      </c>
      <c r="J101" s="62">
        <v>963</v>
      </c>
      <c r="K101" s="63" t="s">
        <v>316</v>
      </c>
      <c r="M101" s="66"/>
      <c r="N101" s="66"/>
      <c r="O101" s="66"/>
      <c r="P101" s="55"/>
      <c r="Q101" s="55"/>
      <c r="R101" s="55"/>
      <c r="S101" s="55"/>
    </row>
    <row r="102" spans="1:19" x14ac:dyDescent="0.2">
      <c r="A102" s="62">
        <v>24</v>
      </c>
      <c r="B102" s="63" t="s">
        <v>316</v>
      </c>
      <c r="C102" s="64"/>
      <c r="D102" s="62" t="s">
        <v>394</v>
      </c>
      <c r="E102" s="63" t="s">
        <v>322</v>
      </c>
      <c r="F102" s="68"/>
      <c r="G102" s="62">
        <v>73</v>
      </c>
      <c r="H102" s="63" t="s">
        <v>320</v>
      </c>
      <c r="J102" s="62">
        <v>965</v>
      </c>
      <c r="K102" s="63" t="s">
        <v>316</v>
      </c>
      <c r="M102" s="66"/>
      <c r="N102" s="66"/>
      <c r="O102" s="66"/>
      <c r="P102" s="55"/>
      <c r="Q102" s="55"/>
      <c r="R102" s="55"/>
      <c r="S102" s="55"/>
    </row>
    <row r="103" spans="1:19" x14ac:dyDescent="0.2">
      <c r="A103" s="62">
        <v>25</v>
      </c>
      <c r="B103" s="63" t="s">
        <v>316</v>
      </c>
      <c r="C103" s="64"/>
      <c r="D103" s="62"/>
      <c r="E103" s="63"/>
      <c r="F103" s="65"/>
      <c r="G103" s="62">
        <v>74</v>
      </c>
      <c r="H103" s="63" t="s">
        <v>320</v>
      </c>
      <c r="J103" s="62" t="s">
        <v>395</v>
      </c>
      <c r="K103" s="63" t="s">
        <v>346</v>
      </c>
      <c r="M103" s="66"/>
      <c r="N103" s="66"/>
      <c r="O103" s="66"/>
      <c r="P103" s="55"/>
      <c r="Q103" s="55"/>
      <c r="R103" s="55"/>
      <c r="S103" s="55"/>
    </row>
    <row r="104" spans="1:19" x14ac:dyDescent="0.2">
      <c r="A104" s="62" t="s">
        <v>396</v>
      </c>
      <c r="B104" s="63" t="s">
        <v>312</v>
      </c>
      <c r="C104" s="64"/>
      <c r="D104" s="62"/>
      <c r="E104" s="63"/>
      <c r="F104" s="65"/>
      <c r="G104" s="62">
        <v>75</v>
      </c>
      <c r="H104" s="63" t="s">
        <v>320</v>
      </c>
      <c r="J104" s="62" t="s">
        <v>397</v>
      </c>
      <c r="K104" s="63" t="s">
        <v>320</v>
      </c>
      <c r="M104" s="66"/>
      <c r="N104" s="66"/>
      <c r="O104" s="66"/>
      <c r="P104" s="55"/>
      <c r="Q104" s="55"/>
      <c r="R104" s="55"/>
      <c r="S104" s="55"/>
    </row>
    <row r="105" spans="1:19" x14ac:dyDescent="0.2">
      <c r="A105" s="62" t="s">
        <v>398</v>
      </c>
      <c r="B105" s="63" t="s">
        <v>320</v>
      </c>
      <c r="C105" s="64"/>
      <c r="D105" s="62"/>
      <c r="E105" s="63"/>
      <c r="G105" s="62" t="s">
        <v>399</v>
      </c>
      <c r="H105" s="63" t="s">
        <v>320</v>
      </c>
      <c r="J105" s="62">
        <v>98</v>
      </c>
      <c r="K105" s="63" t="s">
        <v>346</v>
      </c>
      <c r="M105" s="66"/>
      <c r="N105" s="66"/>
      <c r="O105" s="66"/>
      <c r="P105" s="55"/>
      <c r="Q105" s="55"/>
      <c r="R105" s="55"/>
      <c r="S105" s="55"/>
    </row>
    <row r="106" spans="1:19" x14ac:dyDescent="0.2">
      <c r="A106" s="62" t="s">
        <v>400</v>
      </c>
      <c r="B106" s="63" t="s">
        <v>320</v>
      </c>
      <c r="C106" s="64"/>
      <c r="D106" s="62"/>
      <c r="E106" s="63"/>
      <c r="G106" s="62" t="s">
        <v>401</v>
      </c>
      <c r="H106" s="63" t="s">
        <v>320</v>
      </c>
      <c r="J106" s="62" t="s">
        <v>402</v>
      </c>
      <c r="K106" s="63" t="s">
        <v>316</v>
      </c>
      <c r="M106" s="66"/>
      <c r="N106" s="66"/>
      <c r="O106" s="66"/>
      <c r="P106" s="55"/>
      <c r="Q106" s="55"/>
      <c r="R106" s="55"/>
      <c r="S106" s="55"/>
    </row>
    <row r="107" spans="1:19" x14ac:dyDescent="0.2">
      <c r="A107" s="62" t="s">
        <v>403</v>
      </c>
      <c r="B107" s="63" t="s">
        <v>312</v>
      </c>
      <c r="C107" s="64"/>
      <c r="D107" s="62"/>
      <c r="E107" s="63"/>
      <c r="G107" s="62" t="s">
        <v>404</v>
      </c>
      <c r="H107" s="63" t="s">
        <v>346</v>
      </c>
      <c r="J107" s="62" t="s">
        <v>405</v>
      </c>
      <c r="K107" s="63" t="s">
        <v>346</v>
      </c>
      <c r="M107" s="66"/>
      <c r="N107" s="66"/>
      <c r="O107" s="66"/>
      <c r="P107" s="55"/>
      <c r="Q107" s="55"/>
      <c r="R107" s="55"/>
      <c r="S107" s="55"/>
    </row>
    <row r="108" spans="1:19" x14ac:dyDescent="0.2">
      <c r="A108" s="62" t="s">
        <v>406</v>
      </c>
      <c r="B108" s="63" t="s">
        <v>312</v>
      </c>
      <c r="C108" s="64"/>
      <c r="D108" s="62"/>
      <c r="E108" s="63"/>
      <c r="G108" s="62" t="s">
        <v>407</v>
      </c>
      <c r="H108" s="63" t="s">
        <v>346</v>
      </c>
      <c r="J108" s="62"/>
      <c r="K108" s="63"/>
      <c r="M108" s="66"/>
      <c r="N108" s="66"/>
      <c r="O108" s="66"/>
      <c r="P108" s="55"/>
      <c r="Q108" s="55"/>
      <c r="R108" s="55"/>
      <c r="S108" s="55"/>
    </row>
    <row r="109" spans="1:19" x14ac:dyDescent="0.2">
      <c r="A109" s="62">
        <v>296</v>
      </c>
      <c r="B109" s="63" t="s">
        <v>312</v>
      </c>
      <c r="C109" s="64"/>
      <c r="D109" s="62"/>
      <c r="E109" s="63"/>
      <c r="G109" s="62"/>
      <c r="H109" s="63"/>
      <c r="J109" s="62"/>
      <c r="K109" s="63"/>
      <c r="M109" s="66"/>
      <c r="N109" s="66"/>
      <c r="O109" s="66"/>
      <c r="P109" s="55"/>
      <c r="Q109" s="55"/>
      <c r="R109" s="69"/>
      <c r="S109" s="70"/>
    </row>
    <row r="110" spans="1:19" x14ac:dyDescent="0.2">
      <c r="A110" s="62" t="s">
        <v>408</v>
      </c>
      <c r="B110" s="63" t="s">
        <v>320</v>
      </c>
      <c r="C110" s="64"/>
      <c r="D110" s="62"/>
      <c r="E110" s="63"/>
      <c r="G110" s="62"/>
      <c r="H110" s="63"/>
      <c r="J110" s="62"/>
      <c r="K110" s="63"/>
      <c r="M110" s="66"/>
      <c r="N110" s="66"/>
      <c r="O110" s="66"/>
      <c r="P110" s="55"/>
      <c r="Q110" s="55"/>
      <c r="R110" s="69"/>
      <c r="S110" s="70"/>
    </row>
    <row r="111" spans="1:19" x14ac:dyDescent="0.2">
      <c r="A111" s="62"/>
      <c r="B111" s="63"/>
      <c r="C111" s="64"/>
      <c r="D111" s="62"/>
      <c r="E111" s="63"/>
      <c r="G111" s="62"/>
      <c r="H111" s="63"/>
      <c r="J111" s="62"/>
      <c r="K111" s="63"/>
      <c r="M111" s="66"/>
      <c r="N111" s="66"/>
      <c r="O111" s="66"/>
      <c r="P111" s="55"/>
      <c r="Q111" s="55"/>
      <c r="R111" s="69"/>
      <c r="S111" s="70"/>
    </row>
    <row r="112" spans="1:19" x14ac:dyDescent="0.2">
      <c r="C112" s="64"/>
      <c r="M112" s="66"/>
      <c r="N112" s="66"/>
      <c r="O112" s="66"/>
      <c r="P112" s="55"/>
      <c r="Q112" s="55"/>
      <c r="R112" s="69"/>
      <c r="S112" s="70"/>
    </row>
    <row r="138" ht="94.5" customHeight="1" x14ac:dyDescent="0.2"/>
    <row r="186" spans="3:19" x14ac:dyDescent="0.2">
      <c r="C186" s="64"/>
      <c r="M186" s="66"/>
      <c r="N186" s="66"/>
      <c r="O186" s="66"/>
      <c r="P186" s="55"/>
      <c r="Q186" s="55"/>
      <c r="R186" s="69"/>
      <c r="S186" s="70"/>
    </row>
  </sheetData>
  <sheetProtection algorithmName="SHA-512" hashValue="5Hm/3KwPgSZqsVPILcATe31rPveqIJgDF30ZnbzZw+3c/PRFc744wdNXCeHfuscb+WX21WKEuBCU6woZKpVm9Q==" saltValue="KlzAMu2KMjT9fqdSS6zQ1w==" spinCount="100000" sheet="1" objects="1" scenarios="1" selectLockedCells="1" autoFilter="0" selectUnlockedCells="1"/>
  <mergeCells count="13">
    <mergeCell ref="A1:K1"/>
    <mergeCell ref="A71:K71"/>
    <mergeCell ref="C72:F72"/>
    <mergeCell ref="H72:J72"/>
    <mergeCell ref="A2:K2"/>
    <mergeCell ref="A3:K3"/>
    <mergeCell ref="C4:F4"/>
    <mergeCell ref="H4:J4"/>
    <mergeCell ref="A38:K38"/>
    <mergeCell ref="A39:K39"/>
    <mergeCell ref="A40:K40"/>
    <mergeCell ref="A46:K46"/>
    <mergeCell ref="A70:K70"/>
  </mergeCells>
  <printOptions horizontalCentered="1"/>
  <pageMargins left="0.23622047244094491" right="0.23622047244094491" top="0" bottom="0.11811023622047245" header="0.31496062992125984" footer="0.31496062992125984"/>
  <pageSetup paperSize="9" scale="65" fitToHeight="3" orientation="portrait" r:id="rId1"/>
  <headerFooter scaleWithDoc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4"/>
  <sheetViews>
    <sheetView showRuler="0" zoomScaleNormal="100" zoomScaleSheetLayoutView="75" zoomScalePageLayoutView="75" workbookViewId="0">
      <selection activeCell="C14" sqref="C14:D15"/>
    </sheetView>
  </sheetViews>
  <sheetFormatPr defaultColWidth="9.140625" defaultRowHeight="12.75" x14ac:dyDescent="0.2"/>
  <cols>
    <col min="1" max="4" width="16.7109375" style="92" customWidth="1"/>
    <col min="5" max="5" width="15.42578125" style="92" customWidth="1"/>
    <col min="6" max="7" width="15.7109375" style="92" customWidth="1"/>
    <col min="8" max="9" width="16.7109375" style="117" customWidth="1"/>
    <col min="10" max="10" width="16.7109375" style="92" customWidth="1"/>
    <col min="11" max="11" width="16.7109375" style="117" customWidth="1"/>
    <col min="12" max="12" width="9.140625" style="92" hidden="1" customWidth="1"/>
    <col min="13" max="13" width="9.140625" style="92" customWidth="1"/>
    <col min="14" max="15" width="11.7109375" style="92" bestFit="1" customWidth="1"/>
    <col min="16" max="16384" width="9.140625" style="92"/>
  </cols>
  <sheetData>
    <row r="1" spans="1:19" ht="217.15" customHeight="1" x14ac:dyDescent="0.2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9" ht="17.25" customHeight="1" x14ac:dyDescent="0.2">
      <c r="A2" s="339" t="s">
        <v>715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92" t="s">
        <v>454</v>
      </c>
    </row>
    <row r="3" spans="1:19" ht="18" customHeight="1" x14ac:dyDescent="0.2">
      <c r="A3" s="339"/>
      <c r="B3" s="339"/>
      <c r="C3" s="339"/>
      <c r="D3" s="339"/>
      <c r="E3" s="339"/>
      <c r="F3" s="339"/>
      <c r="G3" s="339"/>
      <c r="H3" s="339"/>
      <c r="I3" s="339"/>
      <c r="J3" s="339"/>
      <c r="K3" s="339"/>
    </row>
    <row r="4" spans="1:19" s="94" customFormat="1" ht="18" customHeight="1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9" s="15" customFormat="1" ht="26.25" x14ac:dyDescent="0.2">
      <c r="A5" s="243"/>
      <c r="B5" s="243"/>
      <c r="C5" s="243"/>
      <c r="D5" s="365" t="s">
        <v>984</v>
      </c>
      <c r="E5" s="365"/>
      <c r="F5" s="244" t="str">
        <f>'LCL Import Rates'!E5</f>
        <v>01/05/2017 - 31/05/2017</v>
      </c>
      <c r="G5" s="244"/>
      <c r="H5" s="244"/>
      <c r="I5" s="244"/>
      <c r="J5" s="244"/>
    </row>
    <row r="6" spans="1:19" ht="18.75" customHeight="1" x14ac:dyDescent="0.25">
      <c r="A6" s="95"/>
      <c r="B6" s="95"/>
      <c r="C6" s="95"/>
      <c r="D6" s="95"/>
      <c r="E6" s="95"/>
      <c r="F6" s="95"/>
      <c r="G6" s="95"/>
      <c r="H6" s="96"/>
      <c r="I6" s="96"/>
      <c r="J6" s="96"/>
      <c r="K6" s="96"/>
      <c r="L6" s="97"/>
    </row>
    <row r="7" spans="1:19" ht="18.75" customHeight="1" x14ac:dyDescent="0.25">
      <c r="A7" s="348" t="s">
        <v>657</v>
      </c>
      <c r="B7" s="348"/>
      <c r="C7" s="348"/>
      <c r="D7" s="348"/>
      <c r="E7" s="348"/>
      <c r="F7" s="348"/>
      <c r="G7" s="348"/>
      <c r="H7" s="348"/>
      <c r="I7" s="348"/>
      <c r="J7" s="348"/>
      <c r="K7" s="348"/>
      <c r="L7" s="97"/>
      <c r="Q7" s="376"/>
      <c r="R7" s="376"/>
      <c r="S7" s="376"/>
    </row>
    <row r="8" spans="1:19" ht="18.75" customHeight="1" x14ac:dyDescent="0.25">
      <c r="A8" s="349" t="s">
        <v>704</v>
      </c>
      <c r="B8" s="349"/>
      <c r="C8" s="349"/>
      <c r="D8" s="349"/>
      <c r="E8" s="349"/>
      <c r="F8" s="349"/>
      <c r="G8" s="349"/>
      <c r="H8" s="349"/>
      <c r="I8" s="349"/>
      <c r="J8" s="349"/>
      <c r="K8" s="349"/>
      <c r="L8" s="97"/>
      <c r="Q8" s="376"/>
      <c r="R8" s="376"/>
      <c r="S8" s="376"/>
    </row>
    <row r="9" spans="1:19" ht="18.75" customHeight="1" x14ac:dyDescent="0.25">
      <c r="A9" s="349" t="s">
        <v>671</v>
      </c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97"/>
    </row>
    <row r="10" spans="1:19" ht="9" customHeight="1" x14ac:dyDescent="0.25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97"/>
    </row>
    <row r="11" spans="1:19" ht="9" customHeight="1" thickBot="1" x14ac:dyDescent="0.3">
      <c r="A11" s="95"/>
      <c r="B11" s="95"/>
      <c r="C11" s="95"/>
      <c r="D11" s="95"/>
      <c r="E11" s="95"/>
      <c r="F11" s="95"/>
      <c r="G11" s="95"/>
      <c r="H11" s="96"/>
      <c r="I11" s="96"/>
      <c r="J11" s="96"/>
      <c r="K11" s="96"/>
      <c r="L11" s="97"/>
    </row>
    <row r="12" spans="1:19" s="100" customFormat="1" ht="18.75" customHeight="1" thickBot="1" x14ac:dyDescent="0.3">
      <c r="A12" s="362" t="s">
        <v>666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4"/>
      <c r="L12" s="99"/>
    </row>
    <row r="13" spans="1:19" ht="9.75" customHeight="1" thickBot="1" x14ac:dyDescent="0.3">
      <c r="A13" s="95"/>
      <c r="B13" s="95"/>
      <c r="C13" s="95"/>
      <c r="D13" s="95"/>
      <c r="E13" s="95"/>
      <c r="F13" s="95"/>
      <c r="G13" s="95"/>
      <c r="H13" s="96"/>
      <c r="I13" s="96"/>
      <c r="J13" s="96"/>
      <c r="K13" s="96"/>
      <c r="L13" s="97"/>
    </row>
    <row r="14" spans="1:19" ht="18.75" customHeight="1" x14ac:dyDescent="0.25">
      <c r="A14" s="352" t="s">
        <v>650</v>
      </c>
      <c r="B14" s="353"/>
      <c r="C14" s="358" t="s">
        <v>1009</v>
      </c>
      <c r="D14" s="359"/>
      <c r="E14" s="95"/>
      <c r="F14" s="356" t="s">
        <v>658</v>
      </c>
      <c r="G14" s="350">
        <v>1</v>
      </c>
      <c r="H14" s="121">
        <f>IF((G14/1000)&lt;1,1,(G14/1000))</f>
        <v>1</v>
      </c>
      <c r="I14" s="101" t="s">
        <v>655</v>
      </c>
      <c r="J14" s="344" t="str">
        <f>F5</f>
        <v>01/05/2017 - 31/05/2017</v>
      </c>
      <c r="K14" s="345"/>
      <c r="L14" s="97"/>
    </row>
    <row r="15" spans="1:19" ht="18.75" customHeight="1" thickBot="1" x14ac:dyDescent="0.3">
      <c r="A15" s="354"/>
      <c r="B15" s="355"/>
      <c r="C15" s="360"/>
      <c r="D15" s="361"/>
      <c r="E15" s="95"/>
      <c r="F15" s="357"/>
      <c r="G15" s="351"/>
      <c r="H15" s="121"/>
      <c r="I15" s="102" t="s">
        <v>656</v>
      </c>
      <c r="J15" s="346">
        <v>1.0900000000000001</v>
      </c>
      <c r="K15" s="347"/>
      <c r="L15" s="97"/>
    </row>
    <row r="16" spans="1:19" ht="18.75" customHeight="1" x14ac:dyDescent="0.25">
      <c r="A16" s="340" t="s">
        <v>652</v>
      </c>
      <c r="B16" s="341"/>
      <c r="C16" s="342" t="str">
        <f>IF(OR(Sheet1!B4="",Sheet1!B4="Select a Port",Sheet1!B4=0),"",VLOOKUP(Sheet1!B4,RateArray,4,FALSE))</f>
        <v/>
      </c>
      <c r="D16" s="343"/>
      <c r="E16" s="95"/>
      <c r="F16" s="356" t="s">
        <v>654</v>
      </c>
      <c r="G16" s="385">
        <v>1</v>
      </c>
      <c r="H16" s="121">
        <f>IF(G16&lt;1,1,G16)</f>
        <v>1</v>
      </c>
      <c r="I16" s="378" t="s">
        <v>664</v>
      </c>
      <c r="J16" s="378"/>
      <c r="K16" s="378"/>
      <c r="L16" s="97"/>
    </row>
    <row r="17" spans="1:17" ht="18.75" customHeight="1" thickBot="1" x14ac:dyDescent="0.3">
      <c r="A17" s="340" t="s">
        <v>2</v>
      </c>
      <c r="B17" s="341"/>
      <c r="C17" s="342" t="str">
        <f>IF(OR(Sheet1!B4="",Sheet1!B4="Select a Port",Sheet1!B4=0),"",VLOOKUP(Sheet1!B4,RateArray,3,FALSE))</f>
        <v/>
      </c>
      <c r="D17" s="343"/>
      <c r="E17" s="125"/>
      <c r="F17" s="357"/>
      <c r="G17" s="386"/>
      <c r="H17" s="121"/>
      <c r="I17" s="370" t="s">
        <v>667</v>
      </c>
      <c r="J17" s="370"/>
      <c r="K17" s="370"/>
      <c r="L17" s="97"/>
    </row>
    <row r="18" spans="1:17" ht="18.75" customHeight="1" x14ac:dyDescent="0.25">
      <c r="A18" s="340" t="s">
        <v>1</v>
      </c>
      <c r="B18" s="341"/>
      <c r="C18" s="381" t="str">
        <f>IF(OR(Sheet1!B4="",Sheet1!B4="Select a Port",Sheet1!B4=0),"",VLOOKUP(Sheet1!B4,RateArray,8,FALSE))</f>
        <v/>
      </c>
      <c r="D18" s="382"/>
      <c r="E18" s="95"/>
      <c r="F18" s="372" t="s">
        <v>703</v>
      </c>
      <c r="G18" s="374" t="str">
        <f>IF(Sheet1!B4="Select a port","",IF(Sheet1!F4&lt;&gt;"",Sheet1!F4,IF(MAX((G14/1000),G16)&lt;1,1,MAX((G14/1000),G16))))</f>
        <v/>
      </c>
      <c r="H18" s="121"/>
      <c r="I18" s="370" t="s">
        <v>665</v>
      </c>
      <c r="J18" s="370"/>
      <c r="K18" s="370"/>
      <c r="L18" s="97"/>
    </row>
    <row r="19" spans="1:17" ht="18.75" customHeight="1" thickBot="1" x14ac:dyDescent="0.3">
      <c r="A19" s="379" t="s">
        <v>651</v>
      </c>
      <c r="B19" s="380"/>
      <c r="C19" s="383" t="str">
        <f>IF(OR(Sheet1!B4="",Sheet1!B4="Select a port",Sheet1!B4=0),"",VLOOKUP(Sheet1!B4,RateArray,9,FALSE))</f>
        <v/>
      </c>
      <c r="D19" s="384"/>
      <c r="E19" s="95"/>
      <c r="F19" s="373"/>
      <c r="G19" s="375"/>
      <c r="H19" s="121" t="str">
        <f>IF(MAX((G14/1000),G16)&lt;=1,"kgs",IF(G14/1000&lt;G16,"cbm","kgs"))</f>
        <v>kgs</v>
      </c>
      <c r="I19" s="370" t="s">
        <v>668</v>
      </c>
      <c r="J19" s="370"/>
      <c r="K19" s="370"/>
      <c r="L19" s="97"/>
    </row>
    <row r="20" spans="1:17" ht="18.75" customHeight="1" x14ac:dyDescent="0.25">
      <c r="A20" s="95"/>
      <c r="B20" s="95"/>
      <c r="C20" s="95"/>
      <c r="D20" s="95"/>
      <c r="E20" s="95"/>
      <c r="F20" s="95"/>
      <c r="G20" s="95"/>
      <c r="H20" s="96"/>
      <c r="I20" s="104"/>
      <c r="J20" s="104"/>
      <c r="K20" s="104"/>
      <c r="L20" s="97"/>
    </row>
    <row r="21" spans="1:17" ht="21.75" customHeight="1" thickBot="1" x14ac:dyDescent="0.3">
      <c r="A21" s="213" t="str">
        <f>IF(Sheet1!E4=TRUE,"Note : " &amp; Sheet1!B4 &amp; " is a port of loading which is subject to a minimum of " &amp; Sheet1!F4 &amp; " cbm, as mentioned in below calculation.","")</f>
        <v/>
      </c>
      <c r="B21" s="95"/>
      <c r="C21" s="95"/>
      <c r="D21" s="95"/>
      <c r="E21" s="95"/>
      <c r="F21" s="95"/>
      <c r="G21" s="95"/>
      <c r="H21" s="98"/>
      <c r="I21" s="105"/>
      <c r="J21" s="105"/>
      <c r="K21" s="105"/>
      <c r="L21" s="97"/>
    </row>
    <row r="22" spans="1:17" s="236" customFormat="1" ht="18.75" customHeight="1" thickBot="1" x14ac:dyDescent="0.3">
      <c r="A22" s="387" t="s">
        <v>659</v>
      </c>
      <c r="B22" s="388"/>
      <c r="C22" s="388"/>
      <c r="D22" s="388"/>
      <c r="E22" s="388"/>
      <c r="F22" s="388"/>
      <c r="G22" s="388"/>
      <c r="H22" s="388"/>
      <c r="I22" s="388"/>
      <c r="J22" s="388"/>
      <c r="K22" s="389"/>
      <c r="L22" s="235"/>
    </row>
    <row r="23" spans="1:17" ht="9.75" customHeight="1" x14ac:dyDescent="0.25">
      <c r="A23" s="371"/>
      <c r="B23" s="371"/>
      <c r="C23" s="95"/>
      <c r="D23" s="95"/>
      <c r="E23" s="95"/>
      <c r="F23" s="95"/>
      <c r="G23" s="95"/>
      <c r="H23" s="96"/>
      <c r="I23" s="96"/>
      <c r="J23" s="96"/>
      <c r="K23" s="96"/>
      <c r="L23" s="97"/>
    </row>
    <row r="24" spans="1:17" s="100" customFormat="1" ht="18.75" customHeight="1" x14ac:dyDescent="0.25">
      <c r="A24" s="106" t="s">
        <v>669</v>
      </c>
      <c r="B24" s="106"/>
      <c r="C24" s="107" t="s">
        <v>0</v>
      </c>
      <c r="D24" s="103"/>
      <c r="E24" s="107" t="s">
        <v>670</v>
      </c>
      <c r="F24" s="107" t="str">
        <f>IF(C25="Minimum","Rate Min.","Rate w/m")</f>
        <v>Rate w/m</v>
      </c>
      <c r="G24" s="107" t="s">
        <v>670</v>
      </c>
      <c r="H24" s="107" t="s">
        <v>287</v>
      </c>
      <c r="I24" s="108"/>
      <c r="J24" s="108" t="s">
        <v>670</v>
      </c>
      <c r="K24" s="107" t="s">
        <v>663</v>
      </c>
      <c r="L24" s="99"/>
    </row>
    <row r="25" spans="1:17" ht="18.75" customHeight="1" x14ac:dyDescent="0.25">
      <c r="A25" s="367" t="str">
        <f>IF(C14="Select a Port","","Oceanfreight")</f>
        <v/>
      </c>
      <c r="B25" s="367"/>
      <c r="C25" s="247" t="str">
        <f>IF(Sheet1!B4="Select a Port","",IF(Sheet1!J4&lt;Sheet1!I4,"Minimum",Sheet1!G4))</f>
        <v/>
      </c>
      <c r="D25" s="110" t="str">
        <f>IF(Sheet1!B4="Select a Port","",IF(C25="Minimum","","x"))</f>
        <v/>
      </c>
      <c r="E25" s="111" t="str">
        <f>IF(C14="Select a Port","","Usd")</f>
        <v/>
      </c>
      <c r="F25" s="112" t="str">
        <f>IF(OR(Sheet1!B4="",Sheet1!B4="Select a port"),"",IF(C25="Minimum",VLOOKUP(Sheet1!B4,RateArray,7,FALSE),VLOOKUP(Sheet1!B4,RateArray,6,FALSE)))</f>
        <v/>
      </c>
      <c r="G25" s="112" t="str">
        <f>IF(C14="Select a Port","","Usd")</f>
        <v/>
      </c>
      <c r="H25" s="112" t="str">
        <f>IF(C14="Select a Port","",IF(C25="Minimum",F25,C25*F25))</f>
        <v/>
      </c>
      <c r="I25" s="113" t="str">
        <f>IF(C14="Select a Port","","=")</f>
        <v/>
      </c>
      <c r="J25" s="113" t="str">
        <f>IF(C14="Select a Port","","Euro")</f>
        <v/>
      </c>
      <c r="K25" s="112" t="str">
        <f>IF(C14="Select a Port","",IF(E25="usd",H25/J15,H25))</f>
        <v/>
      </c>
      <c r="L25" s="97"/>
      <c r="N25" s="241" t="s">
        <v>999</v>
      </c>
      <c r="O25" s="241" t="s">
        <v>1000</v>
      </c>
      <c r="P25" s="242"/>
      <c r="Q25" s="242"/>
    </row>
    <row r="26" spans="1:17" ht="18.75" customHeight="1" x14ac:dyDescent="0.25">
      <c r="A26" s="367" t="str">
        <f>IF(C14="Select a Port","","Stripping charges")</f>
        <v/>
      </c>
      <c r="B26" s="367"/>
      <c r="C26" s="109" t="str">
        <f>IF(OR(Sheet1!B4="",Sheet1!B4="Select a port"),"",IF(AND(G14="",G16=""),0,IF(MAX((G14/1000),G16)&lt;=1,1,IF(N26&gt;=O26,(G14/1000),G16))))</f>
        <v/>
      </c>
      <c r="D26" s="110" t="str">
        <f>IF(C14="Select a Port","","x")</f>
        <v/>
      </c>
      <c r="E26" s="111" t="str">
        <f>IF(C14="Select a Port","","Euro")</f>
        <v/>
      </c>
      <c r="F26" s="112" t="str">
        <f>IF(OR(Sheet1!B4="",Sheet1!B4="Select a port"),"",IF(Sheet1!C4=FALSE,IF(N26&gt;=O26,VLOOKUP(A26&amp;"kgs",'Locals and CFS'!C9:K10,6,FALSE),VLOOKUP(A26&amp;"cbm",'Locals and CFS'!C9:K10,6,FALSE)),IF(N26&gt;=O26,VLOOKUP(A26&amp;"kgs",'Locals and CFS'!C9:K10,7,FALSE),VLOOKUP(A26&amp;"cbm",'Locals and CFS'!C9:K10,7,FALSE))))</f>
        <v/>
      </c>
      <c r="G26" s="112" t="str">
        <f>IF(C14="Select a Port","","Euro")</f>
        <v/>
      </c>
      <c r="H26" s="112" t="str">
        <f>IF(C14="Select a Port","",C26*F26)</f>
        <v/>
      </c>
      <c r="I26" s="113" t="str">
        <f>IF(C14="Select a Port","","=")</f>
        <v/>
      </c>
      <c r="J26" s="113" t="str">
        <f>IF(C14="Select a Port","","Euro")</f>
        <v/>
      </c>
      <c r="K26" s="112" t="str">
        <f>IF(C14="Select a Port","",IF(E26="usd",H26/J15,H26))</f>
        <v/>
      </c>
      <c r="L26" s="97"/>
      <c r="N26" s="241" t="str">
        <f>IF(C14="Select a Port","",IF(Sheet1!C4=FALSE,H14*VLOOKUP(A26&amp;"kgs",'Locals and CFS'!C9:K10,6,FALSE),(H14*VLOOKUP(A26&amp;"kgs",'Locals and CFS'!C9:K10,7,FALSE))))</f>
        <v/>
      </c>
      <c r="O26" s="241" t="str">
        <f>IF(C14="Select a Port","",IF(Sheet1!C4=FALSE,H16*VLOOKUP(A26&amp;"cbm",'Locals and CFS'!C9:K10,6,FALSE),H16*VLOOKUP(A26&amp;"cbm",'Locals and CFS'!C9:K10,7,FALSE)))</f>
        <v/>
      </c>
      <c r="P26" s="242"/>
      <c r="Q26" s="242"/>
    </row>
    <row r="27" spans="1:17" ht="18.75" customHeight="1" x14ac:dyDescent="0.25">
      <c r="A27" s="367" t="str">
        <f>IF(C14="Select a Port","",IFERROR(VLOOKUP(1,Sheet1!E8:P10,2,FALSE),""))</f>
        <v/>
      </c>
      <c r="B27" s="367"/>
      <c r="C27" s="109" t="str">
        <f>IF(C14="Select a Port","",IFERROR(VLOOKUP(1,Sheet1!E8:N10,5,FALSE),""))</f>
        <v/>
      </c>
      <c r="D27" s="110" t="str">
        <f>IF(C14="Select a Port","",IFERROR(VLOOKUP(1,Sheet1!E8:P10,6,FALSE),""))</f>
        <v/>
      </c>
      <c r="E27" s="291" t="str">
        <f>IF(C14="Select a Port","",IFERROR(VLOOKUP(1,Sheet1!E8:P10,7,FALSE),""))</f>
        <v/>
      </c>
      <c r="F27" s="292" t="str">
        <f>IF(OR(Sheet1!B4="",Sheet1!B4="Select a port"),"",IF(Sheet1!C4=FALSE,VLOOKUP(A27,Local_rates,8,FALSE),VLOOKUP(A27,Local_rates,9,FALSE)))</f>
        <v/>
      </c>
      <c r="G27" s="112" t="str">
        <f>IF(C14="Select a Port","",IFERROR(VLOOKUP(1,Sheet1!E8:N10,7,FALSE),""))</f>
        <v/>
      </c>
      <c r="H27" s="112" t="str">
        <f>IF(C14="Select a Port","",C27*F27)</f>
        <v/>
      </c>
      <c r="I27" s="113" t="str">
        <f>IF(C14="Select a Port","",IFERROR(VLOOKUP(1,Sheet1!E8:P10,11,FALSE),""))</f>
        <v/>
      </c>
      <c r="J27" s="113" t="str">
        <f>IF(C14="Select a Port","","Euro")</f>
        <v/>
      </c>
      <c r="K27" s="112" t="str">
        <f>IF(C14="Select a Port","",IF(E27="usd",H27/J15,H27))</f>
        <v/>
      </c>
      <c r="L27" s="97"/>
      <c r="N27" s="242"/>
      <c r="O27" s="242"/>
      <c r="P27" s="242"/>
      <c r="Q27" s="242"/>
    </row>
    <row r="28" spans="1:17" ht="18.75" customHeight="1" x14ac:dyDescent="0.25">
      <c r="A28" s="288" t="str">
        <f>IF(C14="Select a Port","",IFERROR(VLOOKUP(2,Sheet1!E8:P10,2,FALSE),""))</f>
        <v/>
      </c>
      <c r="B28" s="288"/>
      <c r="C28" s="109" t="str">
        <f>IF(C14="Select a Port","",IFERROR(VLOOKUP(2,Sheet1!E8:P10,5,FALSE),""))</f>
        <v/>
      </c>
      <c r="D28" s="110" t="str">
        <f>IF(C14="Select a Port","",IFERROR(VLOOKUP(2,Sheet1!E8:P10,6,FALSE),""))</f>
        <v/>
      </c>
      <c r="E28" s="291" t="str">
        <f>IF(C14="Select a Port","",IFERROR(VLOOKUP(2,Sheet1!E8:N10,7,FALSE),""))</f>
        <v/>
      </c>
      <c r="F28" s="292" t="str">
        <f>IF(OR(Sheet1!B4="",Sheet1!B4="Select a port",A28=""),"",IF(Sheet1!C4=FALSE,VLOOKUP(A28,Local_rates,8,FALSE),VLOOKUP(A28,Local_rates,9,FALSE)))</f>
        <v/>
      </c>
      <c r="G28" s="112" t="str">
        <f>IF(C14="Select a Port","",IFERROR(VLOOKUP(2,Sheet1!E8:N10,7,FALSE),""))</f>
        <v/>
      </c>
      <c r="H28" s="112" t="str">
        <f>IFERROR(IF(C15="Select a Port","",C28*F28),"")</f>
        <v/>
      </c>
      <c r="I28" s="113" t="str">
        <f>IF(C14="Select a Port","",IFERROR(VLOOKUP(2,Sheet1!E8:P10,11,FALSE),""))</f>
        <v/>
      </c>
      <c r="J28" s="113" t="str">
        <f>IF(C14="Select a Port","",IFERROR(VLOOKUP(2,Sheet1!E8:P10,12,FALSE),""))</f>
        <v/>
      </c>
      <c r="K28" s="112" t="str">
        <f>IF(C14="Select a Port","",IF(E28="usd",H28/J15,H28))</f>
        <v/>
      </c>
      <c r="L28" s="97"/>
      <c r="N28" s="242"/>
      <c r="O28" s="242"/>
      <c r="P28" s="242"/>
      <c r="Q28" s="242"/>
    </row>
    <row r="29" spans="1:17" ht="18.75" customHeight="1" x14ac:dyDescent="0.25">
      <c r="A29" s="367" t="str">
        <f>IFERROR(VLOOKUP(3,Sheet1!E8:P10,2,FALSE),"")</f>
        <v/>
      </c>
      <c r="B29" s="367"/>
      <c r="C29" s="247" t="str">
        <f>IF(C14="Select a Port","",IFERROR(VLOOKUP(3,Sheet1!E8:P10,5,FALSE),""))</f>
        <v/>
      </c>
      <c r="D29" s="113" t="str">
        <f>IF(C14="Select a Port","",IFERROR(VLOOKUP(3,Sheet1!E8:P10,6,FALSE),""))</f>
        <v/>
      </c>
      <c r="E29" s="291" t="str">
        <f>IF(C14="Select a Port","",IFERROR(VLOOKUP(3,Sheet1!E8:P10,7,FALSE),""))</f>
        <v/>
      </c>
      <c r="F29" s="292" t="str">
        <f>IFERROR(VLOOKUP(3,Sheet1!E8:P10,8,FALSE),"")</f>
        <v/>
      </c>
      <c r="G29" s="112" t="str">
        <f>IFERROR(VLOOKUP(3,Sheet1!E8:P10,7,FALSE),"")</f>
        <v/>
      </c>
      <c r="H29" s="112" t="str">
        <f>IFERROR(IF(C15="Select a Port","",C29*F29),"")</f>
        <v/>
      </c>
      <c r="I29" s="113" t="str">
        <f>IFERROR(VLOOKUP(3,Sheet1!E8:P10,11,FALSE),"")</f>
        <v/>
      </c>
      <c r="J29" s="113" t="str">
        <f>IFERROR(VLOOKUP(3,Sheet1!E8:P10,12,FALSE),"")</f>
        <v/>
      </c>
      <c r="K29" s="112" t="str">
        <f>IF(C14="Select a Port","",IF(E29="usd",H29/J15,H29))</f>
        <v/>
      </c>
      <c r="L29" s="97"/>
      <c r="N29" s="242"/>
      <c r="O29" s="242"/>
      <c r="P29" s="242"/>
      <c r="Q29" s="242"/>
    </row>
    <row r="30" spans="1:17" ht="9.75" customHeight="1" x14ac:dyDescent="0.25">
      <c r="A30" s="95"/>
      <c r="B30" s="95"/>
      <c r="C30" s="95"/>
      <c r="D30" s="95"/>
      <c r="E30" s="95"/>
      <c r="F30" s="95"/>
      <c r="G30" s="95"/>
      <c r="H30" s="96"/>
      <c r="I30" s="96"/>
      <c r="J30" s="96"/>
      <c r="K30" s="96"/>
      <c r="L30" s="97"/>
      <c r="N30" s="242"/>
      <c r="O30" s="242"/>
      <c r="P30" s="242"/>
      <c r="Q30" s="242"/>
    </row>
    <row r="31" spans="1:17" ht="18.75" customHeight="1" x14ac:dyDescent="0.25">
      <c r="A31" s="95"/>
      <c r="B31" s="95"/>
      <c r="C31" s="95"/>
      <c r="D31" s="95"/>
      <c r="E31" s="95"/>
      <c r="F31" s="95"/>
      <c r="G31" s="95"/>
      <c r="H31" s="96"/>
      <c r="I31" s="108" t="s">
        <v>663</v>
      </c>
      <c r="J31" s="108" t="s">
        <v>43</v>
      </c>
      <c r="K31" s="114">
        <f>SUM(K25:K30)</f>
        <v>0</v>
      </c>
      <c r="L31" s="97"/>
    </row>
    <row r="32" spans="1:17" ht="18.75" customHeight="1" x14ac:dyDescent="0.25">
      <c r="A32" s="95"/>
      <c r="B32" s="95"/>
      <c r="D32" s="95"/>
      <c r="E32" s="95"/>
      <c r="F32" s="95"/>
      <c r="G32" s="95"/>
      <c r="H32" s="96"/>
      <c r="I32" s="96"/>
      <c r="J32" s="96"/>
      <c r="K32" s="96"/>
      <c r="L32" s="97"/>
    </row>
    <row r="33" spans="1:12" ht="18.75" customHeight="1" x14ac:dyDescent="0.2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</row>
    <row r="34" spans="1:12" ht="18.75" customHeight="1" x14ac:dyDescent="0.3">
      <c r="A34" s="368" t="s">
        <v>674</v>
      </c>
      <c r="B34" s="368"/>
      <c r="C34" s="368"/>
      <c r="D34" s="368"/>
      <c r="E34" s="368"/>
      <c r="F34" s="368"/>
      <c r="G34" s="368"/>
      <c r="H34" s="368"/>
      <c r="I34" s="368"/>
      <c r="J34" s="368"/>
      <c r="K34" s="368"/>
    </row>
    <row r="35" spans="1:12" ht="18.75" customHeight="1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</row>
    <row r="36" spans="1:12" ht="18.75" customHeight="1" x14ac:dyDescent="0.2">
      <c r="A36" s="369" t="s">
        <v>676</v>
      </c>
      <c r="B36" s="369"/>
      <c r="C36" s="369"/>
      <c r="D36" s="369"/>
      <c r="E36" s="369"/>
      <c r="F36" s="369"/>
      <c r="G36" s="369"/>
      <c r="H36" s="369"/>
      <c r="I36" s="369"/>
      <c r="J36" s="369"/>
      <c r="K36" s="369"/>
    </row>
    <row r="37" spans="1:12" ht="18.75" customHeight="1" x14ac:dyDescent="0.2">
      <c r="A37" s="369" t="s">
        <v>677</v>
      </c>
      <c r="B37" s="369"/>
      <c r="C37" s="369"/>
      <c r="D37" s="369"/>
      <c r="E37" s="369"/>
      <c r="F37" s="369"/>
      <c r="G37" s="369"/>
      <c r="H37" s="369"/>
      <c r="I37" s="369"/>
      <c r="J37" s="369"/>
      <c r="K37" s="369"/>
    </row>
    <row r="38" spans="1:12" ht="18.75" customHeight="1" x14ac:dyDescent="0.2">
      <c r="A38" s="369" t="s">
        <v>678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</row>
    <row r="39" spans="1:12" ht="18.75" customHeight="1" x14ac:dyDescent="0.25">
      <c r="A39" s="369" t="s">
        <v>675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97"/>
    </row>
    <row r="40" spans="1:12" ht="18.75" customHeight="1" x14ac:dyDescent="0.2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97"/>
    </row>
    <row r="41" spans="1:12" ht="18.75" customHeight="1" x14ac:dyDescent="0.25">
      <c r="A41" s="95"/>
      <c r="B41" s="95"/>
      <c r="C41" s="95"/>
      <c r="D41" s="95"/>
      <c r="E41" s="95"/>
      <c r="F41" s="95"/>
      <c r="G41" s="95"/>
      <c r="H41" s="96"/>
      <c r="I41" s="96"/>
      <c r="J41" s="96"/>
      <c r="K41" s="96"/>
      <c r="L41" s="97"/>
    </row>
    <row r="42" spans="1:12" ht="27.75" x14ac:dyDescent="0.25">
      <c r="A42" s="377" t="s">
        <v>673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97"/>
    </row>
    <row r="43" spans="1:12" ht="18.75" customHeight="1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</row>
    <row r="44" spans="1:12" ht="27.75" x14ac:dyDescent="0.2">
      <c r="A44" s="366" t="s">
        <v>672</v>
      </c>
      <c r="B44" s="366"/>
      <c r="C44" s="366"/>
      <c r="D44" s="366"/>
      <c r="E44" s="366"/>
      <c r="F44" s="366"/>
      <c r="G44" s="366"/>
      <c r="H44" s="366"/>
      <c r="I44" s="366"/>
      <c r="J44" s="366"/>
      <c r="K44" s="366"/>
    </row>
    <row r="45" spans="1:12" ht="18.75" customHeight="1" x14ac:dyDescent="0.2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</row>
    <row r="46" spans="1:12" ht="18.75" customHeight="1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</row>
    <row r="47" spans="1:12" ht="18.75" customHeight="1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</row>
    <row r="48" spans="1:12" ht="18.75" customHeight="1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</row>
    <row r="49" spans="1:12" ht="18.75" customHeight="1" x14ac:dyDescent="0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</row>
    <row r="50" spans="1:12" ht="18.75" customHeight="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2" ht="18.75" customHeight="1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</row>
    <row r="52" spans="1:12" ht="18.75" customHeight="1" x14ac:dyDescent="0.2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</row>
    <row r="53" spans="1:12" ht="18.75" customHeight="1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</row>
    <row r="54" spans="1:12" ht="18.75" customHeight="1" x14ac:dyDescent="0.2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</row>
    <row r="55" spans="1:12" ht="18.75" customHeight="1" x14ac:dyDescent="0.2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</row>
    <row r="56" spans="1:12" ht="18.75" customHeight="1" x14ac:dyDescent="0.2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</row>
    <row r="57" spans="1:12" ht="18.75" customHeight="1" x14ac:dyDescent="0.25">
      <c r="A57" s="95"/>
      <c r="B57" s="95"/>
      <c r="C57" s="95"/>
      <c r="D57" s="95"/>
      <c r="E57" s="95"/>
      <c r="F57" s="95"/>
      <c r="G57" s="95"/>
      <c r="H57" s="96"/>
      <c r="I57" s="96"/>
      <c r="J57" s="96"/>
      <c r="K57" s="96"/>
      <c r="L57" s="97"/>
    </row>
    <row r="58" spans="1:12" ht="18.75" customHeight="1" x14ac:dyDescent="0.25">
      <c r="A58" s="95"/>
      <c r="B58" s="95"/>
      <c r="C58" s="95"/>
      <c r="D58" s="95"/>
      <c r="E58" s="95"/>
      <c r="F58" s="95"/>
      <c r="G58" s="95"/>
      <c r="H58" s="96"/>
      <c r="I58" s="96"/>
      <c r="J58" s="96"/>
      <c r="K58" s="96"/>
      <c r="L58" s="97"/>
    </row>
    <row r="59" spans="1:12" ht="18.75" customHeight="1" x14ac:dyDescent="0.25">
      <c r="A59" s="95"/>
      <c r="B59" s="95"/>
      <c r="C59" s="95"/>
      <c r="D59" s="95"/>
      <c r="E59" s="95"/>
      <c r="F59" s="95"/>
      <c r="G59" s="95"/>
      <c r="H59" s="96"/>
      <c r="I59" s="96"/>
      <c r="J59" s="96"/>
      <c r="K59" s="96"/>
      <c r="L59" s="97"/>
    </row>
    <row r="60" spans="1:12" ht="18.75" customHeight="1" x14ac:dyDescent="0.25">
      <c r="A60" s="95"/>
      <c r="B60" s="95"/>
      <c r="C60" s="95"/>
      <c r="D60" s="95"/>
      <c r="E60" s="95"/>
      <c r="F60" s="95"/>
      <c r="G60" s="95"/>
      <c r="H60" s="96"/>
      <c r="I60" s="96"/>
      <c r="J60" s="96"/>
      <c r="K60" s="96"/>
      <c r="L60" s="97"/>
    </row>
    <row r="61" spans="1:12" ht="18.600000000000001" customHeight="1" x14ac:dyDescent="0.25">
      <c r="A61" s="95"/>
      <c r="B61" s="95"/>
      <c r="C61" s="95"/>
      <c r="D61" s="95"/>
      <c r="E61" s="95"/>
      <c r="F61" s="95"/>
      <c r="G61" s="95"/>
      <c r="H61" s="96"/>
      <c r="I61" s="96"/>
      <c r="J61" s="96"/>
      <c r="K61" s="96"/>
      <c r="L61" s="97"/>
    </row>
    <row r="62" spans="1:12" ht="18.75" customHeight="1" x14ac:dyDescent="0.25">
      <c r="A62" s="95"/>
      <c r="B62" s="95"/>
      <c r="C62" s="95"/>
      <c r="D62" s="95"/>
      <c r="E62" s="95"/>
      <c r="F62" s="95"/>
      <c r="G62" s="95"/>
      <c r="H62" s="96"/>
      <c r="I62" s="96"/>
      <c r="J62" s="96"/>
      <c r="K62" s="96"/>
      <c r="L62" s="97"/>
    </row>
    <row r="63" spans="1:12" ht="18.75" customHeight="1" x14ac:dyDescent="0.25">
      <c r="A63" s="95"/>
      <c r="B63" s="95"/>
      <c r="C63" s="95"/>
      <c r="D63" s="95"/>
      <c r="E63" s="95"/>
      <c r="F63" s="95"/>
      <c r="G63" s="95"/>
      <c r="H63" s="96"/>
      <c r="I63" s="96"/>
      <c r="J63" s="96"/>
      <c r="K63" s="96"/>
      <c r="L63" s="97"/>
    </row>
    <row r="64" spans="1:12" ht="108.75" customHeight="1" x14ac:dyDescent="0.25">
      <c r="A64" s="95"/>
      <c r="B64" s="95"/>
      <c r="C64" s="95"/>
      <c r="D64" s="95"/>
      <c r="E64" s="95"/>
      <c r="F64" s="95"/>
      <c r="G64" s="95"/>
      <c r="H64" s="96"/>
      <c r="I64" s="96"/>
      <c r="J64" s="96"/>
      <c r="K64" s="96"/>
    </row>
  </sheetData>
  <sheetProtection algorithmName="SHA-512" hashValue="aSq9T5E/hW9EcIYHDM/oAHur7ZObRjBCHUju//eokJBLIfjszqNiY0WIkOzx+LGNkICEBkC+1K8EKXgEcBz01Q==" saltValue="QxeobeYf2GDntih6yN1+dA==" spinCount="100000" sheet="1" objects="1" scenarios="1" selectLockedCells="1" autoFilter="0"/>
  <mergeCells count="42">
    <mergeCell ref="Q7:S8"/>
    <mergeCell ref="A38:K38"/>
    <mergeCell ref="A39:K39"/>
    <mergeCell ref="A42:K42"/>
    <mergeCell ref="I16:K16"/>
    <mergeCell ref="A17:B17"/>
    <mergeCell ref="A19:B19"/>
    <mergeCell ref="C18:D18"/>
    <mergeCell ref="C19:D19"/>
    <mergeCell ref="F16:F17"/>
    <mergeCell ref="G16:G17"/>
    <mergeCell ref="A22:K22"/>
    <mergeCell ref="A44:K44"/>
    <mergeCell ref="C17:D17"/>
    <mergeCell ref="A25:B25"/>
    <mergeCell ref="A34:K34"/>
    <mergeCell ref="A36:K36"/>
    <mergeCell ref="A37:K37"/>
    <mergeCell ref="A26:B26"/>
    <mergeCell ref="A27:B27"/>
    <mergeCell ref="I17:K17"/>
    <mergeCell ref="I18:K18"/>
    <mergeCell ref="I19:K19"/>
    <mergeCell ref="A18:B18"/>
    <mergeCell ref="A29:B29"/>
    <mergeCell ref="A23:B23"/>
    <mergeCell ref="F18:F19"/>
    <mergeCell ref="G18:G19"/>
    <mergeCell ref="A2:K3"/>
    <mergeCell ref="A16:B16"/>
    <mergeCell ref="C16:D16"/>
    <mergeCell ref="J14:K14"/>
    <mergeCell ref="J15:K15"/>
    <mergeCell ref="A7:K7"/>
    <mergeCell ref="A8:K8"/>
    <mergeCell ref="A9:K9"/>
    <mergeCell ref="G14:G15"/>
    <mergeCell ref="A14:B15"/>
    <mergeCell ref="F14:F15"/>
    <mergeCell ref="C14:D15"/>
    <mergeCell ref="A12:K12"/>
    <mergeCell ref="D5:E5"/>
  </mergeCells>
  <dataValidations count="1">
    <dataValidation type="list" allowBlank="1" showInputMessage="1" showErrorMessage="1" sqref="Q7:S8 C14:D15">
      <formula1>Dep_Ports</formula1>
    </dataValidation>
  </dataValidations>
  <hyperlinks>
    <hyperlink ref="A44" r:id="rId1"/>
  </hyperlinks>
  <printOptions horizontalCentered="1"/>
  <pageMargins left="0.23622047244094491" right="0.23622047244094491" top="0.11811023622047245" bottom="7.874015748031496E-2" header="0.31496062992125984" footer="0.31496062992125984"/>
  <pageSetup paperSize="9" scale="55" orientation="portrait" r:id="rId2"/>
  <headerFooter scaleWithDoc="0"/>
  <ignoredErrors>
    <ignoredError sqref="F29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81"/>
  <sheetViews>
    <sheetView zoomScale="75" zoomScaleNormal="75" zoomScaleSheetLayoutView="75" zoomScalePageLayoutView="75" workbookViewId="0">
      <pane ySplit="7" topLeftCell="A8" activePane="bottomLeft" state="frozen"/>
      <selection pane="bottomLeft" activeCell="A7" sqref="A7"/>
    </sheetView>
  </sheetViews>
  <sheetFormatPr defaultColWidth="9.140625" defaultRowHeight="12.75" x14ac:dyDescent="0.2"/>
  <cols>
    <col min="1" max="2" width="19.5703125" style="15" bestFit="1" customWidth="1"/>
    <col min="3" max="3" width="11.7109375" style="15" customWidth="1"/>
    <col min="4" max="4" width="30.5703125" style="15" bestFit="1" customWidth="1"/>
    <col min="5" max="5" width="30.28515625" style="15" customWidth="1"/>
    <col min="6" max="6" width="28" style="15" hidden="1" customWidth="1"/>
    <col min="7" max="7" width="9.5703125" style="15" customWidth="1"/>
    <col min="8" max="8" width="15.7109375" style="127" customWidth="1"/>
    <col min="9" max="9" width="15.7109375" style="289" customWidth="1"/>
    <col min="10" max="10" width="19.7109375" style="127" bestFit="1" customWidth="1"/>
    <col min="11" max="11" width="15.7109375" style="15" customWidth="1"/>
    <col min="12" max="23" width="9.140625" style="245"/>
    <col min="24" max="16384" width="9.140625" style="15"/>
  </cols>
  <sheetData>
    <row r="1" spans="1:23" ht="214.15" customHeight="1" x14ac:dyDescent="0.2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</row>
    <row r="2" spans="1:23" ht="17.25" customHeight="1" x14ac:dyDescent="0.2">
      <c r="A2" s="391" t="s">
        <v>1199</v>
      </c>
      <c r="B2" s="391"/>
      <c r="C2" s="391"/>
      <c r="D2" s="391"/>
      <c r="E2" s="391"/>
      <c r="F2" s="391"/>
      <c r="G2" s="391"/>
      <c r="H2" s="391"/>
      <c r="I2" s="391"/>
      <c r="J2" s="296"/>
      <c r="K2" s="296"/>
    </row>
    <row r="3" spans="1:23" ht="18" customHeight="1" x14ac:dyDescent="0.2">
      <c r="A3" s="391"/>
      <c r="B3" s="391"/>
      <c r="C3" s="391"/>
      <c r="D3" s="391"/>
      <c r="E3" s="391"/>
      <c r="F3" s="391"/>
      <c r="G3" s="391"/>
      <c r="H3" s="391"/>
      <c r="I3" s="391"/>
      <c r="J3" s="296"/>
      <c r="K3" s="296"/>
    </row>
    <row r="4" spans="1:23" ht="18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</row>
    <row r="5" spans="1:23" ht="26.25" x14ac:dyDescent="0.2">
      <c r="A5" s="390" t="s">
        <v>1004</v>
      </c>
      <c r="B5" s="390"/>
      <c r="C5" s="390"/>
      <c r="D5" s="390"/>
      <c r="E5" s="244" t="s">
        <v>1422</v>
      </c>
      <c r="F5" s="246"/>
      <c r="G5" s="244"/>
      <c r="H5" s="244"/>
      <c r="I5" s="244"/>
      <c r="J5" s="244"/>
      <c r="K5" s="244"/>
    </row>
    <row r="6" spans="1:23" ht="12" customHeight="1" thickBot="1" x14ac:dyDescent="0.25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</row>
    <row r="7" spans="1:23" ht="18.75" thickBot="1" x14ac:dyDescent="0.3">
      <c r="A7" s="237" t="s">
        <v>620</v>
      </c>
      <c r="B7" s="238" t="s">
        <v>619</v>
      </c>
      <c r="C7" s="238" t="s">
        <v>153</v>
      </c>
      <c r="D7" s="238" t="s">
        <v>650</v>
      </c>
      <c r="E7" s="238" t="s">
        <v>2</v>
      </c>
      <c r="F7" s="238" t="s">
        <v>652</v>
      </c>
      <c r="G7" s="238" t="s">
        <v>152</v>
      </c>
      <c r="H7" s="239" t="s">
        <v>1301</v>
      </c>
      <c r="I7" s="239" t="s">
        <v>1302</v>
      </c>
      <c r="J7" s="239" t="s">
        <v>998</v>
      </c>
      <c r="K7" s="240" t="s">
        <v>997</v>
      </c>
      <c r="W7" s="15"/>
    </row>
    <row r="8" spans="1:23" ht="18" customHeight="1" x14ac:dyDescent="0.25">
      <c r="A8" s="141" t="s">
        <v>621</v>
      </c>
      <c r="B8" s="141" t="s">
        <v>623</v>
      </c>
      <c r="C8" s="141" t="s">
        <v>92</v>
      </c>
      <c r="D8" s="141" t="s">
        <v>80</v>
      </c>
      <c r="E8" s="141" t="s">
        <v>32</v>
      </c>
      <c r="F8" s="143" t="s">
        <v>653</v>
      </c>
      <c r="G8" s="141" t="s">
        <v>4</v>
      </c>
      <c r="H8" s="278">
        <v>65</v>
      </c>
      <c r="I8" s="278">
        <v>65</v>
      </c>
      <c r="J8" s="142" t="s">
        <v>5</v>
      </c>
      <c r="K8" s="142">
        <v>35</v>
      </c>
      <c r="W8" s="15"/>
    </row>
    <row r="9" spans="1:23" ht="18" customHeight="1" x14ac:dyDescent="0.25">
      <c r="A9" s="141" t="s">
        <v>621</v>
      </c>
      <c r="B9" s="141" t="s">
        <v>623</v>
      </c>
      <c r="C9" s="141" t="s">
        <v>93</v>
      </c>
      <c r="D9" s="141" t="s">
        <v>81</v>
      </c>
      <c r="E9" s="141" t="s">
        <v>32</v>
      </c>
      <c r="F9" s="143" t="s">
        <v>653</v>
      </c>
      <c r="G9" s="141" t="s">
        <v>4</v>
      </c>
      <c r="H9" s="278">
        <v>57</v>
      </c>
      <c r="I9" s="278">
        <v>57</v>
      </c>
      <c r="J9" s="142" t="s">
        <v>5</v>
      </c>
      <c r="K9" s="142">
        <v>35</v>
      </c>
      <c r="W9" s="15"/>
    </row>
    <row r="10" spans="1:23" ht="18" customHeight="1" x14ac:dyDescent="0.25">
      <c r="A10" s="141" t="s">
        <v>621</v>
      </c>
      <c r="B10" s="141" t="s">
        <v>623</v>
      </c>
      <c r="C10" s="141" t="s">
        <v>94</v>
      </c>
      <c r="D10" s="141" t="s">
        <v>82</v>
      </c>
      <c r="E10" s="141" t="s">
        <v>32</v>
      </c>
      <c r="F10" s="143" t="s">
        <v>653</v>
      </c>
      <c r="G10" s="141" t="s">
        <v>4</v>
      </c>
      <c r="H10" s="278">
        <v>52</v>
      </c>
      <c r="I10" s="278">
        <v>52</v>
      </c>
      <c r="J10" s="142" t="s">
        <v>5</v>
      </c>
      <c r="K10" s="142">
        <v>33</v>
      </c>
      <c r="W10" s="15"/>
    </row>
    <row r="11" spans="1:23" ht="18" customHeight="1" x14ac:dyDescent="0.25">
      <c r="A11" s="141" t="s">
        <v>621</v>
      </c>
      <c r="B11" s="141" t="s">
        <v>623</v>
      </c>
      <c r="C11" s="141" t="s">
        <v>95</v>
      </c>
      <c r="D11" s="141" t="s">
        <v>83</v>
      </c>
      <c r="E11" s="141" t="s">
        <v>32</v>
      </c>
      <c r="F11" s="143" t="s">
        <v>653</v>
      </c>
      <c r="G11" s="141" t="s">
        <v>4</v>
      </c>
      <c r="H11" s="278">
        <v>58</v>
      </c>
      <c r="I11" s="278">
        <v>58</v>
      </c>
      <c r="J11" s="142" t="s">
        <v>5</v>
      </c>
      <c r="K11" s="142">
        <v>42</v>
      </c>
      <c r="W11" s="15"/>
    </row>
    <row r="12" spans="1:23" ht="18" customHeight="1" x14ac:dyDescent="0.25">
      <c r="A12" s="141" t="s">
        <v>621</v>
      </c>
      <c r="B12" s="141" t="s">
        <v>623</v>
      </c>
      <c r="C12" s="141" t="s">
        <v>258</v>
      </c>
      <c r="D12" s="141" t="s">
        <v>84</v>
      </c>
      <c r="E12" s="141" t="s">
        <v>32</v>
      </c>
      <c r="F12" s="143" t="s">
        <v>653</v>
      </c>
      <c r="G12" s="141" t="s">
        <v>4</v>
      </c>
      <c r="H12" s="278">
        <v>58</v>
      </c>
      <c r="I12" s="278">
        <v>58</v>
      </c>
      <c r="J12" s="142" t="s">
        <v>5</v>
      </c>
      <c r="K12" s="142">
        <v>42</v>
      </c>
      <c r="W12" s="15"/>
    </row>
    <row r="13" spans="1:23" ht="18" customHeight="1" x14ac:dyDescent="0.25">
      <c r="A13" s="141" t="s">
        <v>621</v>
      </c>
      <c r="B13" s="141" t="s">
        <v>624</v>
      </c>
      <c r="C13" s="141" t="s">
        <v>96</v>
      </c>
      <c r="D13" s="141" t="s">
        <v>91</v>
      </c>
      <c r="E13" s="141" t="s">
        <v>32</v>
      </c>
      <c r="F13" s="143" t="s">
        <v>653</v>
      </c>
      <c r="G13" s="141" t="s">
        <v>4</v>
      </c>
      <c r="H13" s="278">
        <v>76</v>
      </c>
      <c r="I13" s="278">
        <v>76</v>
      </c>
      <c r="J13" s="142" t="s">
        <v>5</v>
      </c>
      <c r="K13" s="142">
        <v>47</v>
      </c>
      <c r="W13" s="15"/>
    </row>
    <row r="14" spans="1:23" ht="18" customHeight="1" x14ac:dyDescent="0.25">
      <c r="A14" s="141" t="s">
        <v>621</v>
      </c>
      <c r="B14" s="141" t="s">
        <v>624</v>
      </c>
      <c r="C14" s="141" t="s">
        <v>271</v>
      </c>
      <c r="D14" s="141" t="s">
        <v>273</v>
      </c>
      <c r="E14" s="141" t="s">
        <v>32</v>
      </c>
      <c r="F14" s="143" t="s">
        <v>653</v>
      </c>
      <c r="G14" s="141" t="s">
        <v>4</v>
      </c>
      <c r="H14" s="278">
        <v>89</v>
      </c>
      <c r="I14" s="278">
        <v>89</v>
      </c>
      <c r="J14" s="142" t="s">
        <v>5</v>
      </c>
      <c r="K14" s="142">
        <v>44</v>
      </c>
      <c r="W14" s="15"/>
    </row>
    <row r="15" spans="1:23" ht="18" customHeight="1" x14ac:dyDescent="0.25">
      <c r="A15" s="141" t="s">
        <v>621</v>
      </c>
      <c r="B15" s="141" t="s">
        <v>624</v>
      </c>
      <c r="C15" s="141" t="s">
        <v>270</v>
      </c>
      <c r="D15" s="141" t="s">
        <v>272</v>
      </c>
      <c r="E15" s="141" t="s">
        <v>32</v>
      </c>
      <c r="F15" s="143" t="s">
        <v>653</v>
      </c>
      <c r="G15" s="141" t="s">
        <v>4</v>
      </c>
      <c r="H15" s="278">
        <v>89</v>
      </c>
      <c r="I15" s="278">
        <v>89</v>
      </c>
      <c r="J15" s="142" t="s">
        <v>5</v>
      </c>
      <c r="K15" s="142">
        <v>44</v>
      </c>
      <c r="W15" s="15"/>
    </row>
    <row r="16" spans="1:23" ht="18" customHeight="1" x14ac:dyDescent="0.25">
      <c r="A16" s="141" t="s">
        <v>622</v>
      </c>
      <c r="B16" s="141" t="s">
        <v>1001</v>
      </c>
      <c r="C16" s="141" t="s">
        <v>173</v>
      </c>
      <c r="D16" s="141" t="s">
        <v>174</v>
      </c>
      <c r="E16" s="141" t="s">
        <v>32</v>
      </c>
      <c r="F16" s="143" t="s">
        <v>653</v>
      </c>
      <c r="G16" s="141" t="s">
        <v>4</v>
      </c>
      <c r="H16" s="278">
        <v>37</v>
      </c>
      <c r="I16" s="278">
        <v>37</v>
      </c>
      <c r="J16" s="142" t="s">
        <v>5</v>
      </c>
      <c r="K16" s="142">
        <v>33</v>
      </c>
      <c r="W16" s="15"/>
    </row>
    <row r="17" spans="1:23" ht="18" customHeight="1" x14ac:dyDescent="0.25">
      <c r="A17" s="141" t="s">
        <v>622</v>
      </c>
      <c r="B17" s="141" t="s">
        <v>1001</v>
      </c>
      <c r="C17" s="141" t="s">
        <v>175</v>
      </c>
      <c r="D17" s="141" t="s">
        <v>176</v>
      </c>
      <c r="E17" s="141" t="s">
        <v>32</v>
      </c>
      <c r="F17" s="143" t="s">
        <v>653</v>
      </c>
      <c r="G17" s="141" t="s">
        <v>4</v>
      </c>
      <c r="H17" s="278">
        <v>35</v>
      </c>
      <c r="I17" s="278">
        <v>35</v>
      </c>
      <c r="J17" s="142" t="s">
        <v>5</v>
      </c>
      <c r="K17" s="142">
        <v>31</v>
      </c>
      <c r="W17" s="15"/>
    </row>
    <row r="18" spans="1:23" ht="18" customHeight="1" x14ac:dyDescent="0.25">
      <c r="A18" s="141" t="s">
        <v>622</v>
      </c>
      <c r="B18" s="141" t="s">
        <v>625</v>
      </c>
      <c r="C18" s="141" t="s">
        <v>1372</v>
      </c>
      <c r="D18" s="141" t="s">
        <v>1375</v>
      </c>
      <c r="E18" s="141" t="s">
        <v>14</v>
      </c>
      <c r="F18" s="143" t="s">
        <v>653</v>
      </c>
      <c r="G18" s="141" t="s">
        <v>4</v>
      </c>
      <c r="H18" s="278">
        <v>34</v>
      </c>
      <c r="I18" s="278">
        <v>34</v>
      </c>
      <c r="J18" s="142" t="s">
        <v>5</v>
      </c>
      <c r="K18" s="142">
        <v>33</v>
      </c>
      <c r="W18" s="15"/>
    </row>
    <row r="19" spans="1:23" ht="18" customHeight="1" x14ac:dyDescent="0.25">
      <c r="A19" s="141" t="s">
        <v>622</v>
      </c>
      <c r="B19" s="141" t="s">
        <v>625</v>
      </c>
      <c r="C19" s="141" t="s">
        <v>1373</v>
      </c>
      <c r="D19" s="141" t="s">
        <v>1376</v>
      </c>
      <c r="E19" s="141" t="s">
        <v>14</v>
      </c>
      <c r="F19" s="143" t="s">
        <v>653</v>
      </c>
      <c r="G19" s="141" t="s">
        <v>4</v>
      </c>
      <c r="H19" s="278">
        <v>35</v>
      </c>
      <c r="I19" s="278">
        <v>35</v>
      </c>
      <c r="J19" s="142" t="s">
        <v>5</v>
      </c>
      <c r="K19" s="142">
        <v>33</v>
      </c>
      <c r="W19" s="15"/>
    </row>
    <row r="20" spans="1:23" ht="18" customHeight="1" x14ac:dyDescent="0.25">
      <c r="A20" s="141" t="s">
        <v>622</v>
      </c>
      <c r="B20" s="141" t="s">
        <v>625</v>
      </c>
      <c r="C20" s="141" t="s">
        <v>1374</v>
      </c>
      <c r="D20" s="141" t="s">
        <v>1377</v>
      </c>
      <c r="E20" s="141" t="s">
        <v>14</v>
      </c>
      <c r="F20" s="143" t="s">
        <v>653</v>
      </c>
      <c r="G20" s="141" t="s">
        <v>4</v>
      </c>
      <c r="H20" s="278">
        <v>68</v>
      </c>
      <c r="I20" s="278">
        <v>68</v>
      </c>
      <c r="J20" s="142" t="s">
        <v>5</v>
      </c>
      <c r="K20" s="142">
        <v>33</v>
      </c>
      <c r="W20" s="15"/>
    </row>
    <row r="21" spans="1:23" ht="18" customHeight="1" x14ac:dyDescent="0.25">
      <c r="A21" s="141" t="s">
        <v>622</v>
      </c>
      <c r="B21" s="141" t="s">
        <v>625</v>
      </c>
      <c r="C21" s="141" t="s">
        <v>97</v>
      </c>
      <c r="D21" s="141" t="s">
        <v>6</v>
      </c>
      <c r="E21" s="141" t="s">
        <v>20</v>
      </c>
      <c r="F21" s="143" t="s">
        <v>653</v>
      </c>
      <c r="G21" s="141" t="s">
        <v>4</v>
      </c>
      <c r="H21" s="278">
        <v>18</v>
      </c>
      <c r="I21" s="278">
        <v>18</v>
      </c>
      <c r="J21" s="142" t="s">
        <v>5</v>
      </c>
      <c r="K21" s="142">
        <v>32</v>
      </c>
      <c r="W21" s="15"/>
    </row>
    <row r="22" spans="1:23" ht="18" customHeight="1" x14ac:dyDescent="0.25">
      <c r="A22" s="141" t="s">
        <v>622</v>
      </c>
      <c r="B22" s="141" t="s">
        <v>625</v>
      </c>
      <c r="C22" s="141" t="s">
        <v>98</v>
      </c>
      <c r="D22" s="141" t="s">
        <v>87</v>
      </c>
      <c r="E22" s="141" t="s">
        <v>15</v>
      </c>
      <c r="F22" s="143" t="s">
        <v>653</v>
      </c>
      <c r="G22" s="141" t="s">
        <v>4</v>
      </c>
      <c r="H22" s="278">
        <v>34</v>
      </c>
      <c r="I22" s="278">
        <v>34</v>
      </c>
      <c r="J22" s="142" t="s">
        <v>5</v>
      </c>
      <c r="K22" s="142">
        <v>31</v>
      </c>
      <c r="W22" s="15"/>
    </row>
    <row r="23" spans="1:23" ht="18" customHeight="1" x14ac:dyDescent="0.25">
      <c r="A23" s="141" t="s">
        <v>622</v>
      </c>
      <c r="B23" s="141" t="s">
        <v>625</v>
      </c>
      <c r="C23" s="141" t="s">
        <v>99</v>
      </c>
      <c r="D23" s="141" t="s">
        <v>7</v>
      </c>
      <c r="E23" s="141" t="s">
        <v>237</v>
      </c>
      <c r="F23" s="143" t="s">
        <v>653</v>
      </c>
      <c r="G23" s="141" t="s">
        <v>4</v>
      </c>
      <c r="H23" s="278">
        <v>29</v>
      </c>
      <c r="I23" s="278">
        <v>29</v>
      </c>
      <c r="J23" s="142" t="s">
        <v>5</v>
      </c>
      <c r="K23" s="142">
        <v>32</v>
      </c>
      <c r="W23" s="15"/>
    </row>
    <row r="24" spans="1:23" ht="18" customHeight="1" x14ac:dyDescent="0.25">
      <c r="A24" s="141" t="s">
        <v>622</v>
      </c>
      <c r="B24" s="141" t="s">
        <v>625</v>
      </c>
      <c r="C24" s="141" t="s">
        <v>100</v>
      </c>
      <c r="D24" s="141" t="s">
        <v>8</v>
      </c>
      <c r="E24" s="141" t="s">
        <v>17</v>
      </c>
      <c r="F24" s="143" t="s">
        <v>653</v>
      </c>
      <c r="G24" s="141" t="s">
        <v>4</v>
      </c>
      <c r="H24" s="278">
        <v>27</v>
      </c>
      <c r="I24" s="278">
        <v>27</v>
      </c>
      <c r="J24" s="142" t="s">
        <v>5</v>
      </c>
      <c r="K24" s="142">
        <v>36</v>
      </c>
      <c r="W24" s="15"/>
    </row>
    <row r="25" spans="1:23" ht="18" customHeight="1" x14ac:dyDescent="0.25">
      <c r="A25" s="141" t="s">
        <v>622</v>
      </c>
      <c r="B25" s="141" t="s">
        <v>625</v>
      </c>
      <c r="C25" s="141" t="s">
        <v>101</v>
      </c>
      <c r="D25" s="141" t="s">
        <v>9</v>
      </c>
      <c r="E25" s="141" t="s">
        <v>20</v>
      </c>
      <c r="F25" s="143" t="s">
        <v>653</v>
      </c>
      <c r="G25" s="141" t="s">
        <v>4</v>
      </c>
      <c r="H25" s="278">
        <v>13</v>
      </c>
      <c r="I25" s="278">
        <v>13</v>
      </c>
      <c r="J25" s="142" t="s">
        <v>5</v>
      </c>
      <c r="K25" s="142">
        <v>30</v>
      </c>
      <c r="W25" s="15"/>
    </row>
    <row r="26" spans="1:23" ht="18" customHeight="1" x14ac:dyDescent="0.25">
      <c r="A26" s="141" t="s">
        <v>622</v>
      </c>
      <c r="B26" s="141" t="s">
        <v>625</v>
      </c>
      <c r="C26" s="141" t="s">
        <v>178</v>
      </c>
      <c r="D26" s="141" t="s">
        <v>263</v>
      </c>
      <c r="E26" s="141" t="s">
        <v>14</v>
      </c>
      <c r="F26" s="143" t="s">
        <v>653</v>
      </c>
      <c r="G26" s="141" t="s">
        <v>4</v>
      </c>
      <c r="H26" s="278">
        <v>34</v>
      </c>
      <c r="I26" s="278">
        <v>34</v>
      </c>
      <c r="J26" s="142" t="s">
        <v>5</v>
      </c>
      <c r="K26" s="142">
        <v>33</v>
      </c>
      <c r="W26" s="15"/>
    </row>
    <row r="27" spans="1:23" ht="18" customHeight="1" x14ac:dyDescent="0.25">
      <c r="A27" s="141" t="s">
        <v>622</v>
      </c>
      <c r="B27" s="141" t="s">
        <v>625</v>
      </c>
      <c r="C27" s="141" t="s">
        <v>1378</v>
      </c>
      <c r="D27" s="141" t="s">
        <v>1379</v>
      </c>
      <c r="E27" s="141" t="s">
        <v>14</v>
      </c>
      <c r="F27" s="143" t="s">
        <v>653</v>
      </c>
      <c r="G27" s="141" t="s">
        <v>4</v>
      </c>
      <c r="H27" s="278">
        <v>34</v>
      </c>
      <c r="I27" s="278">
        <v>34</v>
      </c>
      <c r="J27" s="142" t="s">
        <v>5</v>
      </c>
      <c r="K27" s="142">
        <v>33</v>
      </c>
      <c r="W27" s="15"/>
    </row>
    <row r="28" spans="1:23" ht="18" customHeight="1" x14ac:dyDescent="0.25">
      <c r="A28" s="141" t="s">
        <v>622</v>
      </c>
      <c r="B28" s="141" t="s">
        <v>625</v>
      </c>
      <c r="C28" s="141" t="s">
        <v>103</v>
      </c>
      <c r="D28" s="141" t="s">
        <v>10</v>
      </c>
      <c r="E28" s="141" t="s">
        <v>20</v>
      </c>
      <c r="F28" s="143" t="s">
        <v>653</v>
      </c>
      <c r="G28" s="141" t="s">
        <v>4</v>
      </c>
      <c r="H28" s="278">
        <v>14</v>
      </c>
      <c r="I28" s="278">
        <v>14</v>
      </c>
      <c r="J28" s="142" t="s">
        <v>5</v>
      </c>
      <c r="K28" s="142">
        <v>30</v>
      </c>
      <c r="W28" s="15"/>
    </row>
    <row r="29" spans="1:23" ht="18" customHeight="1" x14ac:dyDescent="0.25">
      <c r="A29" s="141" t="s">
        <v>622</v>
      </c>
      <c r="B29" s="141" t="s">
        <v>625</v>
      </c>
      <c r="C29" s="141" t="s">
        <v>1380</v>
      </c>
      <c r="D29" s="141" t="s">
        <v>1381</v>
      </c>
      <c r="E29" s="141" t="s">
        <v>14</v>
      </c>
      <c r="F29" s="143" t="s">
        <v>653</v>
      </c>
      <c r="G29" s="141" t="s">
        <v>4</v>
      </c>
      <c r="H29" s="278">
        <v>33</v>
      </c>
      <c r="I29" s="278">
        <v>33</v>
      </c>
      <c r="J29" s="142" t="s">
        <v>5</v>
      </c>
      <c r="K29" s="142">
        <v>33</v>
      </c>
      <c r="W29" s="15"/>
    </row>
    <row r="30" spans="1:23" ht="18" customHeight="1" x14ac:dyDescent="0.25">
      <c r="A30" s="141" t="s">
        <v>622</v>
      </c>
      <c r="B30" s="141" t="s">
        <v>625</v>
      </c>
      <c r="C30" s="141" t="s">
        <v>104</v>
      </c>
      <c r="D30" s="141" t="s">
        <v>11</v>
      </c>
      <c r="E30" s="141" t="s">
        <v>237</v>
      </c>
      <c r="F30" s="143" t="s">
        <v>653</v>
      </c>
      <c r="G30" s="141" t="s">
        <v>4</v>
      </c>
      <c r="H30" s="278">
        <v>29</v>
      </c>
      <c r="I30" s="278">
        <v>29</v>
      </c>
      <c r="J30" s="142" t="s">
        <v>5</v>
      </c>
      <c r="K30" s="142">
        <v>32</v>
      </c>
      <c r="W30" s="15"/>
    </row>
    <row r="31" spans="1:23" ht="18" customHeight="1" x14ac:dyDescent="0.25">
      <c r="A31" s="141" t="s">
        <v>622</v>
      </c>
      <c r="B31" s="141" t="s">
        <v>625</v>
      </c>
      <c r="C31" s="141" t="s">
        <v>105</v>
      </c>
      <c r="D31" s="141" t="s">
        <v>86</v>
      </c>
      <c r="E31" s="141" t="s">
        <v>237</v>
      </c>
      <c r="F31" s="143" t="s">
        <v>653</v>
      </c>
      <c r="G31" s="141" t="s">
        <v>4</v>
      </c>
      <c r="H31" s="278">
        <v>29</v>
      </c>
      <c r="I31" s="278">
        <v>29</v>
      </c>
      <c r="J31" s="142" t="s">
        <v>5</v>
      </c>
      <c r="K31" s="142">
        <v>32</v>
      </c>
      <c r="W31" s="15"/>
    </row>
    <row r="32" spans="1:23" ht="18" customHeight="1" x14ac:dyDescent="0.25">
      <c r="A32" s="141" t="s">
        <v>622</v>
      </c>
      <c r="B32" s="141" t="s">
        <v>625</v>
      </c>
      <c r="C32" s="141" t="s">
        <v>1382</v>
      </c>
      <c r="D32" s="141" t="s">
        <v>1383</v>
      </c>
      <c r="E32" s="141" t="s">
        <v>14</v>
      </c>
      <c r="F32" s="143" t="s">
        <v>653</v>
      </c>
      <c r="G32" s="141" t="s">
        <v>4</v>
      </c>
      <c r="H32" s="278">
        <v>33</v>
      </c>
      <c r="I32" s="278">
        <v>33</v>
      </c>
      <c r="J32" s="142" t="s">
        <v>5</v>
      </c>
      <c r="K32" s="142">
        <v>33</v>
      </c>
      <c r="W32" s="15"/>
    </row>
    <row r="33" spans="1:23" ht="18" customHeight="1" x14ac:dyDescent="0.25">
      <c r="A33" s="141" t="s">
        <v>622</v>
      </c>
      <c r="B33" s="141" t="s">
        <v>625</v>
      </c>
      <c r="C33" s="141" t="s">
        <v>179</v>
      </c>
      <c r="D33" s="141" t="s">
        <v>183</v>
      </c>
      <c r="E33" s="141" t="s">
        <v>14</v>
      </c>
      <c r="F33" s="143" t="s">
        <v>653</v>
      </c>
      <c r="G33" s="141" t="s">
        <v>4</v>
      </c>
      <c r="H33" s="278">
        <v>30</v>
      </c>
      <c r="I33" s="278">
        <v>30</v>
      </c>
      <c r="J33" s="142" t="s">
        <v>5</v>
      </c>
      <c r="K33" s="142">
        <v>33</v>
      </c>
      <c r="W33" s="15"/>
    </row>
    <row r="34" spans="1:23" ht="18" customHeight="1" x14ac:dyDescent="0.25">
      <c r="A34" s="141" t="s">
        <v>622</v>
      </c>
      <c r="B34" s="141" t="s">
        <v>625</v>
      </c>
      <c r="C34" s="141" t="s">
        <v>106</v>
      </c>
      <c r="D34" s="141" t="s">
        <v>12</v>
      </c>
      <c r="E34" s="141" t="s">
        <v>20</v>
      </c>
      <c r="F34" s="143" t="s">
        <v>653</v>
      </c>
      <c r="G34" s="141" t="s">
        <v>4</v>
      </c>
      <c r="H34" s="278">
        <v>10</v>
      </c>
      <c r="I34" s="278">
        <v>10</v>
      </c>
      <c r="J34" s="142" t="s">
        <v>983</v>
      </c>
      <c r="K34" s="142">
        <v>27</v>
      </c>
      <c r="W34" s="15"/>
    </row>
    <row r="35" spans="1:23" ht="18" customHeight="1" x14ac:dyDescent="0.25">
      <c r="A35" s="141" t="s">
        <v>622</v>
      </c>
      <c r="B35" s="141" t="s">
        <v>625</v>
      </c>
      <c r="C35" s="141" t="s">
        <v>107</v>
      </c>
      <c r="D35" s="141" t="s">
        <v>13</v>
      </c>
      <c r="E35" s="141" t="s">
        <v>20</v>
      </c>
      <c r="F35" s="143" t="s">
        <v>653</v>
      </c>
      <c r="G35" s="141" t="s">
        <v>4</v>
      </c>
      <c r="H35" s="278">
        <v>14</v>
      </c>
      <c r="I35" s="278">
        <v>14</v>
      </c>
      <c r="J35" s="142" t="s">
        <v>5</v>
      </c>
      <c r="K35" s="142">
        <v>34</v>
      </c>
      <c r="W35" s="15"/>
    </row>
    <row r="36" spans="1:23" ht="18" customHeight="1" x14ac:dyDescent="0.25">
      <c r="A36" s="141" t="s">
        <v>622</v>
      </c>
      <c r="B36" s="141" t="s">
        <v>625</v>
      </c>
      <c r="C36" s="141" t="s">
        <v>171</v>
      </c>
      <c r="D36" s="141" t="s">
        <v>172</v>
      </c>
      <c r="E36" s="141" t="s">
        <v>237</v>
      </c>
      <c r="F36" s="143" t="s">
        <v>653</v>
      </c>
      <c r="G36" s="141" t="s">
        <v>4</v>
      </c>
      <c r="H36" s="278">
        <v>29</v>
      </c>
      <c r="I36" s="278">
        <v>29</v>
      </c>
      <c r="J36" s="142" t="s">
        <v>5</v>
      </c>
      <c r="K36" s="142">
        <v>32</v>
      </c>
      <c r="W36" s="15"/>
    </row>
    <row r="37" spans="1:23" ht="18" customHeight="1" x14ac:dyDescent="0.25">
      <c r="A37" s="141" t="s">
        <v>622</v>
      </c>
      <c r="B37" s="141" t="s">
        <v>625</v>
      </c>
      <c r="C37" s="141" t="s">
        <v>108</v>
      </c>
      <c r="D37" s="141" t="s">
        <v>14</v>
      </c>
      <c r="E37" s="141" t="s">
        <v>20</v>
      </c>
      <c r="F37" s="143" t="s">
        <v>653</v>
      </c>
      <c r="G37" s="141" t="s">
        <v>4</v>
      </c>
      <c r="H37" s="278">
        <v>10</v>
      </c>
      <c r="I37" s="278">
        <v>10</v>
      </c>
      <c r="J37" s="142" t="s">
        <v>982</v>
      </c>
      <c r="K37" s="142">
        <v>30</v>
      </c>
      <c r="W37" s="15"/>
    </row>
    <row r="38" spans="1:23" ht="18" customHeight="1" x14ac:dyDescent="0.25">
      <c r="A38" s="141" t="s">
        <v>622</v>
      </c>
      <c r="B38" s="141" t="s">
        <v>625</v>
      </c>
      <c r="C38" s="141" t="s">
        <v>108</v>
      </c>
      <c r="D38" s="141" t="s">
        <v>474</v>
      </c>
      <c r="E38" s="141" t="s">
        <v>20</v>
      </c>
      <c r="F38" s="143" t="s">
        <v>653</v>
      </c>
      <c r="G38" s="141" t="s">
        <v>4</v>
      </c>
      <c r="H38" s="278">
        <v>40</v>
      </c>
      <c r="I38" s="278">
        <v>80</v>
      </c>
      <c r="J38" s="142" t="s">
        <v>5</v>
      </c>
      <c r="K38" s="142">
        <v>36</v>
      </c>
      <c r="W38" s="15"/>
    </row>
    <row r="39" spans="1:23" ht="18" customHeight="1" x14ac:dyDescent="0.25">
      <c r="A39" s="141" t="s">
        <v>622</v>
      </c>
      <c r="B39" s="141" t="s">
        <v>625</v>
      </c>
      <c r="C39" s="141" t="s">
        <v>1291</v>
      </c>
      <c r="D39" s="141" t="s">
        <v>480</v>
      </c>
      <c r="E39" s="141" t="s">
        <v>15</v>
      </c>
      <c r="F39" s="143" t="s">
        <v>653</v>
      </c>
      <c r="G39" s="141" t="s">
        <v>4</v>
      </c>
      <c r="H39" s="278">
        <v>29</v>
      </c>
      <c r="I39" s="278">
        <v>29</v>
      </c>
      <c r="J39" s="142" t="s">
        <v>5</v>
      </c>
      <c r="K39" s="142">
        <v>31</v>
      </c>
      <c r="W39" s="15"/>
    </row>
    <row r="40" spans="1:23" ht="18" customHeight="1" x14ac:dyDescent="0.25">
      <c r="A40" s="141" t="s">
        <v>622</v>
      </c>
      <c r="B40" s="141" t="s">
        <v>625</v>
      </c>
      <c r="C40" s="141" t="s">
        <v>1384</v>
      </c>
      <c r="D40" s="141" t="s">
        <v>1385</v>
      </c>
      <c r="E40" s="141" t="s">
        <v>14</v>
      </c>
      <c r="F40" s="143" t="s">
        <v>653</v>
      </c>
      <c r="G40" s="141" t="s">
        <v>4</v>
      </c>
      <c r="H40" s="278">
        <v>33</v>
      </c>
      <c r="I40" s="278">
        <v>33</v>
      </c>
      <c r="J40" s="142" t="s">
        <v>5</v>
      </c>
      <c r="K40" s="142">
        <v>33</v>
      </c>
      <c r="W40" s="15"/>
    </row>
    <row r="41" spans="1:23" ht="18" customHeight="1" x14ac:dyDescent="0.25">
      <c r="A41" s="141" t="s">
        <v>622</v>
      </c>
      <c r="B41" s="141" t="s">
        <v>625</v>
      </c>
      <c r="C41" s="141" t="s">
        <v>109</v>
      </c>
      <c r="D41" s="141" t="s">
        <v>15</v>
      </c>
      <c r="E41" s="141" t="s">
        <v>20</v>
      </c>
      <c r="F41" s="143" t="s">
        <v>653</v>
      </c>
      <c r="G41" s="141" t="s">
        <v>4</v>
      </c>
      <c r="H41" s="278">
        <v>10</v>
      </c>
      <c r="I41" s="278">
        <v>10</v>
      </c>
      <c r="J41" s="142" t="s">
        <v>983</v>
      </c>
      <c r="K41" s="142">
        <v>26</v>
      </c>
      <c r="W41" s="15"/>
    </row>
    <row r="42" spans="1:23" ht="18" customHeight="1" x14ac:dyDescent="0.25">
      <c r="A42" s="141" t="s">
        <v>622</v>
      </c>
      <c r="B42" s="141" t="s">
        <v>625</v>
      </c>
      <c r="C42" s="141" t="s">
        <v>494</v>
      </c>
      <c r="D42" s="141" t="s">
        <v>493</v>
      </c>
      <c r="E42" s="141" t="s">
        <v>20</v>
      </c>
      <c r="F42" s="143" t="s">
        <v>653</v>
      </c>
      <c r="G42" s="141" t="s">
        <v>4</v>
      </c>
      <c r="H42" s="278">
        <v>10</v>
      </c>
      <c r="I42" s="278">
        <v>10</v>
      </c>
      <c r="J42" s="142" t="s">
        <v>983</v>
      </c>
      <c r="K42" s="142">
        <v>26</v>
      </c>
      <c r="W42" s="15"/>
    </row>
    <row r="43" spans="1:23" ht="18" customHeight="1" x14ac:dyDescent="0.25">
      <c r="A43" s="141" t="s">
        <v>622</v>
      </c>
      <c r="B43" s="141" t="s">
        <v>625</v>
      </c>
      <c r="C43" s="141" t="s">
        <v>110</v>
      </c>
      <c r="D43" s="141" t="s">
        <v>16</v>
      </c>
      <c r="E43" s="141" t="s">
        <v>237</v>
      </c>
      <c r="F43" s="143" t="s">
        <v>653</v>
      </c>
      <c r="G43" s="141" t="s">
        <v>4</v>
      </c>
      <c r="H43" s="278">
        <v>28</v>
      </c>
      <c r="I43" s="278">
        <v>28</v>
      </c>
      <c r="J43" s="142" t="s">
        <v>5</v>
      </c>
      <c r="K43" s="142">
        <v>32</v>
      </c>
      <c r="W43" s="15"/>
    </row>
    <row r="44" spans="1:23" ht="18" customHeight="1" x14ac:dyDescent="0.25">
      <c r="A44" s="141" t="s">
        <v>622</v>
      </c>
      <c r="B44" s="141" t="s">
        <v>625</v>
      </c>
      <c r="C44" s="141" t="s">
        <v>1386</v>
      </c>
      <c r="D44" s="141" t="s">
        <v>1387</v>
      </c>
      <c r="E44" s="141" t="s">
        <v>14</v>
      </c>
      <c r="F44" s="143" t="s">
        <v>653</v>
      </c>
      <c r="G44" s="141" t="s">
        <v>4</v>
      </c>
      <c r="H44" s="278">
        <v>32</v>
      </c>
      <c r="I44" s="278">
        <v>32</v>
      </c>
      <c r="J44" s="142" t="s">
        <v>5</v>
      </c>
      <c r="K44" s="142">
        <v>33</v>
      </c>
      <c r="W44" s="15"/>
    </row>
    <row r="45" spans="1:23" ht="18" customHeight="1" x14ac:dyDescent="0.25">
      <c r="A45" s="141" t="s">
        <v>622</v>
      </c>
      <c r="B45" s="141" t="s">
        <v>625</v>
      </c>
      <c r="C45" s="141" t="s">
        <v>1388</v>
      </c>
      <c r="D45" s="141" t="s">
        <v>1389</v>
      </c>
      <c r="E45" s="141" t="s">
        <v>14</v>
      </c>
      <c r="F45" s="143" t="s">
        <v>653</v>
      </c>
      <c r="G45" s="141" t="s">
        <v>4</v>
      </c>
      <c r="H45" s="278">
        <v>34</v>
      </c>
      <c r="I45" s="278">
        <v>34</v>
      </c>
      <c r="J45" s="142" t="s">
        <v>5</v>
      </c>
      <c r="K45" s="142">
        <v>33</v>
      </c>
      <c r="W45" s="15"/>
    </row>
    <row r="46" spans="1:23" ht="18" customHeight="1" x14ac:dyDescent="0.25">
      <c r="A46" s="141" t="s">
        <v>622</v>
      </c>
      <c r="B46" s="141" t="s">
        <v>625</v>
      </c>
      <c r="C46" s="141" t="s">
        <v>111</v>
      </c>
      <c r="D46" s="141" t="s">
        <v>70</v>
      </c>
      <c r="E46" s="141" t="s">
        <v>14</v>
      </c>
      <c r="F46" s="143" t="s">
        <v>653</v>
      </c>
      <c r="G46" s="141" t="s">
        <v>4</v>
      </c>
      <c r="H46" s="278">
        <v>59</v>
      </c>
      <c r="I46" s="278">
        <v>177</v>
      </c>
      <c r="J46" s="142" t="s">
        <v>5</v>
      </c>
      <c r="K46" s="142">
        <v>35</v>
      </c>
      <c r="W46" s="15"/>
    </row>
    <row r="47" spans="1:23" ht="18" customHeight="1" x14ac:dyDescent="0.25">
      <c r="A47" s="141" t="s">
        <v>622</v>
      </c>
      <c r="B47" s="141" t="s">
        <v>625</v>
      </c>
      <c r="C47" s="141" t="s">
        <v>180</v>
      </c>
      <c r="D47" s="141" t="s">
        <v>184</v>
      </c>
      <c r="E47" s="141" t="s">
        <v>14</v>
      </c>
      <c r="F47" s="143" t="s">
        <v>653</v>
      </c>
      <c r="G47" s="141" t="s">
        <v>4</v>
      </c>
      <c r="H47" s="278">
        <v>63</v>
      </c>
      <c r="I47" s="278">
        <v>63</v>
      </c>
      <c r="J47" s="142" t="s">
        <v>5</v>
      </c>
      <c r="K47" s="142">
        <v>33</v>
      </c>
      <c r="W47" s="15"/>
    </row>
    <row r="48" spans="1:23" ht="18" customHeight="1" x14ac:dyDescent="0.25">
      <c r="A48" s="141" t="s">
        <v>622</v>
      </c>
      <c r="B48" s="141" t="s">
        <v>625</v>
      </c>
      <c r="C48" s="141" t="s">
        <v>1390</v>
      </c>
      <c r="D48" s="141" t="s">
        <v>1391</v>
      </c>
      <c r="E48" s="141" t="s">
        <v>14</v>
      </c>
      <c r="F48" s="143" t="s">
        <v>653</v>
      </c>
      <c r="G48" s="141" t="s">
        <v>4</v>
      </c>
      <c r="H48" s="278">
        <v>32</v>
      </c>
      <c r="I48" s="278">
        <v>32</v>
      </c>
      <c r="J48" s="142" t="s">
        <v>5</v>
      </c>
      <c r="K48" s="142">
        <v>33</v>
      </c>
      <c r="W48" s="15"/>
    </row>
    <row r="49" spans="1:23" ht="18" customHeight="1" x14ac:dyDescent="0.25">
      <c r="A49" s="141" t="s">
        <v>622</v>
      </c>
      <c r="B49" s="141" t="s">
        <v>625</v>
      </c>
      <c r="C49" s="141" t="s">
        <v>112</v>
      </c>
      <c r="D49" s="141" t="s">
        <v>17</v>
      </c>
      <c r="E49" s="141" t="s">
        <v>20</v>
      </c>
      <c r="F49" s="143" t="s">
        <v>653</v>
      </c>
      <c r="G49" s="141" t="s">
        <v>4</v>
      </c>
      <c r="H49" s="278">
        <v>13</v>
      </c>
      <c r="I49" s="278">
        <v>13</v>
      </c>
      <c r="J49" s="142" t="s">
        <v>5</v>
      </c>
      <c r="K49" s="142">
        <v>28</v>
      </c>
      <c r="W49" s="15"/>
    </row>
    <row r="50" spans="1:23" ht="18" customHeight="1" x14ac:dyDescent="0.25">
      <c r="A50" s="141" t="s">
        <v>622</v>
      </c>
      <c r="B50" s="141" t="s">
        <v>625</v>
      </c>
      <c r="C50" s="141" t="s">
        <v>113</v>
      </c>
      <c r="D50" s="141" t="s">
        <v>1070</v>
      </c>
      <c r="E50" s="141" t="s">
        <v>20</v>
      </c>
      <c r="F50" s="143" t="s">
        <v>653</v>
      </c>
      <c r="G50" s="141" t="s">
        <v>4</v>
      </c>
      <c r="H50" s="278">
        <v>13</v>
      </c>
      <c r="I50" s="278">
        <v>13</v>
      </c>
      <c r="J50" s="142" t="s">
        <v>5</v>
      </c>
      <c r="K50" s="142">
        <v>34</v>
      </c>
      <c r="W50" s="15"/>
    </row>
    <row r="51" spans="1:23" ht="18" customHeight="1" x14ac:dyDescent="0.25">
      <c r="A51" s="141" t="s">
        <v>622</v>
      </c>
      <c r="B51" s="141" t="s">
        <v>625</v>
      </c>
      <c r="C51" s="141" t="s">
        <v>1392</v>
      </c>
      <c r="D51" s="141" t="s">
        <v>1393</v>
      </c>
      <c r="E51" s="141" t="s">
        <v>14</v>
      </c>
      <c r="F51" s="143" t="s">
        <v>653</v>
      </c>
      <c r="G51" s="141" t="s">
        <v>4</v>
      </c>
      <c r="H51" s="278">
        <v>33</v>
      </c>
      <c r="I51" s="278">
        <v>33</v>
      </c>
      <c r="J51" s="142" t="s">
        <v>5</v>
      </c>
      <c r="K51" s="142">
        <v>33</v>
      </c>
      <c r="W51" s="15"/>
    </row>
    <row r="52" spans="1:23" ht="18" customHeight="1" x14ac:dyDescent="0.25">
      <c r="A52" s="141" t="s">
        <v>622</v>
      </c>
      <c r="B52" s="141" t="s">
        <v>625</v>
      </c>
      <c r="C52" s="141" t="s">
        <v>473</v>
      </c>
      <c r="D52" s="141" t="s">
        <v>472</v>
      </c>
      <c r="E52" s="141" t="s">
        <v>237</v>
      </c>
      <c r="F52" s="143" t="s">
        <v>653</v>
      </c>
      <c r="G52" s="141" t="s">
        <v>4</v>
      </c>
      <c r="H52" s="278">
        <v>38</v>
      </c>
      <c r="I52" s="278">
        <v>38</v>
      </c>
      <c r="J52" s="142" t="s">
        <v>5</v>
      </c>
      <c r="K52" s="142">
        <v>32</v>
      </c>
      <c r="W52" s="15"/>
    </row>
    <row r="53" spans="1:23" ht="18" customHeight="1" x14ac:dyDescent="0.25">
      <c r="A53" s="141" t="s">
        <v>622</v>
      </c>
      <c r="B53" s="141" t="s">
        <v>625</v>
      </c>
      <c r="C53" s="141" t="s">
        <v>1394</v>
      </c>
      <c r="D53" s="141" t="s">
        <v>1395</v>
      </c>
      <c r="E53" s="141" t="s">
        <v>14</v>
      </c>
      <c r="F53" s="143" t="s">
        <v>653</v>
      </c>
      <c r="G53" s="141" t="s">
        <v>4</v>
      </c>
      <c r="H53" s="278">
        <v>33</v>
      </c>
      <c r="I53" s="278">
        <v>33</v>
      </c>
      <c r="J53" s="142" t="s">
        <v>5</v>
      </c>
      <c r="K53" s="142">
        <v>33</v>
      </c>
      <c r="W53" s="15"/>
    </row>
    <row r="54" spans="1:23" ht="18" customHeight="1" x14ac:dyDescent="0.25">
      <c r="A54" s="141" t="s">
        <v>622</v>
      </c>
      <c r="B54" s="141" t="s">
        <v>625</v>
      </c>
      <c r="C54" s="141" t="s">
        <v>114</v>
      </c>
      <c r="D54" s="141" t="s">
        <v>18</v>
      </c>
      <c r="E54" s="141" t="s">
        <v>20</v>
      </c>
      <c r="F54" s="143" t="s">
        <v>653</v>
      </c>
      <c r="G54" s="141" t="s">
        <v>4</v>
      </c>
      <c r="H54" s="278">
        <v>10</v>
      </c>
      <c r="I54" s="278">
        <v>10</v>
      </c>
      <c r="J54" s="142" t="s">
        <v>983</v>
      </c>
      <c r="K54" s="142">
        <v>26</v>
      </c>
      <c r="W54" s="15"/>
    </row>
    <row r="55" spans="1:23" ht="18" customHeight="1" x14ac:dyDescent="0.25">
      <c r="A55" s="141" t="s">
        <v>622</v>
      </c>
      <c r="B55" s="141" t="s">
        <v>625</v>
      </c>
      <c r="C55" s="141" t="s">
        <v>1396</v>
      </c>
      <c r="D55" s="141" t="s">
        <v>1397</v>
      </c>
      <c r="E55" s="141" t="s">
        <v>14</v>
      </c>
      <c r="F55" s="143" t="s">
        <v>653</v>
      </c>
      <c r="G55" s="141" t="s">
        <v>4</v>
      </c>
      <c r="H55" s="278">
        <v>33</v>
      </c>
      <c r="I55" s="278">
        <v>33</v>
      </c>
      <c r="J55" s="142" t="s">
        <v>5</v>
      </c>
      <c r="K55" s="142">
        <v>33</v>
      </c>
      <c r="W55" s="15"/>
    </row>
    <row r="56" spans="1:23" ht="18" customHeight="1" x14ac:dyDescent="0.25">
      <c r="A56" s="141" t="s">
        <v>622</v>
      </c>
      <c r="B56" s="141" t="s">
        <v>625</v>
      </c>
      <c r="C56" s="141" t="s">
        <v>115</v>
      </c>
      <c r="D56" s="141" t="s">
        <v>19</v>
      </c>
      <c r="E56" s="141" t="s">
        <v>237</v>
      </c>
      <c r="F56" s="143" t="s">
        <v>653</v>
      </c>
      <c r="G56" s="141" t="s">
        <v>4</v>
      </c>
      <c r="H56" s="278">
        <v>26</v>
      </c>
      <c r="I56" s="278">
        <v>26</v>
      </c>
      <c r="J56" s="142" t="s">
        <v>5</v>
      </c>
      <c r="K56" s="142">
        <v>32</v>
      </c>
      <c r="W56" s="15"/>
    </row>
    <row r="57" spans="1:23" ht="18" x14ac:dyDescent="0.25">
      <c r="A57" s="141" t="s">
        <v>622</v>
      </c>
      <c r="B57" s="141" t="s">
        <v>625</v>
      </c>
      <c r="C57" s="141" t="s">
        <v>116</v>
      </c>
      <c r="D57" s="141" t="s">
        <v>117</v>
      </c>
      <c r="E57" s="141" t="s">
        <v>237</v>
      </c>
      <c r="F57" s="143" t="s">
        <v>653</v>
      </c>
      <c r="G57" s="141" t="s">
        <v>4</v>
      </c>
      <c r="H57" s="278">
        <v>29</v>
      </c>
      <c r="I57" s="278">
        <v>29</v>
      </c>
      <c r="J57" s="142" t="s">
        <v>5</v>
      </c>
      <c r="K57" s="142">
        <v>32</v>
      </c>
      <c r="W57" s="15"/>
    </row>
    <row r="58" spans="1:23" ht="18" x14ac:dyDescent="0.25">
      <c r="A58" s="141" t="s">
        <v>622</v>
      </c>
      <c r="B58" s="141" t="s">
        <v>237</v>
      </c>
      <c r="C58" s="141" t="s">
        <v>102</v>
      </c>
      <c r="D58" s="141" t="s">
        <v>237</v>
      </c>
      <c r="E58" s="141" t="s">
        <v>20</v>
      </c>
      <c r="F58" s="143" t="s">
        <v>653</v>
      </c>
      <c r="G58" s="141" t="s">
        <v>4</v>
      </c>
      <c r="H58" s="278">
        <v>9</v>
      </c>
      <c r="I58" s="278">
        <v>9</v>
      </c>
      <c r="J58" s="142" t="s">
        <v>5</v>
      </c>
      <c r="K58" s="142">
        <v>28</v>
      </c>
      <c r="W58" s="15"/>
    </row>
    <row r="59" spans="1:23" ht="18" x14ac:dyDescent="0.25">
      <c r="A59" s="141" t="s">
        <v>622</v>
      </c>
      <c r="B59" s="141" t="s">
        <v>626</v>
      </c>
      <c r="C59" s="141" t="s">
        <v>118</v>
      </c>
      <c r="D59" s="141" t="s">
        <v>23</v>
      </c>
      <c r="E59" s="141" t="s">
        <v>20</v>
      </c>
      <c r="F59" s="143" t="s">
        <v>653</v>
      </c>
      <c r="G59" s="141" t="s">
        <v>4</v>
      </c>
      <c r="H59" s="278">
        <v>20</v>
      </c>
      <c r="I59" s="278">
        <v>20</v>
      </c>
      <c r="J59" s="142" t="s">
        <v>5</v>
      </c>
      <c r="K59" s="142">
        <v>29</v>
      </c>
      <c r="W59" s="15"/>
    </row>
    <row r="60" spans="1:23" ht="18" x14ac:dyDescent="0.25">
      <c r="A60" s="141" t="s">
        <v>622</v>
      </c>
      <c r="B60" s="141" t="s">
        <v>626</v>
      </c>
      <c r="C60" s="141" t="s">
        <v>119</v>
      </c>
      <c r="D60" s="141" t="s">
        <v>24</v>
      </c>
      <c r="E60" s="141" t="s">
        <v>32</v>
      </c>
      <c r="F60" s="143" t="s">
        <v>653</v>
      </c>
      <c r="G60" s="141" t="s">
        <v>4</v>
      </c>
      <c r="H60" s="278">
        <v>34</v>
      </c>
      <c r="I60" s="278">
        <v>34</v>
      </c>
      <c r="J60" s="142" t="s">
        <v>5</v>
      </c>
      <c r="K60" s="142">
        <v>29</v>
      </c>
      <c r="W60" s="15"/>
    </row>
    <row r="61" spans="1:23" ht="18" x14ac:dyDescent="0.25">
      <c r="A61" s="141" t="s">
        <v>622</v>
      </c>
      <c r="B61" s="141" t="s">
        <v>626</v>
      </c>
      <c r="C61" s="141" t="s">
        <v>120</v>
      </c>
      <c r="D61" s="141" t="s">
        <v>25</v>
      </c>
      <c r="E61" s="141" t="s">
        <v>32</v>
      </c>
      <c r="F61" s="143" t="s">
        <v>653</v>
      </c>
      <c r="G61" s="141" t="s">
        <v>4</v>
      </c>
      <c r="H61" s="278">
        <v>34</v>
      </c>
      <c r="I61" s="278">
        <v>34</v>
      </c>
      <c r="J61" s="142" t="s">
        <v>5</v>
      </c>
      <c r="K61" s="142">
        <v>29</v>
      </c>
      <c r="W61" s="15"/>
    </row>
    <row r="62" spans="1:23" ht="18" x14ac:dyDescent="0.25">
      <c r="A62" s="141" t="s">
        <v>622</v>
      </c>
      <c r="B62" s="141" t="s">
        <v>629</v>
      </c>
      <c r="C62" s="141" t="s">
        <v>121</v>
      </c>
      <c r="D62" s="141" t="s">
        <v>67</v>
      </c>
      <c r="E62" s="141" t="s">
        <v>33</v>
      </c>
      <c r="F62" s="143" t="s">
        <v>653</v>
      </c>
      <c r="G62" s="141" t="s">
        <v>4</v>
      </c>
      <c r="H62" s="278">
        <v>24</v>
      </c>
      <c r="I62" s="278">
        <v>24</v>
      </c>
      <c r="J62" s="142" t="s">
        <v>5</v>
      </c>
      <c r="K62" s="142">
        <v>46</v>
      </c>
      <c r="W62" s="15"/>
    </row>
    <row r="63" spans="1:23" ht="18" x14ac:dyDescent="0.25">
      <c r="A63" s="141" t="s">
        <v>622</v>
      </c>
      <c r="B63" s="141" t="s">
        <v>629</v>
      </c>
      <c r="C63" s="141" t="s">
        <v>187</v>
      </c>
      <c r="D63" s="141" t="s">
        <v>186</v>
      </c>
      <c r="E63" s="141" t="s">
        <v>33</v>
      </c>
      <c r="F63" s="143" t="s">
        <v>653</v>
      </c>
      <c r="G63" s="141" t="s">
        <v>4</v>
      </c>
      <c r="H63" s="278">
        <v>24</v>
      </c>
      <c r="I63" s="278">
        <v>24</v>
      </c>
      <c r="J63" s="142" t="s">
        <v>5</v>
      </c>
      <c r="K63" s="142">
        <v>46</v>
      </c>
      <c r="W63" s="15"/>
    </row>
    <row r="64" spans="1:23" ht="18" x14ac:dyDescent="0.25">
      <c r="A64" s="141" t="s">
        <v>622</v>
      </c>
      <c r="B64" s="141" t="s">
        <v>629</v>
      </c>
      <c r="C64" s="141" t="s">
        <v>122</v>
      </c>
      <c r="D64" s="141" t="s">
        <v>27</v>
      </c>
      <c r="E64" s="141" t="s">
        <v>33</v>
      </c>
      <c r="F64" s="143" t="s">
        <v>653</v>
      </c>
      <c r="G64" s="141" t="s">
        <v>4</v>
      </c>
      <c r="H64" s="278">
        <v>24</v>
      </c>
      <c r="I64" s="278">
        <v>24</v>
      </c>
      <c r="J64" s="142" t="s">
        <v>5</v>
      </c>
      <c r="K64" s="142">
        <v>46</v>
      </c>
      <c r="W64" s="15"/>
    </row>
    <row r="65" spans="1:23" ht="18" x14ac:dyDescent="0.25">
      <c r="A65" s="141" t="s">
        <v>622</v>
      </c>
      <c r="B65" s="141" t="s">
        <v>629</v>
      </c>
      <c r="C65" s="141" t="s">
        <v>123</v>
      </c>
      <c r="D65" s="141" t="s">
        <v>68</v>
      </c>
      <c r="E65" s="141" t="s">
        <v>33</v>
      </c>
      <c r="F65" s="143" t="s">
        <v>653</v>
      </c>
      <c r="G65" s="141" t="s">
        <v>4</v>
      </c>
      <c r="H65" s="278">
        <v>24</v>
      </c>
      <c r="I65" s="278">
        <v>24</v>
      </c>
      <c r="J65" s="142" t="s">
        <v>5</v>
      </c>
      <c r="K65" s="142">
        <v>46</v>
      </c>
      <c r="W65" s="15"/>
    </row>
    <row r="66" spans="1:23" ht="18" x14ac:dyDescent="0.25">
      <c r="A66" s="141" t="s">
        <v>622</v>
      </c>
      <c r="B66" s="141" t="s">
        <v>629</v>
      </c>
      <c r="C66" s="141" t="s">
        <v>124</v>
      </c>
      <c r="D66" s="141" t="s">
        <v>69</v>
      </c>
      <c r="E66" s="141" t="s">
        <v>33</v>
      </c>
      <c r="F66" s="143" t="s">
        <v>653</v>
      </c>
      <c r="G66" s="141" t="s">
        <v>4</v>
      </c>
      <c r="H66" s="278">
        <v>24</v>
      </c>
      <c r="I66" s="278">
        <v>24</v>
      </c>
      <c r="J66" s="142" t="s">
        <v>5</v>
      </c>
      <c r="K66" s="142">
        <v>46</v>
      </c>
      <c r="W66" s="15"/>
    </row>
    <row r="67" spans="1:23" ht="18" x14ac:dyDescent="0.25">
      <c r="A67" s="141" t="s">
        <v>622</v>
      </c>
      <c r="B67" s="141" t="s">
        <v>630</v>
      </c>
      <c r="C67" s="141" t="s">
        <v>125</v>
      </c>
      <c r="D67" s="141" t="s">
        <v>85</v>
      </c>
      <c r="E67" s="141" t="s">
        <v>32</v>
      </c>
      <c r="F67" s="143" t="s">
        <v>653</v>
      </c>
      <c r="G67" s="141" t="s">
        <v>4</v>
      </c>
      <c r="H67" s="278">
        <v>27</v>
      </c>
      <c r="I67" s="278">
        <v>27</v>
      </c>
      <c r="J67" s="142" t="s">
        <v>5</v>
      </c>
      <c r="K67" s="142">
        <v>27</v>
      </c>
      <c r="W67" s="15"/>
    </row>
    <row r="68" spans="1:23" ht="18" x14ac:dyDescent="0.25">
      <c r="A68" s="141" t="s">
        <v>622</v>
      </c>
      <c r="B68" s="141" t="s">
        <v>630</v>
      </c>
      <c r="C68" s="141" t="s">
        <v>126</v>
      </c>
      <c r="D68" s="141" t="s">
        <v>29</v>
      </c>
      <c r="E68" s="141" t="s">
        <v>32</v>
      </c>
      <c r="F68" s="143" t="s">
        <v>653</v>
      </c>
      <c r="G68" s="141" t="s">
        <v>4</v>
      </c>
      <c r="H68" s="278">
        <v>27</v>
      </c>
      <c r="I68" s="278">
        <v>27</v>
      </c>
      <c r="J68" s="142" t="s">
        <v>5</v>
      </c>
      <c r="K68" s="142">
        <v>29</v>
      </c>
      <c r="W68" s="15"/>
    </row>
    <row r="69" spans="1:23" ht="18" x14ac:dyDescent="0.25">
      <c r="A69" s="141" t="s">
        <v>622</v>
      </c>
      <c r="B69" s="141" t="s">
        <v>630</v>
      </c>
      <c r="C69" s="141" t="s">
        <v>127</v>
      </c>
      <c r="D69" s="141" t="s">
        <v>28</v>
      </c>
      <c r="E69" s="141" t="s">
        <v>32</v>
      </c>
      <c r="F69" s="143" t="s">
        <v>653</v>
      </c>
      <c r="G69" s="141" t="s">
        <v>4</v>
      </c>
      <c r="H69" s="278">
        <v>27</v>
      </c>
      <c r="I69" s="278">
        <v>27</v>
      </c>
      <c r="J69" s="142" t="s">
        <v>5</v>
      </c>
      <c r="K69" s="142">
        <v>27</v>
      </c>
      <c r="W69" s="15"/>
    </row>
    <row r="70" spans="1:23" ht="18" x14ac:dyDescent="0.25">
      <c r="A70" s="141" t="s">
        <v>622</v>
      </c>
      <c r="B70" s="141" t="s">
        <v>631</v>
      </c>
      <c r="C70" s="141" t="s">
        <v>275</v>
      </c>
      <c r="D70" s="141" t="s">
        <v>274</v>
      </c>
      <c r="E70" s="141" t="s">
        <v>32</v>
      </c>
      <c r="F70" s="143" t="s">
        <v>653</v>
      </c>
      <c r="G70" s="141" t="s">
        <v>4</v>
      </c>
      <c r="H70" s="278">
        <v>39</v>
      </c>
      <c r="I70" s="278">
        <v>39</v>
      </c>
      <c r="J70" s="142" t="s">
        <v>5</v>
      </c>
      <c r="K70" s="142">
        <v>33</v>
      </c>
      <c r="W70" s="15"/>
    </row>
    <row r="71" spans="1:23" ht="18" x14ac:dyDescent="0.25">
      <c r="A71" s="141" t="s">
        <v>622</v>
      </c>
      <c r="B71" s="141" t="s">
        <v>627</v>
      </c>
      <c r="C71" s="141" t="s">
        <v>128</v>
      </c>
      <c r="D71" s="141" t="s">
        <v>31</v>
      </c>
      <c r="E71" s="141" t="s">
        <v>32</v>
      </c>
      <c r="F71" s="143" t="s">
        <v>653</v>
      </c>
      <c r="G71" s="141" t="s">
        <v>4</v>
      </c>
      <c r="H71" s="278">
        <v>38</v>
      </c>
      <c r="I71" s="278">
        <v>38</v>
      </c>
      <c r="J71" s="142" t="s">
        <v>5</v>
      </c>
      <c r="K71" s="142">
        <v>30</v>
      </c>
      <c r="W71" s="15"/>
    </row>
    <row r="72" spans="1:23" ht="18" x14ac:dyDescent="0.25">
      <c r="A72" s="141" t="s">
        <v>622</v>
      </c>
      <c r="B72" s="141" t="s">
        <v>627</v>
      </c>
      <c r="C72" s="141" t="s">
        <v>129</v>
      </c>
      <c r="D72" s="141" t="s">
        <v>30</v>
      </c>
      <c r="E72" s="141" t="s">
        <v>32</v>
      </c>
      <c r="F72" s="143" t="s">
        <v>653</v>
      </c>
      <c r="G72" s="141" t="s">
        <v>4</v>
      </c>
      <c r="H72" s="278">
        <v>38</v>
      </c>
      <c r="I72" s="278">
        <v>38</v>
      </c>
      <c r="J72" s="142" t="s">
        <v>5</v>
      </c>
      <c r="K72" s="142">
        <v>31</v>
      </c>
      <c r="W72" s="15"/>
    </row>
    <row r="73" spans="1:23" ht="18" x14ac:dyDescent="0.25">
      <c r="A73" s="141" t="s">
        <v>622</v>
      </c>
      <c r="B73" s="141" t="s">
        <v>32</v>
      </c>
      <c r="C73" s="141" t="s">
        <v>130</v>
      </c>
      <c r="D73" s="141" t="s">
        <v>32</v>
      </c>
      <c r="E73" s="141" t="s">
        <v>20</v>
      </c>
      <c r="F73" s="143" t="s">
        <v>653</v>
      </c>
      <c r="G73" s="141" t="s">
        <v>4</v>
      </c>
      <c r="H73" s="278">
        <v>17</v>
      </c>
      <c r="I73" s="278">
        <v>17</v>
      </c>
      <c r="J73" s="142" t="s">
        <v>5</v>
      </c>
      <c r="K73" s="142">
        <v>20</v>
      </c>
      <c r="W73" s="15"/>
    </row>
    <row r="74" spans="1:23" ht="18" x14ac:dyDescent="0.25">
      <c r="A74" s="141" t="s">
        <v>622</v>
      </c>
      <c r="B74" s="141" t="s">
        <v>632</v>
      </c>
      <c r="C74" s="141" t="s">
        <v>131</v>
      </c>
      <c r="D74" s="141" t="s">
        <v>33</v>
      </c>
      <c r="E74" s="141" t="s">
        <v>20</v>
      </c>
      <c r="F74" s="143" t="s">
        <v>653</v>
      </c>
      <c r="G74" s="141" t="s">
        <v>4</v>
      </c>
      <c r="H74" s="278">
        <v>16</v>
      </c>
      <c r="I74" s="278">
        <v>16</v>
      </c>
      <c r="J74" s="142" t="s">
        <v>5</v>
      </c>
      <c r="K74" s="142">
        <v>31</v>
      </c>
      <c r="W74" s="15"/>
    </row>
    <row r="75" spans="1:23" ht="18" x14ac:dyDescent="0.25">
      <c r="A75" s="143" t="s">
        <v>622</v>
      </c>
      <c r="B75" s="143" t="s">
        <v>632</v>
      </c>
      <c r="C75" s="143" t="s">
        <v>459</v>
      </c>
      <c r="D75" s="143" t="s">
        <v>458</v>
      </c>
      <c r="E75" s="141" t="s">
        <v>237</v>
      </c>
      <c r="F75" s="143" t="s">
        <v>653</v>
      </c>
      <c r="G75" s="141" t="s">
        <v>4</v>
      </c>
      <c r="H75" s="278">
        <v>43</v>
      </c>
      <c r="I75" s="278">
        <v>43</v>
      </c>
      <c r="J75" s="142" t="s">
        <v>5</v>
      </c>
      <c r="K75" s="142">
        <v>36</v>
      </c>
      <c r="W75" s="15"/>
    </row>
    <row r="76" spans="1:23" ht="18" x14ac:dyDescent="0.25">
      <c r="A76" s="141" t="s">
        <v>622</v>
      </c>
      <c r="B76" s="141" t="s">
        <v>633</v>
      </c>
      <c r="C76" s="141" t="s">
        <v>132</v>
      </c>
      <c r="D76" s="141" t="s">
        <v>34</v>
      </c>
      <c r="E76" s="141" t="s">
        <v>20</v>
      </c>
      <c r="F76" s="143" t="s">
        <v>653</v>
      </c>
      <c r="G76" s="141" t="s">
        <v>4</v>
      </c>
      <c r="H76" s="278">
        <v>17</v>
      </c>
      <c r="I76" s="278">
        <v>17</v>
      </c>
      <c r="J76" s="142" t="s">
        <v>5</v>
      </c>
      <c r="K76" s="142">
        <v>27</v>
      </c>
      <c r="W76" s="15"/>
    </row>
    <row r="77" spans="1:23" ht="18" x14ac:dyDescent="0.25">
      <c r="A77" s="141" t="s">
        <v>622</v>
      </c>
      <c r="B77" s="141" t="s">
        <v>633</v>
      </c>
      <c r="C77" s="141" t="s">
        <v>167</v>
      </c>
      <c r="D77" s="141" t="s">
        <v>35</v>
      </c>
      <c r="E77" s="141" t="s">
        <v>20</v>
      </c>
      <c r="F77" s="143" t="s">
        <v>653</v>
      </c>
      <c r="G77" s="141" t="s">
        <v>4</v>
      </c>
      <c r="H77" s="278">
        <v>17</v>
      </c>
      <c r="I77" s="278">
        <v>17</v>
      </c>
      <c r="J77" s="142" t="s">
        <v>5</v>
      </c>
      <c r="K77" s="142">
        <v>27</v>
      </c>
      <c r="W77" s="15"/>
    </row>
    <row r="78" spans="1:23" ht="18" x14ac:dyDescent="0.25">
      <c r="A78" s="141" t="s">
        <v>622</v>
      </c>
      <c r="B78" s="141" t="s">
        <v>633</v>
      </c>
      <c r="C78" s="141" t="s">
        <v>133</v>
      </c>
      <c r="D78" s="141" t="s">
        <v>36</v>
      </c>
      <c r="E78" s="141" t="s">
        <v>20</v>
      </c>
      <c r="F78" s="143" t="s">
        <v>653</v>
      </c>
      <c r="G78" s="141" t="s">
        <v>4</v>
      </c>
      <c r="H78" s="278">
        <v>17</v>
      </c>
      <c r="I78" s="278">
        <v>17</v>
      </c>
      <c r="J78" s="142" t="s">
        <v>5</v>
      </c>
      <c r="K78" s="142">
        <v>27</v>
      </c>
      <c r="W78" s="15"/>
    </row>
    <row r="79" spans="1:23" ht="18" x14ac:dyDescent="0.25">
      <c r="A79" s="141" t="s">
        <v>622</v>
      </c>
      <c r="B79" s="141" t="s">
        <v>633</v>
      </c>
      <c r="C79" s="141" t="s">
        <v>134</v>
      </c>
      <c r="D79" s="141" t="s">
        <v>37</v>
      </c>
      <c r="E79" s="141" t="s">
        <v>20</v>
      </c>
      <c r="F79" s="143" t="s">
        <v>653</v>
      </c>
      <c r="G79" s="141" t="s">
        <v>4</v>
      </c>
      <c r="H79" s="278">
        <v>17</v>
      </c>
      <c r="I79" s="278">
        <v>17</v>
      </c>
      <c r="J79" s="142" t="s">
        <v>5</v>
      </c>
      <c r="K79" s="142">
        <v>27</v>
      </c>
      <c r="W79" s="15"/>
    </row>
    <row r="80" spans="1:23" ht="18" x14ac:dyDescent="0.25">
      <c r="A80" s="141" t="s">
        <v>622</v>
      </c>
      <c r="B80" s="141" t="s">
        <v>634</v>
      </c>
      <c r="C80" s="141" t="s">
        <v>135</v>
      </c>
      <c r="D80" s="141" t="s">
        <v>38</v>
      </c>
      <c r="E80" s="141" t="s">
        <v>20</v>
      </c>
      <c r="F80" s="143" t="s">
        <v>653</v>
      </c>
      <c r="G80" s="141" t="s">
        <v>4</v>
      </c>
      <c r="H80" s="278">
        <v>20</v>
      </c>
      <c r="I80" s="278">
        <v>20</v>
      </c>
      <c r="J80" s="142" t="s">
        <v>5</v>
      </c>
      <c r="K80" s="142">
        <v>29</v>
      </c>
      <c r="W80" s="15"/>
    </row>
    <row r="81" spans="1:23" ht="18" x14ac:dyDescent="0.25">
      <c r="A81" s="143" t="s">
        <v>622</v>
      </c>
      <c r="B81" s="143" t="s">
        <v>635</v>
      </c>
      <c r="C81" s="143" t="s">
        <v>1122</v>
      </c>
      <c r="D81" s="143" t="s">
        <v>1123</v>
      </c>
      <c r="E81" s="141" t="s">
        <v>40</v>
      </c>
      <c r="F81" s="143" t="s">
        <v>653</v>
      </c>
      <c r="G81" s="143" t="s">
        <v>4</v>
      </c>
      <c r="H81" s="279">
        <v>49</v>
      </c>
      <c r="I81" s="279">
        <v>49</v>
      </c>
      <c r="J81" s="144" t="s">
        <v>5</v>
      </c>
      <c r="K81" s="144">
        <v>31</v>
      </c>
      <c r="W81" s="15"/>
    </row>
    <row r="82" spans="1:23" ht="18" x14ac:dyDescent="0.25">
      <c r="A82" s="143" t="s">
        <v>622</v>
      </c>
      <c r="B82" s="143" t="s">
        <v>635</v>
      </c>
      <c r="C82" s="143" t="s">
        <v>1124</v>
      </c>
      <c r="D82" s="143" t="s">
        <v>1125</v>
      </c>
      <c r="E82" s="141" t="s">
        <v>40</v>
      </c>
      <c r="F82" s="143" t="s">
        <v>653</v>
      </c>
      <c r="G82" s="143" t="s">
        <v>4</v>
      </c>
      <c r="H82" s="279">
        <v>64</v>
      </c>
      <c r="I82" s="279">
        <v>64</v>
      </c>
      <c r="J82" s="144" t="s">
        <v>5</v>
      </c>
      <c r="K82" s="144">
        <v>31</v>
      </c>
      <c r="W82" s="15"/>
    </row>
    <row r="83" spans="1:23" ht="18" x14ac:dyDescent="0.25">
      <c r="A83" s="143" t="s">
        <v>622</v>
      </c>
      <c r="B83" s="143" t="s">
        <v>635</v>
      </c>
      <c r="C83" s="143" t="s">
        <v>1126</v>
      </c>
      <c r="D83" s="143" t="s">
        <v>1292</v>
      </c>
      <c r="E83" s="141" t="s">
        <v>237</v>
      </c>
      <c r="F83" s="143" t="s">
        <v>653</v>
      </c>
      <c r="G83" s="143" t="s">
        <v>4</v>
      </c>
      <c r="H83" s="279">
        <v>46</v>
      </c>
      <c r="I83" s="279">
        <v>46</v>
      </c>
      <c r="J83" s="144" t="s">
        <v>5</v>
      </c>
      <c r="K83" s="144">
        <v>31</v>
      </c>
      <c r="W83" s="15"/>
    </row>
    <row r="84" spans="1:23" ht="18" x14ac:dyDescent="0.25">
      <c r="A84" s="143" t="s">
        <v>622</v>
      </c>
      <c r="B84" s="143" t="s">
        <v>635</v>
      </c>
      <c r="C84" s="143" t="s">
        <v>1128</v>
      </c>
      <c r="D84" s="143" t="s">
        <v>1129</v>
      </c>
      <c r="E84" s="141" t="s">
        <v>40</v>
      </c>
      <c r="F84" s="143" t="s">
        <v>653</v>
      </c>
      <c r="G84" s="143" t="s">
        <v>4</v>
      </c>
      <c r="H84" s="279">
        <v>54</v>
      </c>
      <c r="I84" s="279">
        <v>54</v>
      </c>
      <c r="J84" s="144" t="s">
        <v>5</v>
      </c>
      <c r="K84" s="144">
        <v>31</v>
      </c>
      <c r="W84" s="15"/>
    </row>
    <row r="85" spans="1:23" ht="18" x14ac:dyDescent="0.25">
      <c r="A85" s="143" t="s">
        <v>622</v>
      </c>
      <c r="B85" s="143" t="s">
        <v>635</v>
      </c>
      <c r="C85" s="143" t="s">
        <v>136</v>
      </c>
      <c r="D85" s="143" t="s">
        <v>41</v>
      </c>
      <c r="E85" s="143" t="s">
        <v>32</v>
      </c>
      <c r="F85" s="143" t="s">
        <v>653</v>
      </c>
      <c r="G85" s="143" t="s">
        <v>4</v>
      </c>
      <c r="H85" s="279">
        <v>33</v>
      </c>
      <c r="I85" s="279">
        <v>33</v>
      </c>
      <c r="J85" s="144" t="s">
        <v>5</v>
      </c>
      <c r="K85" s="144">
        <v>32</v>
      </c>
      <c r="W85" s="15"/>
    </row>
    <row r="86" spans="1:23" ht="18.75" customHeight="1" x14ac:dyDescent="0.25">
      <c r="A86" s="141" t="s">
        <v>622</v>
      </c>
      <c r="B86" s="141" t="s">
        <v>635</v>
      </c>
      <c r="C86" s="141" t="s">
        <v>137</v>
      </c>
      <c r="D86" s="141" t="s">
        <v>40</v>
      </c>
      <c r="E86" s="141" t="s">
        <v>20</v>
      </c>
      <c r="F86" s="143" t="s">
        <v>653</v>
      </c>
      <c r="G86" s="141" t="s">
        <v>4</v>
      </c>
      <c r="H86" s="278">
        <v>17</v>
      </c>
      <c r="I86" s="278">
        <v>17</v>
      </c>
      <c r="J86" s="142" t="s">
        <v>5</v>
      </c>
      <c r="K86" s="142">
        <v>24</v>
      </c>
      <c r="W86" s="15"/>
    </row>
    <row r="87" spans="1:23" ht="18" x14ac:dyDescent="0.25">
      <c r="A87" s="141" t="s">
        <v>628</v>
      </c>
      <c r="B87" s="141" t="s">
        <v>636</v>
      </c>
      <c r="C87" s="141" t="s">
        <v>138</v>
      </c>
      <c r="D87" s="141" t="s">
        <v>3</v>
      </c>
      <c r="E87" s="141" t="s">
        <v>32</v>
      </c>
      <c r="F87" s="143" t="s">
        <v>653</v>
      </c>
      <c r="G87" s="141" t="s">
        <v>4</v>
      </c>
      <c r="H87" s="278">
        <v>32</v>
      </c>
      <c r="I87" s="278">
        <v>32</v>
      </c>
      <c r="J87" s="142" t="s">
        <v>5</v>
      </c>
      <c r="K87" s="142">
        <v>31</v>
      </c>
      <c r="W87" s="15"/>
    </row>
    <row r="88" spans="1:23" ht="18" x14ac:dyDescent="0.25">
      <c r="A88" s="141" t="s">
        <v>628</v>
      </c>
      <c r="B88" s="141" t="s">
        <v>637</v>
      </c>
      <c r="C88" s="141" t="s">
        <v>139</v>
      </c>
      <c r="D88" s="141" t="s">
        <v>926</v>
      </c>
      <c r="E88" s="141" t="s">
        <v>1117</v>
      </c>
      <c r="F88" s="143" t="s">
        <v>653</v>
      </c>
      <c r="G88" s="141" t="s">
        <v>4</v>
      </c>
      <c r="H88" s="278">
        <v>53</v>
      </c>
      <c r="I88" s="278">
        <v>53</v>
      </c>
      <c r="J88" s="142" t="s">
        <v>5</v>
      </c>
      <c r="K88" s="142">
        <v>28</v>
      </c>
      <c r="W88" s="15"/>
    </row>
    <row r="89" spans="1:23" ht="18" x14ac:dyDescent="0.25">
      <c r="A89" s="141" t="s">
        <v>628</v>
      </c>
      <c r="B89" s="141" t="s">
        <v>637</v>
      </c>
      <c r="C89" s="141" t="s">
        <v>140</v>
      </c>
      <c r="D89" s="141" t="s">
        <v>260</v>
      </c>
      <c r="E89" s="141" t="s">
        <v>148</v>
      </c>
      <c r="F89" s="143" t="s">
        <v>653</v>
      </c>
      <c r="G89" s="141" t="s">
        <v>4</v>
      </c>
      <c r="H89" s="278">
        <v>39</v>
      </c>
      <c r="I89" s="278">
        <v>39</v>
      </c>
      <c r="J89" s="142" t="s">
        <v>5</v>
      </c>
      <c r="K89" s="142">
        <v>34</v>
      </c>
      <c r="W89" s="15"/>
    </row>
    <row r="90" spans="1:23" ht="18" x14ac:dyDescent="0.25">
      <c r="A90" s="141" t="s">
        <v>628</v>
      </c>
      <c r="B90" s="141" t="s">
        <v>637</v>
      </c>
      <c r="C90" s="141" t="s">
        <v>141</v>
      </c>
      <c r="D90" s="141" t="s">
        <v>148</v>
      </c>
      <c r="E90" s="141" t="s">
        <v>20</v>
      </c>
      <c r="F90" s="143" t="s">
        <v>653</v>
      </c>
      <c r="G90" s="141" t="s">
        <v>4</v>
      </c>
      <c r="H90" s="278">
        <v>28</v>
      </c>
      <c r="I90" s="278">
        <v>28</v>
      </c>
      <c r="J90" s="142" t="s">
        <v>5</v>
      </c>
      <c r="K90" s="142">
        <v>30</v>
      </c>
      <c r="W90" s="15"/>
    </row>
    <row r="91" spans="1:23" ht="18" x14ac:dyDescent="0.25">
      <c r="A91" s="141" t="s">
        <v>628</v>
      </c>
      <c r="B91" s="141" t="s">
        <v>637</v>
      </c>
      <c r="C91" s="141" t="s">
        <v>142</v>
      </c>
      <c r="D91" s="141" t="s">
        <v>76</v>
      </c>
      <c r="E91" s="141" t="s">
        <v>77</v>
      </c>
      <c r="F91" s="143" t="s">
        <v>653</v>
      </c>
      <c r="G91" s="141" t="s">
        <v>4</v>
      </c>
      <c r="H91" s="278">
        <v>40</v>
      </c>
      <c r="I91" s="278">
        <v>40</v>
      </c>
      <c r="J91" s="142" t="s">
        <v>5</v>
      </c>
      <c r="K91" s="142">
        <v>29</v>
      </c>
      <c r="W91" s="15"/>
    </row>
    <row r="92" spans="1:23" ht="18" x14ac:dyDescent="0.25">
      <c r="A92" s="141" t="s">
        <v>628</v>
      </c>
      <c r="B92" s="141" t="s">
        <v>637</v>
      </c>
      <c r="C92" s="141" t="s">
        <v>143</v>
      </c>
      <c r="D92" s="141" t="s">
        <v>73</v>
      </c>
      <c r="E92" s="141" t="s">
        <v>21</v>
      </c>
      <c r="F92" s="143" t="s">
        <v>653</v>
      </c>
      <c r="G92" s="141" t="s">
        <v>4</v>
      </c>
      <c r="H92" s="278">
        <v>46</v>
      </c>
      <c r="I92" s="278">
        <v>46</v>
      </c>
      <c r="J92" s="142" t="s">
        <v>5</v>
      </c>
      <c r="K92" s="142">
        <v>28</v>
      </c>
      <c r="W92" s="15"/>
    </row>
    <row r="93" spans="1:23" ht="18" x14ac:dyDescent="0.25">
      <c r="A93" s="141" t="s">
        <v>628</v>
      </c>
      <c r="B93" s="141" t="s">
        <v>637</v>
      </c>
      <c r="C93" s="141" t="s">
        <v>144</v>
      </c>
      <c r="D93" s="141" t="s">
        <v>1293</v>
      </c>
      <c r="E93" s="141" t="s">
        <v>20</v>
      </c>
      <c r="F93" s="143" t="s">
        <v>653</v>
      </c>
      <c r="G93" s="141" t="s">
        <v>4</v>
      </c>
      <c r="H93" s="278">
        <v>43</v>
      </c>
      <c r="I93" s="278">
        <v>43</v>
      </c>
      <c r="J93" s="142" t="s">
        <v>5</v>
      </c>
      <c r="K93" s="142">
        <v>29</v>
      </c>
      <c r="W93" s="15"/>
    </row>
    <row r="94" spans="1:23" ht="18" x14ac:dyDescent="0.25">
      <c r="A94" s="141" t="s">
        <v>628</v>
      </c>
      <c r="B94" s="141" t="s">
        <v>637</v>
      </c>
      <c r="C94" s="141" t="s">
        <v>461</v>
      </c>
      <c r="D94" s="141" t="s">
        <v>460</v>
      </c>
      <c r="E94" s="141" t="s">
        <v>1117</v>
      </c>
      <c r="F94" s="143" t="s">
        <v>653</v>
      </c>
      <c r="G94" s="141" t="s">
        <v>4</v>
      </c>
      <c r="H94" s="278">
        <v>68</v>
      </c>
      <c r="I94" s="278">
        <v>68</v>
      </c>
      <c r="J94" s="142" t="s">
        <v>5</v>
      </c>
      <c r="K94" s="142">
        <v>29</v>
      </c>
      <c r="W94" s="15"/>
    </row>
    <row r="95" spans="1:23" ht="18" x14ac:dyDescent="0.25">
      <c r="A95" s="141" t="s">
        <v>628</v>
      </c>
      <c r="B95" s="141" t="s">
        <v>637</v>
      </c>
      <c r="C95" s="141" t="s">
        <v>145</v>
      </c>
      <c r="D95" s="141" t="s">
        <v>74</v>
      </c>
      <c r="E95" s="141" t="s">
        <v>1117</v>
      </c>
      <c r="F95" s="143" t="s">
        <v>653</v>
      </c>
      <c r="G95" s="141" t="s">
        <v>4</v>
      </c>
      <c r="H95" s="278">
        <v>58</v>
      </c>
      <c r="I95" s="278">
        <v>58</v>
      </c>
      <c r="J95" s="142" t="s">
        <v>5</v>
      </c>
      <c r="K95" s="142">
        <v>29</v>
      </c>
      <c r="W95" s="15"/>
    </row>
    <row r="96" spans="1:23" ht="18" x14ac:dyDescent="0.25">
      <c r="A96" s="141" t="s">
        <v>628</v>
      </c>
      <c r="B96" s="141" t="s">
        <v>637</v>
      </c>
      <c r="C96" s="141" t="s">
        <v>985</v>
      </c>
      <c r="D96" s="141" t="s">
        <v>933</v>
      </c>
      <c r="E96" s="141" t="s">
        <v>21</v>
      </c>
      <c r="F96" s="143" t="s">
        <v>653</v>
      </c>
      <c r="G96" s="141" t="s">
        <v>4</v>
      </c>
      <c r="H96" s="278">
        <v>54</v>
      </c>
      <c r="I96" s="278">
        <v>54</v>
      </c>
      <c r="J96" s="142" t="s">
        <v>5</v>
      </c>
      <c r="K96" s="142">
        <v>28</v>
      </c>
      <c r="W96" s="15"/>
    </row>
    <row r="97" spans="1:23" ht="18" x14ac:dyDescent="0.25">
      <c r="A97" s="314" t="s">
        <v>628</v>
      </c>
      <c r="B97" s="314" t="s">
        <v>637</v>
      </c>
      <c r="C97" s="314" t="s">
        <v>146</v>
      </c>
      <c r="D97" s="314" t="s">
        <v>147</v>
      </c>
      <c r="E97" s="314" t="s">
        <v>32</v>
      </c>
      <c r="F97" s="315" t="s">
        <v>653</v>
      </c>
      <c r="G97" s="314" t="s">
        <v>4</v>
      </c>
      <c r="H97" s="316">
        <v>30</v>
      </c>
      <c r="I97" s="316">
        <v>30</v>
      </c>
      <c r="J97" s="317" t="s">
        <v>5</v>
      </c>
      <c r="K97" s="317">
        <v>33</v>
      </c>
      <c r="W97" s="15"/>
    </row>
    <row r="98" spans="1:23" ht="18" x14ac:dyDescent="0.25">
      <c r="A98" s="141" t="s">
        <v>628</v>
      </c>
      <c r="B98" s="141" t="s">
        <v>637</v>
      </c>
      <c r="C98" s="141" t="s">
        <v>1311</v>
      </c>
      <c r="D98" s="141" t="s">
        <v>1312</v>
      </c>
      <c r="E98" s="141" t="s">
        <v>1117</v>
      </c>
      <c r="F98" s="143" t="s">
        <v>653</v>
      </c>
      <c r="G98" s="141" t="s">
        <v>4</v>
      </c>
      <c r="H98" s="278">
        <v>47</v>
      </c>
      <c r="I98" s="278">
        <v>47</v>
      </c>
      <c r="J98" s="142" t="s">
        <v>5</v>
      </c>
      <c r="K98" s="142">
        <v>35</v>
      </c>
      <c r="W98" s="15"/>
    </row>
    <row r="99" spans="1:23" ht="18" x14ac:dyDescent="0.25">
      <c r="A99" s="141" t="s">
        <v>628</v>
      </c>
      <c r="B99" s="141" t="s">
        <v>637</v>
      </c>
      <c r="C99" s="141" t="s">
        <v>1114</v>
      </c>
      <c r="D99" s="141" t="s">
        <v>1294</v>
      </c>
      <c r="E99" s="141" t="s">
        <v>1117</v>
      </c>
      <c r="F99" s="143" t="s">
        <v>653</v>
      </c>
      <c r="G99" s="141" t="s">
        <v>4</v>
      </c>
      <c r="H99" s="278">
        <v>43</v>
      </c>
      <c r="I99" s="278">
        <v>43</v>
      </c>
      <c r="J99" s="142" t="s">
        <v>5</v>
      </c>
      <c r="K99" s="142">
        <v>29</v>
      </c>
      <c r="W99" s="15"/>
    </row>
    <row r="100" spans="1:23" ht="18" x14ac:dyDescent="0.25">
      <c r="A100" s="141" t="s">
        <v>628</v>
      </c>
      <c r="B100" s="141" t="s">
        <v>637</v>
      </c>
      <c r="C100" s="141" t="s">
        <v>1295</v>
      </c>
      <c r="D100" s="141" t="s">
        <v>1296</v>
      </c>
      <c r="E100" s="141" t="s">
        <v>20</v>
      </c>
      <c r="F100" s="143" t="s">
        <v>653</v>
      </c>
      <c r="G100" s="141" t="s">
        <v>4</v>
      </c>
      <c r="H100" s="278">
        <v>22</v>
      </c>
      <c r="I100" s="278">
        <v>22</v>
      </c>
      <c r="J100" s="142" t="s">
        <v>5</v>
      </c>
      <c r="K100" s="142">
        <v>24</v>
      </c>
      <c r="W100" s="15"/>
    </row>
    <row r="101" spans="1:23" ht="18" x14ac:dyDescent="0.25">
      <c r="A101" s="141" t="s">
        <v>628</v>
      </c>
      <c r="B101" s="141" t="s">
        <v>637</v>
      </c>
      <c r="C101" s="141" t="s">
        <v>1168</v>
      </c>
      <c r="D101" s="141" t="s">
        <v>1169</v>
      </c>
      <c r="E101" s="141" t="s">
        <v>20</v>
      </c>
      <c r="F101" s="143" t="s">
        <v>653</v>
      </c>
      <c r="G101" s="141" t="s">
        <v>4</v>
      </c>
      <c r="H101" s="278">
        <v>24</v>
      </c>
      <c r="I101" s="278">
        <v>24</v>
      </c>
      <c r="J101" s="142" t="s">
        <v>5</v>
      </c>
      <c r="K101" s="142">
        <v>22</v>
      </c>
      <c r="W101" s="15"/>
    </row>
    <row r="102" spans="1:23" ht="18" x14ac:dyDescent="0.25">
      <c r="A102" s="141" t="s">
        <v>628</v>
      </c>
      <c r="B102" s="141" t="s">
        <v>637</v>
      </c>
      <c r="C102" s="141" t="s">
        <v>149</v>
      </c>
      <c r="D102" s="141" t="s">
        <v>1117</v>
      </c>
      <c r="E102" s="141" t="s">
        <v>20</v>
      </c>
      <c r="F102" s="143" t="s">
        <v>653</v>
      </c>
      <c r="G102" s="141" t="s">
        <v>4</v>
      </c>
      <c r="H102" s="278">
        <v>22</v>
      </c>
      <c r="I102" s="278">
        <v>22</v>
      </c>
      <c r="J102" s="142" t="s">
        <v>5</v>
      </c>
      <c r="K102" s="142">
        <v>24</v>
      </c>
      <c r="W102" s="15"/>
    </row>
    <row r="103" spans="1:23" ht="18" x14ac:dyDescent="0.25">
      <c r="A103" s="141" t="s">
        <v>628</v>
      </c>
      <c r="B103" s="141" t="s">
        <v>637</v>
      </c>
      <c r="C103" s="141" t="s">
        <v>150</v>
      </c>
      <c r="D103" s="141" t="s">
        <v>1297</v>
      </c>
      <c r="E103" s="141" t="s">
        <v>21</v>
      </c>
      <c r="F103" s="143" t="s">
        <v>653</v>
      </c>
      <c r="G103" s="141" t="s">
        <v>4</v>
      </c>
      <c r="H103" s="278">
        <v>51</v>
      </c>
      <c r="I103" s="278">
        <v>51</v>
      </c>
      <c r="J103" s="142" t="s">
        <v>5</v>
      </c>
      <c r="K103" s="142">
        <v>28</v>
      </c>
      <c r="W103" s="15"/>
    </row>
    <row r="104" spans="1:23" ht="18" x14ac:dyDescent="0.25">
      <c r="A104" s="141" t="s">
        <v>628</v>
      </c>
      <c r="B104" s="141" t="s">
        <v>637</v>
      </c>
      <c r="C104" s="141" t="s">
        <v>151</v>
      </c>
      <c r="D104" s="141" t="s">
        <v>21</v>
      </c>
      <c r="E104" s="141" t="s">
        <v>20</v>
      </c>
      <c r="F104" s="143" t="s">
        <v>653</v>
      </c>
      <c r="G104" s="141" t="s">
        <v>4</v>
      </c>
      <c r="H104" s="278">
        <v>28</v>
      </c>
      <c r="I104" s="278">
        <v>28</v>
      </c>
      <c r="J104" s="142" t="s">
        <v>5</v>
      </c>
      <c r="K104" s="142">
        <v>20</v>
      </c>
      <c r="W104" s="15"/>
    </row>
    <row r="105" spans="1:23" ht="18" x14ac:dyDescent="0.25">
      <c r="A105" s="141" t="s">
        <v>628</v>
      </c>
      <c r="B105" s="141" t="s">
        <v>638</v>
      </c>
      <c r="C105" s="141" t="s">
        <v>155</v>
      </c>
      <c r="D105" s="141" t="s">
        <v>946</v>
      </c>
      <c r="E105" s="141" t="s">
        <v>20</v>
      </c>
      <c r="F105" s="143" t="s">
        <v>653</v>
      </c>
      <c r="G105" s="141" t="s">
        <v>4</v>
      </c>
      <c r="H105" s="278">
        <v>10</v>
      </c>
      <c r="I105" s="278">
        <v>10</v>
      </c>
      <c r="J105" s="142" t="s">
        <v>5</v>
      </c>
      <c r="K105" s="142">
        <v>28</v>
      </c>
      <c r="W105" s="15"/>
    </row>
    <row r="106" spans="1:23" ht="18" x14ac:dyDescent="0.25">
      <c r="A106" s="141" t="s">
        <v>628</v>
      </c>
      <c r="B106" s="141" t="s">
        <v>639</v>
      </c>
      <c r="C106" s="141" t="s">
        <v>156</v>
      </c>
      <c r="D106" s="141" t="s">
        <v>77</v>
      </c>
      <c r="E106" s="141" t="s">
        <v>20</v>
      </c>
      <c r="F106" s="143" t="s">
        <v>653</v>
      </c>
      <c r="G106" s="141" t="s">
        <v>4</v>
      </c>
      <c r="H106" s="278">
        <v>25</v>
      </c>
      <c r="I106" s="278">
        <v>25</v>
      </c>
      <c r="J106" s="142" t="s">
        <v>5</v>
      </c>
      <c r="K106" s="142">
        <v>24</v>
      </c>
      <c r="W106" s="15"/>
    </row>
    <row r="107" spans="1:23" ht="18" x14ac:dyDescent="0.25">
      <c r="A107" s="141" t="s">
        <v>642</v>
      </c>
      <c r="B107" s="141" t="s">
        <v>645</v>
      </c>
      <c r="C107" s="141" t="s">
        <v>279</v>
      </c>
      <c r="D107" s="141" t="s">
        <v>1082</v>
      </c>
      <c r="E107" s="141" t="s">
        <v>32</v>
      </c>
      <c r="F107" s="143" t="s">
        <v>653</v>
      </c>
      <c r="G107" s="141" t="s">
        <v>4</v>
      </c>
      <c r="H107" s="278">
        <v>42</v>
      </c>
      <c r="I107" s="278">
        <v>42</v>
      </c>
      <c r="J107" s="142" t="s">
        <v>5</v>
      </c>
      <c r="K107" s="142">
        <v>43</v>
      </c>
      <c r="W107" s="15"/>
    </row>
    <row r="108" spans="1:23" ht="18" x14ac:dyDescent="0.25">
      <c r="A108" s="141" t="s">
        <v>1107</v>
      </c>
      <c r="B108" s="141" t="s">
        <v>646</v>
      </c>
      <c r="C108" s="141" t="s">
        <v>617</v>
      </c>
      <c r="D108" s="141" t="s">
        <v>616</v>
      </c>
      <c r="E108" s="141" t="s">
        <v>20</v>
      </c>
      <c r="F108" s="143" t="s">
        <v>653</v>
      </c>
      <c r="G108" s="141" t="s">
        <v>4</v>
      </c>
      <c r="H108" s="278">
        <v>18</v>
      </c>
      <c r="I108" s="278">
        <v>18</v>
      </c>
      <c r="J108" s="142" t="s">
        <v>269</v>
      </c>
      <c r="K108" s="142">
        <v>14</v>
      </c>
      <c r="W108" s="15"/>
    </row>
    <row r="109" spans="1:23" ht="18" x14ac:dyDescent="0.25">
      <c r="A109" s="141" t="s">
        <v>1200</v>
      </c>
      <c r="B109" s="141" t="s">
        <v>1298</v>
      </c>
      <c r="C109" s="141" t="s">
        <v>1299</v>
      </c>
      <c r="D109" s="141" t="s">
        <v>1300</v>
      </c>
      <c r="E109" s="141" t="s">
        <v>20</v>
      </c>
      <c r="F109" s="143" t="s">
        <v>653</v>
      </c>
      <c r="G109" s="141" t="s">
        <v>4</v>
      </c>
      <c r="H109" s="278">
        <v>26</v>
      </c>
      <c r="I109" s="278">
        <v>26</v>
      </c>
      <c r="J109" s="142" t="s">
        <v>5</v>
      </c>
      <c r="K109" s="142">
        <v>3</v>
      </c>
      <c r="W109" s="15"/>
    </row>
    <row r="110" spans="1:23" ht="18" x14ac:dyDescent="0.25">
      <c r="A110" s="141" t="s">
        <v>1200</v>
      </c>
      <c r="B110" s="141" t="s">
        <v>647</v>
      </c>
      <c r="C110" s="141" t="s">
        <v>456</v>
      </c>
      <c r="D110" s="141" t="s">
        <v>457</v>
      </c>
      <c r="E110" s="141" t="s">
        <v>20</v>
      </c>
      <c r="F110" s="143" t="s">
        <v>653</v>
      </c>
      <c r="G110" s="141" t="s">
        <v>4</v>
      </c>
      <c r="H110" s="278">
        <v>21</v>
      </c>
      <c r="I110" s="278">
        <v>21</v>
      </c>
      <c r="J110" s="142" t="s">
        <v>269</v>
      </c>
      <c r="K110" s="142">
        <v>6</v>
      </c>
      <c r="W110" s="15"/>
    </row>
    <row r="111" spans="1:23" ht="18" x14ac:dyDescent="0.25">
      <c r="A111" s="141" t="s">
        <v>644</v>
      </c>
      <c r="B111" s="141" t="s">
        <v>648</v>
      </c>
      <c r="C111" s="141" t="s">
        <v>241</v>
      </c>
      <c r="D111" s="141" t="s">
        <v>238</v>
      </c>
      <c r="E111" s="141" t="s">
        <v>20</v>
      </c>
      <c r="F111" s="143" t="s">
        <v>653</v>
      </c>
      <c r="G111" s="141" t="s">
        <v>4</v>
      </c>
      <c r="H111" s="278">
        <v>62</v>
      </c>
      <c r="I111" s="278">
        <v>62</v>
      </c>
      <c r="J111" s="142" t="s">
        <v>5</v>
      </c>
      <c r="K111" s="142">
        <v>13</v>
      </c>
      <c r="W111" s="15"/>
    </row>
    <row r="112" spans="1:23" ht="18" x14ac:dyDescent="0.25">
      <c r="A112" s="141" t="s">
        <v>644</v>
      </c>
      <c r="B112" s="141" t="s">
        <v>648</v>
      </c>
      <c r="C112" s="141" t="s">
        <v>242</v>
      </c>
      <c r="D112" s="141" t="s">
        <v>239</v>
      </c>
      <c r="E112" s="141" t="s">
        <v>238</v>
      </c>
      <c r="F112" s="143" t="s">
        <v>653</v>
      </c>
      <c r="G112" s="141" t="s">
        <v>4</v>
      </c>
      <c r="H112" s="278">
        <v>67</v>
      </c>
      <c r="I112" s="278">
        <v>67</v>
      </c>
      <c r="J112" s="142" t="s">
        <v>5</v>
      </c>
      <c r="K112" s="142">
        <v>16</v>
      </c>
      <c r="W112" s="15"/>
    </row>
    <row r="113" spans="1:23" ht="18" x14ac:dyDescent="0.25">
      <c r="A113" s="141" t="s">
        <v>644</v>
      </c>
      <c r="B113" s="141" t="s">
        <v>648</v>
      </c>
      <c r="C113" s="141" t="s">
        <v>243</v>
      </c>
      <c r="D113" s="141" t="s">
        <v>240</v>
      </c>
      <c r="E113" s="141" t="s">
        <v>238</v>
      </c>
      <c r="F113" s="143" t="s">
        <v>653</v>
      </c>
      <c r="G113" s="141" t="s">
        <v>4</v>
      </c>
      <c r="H113" s="278">
        <v>128</v>
      </c>
      <c r="I113" s="278">
        <v>128</v>
      </c>
      <c r="J113" s="142" t="s">
        <v>5</v>
      </c>
      <c r="K113" s="142">
        <v>26</v>
      </c>
      <c r="W113" s="15"/>
    </row>
    <row r="114" spans="1:23" ht="18" x14ac:dyDescent="0.25">
      <c r="A114" s="141" t="s">
        <v>644</v>
      </c>
      <c r="B114" s="141" t="s">
        <v>649</v>
      </c>
      <c r="C114" s="141" t="s">
        <v>158</v>
      </c>
      <c r="D114" s="141" t="s">
        <v>244</v>
      </c>
      <c r="E114" s="141" t="s">
        <v>254</v>
      </c>
      <c r="F114" s="143" t="s">
        <v>653</v>
      </c>
      <c r="G114" s="141" t="s">
        <v>4</v>
      </c>
      <c r="H114" s="278">
        <v>58</v>
      </c>
      <c r="I114" s="278">
        <v>58</v>
      </c>
      <c r="J114" s="142" t="s">
        <v>5</v>
      </c>
      <c r="K114" s="142">
        <v>21</v>
      </c>
      <c r="W114" s="15"/>
    </row>
    <row r="115" spans="1:23" ht="18" x14ac:dyDescent="0.25">
      <c r="A115" s="248" t="s">
        <v>644</v>
      </c>
      <c r="B115" s="248" t="s">
        <v>649</v>
      </c>
      <c r="C115" s="248" t="s">
        <v>1011</v>
      </c>
      <c r="D115" s="248" t="s">
        <v>1019</v>
      </c>
      <c r="E115" s="248" t="s">
        <v>1022</v>
      </c>
      <c r="F115" s="249" t="s">
        <v>653</v>
      </c>
      <c r="G115" s="248" t="s">
        <v>4</v>
      </c>
      <c r="H115" s="280">
        <v>75</v>
      </c>
      <c r="I115" s="280">
        <v>75</v>
      </c>
      <c r="J115" s="250" t="s">
        <v>5</v>
      </c>
      <c r="K115" s="250">
        <v>26</v>
      </c>
      <c r="W115" s="15"/>
    </row>
    <row r="116" spans="1:23" s="252" customFormat="1" ht="18" x14ac:dyDescent="0.25">
      <c r="A116" s="141" t="s">
        <v>644</v>
      </c>
      <c r="B116" s="141" t="s">
        <v>649</v>
      </c>
      <c r="C116" s="141" t="s">
        <v>157</v>
      </c>
      <c r="D116" s="141" t="s">
        <v>245</v>
      </c>
      <c r="E116" s="141" t="s">
        <v>254</v>
      </c>
      <c r="F116" s="143" t="s">
        <v>653</v>
      </c>
      <c r="G116" s="141" t="s">
        <v>4</v>
      </c>
      <c r="H116" s="278">
        <v>32</v>
      </c>
      <c r="I116" s="278">
        <v>32</v>
      </c>
      <c r="J116" s="142" t="s">
        <v>5</v>
      </c>
      <c r="K116" s="142">
        <v>21</v>
      </c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</row>
    <row r="117" spans="1:23" ht="18" x14ac:dyDescent="0.25">
      <c r="A117" s="141" t="s">
        <v>644</v>
      </c>
      <c r="B117" s="141" t="s">
        <v>649</v>
      </c>
      <c r="C117" s="141" t="s">
        <v>159</v>
      </c>
      <c r="D117" s="141" t="s">
        <v>246</v>
      </c>
      <c r="E117" s="141" t="s">
        <v>254</v>
      </c>
      <c r="F117" s="143" t="s">
        <v>653</v>
      </c>
      <c r="G117" s="141" t="s">
        <v>4</v>
      </c>
      <c r="H117" s="278">
        <v>32</v>
      </c>
      <c r="I117" s="278">
        <v>32</v>
      </c>
      <c r="J117" s="142" t="s">
        <v>5</v>
      </c>
      <c r="K117" s="142">
        <v>21</v>
      </c>
      <c r="W117" s="15"/>
    </row>
    <row r="118" spans="1:23" ht="18" x14ac:dyDescent="0.25">
      <c r="A118" s="141" t="s">
        <v>644</v>
      </c>
      <c r="B118" s="141" t="s">
        <v>649</v>
      </c>
      <c r="C118" s="141" t="s">
        <v>160</v>
      </c>
      <c r="D118" s="141" t="s">
        <v>247</v>
      </c>
      <c r="E118" s="141" t="s">
        <v>254</v>
      </c>
      <c r="F118" s="143" t="s">
        <v>653</v>
      </c>
      <c r="G118" s="141" t="s">
        <v>4</v>
      </c>
      <c r="H118" s="278">
        <v>68</v>
      </c>
      <c r="I118" s="278">
        <v>68</v>
      </c>
      <c r="J118" s="142" t="s">
        <v>5</v>
      </c>
      <c r="K118" s="142">
        <v>21</v>
      </c>
      <c r="W118" s="15"/>
    </row>
    <row r="119" spans="1:23" ht="18" x14ac:dyDescent="0.25">
      <c r="A119" s="141" t="s">
        <v>644</v>
      </c>
      <c r="B119" s="141" t="s">
        <v>649</v>
      </c>
      <c r="C119" s="141" t="s">
        <v>169</v>
      </c>
      <c r="D119" s="141" t="s">
        <v>248</v>
      </c>
      <c r="E119" s="141" t="s">
        <v>254</v>
      </c>
      <c r="F119" s="143" t="s">
        <v>653</v>
      </c>
      <c r="G119" s="141" t="s">
        <v>4</v>
      </c>
      <c r="H119" s="278">
        <v>68</v>
      </c>
      <c r="I119" s="278">
        <v>68</v>
      </c>
      <c r="J119" s="142" t="s">
        <v>5</v>
      </c>
      <c r="K119" s="142">
        <v>21</v>
      </c>
      <c r="W119" s="15"/>
    </row>
    <row r="120" spans="1:23" ht="18" x14ac:dyDescent="0.25">
      <c r="A120" s="141" t="s">
        <v>644</v>
      </c>
      <c r="B120" s="141" t="s">
        <v>649</v>
      </c>
      <c r="C120" s="141" t="s">
        <v>161</v>
      </c>
      <c r="D120" s="141" t="s">
        <v>249</v>
      </c>
      <c r="E120" s="141" t="s">
        <v>254</v>
      </c>
      <c r="F120" s="143" t="s">
        <v>653</v>
      </c>
      <c r="G120" s="141" t="s">
        <v>4</v>
      </c>
      <c r="H120" s="278">
        <v>25</v>
      </c>
      <c r="I120" s="278">
        <v>25</v>
      </c>
      <c r="J120" s="142" t="s">
        <v>5</v>
      </c>
      <c r="K120" s="142">
        <v>19</v>
      </c>
      <c r="W120" s="15"/>
    </row>
    <row r="121" spans="1:23" ht="18" x14ac:dyDescent="0.25">
      <c r="A121" s="141" t="s">
        <v>644</v>
      </c>
      <c r="B121" s="141" t="s">
        <v>649</v>
      </c>
      <c r="C121" s="141" t="s">
        <v>1178</v>
      </c>
      <c r="D121" s="141" t="s">
        <v>1186</v>
      </c>
      <c r="E121" s="141" t="s">
        <v>254</v>
      </c>
      <c r="F121" s="143" t="s">
        <v>653</v>
      </c>
      <c r="G121" s="141" t="s">
        <v>4</v>
      </c>
      <c r="H121" s="278">
        <v>70</v>
      </c>
      <c r="I121" s="278">
        <v>70</v>
      </c>
      <c r="J121" s="142" t="s">
        <v>5</v>
      </c>
      <c r="K121" s="142">
        <v>21</v>
      </c>
      <c r="W121" s="15"/>
    </row>
    <row r="122" spans="1:23" ht="18" x14ac:dyDescent="0.25">
      <c r="A122" s="141" t="s">
        <v>644</v>
      </c>
      <c r="B122" s="141" t="s">
        <v>649</v>
      </c>
      <c r="C122" s="141" t="s">
        <v>170</v>
      </c>
      <c r="D122" s="141" t="s">
        <v>250</v>
      </c>
      <c r="E122" s="141" t="s">
        <v>254</v>
      </c>
      <c r="F122" s="143" t="s">
        <v>653</v>
      </c>
      <c r="G122" s="141" t="s">
        <v>4</v>
      </c>
      <c r="H122" s="278">
        <v>70</v>
      </c>
      <c r="I122" s="278">
        <v>70</v>
      </c>
      <c r="J122" s="142" t="s">
        <v>5</v>
      </c>
      <c r="K122" s="142">
        <v>21</v>
      </c>
      <c r="W122" s="15"/>
    </row>
    <row r="123" spans="1:23" ht="18" x14ac:dyDescent="0.25">
      <c r="A123" s="141" t="s">
        <v>644</v>
      </c>
      <c r="B123" s="141" t="s">
        <v>649</v>
      </c>
      <c r="C123" s="141" t="s">
        <v>1179</v>
      </c>
      <c r="D123" s="141" t="s">
        <v>1185</v>
      </c>
      <c r="E123" s="141" t="s">
        <v>254</v>
      </c>
      <c r="F123" s="143" t="s">
        <v>653</v>
      </c>
      <c r="G123" s="141" t="s">
        <v>4</v>
      </c>
      <c r="H123" s="278">
        <v>75</v>
      </c>
      <c r="I123" s="278">
        <v>75</v>
      </c>
      <c r="J123" s="142" t="s">
        <v>5</v>
      </c>
      <c r="K123" s="142">
        <v>21</v>
      </c>
      <c r="W123" s="15"/>
    </row>
    <row r="124" spans="1:23" ht="18" x14ac:dyDescent="0.25">
      <c r="A124" s="248" t="s">
        <v>644</v>
      </c>
      <c r="B124" s="248" t="s">
        <v>649</v>
      </c>
      <c r="C124" s="248" t="s">
        <v>1013</v>
      </c>
      <c r="D124" s="248" t="s">
        <v>1069</v>
      </c>
      <c r="E124" s="248" t="s">
        <v>1022</v>
      </c>
      <c r="F124" s="249" t="s">
        <v>653</v>
      </c>
      <c r="G124" s="248" t="s">
        <v>4</v>
      </c>
      <c r="H124" s="280">
        <v>73</v>
      </c>
      <c r="I124" s="280">
        <v>73</v>
      </c>
      <c r="J124" s="250" t="s">
        <v>5</v>
      </c>
      <c r="K124" s="250">
        <v>29</v>
      </c>
      <c r="W124" s="15"/>
    </row>
    <row r="125" spans="1:23" s="252" customFormat="1" ht="18" x14ac:dyDescent="0.25">
      <c r="A125" s="141" t="s">
        <v>644</v>
      </c>
      <c r="B125" s="141" t="s">
        <v>649</v>
      </c>
      <c r="C125" s="141" t="s">
        <v>185</v>
      </c>
      <c r="D125" s="141" t="s">
        <v>251</v>
      </c>
      <c r="E125" s="141" t="s">
        <v>254</v>
      </c>
      <c r="F125" s="143" t="s">
        <v>653</v>
      </c>
      <c r="G125" s="141" t="s">
        <v>4</v>
      </c>
      <c r="H125" s="278">
        <v>76</v>
      </c>
      <c r="I125" s="278">
        <v>76</v>
      </c>
      <c r="J125" s="142" t="s">
        <v>5</v>
      </c>
      <c r="K125" s="142">
        <v>22</v>
      </c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</row>
    <row r="126" spans="1:23" ht="18" x14ac:dyDescent="0.25">
      <c r="A126" s="248" t="s">
        <v>644</v>
      </c>
      <c r="B126" s="248" t="s">
        <v>649</v>
      </c>
      <c r="C126" s="248" t="s">
        <v>1016</v>
      </c>
      <c r="D126" s="248" t="s">
        <v>1022</v>
      </c>
      <c r="E126" s="248" t="s">
        <v>20</v>
      </c>
      <c r="F126" s="249" t="s">
        <v>653</v>
      </c>
      <c r="G126" s="248" t="s">
        <v>4</v>
      </c>
      <c r="H126" s="280">
        <v>43</v>
      </c>
      <c r="I126" s="280">
        <v>43</v>
      </c>
      <c r="J126" s="250" t="s">
        <v>5</v>
      </c>
      <c r="K126" s="250">
        <v>22</v>
      </c>
      <c r="W126" s="15"/>
    </row>
    <row r="127" spans="1:23" ht="18" x14ac:dyDescent="0.25">
      <c r="A127" s="141" t="s">
        <v>644</v>
      </c>
      <c r="B127" s="141" t="s">
        <v>649</v>
      </c>
      <c r="C127" s="141" t="s">
        <v>164</v>
      </c>
      <c r="D127" s="141" t="s">
        <v>252</v>
      </c>
      <c r="E127" s="141" t="s">
        <v>1022</v>
      </c>
      <c r="F127" s="143" t="s">
        <v>653</v>
      </c>
      <c r="G127" s="141" t="s">
        <v>4</v>
      </c>
      <c r="H127" s="278">
        <v>68</v>
      </c>
      <c r="I127" s="278">
        <v>68</v>
      </c>
      <c r="J127" s="142" t="s">
        <v>5</v>
      </c>
      <c r="K127" s="142">
        <v>34</v>
      </c>
      <c r="W127" s="15"/>
    </row>
    <row r="128" spans="1:23" ht="18" x14ac:dyDescent="0.25">
      <c r="A128" s="141" t="s">
        <v>644</v>
      </c>
      <c r="B128" s="141" t="s">
        <v>649</v>
      </c>
      <c r="C128" s="141" t="s">
        <v>162</v>
      </c>
      <c r="D128" s="141" t="s">
        <v>253</v>
      </c>
      <c r="E128" s="141" t="s">
        <v>254</v>
      </c>
      <c r="F128" s="143" t="s">
        <v>653</v>
      </c>
      <c r="G128" s="141" t="s">
        <v>4</v>
      </c>
      <c r="H128" s="278">
        <v>78</v>
      </c>
      <c r="I128" s="278">
        <v>78</v>
      </c>
      <c r="J128" s="142" t="s">
        <v>5</v>
      </c>
      <c r="K128" s="142">
        <v>21</v>
      </c>
      <c r="W128" s="15"/>
    </row>
    <row r="129" spans="1:23" ht="18" x14ac:dyDescent="0.25">
      <c r="A129" s="248" t="s">
        <v>644</v>
      </c>
      <c r="B129" s="248" t="s">
        <v>649</v>
      </c>
      <c r="C129" s="248" t="s">
        <v>1014</v>
      </c>
      <c r="D129" s="248" t="s">
        <v>1021</v>
      </c>
      <c r="E129" s="248" t="s">
        <v>1022</v>
      </c>
      <c r="F129" s="249" t="s">
        <v>653</v>
      </c>
      <c r="G129" s="248" t="s">
        <v>4</v>
      </c>
      <c r="H129" s="280">
        <v>83</v>
      </c>
      <c r="I129" s="280">
        <v>83</v>
      </c>
      <c r="J129" s="250" t="s">
        <v>5</v>
      </c>
      <c r="K129" s="250">
        <v>29</v>
      </c>
      <c r="W129" s="15"/>
    </row>
    <row r="130" spans="1:23" ht="18" x14ac:dyDescent="0.25">
      <c r="A130" s="141" t="s">
        <v>644</v>
      </c>
      <c r="B130" s="141" t="s">
        <v>649</v>
      </c>
      <c r="C130" s="141" t="s">
        <v>163</v>
      </c>
      <c r="D130" s="141" t="s">
        <v>254</v>
      </c>
      <c r="E130" s="141" t="s">
        <v>20</v>
      </c>
      <c r="F130" s="143" t="s">
        <v>653</v>
      </c>
      <c r="G130" s="141" t="s">
        <v>4</v>
      </c>
      <c r="H130" s="278">
        <v>15</v>
      </c>
      <c r="I130" s="278">
        <v>15</v>
      </c>
      <c r="J130" s="142" t="s">
        <v>5</v>
      </c>
      <c r="K130" s="142">
        <v>15</v>
      </c>
      <c r="W130" s="15"/>
    </row>
    <row r="131" spans="1:23" ht="18" x14ac:dyDescent="0.25">
      <c r="A131" s="141" t="s">
        <v>644</v>
      </c>
      <c r="B131" s="141" t="s">
        <v>649</v>
      </c>
      <c r="C131" s="141" t="s">
        <v>1180</v>
      </c>
      <c r="D131" s="141" t="s">
        <v>1181</v>
      </c>
      <c r="E131" s="141" t="s">
        <v>254</v>
      </c>
      <c r="F131" s="143" t="s">
        <v>653</v>
      </c>
      <c r="G131" s="141" t="s">
        <v>4</v>
      </c>
      <c r="H131" s="278">
        <v>67</v>
      </c>
      <c r="I131" s="278">
        <v>67</v>
      </c>
      <c r="J131" s="142" t="s">
        <v>5</v>
      </c>
      <c r="K131" s="142">
        <v>22</v>
      </c>
      <c r="W131" s="15"/>
    </row>
    <row r="132" spans="1:23" ht="18" x14ac:dyDescent="0.25">
      <c r="A132" s="248" t="s">
        <v>644</v>
      </c>
      <c r="B132" s="248" t="s">
        <v>649</v>
      </c>
      <c r="C132" s="248" t="s">
        <v>166</v>
      </c>
      <c r="D132" s="248" t="s">
        <v>255</v>
      </c>
      <c r="E132" s="248" t="s">
        <v>1022</v>
      </c>
      <c r="F132" s="249" t="s">
        <v>653</v>
      </c>
      <c r="G132" s="248" t="s">
        <v>4</v>
      </c>
      <c r="H132" s="280">
        <v>75</v>
      </c>
      <c r="I132" s="280">
        <v>75</v>
      </c>
      <c r="J132" s="250" t="s">
        <v>5</v>
      </c>
      <c r="K132" s="250">
        <v>34</v>
      </c>
      <c r="W132" s="15"/>
    </row>
    <row r="133" spans="1:23" s="252" customFormat="1" ht="18" x14ac:dyDescent="0.25">
      <c r="A133" s="141" t="s">
        <v>644</v>
      </c>
      <c r="B133" s="141" t="s">
        <v>649</v>
      </c>
      <c r="C133" s="141" t="s">
        <v>168</v>
      </c>
      <c r="D133" s="141" t="s">
        <v>257</v>
      </c>
      <c r="E133" s="141" t="s">
        <v>254</v>
      </c>
      <c r="F133" s="143" t="s">
        <v>653</v>
      </c>
      <c r="G133" s="141" t="s">
        <v>4</v>
      </c>
      <c r="H133" s="278">
        <v>30</v>
      </c>
      <c r="I133" s="278">
        <v>30</v>
      </c>
      <c r="J133" s="142" t="s">
        <v>5</v>
      </c>
      <c r="K133" s="142">
        <v>21</v>
      </c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</row>
    <row r="134" spans="1:23" s="252" customFormat="1" ht="18" x14ac:dyDescent="0.25">
      <c r="A134" s="248" t="s">
        <v>644</v>
      </c>
      <c r="B134" s="248" t="s">
        <v>649</v>
      </c>
      <c r="C134" s="248" t="s">
        <v>1017</v>
      </c>
      <c r="D134" s="248" t="s">
        <v>1020</v>
      </c>
      <c r="E134" s="248" t="s">
        <v>1022</v>
      </c>
      <c r="F134" s="249" t="s">
        <v>653</v>
      </c>
      <c r="G134" s="248" t="s">
        <v>4</v>
      </c>
      <c r="H134" s="280">
        <v>75</v>
      </c>
      <c r="I134" s="280">
        <v>75</v>
      </c>
      <c r="J134" s="250" t="s">
        <v>5</v>
      </c>
      <c r="K134" s="250">
        <v>29</v>
      </c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</row>
    <row r="135" spans="1:23" s="252" customFormat="1" ht="18" x14ac:dyDescent="0.25">
      <c r="A135" s="248" t="s">
        <v>644</v>
      </c>
      <c r="B135" s="248" t="s">
        <v>649</v>
      </c>
      <c r="C135" s="248" t="s">
        <v>165</v>
      </c>
      <c r="D135" s="248" t="s">
        <v>256</v>
      </c>
      <c r="E135" s="248" t="s">
        <v>1022</v>
      </c>
      <c r="F135" s="249" t="s">
        <v>653</v>
      </c>
      <c r="G135" s="248" t="s">
        <v>4</v>
      </c>
      <c r="H135" s="280">
        <v>75</v>
      </c>
      <c r="I135" s="280">
        <v>75</v>
      </c>
      <c r="J135" s="250" t="s">
        <v>5</v>
      </c>
      <c r="K135" s="250">
        <v>34</v>
      </c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</row>
    <row r="136" spans="1:23" s="252" customFormat="1" ht="18" x14ac:dyDescent="0.25">
      <c r="A136" s="248" t="s">
        <v>644</v>
      </c>
      <c r="B136" s="248" t="s">
        <v>649</v>
      </c>
      <c r="C136" s="248" t="s">
        <v>1182</v>
      </c>
      <c r="D136" s="248" t="s">
        <v>1183</v>
      </c>
      <c r="E136" s="248" t="s">
        <v>254</v>
      </c>
      <c r="F136" s="249" t="s">
        <v>653</v>
      </c>
      <c r="G136" s="248" t="s">
        <v>4</v>
      </c>
      <c r="H136" s="280">
        <v>75</v>
      </c>
      <c r="I136" s="280">
        <v>75</v>
      </c>
      <c r="J136" s="250" t="s">
        <v>5</v>
      </c>
      <c r="K136" s="250">
        <v>22</v>
      </c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</row>
    <row r="137" spans="1:23" x14ac:dyDescent="0.2">
      <c r="H137" s="15"/>
      <c r="I137" s="15"/>
      <c r="J137" s="15"/>
      <c r="L137" s="15"/>
    </row>
    <row r="138" spans="1:23" ht="18.75" customHeight="1" x14ac:dyDescent="0.25">
      <c r="A138" s="11"/>
      <c r="B138" s="11"/>
      <c r="C138" s="11"/>
      <c r="D138" s="11"/>
      <c r="E138" s="11"/>
      <c r="F138" s="11"/>
      <c r="G138" s="11"/>
      <c r="H138" s="12"/>
      <c r="I138" s="140"/>
      <c r="J138" s="12"/>
      <c r="K138" s="12"/>
    </row>
    <row r="139" spans="1:23" ht="18.75" customHeight="1" x14ac:dyDescent="0.25">
      <c r="A139" s="11"/>
      <c r="B139" s="11"/>
      <c r="C139" s="11"/>
      <c r="D139" s="11"/>
      <c r="E139" s="11"/>
      <c r="F139" s="11"/>
      <c r="G139" s="11"/>
      <c r="H139" s="12"/>
      <c r="I139" s="140"/>
      <c r="J139" s="12"/>
      <c r="K139" s="12"/>
    </row>
    <row r="140" spans="1:23" ht="18.75" customHeight="1" x14ac:dyDescent="0.25">
      <c r="A140" s="11"/>
      <c r="B140" s="11"/>
      <c r="C140" s="11"/>
      <c r="D140" s="11"/>
      <c r="E140" s="11"/>
      <c r="F140" s="11"/>
      <c r="G140" s="11"/>
      <c r="H140" s="12"/>
      <c r="I140" s="140"/>
      <c r="J140" s="12"/>
      <c r="K140" s="12"/>
    </row>
    <row r="141" spans="1:23" ht="18.75" customHeight="1" x14ac:dyDescent="0.25">
      <c r="A141" s="11"/>
      <c r="B141" s="11"/>
      <c r="C141" s="11"/>
      <c r="D141" s="11"/>
      <c r="E141" s="11"/>
      <c r="F141" s="11"/>
      <c r="G141" s="11"/>
      <c r="H141" s="12"/>
      <c r="I141" s="140"/>
      <c r="J141" s="12"/>
      <c r="K141" s="12"/>
    </row>
    <row r="142" spans="1:23" ht="18.75" customHeight="1" x14ac:dyDescent="0.25">
      <c r="A142" s="11"/>
      <c r="B142" s="11"/>
      <c r="C142" s="11"/>
      <c r="D142" s="11"/>
      <c r="E142" s="11"/>
      <c r="F142" s="11"/>
      <c r="G142" s="11"/>
      <c r="H142" s="12"/>
      <c r="I142" s="140"/>
      <c r="J142" s="12"/>
      <c r="K142" s="12"/>
    </row>
    <row r="143" spans="1:23" ht="18.75" customHeight="1" x14ac:dyDescent="0.25">
      <c r="A143" s="11"/>
      <c r="B143" s="11"/>
      <c r="C143" s="11"/>
      <c r="D143" s="11"/>
      <c r="E143" s="11"/>
      <c r="F143" s="11"/>
      <c r="G143" s="11"/>
      <c r="H143" s="12"/>
      <c r="I143" s="140"/>
      <c r="J143" s="12"/>
      <c r="K143" s="12"/>
    </row>
    <row r="144" spans="1:23" ht="18.75" customHeight="1" x14ac:dyDescent="0.25">
      <c r="A144" s="11"/>
      <c r="B144" s="11"/>
      <c r="C144" s="11"/>
      <c r="D144" s="11"/>
      <c r="E144" s="11"/>
      <c r="F144" s="11"/>
      <c r="G144" s="11"/>
      <c r="H144" s="12"/>
      <c r="I144" s="140"/>
      <c r="J144" s="12"/>
      <c r="K144" s="12"/>
    </row>
    <row r="145" spans="1:11" ht="18.75" customHeight="1" x14ac:dyDescent="0.25">
      <c r="A145" s="11"/>
      <c r="B145" s="11"/>
      <c r="C145" s="11"/>
      <c r="D145" s="11"/>
      <c r="E145" s="11"/>
      <c r="F145" s="11"/>
      <c r="G145" s="11"/>
      <c r="H145" s="12"/>
      <c r="I145" s="140"/>
      <c r="J145" s="12"/>
      <c r="K145" s="12"/>
    </row>
    <row r="146" spans="1:11" ht="18.75" customHeight="1" x14ac:dyDescent="0.25">
      <c r="A146" s="11"/>
      <c r="B146" s="11"/>
      <c r="C146" s="11"/>
      <c r="D146" s="11"/>
      <c r="E146" s="11"/>
      <c r="F146" s="11"/>
      <c r="G146" s="11"/>
      <c r="H146" s="12"/>
      <c r="I146" s="140"/>
      <c r="J146" s="12"/>
      <c r="K146" s="12"/>
    </row>
    <row r="147" spans="1:11" ht="18.75" customHeight="1" x14ac:dyDescent="0.25">
      <c r="A147" s="11"/>
      <c r="B147" s="11"/>
      <c r="C147" s="11"/>
      <c r="D147" s="11"/>
      <c r="E147" s="11"/>
      <c r="F147" s="11"/>
      <c r="G147" s="11"/>
      <c r="H147" s="12"/>
      <c r="I147" s="140"/>
      <c r="J147" s="12"/>
      <c r="K147" s="12"/>
    </row>
    <row r="148" spans="1:11" ht="18.75" customHeight="1" x14ac:dyDescent="0.25">
      <c r="A148" s="11"/>
      <c r="B148" s="11"/>
      <c r="C148" s="11"/>
      <c r="D148" s="11"/>
      <c r="E148" s="11"/>
      <c r="F148" s="11"/>
      <c r="G148" s="11"/>
      <c r="H148" s="12"/>
      <c r="I148" s="140"/>
      <c r="J148" s="12"/>
      <c r="K148" s="12"/>
    </row>
    <row r="149" spans="1:11" ht="18.75" customHeight="1" x14ac:dyDescent="0.25">
      <c r="A149" s="11"/>
      <c r="B149" s="11"/>
      <c r="C149" s="11"/>
      <c r="D149" s="11"/>
      <c r="E149" s="11"/>
      <c r="F149" s="11"/>
      <c r="G149" s="11"/>
      <c r="H149" s="12"/>
      <c r="I149" s="140"/>
      <c r="J149" s="12"/>
      <c r="K149" s="12"/>
    </row>
    <row r="150" spans="1:11" ht="18.75" customHeight="1" x14ac:dyDescent="0.25">
      <c r="A150" s="11"/>
      <c r="B150" s="11"/>
      <c r="C150" s="11"/>
      <c r="D150" s="11"/>
      <c r="E150" s="11"/>
      <c r="F150" s="11"/>
      <c r="G150" s="11"/>
      <c r="H150" s="12"/>
      <c r="I150" s="140"/>
      <c r="J150" s="12"/>
      <c r="K150" s="12"/>
    </row>
    <row r="151" spans="1:11" ht="18.75" customHeight="1" x14ac:dyDescent="0.25">
      <c r="A151" s="11"/>
      <c r="B151" s="11"/>
      <c r="C151" s="11"/>
      <c r="D151" s="11"/>
      <c r="E151" s="11"/>
      <c r="F151" s="11"/>
      <c r="G151" s="11"/>
      <c r="H151" s="12"/>
      <c r="I151" s="140"/>
      <c r="J151" s="12"/>
      <c r="K151" s="12"/>
    </row>
    <row r="152" spans="1:11" ht="18.75" customHeight="1" x14ac:dyDescent="0.25">
      <c r="A152" s="11"/>
      <c r="B152" s="11"/>
      <c r="C152" s="11"/>
      <c r="D152" s="11"/>
      <c r="E152" s="11"/>
      <c r="F152" s="11"/>
      <c r="G152" s="11"/>
      <c r="H152" s="12"/>
      <c r="I152" s="140"/>
      <c r="J152" s="12"/>
      <c r="K152" s="12"/>
    </row>
    <row r="153" spans="1:11" ht="18.75" customHeight="1" x14ac:dyDescent="0.25">
      <c r="A153" s="11"/>
      <c r="B153" s="11"/>
      <c r="C153" s="11"/>
      <c r="D153" s="11"/>
      <c r="E153" s="11"/>
      <c r="F153" s="11"/>
      <c r="G153" s="11"/>
      <c r="H153" s="12"/>
      <c r="I153" s="140"/>
      <c r="J153" s="12"/>
      <c r="K153" s="12"/>
    </row>
    <row r="154" spans="1:11" ht="18.75" customHeight="1" x14ac:dyDescent="0.25">
      <c r="A154" s="11"/>
      <c r="B154" s="11"/>
      <c r="C154" s="11"/>
      <c r="D154" s="11"/>
      <c r="E154" s="11"/>
      <c r="F154" s="11"/>
      <c r="G154" s="11"/>
      <c r="H154" s="12"/>
      <c r="I154" s="140"/>
      <c r="J154" s="12"/>
      <c r="K154" s="12"/>
    </row>
    <row r="155" spans="1:11" ht="18.75" customHeight="1" x14ac:dyDescent="0.25">
      <c r="A155" s="11"/>
      <c r="B155" s="11"/>
      <c r="C155" s="11"/>
      <c r="D155" s="11"/>
      <c r="E155" s="11"/>
      <c r="F155" s="11"/>
      <c r="G155" s="11"/>
      <c r="H155" s="12"/>
      <c r="I155" s="140"/>
      <c r="J155" s="12"/>
      <c r="K155" s="12"/>
    </row>
    <row r="156" spans="1:11" ht="18.75" customHeight="1" x14ac:dyDescent="0.25">
      <c r="A156" s="11"/>
      <c r="B156" s="11"/>
      <c r="C156" s="11"/>
      <c r="D156" s="11"/>
      <c r="E156" s="11"/>
      <c r="F156" s="11"/>
      <c r="G156" s="11"/>
      <c r="H156" s="12"/>
      <c r="I156" s="140"/>
      <c r="J156" s="12"/>
      <c r="K156" s="12"/>
    </row>
    <row r="157" spans="1:11" ht="18.75" customHeight="1" x14ac:dyDescent="0.25">
      <c r="A157" s="11"/>
      <c r="B157" s="11"/>
      <c r="C157" s="11"/>
      <c r="D157" s="11"/>
      <c r="E157" s="11"/>
      <c r="F157" s="11"/>
      <c r="G157" s="11"/>
      <c r="H157" s="12"/>
      <c r="I157" s="140"/>
      <c r="J157" s="12"/>
      <c r="K157" s="12"/>
    </row>
    <row r="158" spans="1:11" ht="18.75" customHeight="1" x14ac:dyDescent="0.25">
      <c r="A158" s="11"/>
      <c r="B158" s="11"/>
      <c r="C158" s="11"/>
      <c r="D158" s="11"/>
      <c r="E158" s="11"/>
      <c r="F158" s="11"/>
      <c r="G158" s="11"/>
      <c r="H158" s="12"/>
      <c r="I158" s="140"/>
      <c r="J158" s="12"/>
      <c r="K158" s="12"/>
    </row>
    <row r="159" spans="1:11" ht="18.75" customHeight="1" x14ac:dyDescent="0.25">
      <c r="A159" s="11"/>
      <c r="B159" s="11"/>
      <c r="C159" s="11"/>
      <c r="D159" s="11"/>
      <c r="E159" s="11"/>
      <c r="F159" s="11"/>
      <c r="G159" s="11"/>
      <c r="H159" s="12"/>
      <c r="I159" s="140"/>
      <c r="J159" s="12"/>
      <c r="K159" s="12"/>
    </row>
    <row r="160" spans="1:11" ht="18.75" customHeight="1" x14ac:dyDescent="0.25">
      <c r="A160" s="11"/>
      <c r="B160" s="11"/>
      <c r="C160" s="11"/>
      <c r="D160" s="11"/>
      <c r="E160" s="11"/>
      <c r="F160" s="11"/>
      <c r="G160" s="11"/>
      <c r="H160" s="12"/>
      <c r="I160" s="140"/>
      <c r="J160" s="12"/>
      <c r="K160" s="12"/>
    </row>
    <row r="161" spans="1:11" ht="18.75" customHeight="1" x14ac:dyDescent="0.25">
      <c r="A161" s="11"/>
      <c r="B161" s="11"/>
      <c r="C161" s="11"/>
      <c r="D161" s="11"/>
      <c r="E161" s="11"/>
      <c r="F161" s="11"/>
      <c r="G161" s="11"/>
      <c r="H161" s="12"/>
      <c r="I161" s="140"/>
      <c r="J161" s="12"/>
      <c r="K161" s="12"/>
    </row>
    <row r="162" spans="1:11" ht="18.75" customHeight="1" x14ac:dyDescent="0.25">
      <c r="A162" s="11"/>
      <c r="B162" s="11"/>
      <c r="C162" s="11"/>
      <c r="D162" s="11"/>
      <c r="E162" s="11"/>
      <c r="F162" s="11"/>
      <c r="G162" s="11"/>
      <c r="H162" s="12"/>
      <c r="I162" s="140"/>
      <c r="J162" s="12"/>
      <c r="K162" s="12"/>
    </row>
    <row r="163" spans="1:11" ht="18.75" customHeight="1" x14ac:dyDescent="0.25">
      <c r="A163" s="11"/>
      <c r="B163" s="11"/>
      <c r="C163" s="11"/>
      <c r="D163" s="11"/>
      <c r="E163" s="11"/>
      <c r="F163" s="11"/>
      <c r="G163" s="11"/>
      <c r="H163" s="12"/>
      <c r="I163" s="140"/>
      <c r="J163" s="12"/>
      <c r="K163" s="12"/>
    </row>
    <row r="164" spans="1:11" ht="18.75" customHeight="1" x14ac:dyDescent="0.25">
      <c r="A164" s="11"/>
      <c r="B164" s="11"/>
      <c r="C164" s="11"/>
      <c r="D164" s="11"/>
      <c r="E164" s="11"/>
      <c r="F164" s="11"/>
      <c r="G164" s="11"/>
      <c r="H164" s="12"/>
      <c r="I164" s="140"/>
      <c r="J164" s="12"/>
      <c r="K164" s="12"/>
    </row>
    <row r="165" spans="1:11" ht="18.75" customHeight="1" x14ac:dyDescent="0.25">
      <c r="A165" s="11"/>
      <c r="B165" s="11"/>
      <c r="C165" s="11"/>
      <c r="D165" s="11"/>
      <c r="E165" s="11"/>
      <c r="F165" s="11"/>
      <c r="G165" s="11"/>
      <c r="H165" s="12"/>
      <c r="I165" s="140"/>
      <c r="J165" s="12"/>
      <c r="K165" s="12"/>
    </row>
    <row r="166" spans="1:11" ht="18.75" customHeight="1" x14ac:dyDescent="0.25">
      <c r="A166" s="11"/>
      <c r="B166" s="11"/>
      <c r="C166" s="11"/>
      <c r="D166" s="11"/>
      <c r="E166" s="11"/>
      <c r="F166" s="11"/>
      <c r="G166" s="11"/>
      <c r="H166" s="12"/>
      <c r="I166" s="140"/>
      <c r="J166" s="12"/>
      <c r="K166" s="12"/>
    </row>
    <row r="167" spans="1:11" ht="18.75" customHeight="1" x14ac:dyDescent="0.25">
      <c r="A167" s="11"/>
      <c r="B167" s="11"/>
      <c r="C167" s="11"/>
      <c r="D167" s="11"/>
      <c r="E167" s="11"/>
      <c r="F167" s="11"/>
      <c r="G167" s="11"/>
      <c r="H167" s="12"/>
      <c r="I167" s="140"/>
      <c r="J167" s="12"/>
      <c r="K167" s="12"/>
    </row>
    <row r="168" spans="1:11" ht="18.75" customHeight="1" x14ac:dyDescent="0.25">
      <c r="A168" s="11"/>
      <c r="B168" s="11"/>
      <c r="C168" s="11"/>
      <c r="D168" s="11"/>
      <c r="E168" s="11"/>
      <c r="F168" s="11"/>
      <c r="G168" s="11"/>
      <c r="H168" s="12"/>
      <c r="I168" s="140"/>
      <c r="J168" s="12"/>
      <c r="K168" s="12"/>
    </row>
    <row r="169" spans="1:11" ht="18.75" customHeight="1" x14ac:dyDescent="0.25">
      <c r="A169" s="11"/>
      <c r="B169" s="11"/>
      <c r="C169" s="11"/>
      <c r="D169" s="11"/>
      <c r="E169" s="11"/>
      <c r="F169" s="11"/>
      <c r="G169" s="11"/>
      <c r="H169" s="12"/>
      <c r="I169" s="140"/>
      <c r="J169" s="12"/>
      <c r="K169" s="12"/>
    </row>
    <row r="170" spans="1:11" ht="18.75" customHeight="1" x14ac:dyDescent="0.25">
      <c r="A170" s="11"/>
      <c r="B170" s="11"/>
      <c r="C170" s="11"/>
      <c r="D170" s="11"/>
      <c r="E170" s="11"/>
      <c r="F170" s="11"/>
      <c r="G170" s="11"/>
      <c r="H170" s="12"/>
      <c r="I170" s="140"/>
      <c r="J170" s="12"/>
      <c r="K170" s="12"/>
    </row>
    <row r="171" spans="1:11" ht="18.75" customHeight="1" x14ac:dyDescent="0.25">
      <c r="A171" s="11"/>
      <c r="B171" s="11"/>
      <c r="C171" s="11"/>
      <c r="D171" s="11"/>
      <c r="E171" s="11"/>
      <c r="F171" s="11"/>
      <c r="G171" s="11"/>
      <c r="H171" s="12"/>
      <c r="I171" s="140"/>
      <c r="J171" s="12"/>
      <c r="K171" s="12"/>
    </row>
    <row r="172" spans="1:11" ht="18.75" customHeight="1" x14ac:dyDescent="0.25">
      <c r="A172" s="11"/>
      <c r="B172" s="11"/>
      <c r="C172" s="11"/>
      <c r="D172" s="11"/>
      <c r="E172" s="11"/>
      <c r="F172" s="11"/>
      <c r="G172" s="11"/>
      <c r="H172" s="12"/>
      <c r="I172" s="140"/>
      <c r="J172" s="12"/>
      <c r="K172" s="12"/>
    </row>
    <row r="173" spans="1:11" ht="18.75" customHeight="1" x14ac:dyDescent="0.25">
      <c r="A173" s="11"/>
      <c r="B173" s="11"/>
      <c r="C173" s="11"/>
      <c r="D173" s="11"/>
      <c r="E173" s="11"/>
      <c r="F173" s="11"/>
      <c r="G173" s="11"/>
      <c r="H173" s="12"/>
      <c r="I173" s="140"/>
      <c r="J173" s="12"/>
      <c r="K173" s="12"/>
    </row>
    <row r="174" spans="1:11" ht="18.75" customHeight="1" x14ac:dyDescent="0.25">
      <c r="A174" s="11"/>
      <c r="B174" s="11"/>
      <c r="C174" s="11"/>
      <c r="D174" s="11"/>
      <c r="E174" s="11"/>
      <c r="F174" s="11"/>
      <c r="G174" s="11"/>
      <c r="H174" s="12"/>
      <c r="I174" s="140"/>
      <c r="J174" s="12"/>
      <c r="K174" s="12"/>
    </row>
    <row r="175" spans="1:11" ht="18.75" customHeight="1" x14ac:dyDescent="0.25">
      <c r="A175" s="11"/>
      <c r="B175" s="11"/>
      <c r="C175" s="11"/>
      <c r="D175" s="11"/>
      <c r="E175" s="11"/>
      <c r="F175" s="11"/>
      <c r="G175" s="11"/>
      <c r="H175" s="12"/>
      <c r="I175" s="140"/>
      <c r="J175" s="12"/>
      <c r="K175" s="12"/>
    </row>
    <row r="176" spans="1:11" ht="18.75" customHeight="1" x14ac:dyDescent="0.25">
      <c r="A176" s="11"/>
      <c r="B176" s="11"/>
      <c r="C176" s="11"/>
      <c r="D176" s="11"/>
      <c r="E176" s="11"/>
      <c r="F176" s="11"/>
      <c r="G176" s="11"/>
      <c r="H176" s="12"/>
      <c r="I176" s="140"/>
      <c r="J176" s="12"/>
      <c r="K176" s="12"/>
    </row>
    <row r="177" spans="1:11" ht="18.75" customHeight="1" x14ac:dyDescent="0.25">
      <c r="A177" s="11"/>
      <c r="B177" s="11"/>
      <c r="C177" s="11"/>
      <c r="D177" s="11"/>
      <c r="E177" s="11"/>
      <c r="F177" s="11"/>
      <c r="G177" s="11"/>
      <c r="H177" s="12"/>
      <c r="I177" s="140"/>
      <c r="J177" s="12"/>
      <c r="K177" s="12"/>
    </row>
    <row r="178" spans="1:11" ht="18.75" customHeight="1" x14ac:dyDescent="0.25">
      <c r="A178" s="11"/>
      <c r="B178" s="11"/>
      <c r="C178" s="11"/>
      <c r="D178" s="11"/>
      <c r="E178" s="11"/>
      <c r="F178" s="11"/>
      <c r="G178" s="11"/>
      <c r="H178" s="12"/>
      <c r="I178" s="140"/>
      <c r="J178" s="12"/>
      <c r="K178" s="12"/>
    </row>
    <row r="179" spans="1:11" ht="18.75" customHeight="1" x14ac:dyDescent="0.25">
      <c r="A179" s="11"/>
      <c r="B179" s="11"/>
      <c r="C179" s="11"/>
      <c r="D179" s="11"/>
      <c r="E179" s="11"/>
      <c r="F179" s="11"/>
      <c r="G179" s="11"/>
      <c r="H179" s="12"/>
      <c r="I179" s="140"/>
      <c r="J179" s="12"/>
      <c r="K179" s="12"/>
    </row>
    <row r="180" spans="1:11" ht="18.75" customHeight="1" x14ac:dyDescent="0.25">
      <c r="A180" s="11"/>
      <c r="B180" s="11"/>
      <c r="C180" s="11"/>
      <c r="D180" s="11"/>
      <c r="E180" s="11"/>
      <c r="F180" s="11"/>
      <c r="G180" s="11"/>
      <c r="H180" s="12"/>
      <c r="I180" s="140"/>
      <c r="J180" s="12"/>
      <c r="K180" s="12"/>
    </row>
    <row r="181" spans="1:11" ht="18" x14ac:dyDescent="0.25">
      <c r="A181" s="11"/>
      <c r="B181" s="11"/>
      <c r="C181" s="11"/>
      <c r="D181" s="11"/>
      <c r="E181" s="11"/>
      <c r="F181" s="11"/>
      <c r="G181" s="11"/>
      <c r="H181" s="12"/>
      <c r="I181" s="140"/>
      <c r="J181" s="12"/>
      <c r="K181" s="12"/>
    </row>
  </sheetData>
  <sheetProtection algorithmName="SHA-512" hashValue="ivju+r9MILVfSeVV4RzKA6rHWLgBt3PBF5nl4b9eQFPPOpobz+0nd99E6oC7+nH/d8CVXUdZ50VOTbvCZpjCKQ==" saltValue="HeDAScLNH2LIHXCb9cxj3g==" spinCount="100000" sheet="1" objects="1" scenarios="1" autoFilter="0"/>
  <autoFilter ref="A7:K137"/>
  <mergeCells count="2">
    <mergeCell ref="A5:D5"/>
    <mergeCell ref="A2:I3"/>
  </mergeCells>
  <printOptions horizontalCentered="1"/>
  <pageMargins left="0.23622047244094491" right="0.23622047244094491" top="0.15748031496062992" bottom="0.70866141732283472" header="0.31496062992125984" footer="0.31496062992125984"/>
  <pageSetup paperSize="9" scale="52" orientation="portrait" r:id="rId1"/>
  <headerFooter scaleWithDoc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0"/>
  <sheetViews>
    <sheetView workbookViewId="0">
      <selection activeCell="D10" sqref="D10"/>
    </sheetView>
  </sheetViews>
  <sheetFormatPr defaultRowHeight="15" x14ac:dyDescent="0.25"/>
  <cols>
    <col min="1" max="1" width="9.140625" style="14"/>
    <col min="2" max="2" width="19.7109375" bestFit="1" customWidth="1"/>
    <col min="4" max="4" width="13.7109375" bestFit="1" customWidth="1"/>
    <col min="8" max="8" width="10.28515625" bestFit="1" customWidth="1"/>
    <col min="9" max="9" width="9.28515625" bestFit="1" customWidth="1"/>
    <col min="10" max="10" width="14.42578125" customWidth="1"/>
  </cols>
  <sheetData>
    <row r="1" spans="1:16" s="14" customFormat="1" x14ac:dyDescent="0.25">
      <c r="A1" s="284" t="s">
        <v>1310</v>
      </c>
    </row>
    <row r="2" spans="1:16" s="14" customFormat="1" x14ac:dyDescent="0.25"/>
    <row r="3" spans="1:16" s="14" customFormat="1" x14ac:dyDescent="0.25">
      <c r="A3" s="284" t="s">
        <v>1269</v>
      </c>
      <c r="G3" s="14" t="s">
        <v>1303</v>
      </c>
      <c r="H3" s="14" t="s">
        <v>1304</v>
      </c>
      <c r="I3" s="14" t="s">
        <v>1305</v>
      </c>
      <c r="J3" s="14" t="s">
        <v>1306</v>
      </c>
    </row>
    <row r="4" spans="1:16" x14ac:dyDescent="0.25">
      <c r="B4" t="str">
        <f>Calculator!C14</f>
        <v>Select a Port</v>
      </c>
      <c r="C4" t="b">
        <f>ISNUMBER(SEARCH("IMO Service",B4))</f>
        <v>0</v>
      </c>
      <c r="D4" t="e">
        <f>VLOOKUP(B4,RateArray,6,FALSE)</f>
        <v>#N/A</v>
      </c>
      <c r="E4" s="14" t="b">
        <f>ISNUMBER(SEARCH("cbm",D4))</f>
        <v>0</v>
      </c>
      <c r="F4" t="str">
        <f>IF(ISERROR(VALUE(MID(D4,9,2)))=TRUE,"",VALUE(MID(D4,9,2)))</f>
        <v/>
      </c>
      <c r="G4">
        <f>IF(MAX(Calculator!G14/1000,Calculator!G16)&lt;1,1,MAX(Calculator!G14/1000,Calculator!G16))</f>
        <v>1</v>
      </c>
      <c r="H4" t="e">
        <f>VLOOKUP(B4,RateArray,6,FALSE)</f>
        <v>#N/A</v>
      </c>
      <c r="I4" t="e">
        <f>VLOOKUP(B4,RateArray,7,FALSE)</f>
        <v>#N/A</v>
      </c>
      <c r="J4" t="e">
        <f>G4*H4</f>
        <v>#N/A</v>
      </c>
    </row>
    <row r="7" spans="1:16" x14ac:dyDescent="0.25">
      <c r="A7" s="284" t="s">
        <v>1307</v>
      </c>
      <c r="E7">
        <v>1</v>
      </c>
      <c r="F7">
        <v>2</v>
      </c>
      <c r="G7" s="14">
        <v>3</v>
      </c>
      <c r="H7" s="14">
        <v>4</v>
      </c>
      <c r="I7" s="14">
        <v>5</v>
      </c>
      <c r="J7" s="14">
        <v>6</v>
      </c>
      <c r="K7" s="14">
        <v>7</v>
      </c>
      <c r="L7" s="14">
        <v>8</v>
      </c>
      <c r="M7" s="14">
        <v>9</v>
      </c>
      <c r="N7" s="14">
        <v>10</v>
      </c>
      <c r="O7" s="14">
        <v>11</v>
      </c>
      <c r="P7" s="14">
        <v>12</v>
      </c>
    </row>
    <row r="8" spans="1:16" x14ac:dyDescent="0.25">
      <c r="B8" t="s">
        <v>1308</v>
      </c>
      <c r="D8" t="b">
        <f>IF((Calculator!G14/Calculator!G16)&lt;=1000,FALSE,TRUE)</f>
        <v>0</v>
      </c>
      <c r="E8">
        <f>IF(D8=TRUE,1,0)</f>
        <v>0</v>
      </c>
      <c r="F8" t="s">
        <v>1411</v>
      </c>
      <c r="I8">
        <f>IF(OR(Sheet1!B4="",Sheet1!B4="Select a port"),0,IF(AND(Calculator!G14="",Calculator!G16=""),0,G4))</f>
        <v>0</v>
      </c>
      <c r="J8" t="s">
        <v>660</v>
      </c>
      <c r="K8" t="str">
        <f>VLOOKUP(F8,Local_rates,7,FALSE)</f>
        <v>Usd</v>
      </c>
      <c r="L8">
        <f>VLOOKUP(F8,Local_rates,9,FALSE)</f>
        <v>15</v>
      </c>
      <c r="M8" t="str">
        <f>VLOOKUP(F8,Local_rates,7,FALSE)</f>
        <v>Usd</v>
      </c>
      <c r="N8">
        <f>I8*L8</f>
        <v>0</v>
      </c>
      <c r="O8" s="290" t="s">
        <v>661</v>
      </c>
      <c r="P8" t="s">
        <v>43</v>
      </c>
    </row>
    <row r="9" spans="1:16" s="14" customFormat="1" x14ac:dyDescent="0.25">
      <c r="B9" s="14" t="s">
        <v>46</v>
      </c>
      <c r="D9" s="14" t="b">
        <v>1</v>
      </c>
      <c r="E9" s="14">
        <f>IF(D9=TRUE,MAX(E8)+1)</f>
        <v>1</v>
      </c>
      <c r="F9" s="14" t="s">
        <v>46</v>
      </c>
      <c r="I9" s="14">
        <f>IF(OR(Sheet1!B4="",Sheet1!B4="Select a port"),0,IF(AND(Calculator!G14="",Calculator!G16=""),0,1))</f>
        <v>0</v>
      </c>
      <c r="J9" s="14" t="s">
        <v>660</v>
      </c>
      <c r="K9" s="14" t="str">
        <f>VLOOKUP(F9,Local_rates,7,FALSE)</f>
        <v>Euro</v>
      </c>
      <c r="L9" s="14">
        <f>VLOOKUP(F9,Local_rates,9,FALSE)</f>
        <v>25</v>
      </c>
      <c r="M9" s="14" t="str">
        <f>VLOOKUP(F9,Local_rates,7,FALSE)</f>
        <v>Euro</v>
      </c>
      <c r="N9" s="14">
        <f>I9*L9</f>
        <v>0</v>
      </c>
      <c r="O9" s="290" t="s">
        <v>661</v>
      </c>
      <c r="P9" s="14" t="s">
        <v>43</v>
      </c>
    </row>
    <row r="10" spans="1:16" x14ac:dyDescent="0.25">
      <c r="B10" t="s">
        <v>1309</v>
      </c>
      <c r="D10" t="b">
        <f>C4</f>
        <v>0</v>
      </c>
      <c r="E10" t="b">
        <f>IF(D10=TRUE,MAX(E8:E9)+1)</f>
        <v>0</v>
      </c>
      <c r="F10" t="s">
        <v>476</v>
      </c>
      <c r="I10">
        <f>IF(OR(Sheet1!B4="",Sheet1!B4="Select a port"),0,IF(AND(Calculator!G14="",Calculator!G16=""),0,IF(Sheet1!C4=TRUE,1,"N/A")))</f>
        <v>0</v>
      </c>
      <c r="J10" t="s">
        <v>660</v>
      </c>
      <c r="K10" t="str">
        <f>VLOOKUP(F10,Local_rates,7,FALSE)</f>
        <v>Euro</v>
      </c>
      <c r="L10">
        <f>VLOOKUP(F10,Local_rates,9,FALSE)</f>
        <v>70</v>
      </c>
      <c r="M10" t="str">
        <f>VLOOKUP(F10,Local_rates,7,FALSE)</f>
        <v>Euro</v>
      </c>
      <c r="N10" s="14">
        <f>I10*L10</f>
        <v>0</v>
      </c>
      <c r="O10" s="290" t="s">
        <v>661</v>
      </c>
      <c r="P10" t="s">
        <v>43</v>
      </c>
    </row>
  </sheetData>
  <sheetProtection algorithmName="SHA-512" hashValue="stYwPjb7viHnXVqNQpwfs1dFZ/kw4kKf2Bva4+Ne6pEJ2Wny982kLk4zsHx/qwYpd0sHZXSoJczZ6sbZDkSrLw==" saltValue="EIVt9/XU2ILvcNbSdUJifg==" spinCount="100000" sheet="1" objects="1" scenarios="1" autoFilter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130"/>
  <sheetViews>
    <sheetView workbookViewId="0"/>
  </sheetViews>
  <sheetFormatPr defaultColWidth="18.42578125" defaultRowHeight="12.75" x14ac:dyDescent="0.2"/>
  <cols>
    <col min="1" max="19" width="18.42578125" style="124"/>
    <col min="20" max="22" width="7.85546875" style="124" customWidth="1"/>
    <col min="23" max="23" width="9.5703125" style="124" bestFit="1" customWidth="1"/>
    <col min="24" max="24" width="8.140625" style="124" customWidth="1"/>
    <col min="25" max="25" width="10.5703125" style="124" customWidth="1"/>
    <col min="26" max="26" width="10.140625" style="124" customWidth="1"/>
    <col min="27" max="27" width="8.42578125" style="124" customWidth="1"/>
    <col min="28" max="16384" width="18.42578125" style="124"/>
  </cols>
  <sheetData>
    <row r="1" spans="1:44" x14ac:dyDescent="0.2">
      <c r="A1" s="47"/>
      <c r="B1" s="47" t="s">
        <v>1009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F1" s="300"/>
      <c r="AO1" s="301"/>
      <c r="AP1" s="301"/>
      <c r="AQ1" s="301"/>
      <c r="AR1" s="294"/>
    </row>
    <row r="2" spans="1:44" x14ac:dyDescent="0.2">
      <c r="A2" s="302" t="s">
        <v>92</v>
      </c>
      <c r="B2" s="301" t="s">
        <v>80</v>
      </c>
      <c r="C2" s="301" t="s">
        <v>80</v>
      </c>
      <c r="D2" s="301" t="s">
        <v>32</v>
      </c>
      <c r="E2" s="301" t="s">
        <v>653</v>
      </c>
      <c r="F2" s="301" t="s">
        <v>4</v>
      </c>
      <c r="G2" s="303">
        <f>'LCL Import Rates'!H8</f>
        <v>65</v>
      </c>
      <c r="H2" s="303">
        <f>'LCL Import Rates'!I8</f>
        <v>65</v>
      </c>
      <c r="I2" s="303" t="s">
        <v>5</v>
      </c>
      <c r="J2" s="303">
        <v>35</v>
      </c>
      <c r="K2" s="303" t="s">
        <v>1118</v>
      </c>
      <c r="L2" s="303" t="s">
        <v>130</v>
      </c>
      <c r="M2" s="303">
        <v>46</v>
      </c>
      <c r="N2" s="303"/>
      <c r="O2" s="303"/>
      <c r="P2" s="303"/>
      <c r="Q2" s="303"/>
      <c r="R2" s="303"/>
      <c r="S2" s="303"/>
      <c r="T2" s="303"/>
      <c r="U2" s="303"/>
      <c r="V2" s="303"/>
      <c r="W2" s="301"/>
      <c r="X2" s="301"/>
      <c r="Y2" s="301"/>
      <c r="Z2" s="301"/>
      <c r="AA2" s="301"/>
      <c r="AB2" s="301"/>
      <c r="AH2" s="304"/>
      <c r="AO2" s="301"/>
      <c r="AP2" s="301"/>
      <c r="AQ2" s="301"/>
      <c r="AR2" s="294"/>
    </row>
    <row r="3" spans="1:44" x14ac:dyDescent="0.2">
      <c r="A3" s="305" t="s">
        <v>139</v>
      </c>
      <c r="B3" s="301" t="s">
        <v>926</v>
      </c>
      <c r="C3" s="301" t="s">
        <v>926</v>
      </c>
      <c r="D3" s="301" t="s">
        <v>1117</v>
      </c>
      <c r="E3" s="301" t="s">
        <v>653</v>
      </c>
      <c r="F3" s="301" t="s">
        <v>4</v>
      </c>
      <c r="G3" s="303">
        <f>'LCL Import Rates'!H88</f>
        <v>53</v>
      </c>
      <c r="H3" s="303">
        <f>'LCL Import Rates'!I88</f>
        <v>53</v>
      </c>
      <c r="I3" s="303" t="s">
        <v>5</v>
      </c>
      <c r="J3" s="303">
        <v>28</v>
      </c>
      <c r="K3" s="303" t="s">
        <v>1118</v>
      </c>
      <c r="L3" s="303" t="s">
        <v>149</v>
      </c>
      <c r="M3" s="303">
        <v>33</v>
      </c>
      <c r="N3" s="303"/>
      <c r="O3" s="303"/>
      <c r="P3" s="303"/>
      <c r="Q3" s="301"/>
      <c r="R3" s="303"/>
      <c r="S3" s="303"/>
      <c r="T3" s="303"/>
      <c r="U3" s="303"/>
      <c r="V3" s="303"/>
      <c r="W3" s="301"/>
      <c r="X3" s="301"/>
      <c r="Y3" s="301"/>
      <c r="Z3" s="301"/>
      <c r="AA3" s="301"/>
      <c r="AB3" s="301"/>
      <c r="AO3" s="301"/>
      <c r="AP3" s="301"/>
      <c r="AQ3" s="301"/>
      <c r="AR3" s="294"/>
    </row>
    <row r="4" spans="1:44" x14ac:dyDescent="0.2">
      <c r="A4" s="305" t="s">
        <v>617</v>
      </c>
      <c r="B4" s="301" t="s">
        <v>616</v>
      </c>
      <c r="C4" s="301" t="s">
        <v>616</v>
      </c>
      <c r="D4" s="301" t="s">
        <v>20</v>
      </c>
      <c r="E4" s="301" t="s">
        <v>653</v>
      </c>
      <c r="F4" s="301" t="s">
        <v>4</v>
      </c>
      <c r="G4" s="303">
        <f>'LCL Import Rates'!H108</f>
        <v>18</v>
      </c>
      <c r="H4" s="303">
        <f>'LCL Import Rates'!I108</f>
        <v>18</v>
      </c>
      <c r="I4" s="303" t="s">
        <v>269</v>
      </c>
      <c r="J4" s="303">
        <v>14</v>
      </c>
      <c r="K4" s="303" t="s">
        <v>1118</v>
      </c>
      <c r="L4" s="303"/>
      <c r="M4" s="303">
        <v>19</v>
      </c>
      <c r="N4" s="303"/>
      <c r="O4" s="303"/>
      <c r="P4" s="303"/>
      <c r="Q4" s="303"/>
      <c r="R4" s="303"/>
      <c r="S4" s="303"/>
      <c r="T4" s="303"/>
      <c r="U4" s="303"/>
      <c r="V4" s="303"/>
      <c r="W4" s="301"/>
      <c r="X4" s="301"/>
      <c r="Y4" s="301"/>
      <c r="Z4" s="301"/>
      <c r="AA4" s="301"/>
      <c r="AB4" s="301"/>
    </row>
    <row r="5" spans="1:44" x14ac:dyDescent="0.2">
      <c r="A5" s="306" t="s">
        <v>158</v>
      </c>
      <c r="B5" s="307" t="s">
        <v>244</v>
      </c>
      <c r="C5" s="307" t="s">
        <v>244</v>
      </c>
      <c r="D5" s="307" t="s">
        <v>254</v>
      </c>
      <c r="E5" s="307" t="s">
        <v>653</v>
      </c>
      <c r="F5" s="307" t="s">
        <v>4</v>
      </c>
      <c r="G5" s="303">
        <f>'LCL Import Rates'!H114</f>
        <v>58</v>
      </c>
      <c r="H5" s="303">
        <f>'LCL Import Rates'!I114</f>
        <v>58</v>
      </c>
      <c r="I5" s="303" t="s">
        <v>5</v>
      </c>
      <c r="J5" s="303">
        <v>21</v>
      </c>
      <c r="K5" s="303" t="s">
        <v>1118</v>
      </c>
      <c r="L5" s="303" t="s">
        <v>163</v>
      </c>
      <c r="M5" s="303">
        <v>27</v>
      </c>
      <c r="N5" s="303"/>
      <c r="O5" s="303"/>
      <c r="P5" s="303"/>
      <c r="R5" s="303"/>
      <c r="S5" s="303"/>
      <c r="T5" s="303"/>
      <c r="U5" s="303"/>
      <c r="V5" s="303"/>
      <c r="W5" s="301"/>
      <c r="X5" s="301"/>
      <c r="Y5" s="301"/>
      <c r="Z5" s="301"/>
      <c r="AA5" s="301"/>
      <c r="AB5" s="301"/>
    </row>
    <row r="6" spans="1:44" x14ac:dyDescent="0.2">
      <c r="A6" s="293" t="s">
        <v>96</v>
      </c>
      <c r="B6" s="294" t="s">
        <v>91</v>
      </c>
      <c r="C6" s="294" t="s">
        <v>91</v>
      </c>
      <c r="D6" s="294" t="s">
        <v>32</v>
      </c>
      <c r="E6" s="294" t="s">
        <v>653</v>
      </c>
      <c r="F6" s="294" t="s">
        <v>4</v>
      </c>
      <c r="G6" s="303">
        <f>'LCL Import Rates'!H13</f>
        <v>76</v>
      </c>
      <c r="H6" s="303">
        <f>'LCL Import Rates'!I13</f>
        <v>76</v>
      </c>
      <c r="I6" s="303" t="s">
        <v>5</v>
      </c>
      <c r="J6" s="303">
        <v>47</v>
      </c>
      <c r="K6" s="303" t="s">
        <v>1118</v>
      </c>
      <c r="L6" s="303" t="s">
        <v>130</v>
      </c>
      <c r="M6" s="303">
        <v>57</v>
      </c>
      <c r="N6" s="303"/>
      <c r="O6" s="303"/>
      <c r="Q6" s="303"/>
      <c r="R6" s="303"/>
      <c r="T6" s="303"/>
      <c r="U6" s="303"/>
      <c r="V6" s="303"/>
      <c r="W6" s="301"/>
      <c r="X6" s="301"/>
      <c r="Y6" s="301"/>
      <c r="Z6" s="301"/>
      <c r="AA6" s="301"/>
      <c r="AB6" s="301"/>
    </row>
    <row r="7" spans="1:44" x14ac:dyDescent="0.2">
      <c r="A7" s="305" t="s">
        <v>1011</v>
      </c>
      <c r="B7" s="301" t="s">
        <v>1019</v>
      </c>
      <c r="C7" s="301" t="s">
        <v>1019</v>
      </c>
      <c r="D7" s="301" t="s">
        <v>1022</v>
      </c>
      <c r="E7" s="301" t="s">
        <v>653</v>
      </c>
      <c r="F7" s="301" t="s">
        <v>4</v>
      </c>
      <c r="G7" s="303">
        <f>'LCL Import Rates'!H115</f>
        <v>75</v>
      </c>
      <c r="H7" s="303">
        <f>'LCL Import Rates'!I115</f>
        <v>75</v>
      </c>
      <c r="I7" s="303" t="s">
        <v>5</v>
      </c>
      <c r="J7" s="303">
        <v>26</v>
      </c>
      <c r="K7" s="303" t="s">
        <v>1118</v>
      </c>
      <c r="L7" s="303" t="s">
        <v>1016</v>
      </c>
      <c r="M7" s="303">
        <v>31</v>
      </c>
      <c r="N7" s="303"/>
      <c r="O7" s="303"/>
      <c r="P7" s="303"/>
      <c r="R7" s="303"/>
      <c r="S7" s="303"/>
      <c r="U7" s="303"/>
      <c r="V7" s="303"/>
      <c r="W7" s="301"/>
      <c r="X7" s="301"/>
      <c r="Y7" s="301"/>
      <c r="Z7" s="301"/>
      <c r="AA7" s="301"/>
      <c r="AB7" s="301"/>
    </row>
    <row r="8" spans="1:44" x14ac:dyDescent="0.2">
      <c r="A8" s="305" t="s">
        <v>157</v>
      </c>
      <c r="B8" s="301" t="s">
        <v>245</v>
      </c>
      <c r="C8" s="301" t="s">
        <v>245</v>
      </c>
      <c r="D8" s="301" t="s">
        <v>254</v>
      </c>
      <c r="E8" s="301" t="s">
        <v>653</v>
      </c>
      <c r="F8" s="301" t="s">
        <v>4</v>
      </c>
      <c r="G8" s="303">
        <f>'LCL Import Rates'!H116</f>
        <v>32</v>
      </c>
      <c r="H8" s="303">
        <f>'LCL Import Rates'!I116</f>
        <v>32</v>
      </c>
      <c r="I8" s="303" t="s">
        <v>5</v>
      </c>
      <c r="J8" s="303">
        <v>21</v>
      </c>
      <c r="K8" s="303" t="s">
        <v>1118</v>
      </c>
      <c r="L8" s="303" t="s">
        <v>163</v>
      </c>
      <c r="M8" s="303">
        <v>23</v>
      </c>
      <c r="N8" s="303"/>
      <c r="O8" s="303"/>
      <c r="P8" s="303"/>
      <c r="Q8" s="303"/>
      <c r="R8" s="303"/>
      <c r="S8" s="303"/>
      <c r="T8" s="303"/>
      <c r="U8" s="303"/>
      <c r="V8" s="303"/>
      <c r="W8" s="301"/>
      <c r="X8" s="301"/>
      <c r="Y8" s="301"/>
      <c r="Z8" s="301"/>
      <c r="AA8" s="301"/>
      <c r="AB8" s="301"/>
    </row>
    <row r="9" spans="1:44" x14ac:dyDescent="0.2">
      <c r="A9" s="305" t="s">
        <v>140</v>
      </c>
      <c r="B9" s="301" t="s">
        <v>260</v>
      </c>
      <c r="C9" s="301" t="s">
        <v>260</v>
      </c>
      <c r="D9" s="301" t="s">
        <v>148</v>
      </c>
      <c r="E9" s="301" t="s">
        <v>653</v>
      </c>
      <c r="F9" s="301" t="s">
        <v>4</v>
      </c>
      <c r="G9" s="303">
        <f>'LCL Import Rates'!H89</f>
        <v>39</v>
      </c>
      <c r="H9" s="303">
        <f>'LCL Import Rates'!I89</f>
        <v>39</v>
      </c>
      <c r="I9" s="303" t="s">
        <v>5</v>
      </c>
      <c r="J9" s="303">
        <v>34</v>
      </c>
      <c r="K9" s="303" t="s">
        <v>1118</v>
      </c>
      <c r="L9" s="303" t="s">
        <v>141</v>
      </c>
      <c r="M9" s="303">
        <v>37</v>
      </c>
      <c r="N9" s="303"/>
      <c r="O9" s="303"/>
      <c r="P9" s="303"/>
      <c r="Q9" s="303"/>
      <c r="T9" s="303"/>
      <c r="U9" s="303"/>
      <c r="W9" s="301"/>
      <c r="X9" s="301"/>
      <c r="Y9" s="301"/>
      <c r="Z9" s="301"/>
      <c r="AA9" s="301"/>
      <c r="AB9" s="301"/>
    </row>
    <row r="10" spans="1:44" x14ac:dyDescent="0.2">
      <c r="A10" s="305" t="s">
        <v>135</v>
      </c>
      <c r="B10" s="301" t="s">
        <v>38</v>
      </c>
      <c r="C10" s="301" t="s">
        <v>38</v>
      </c>
      <c r="D10" s="301" t="s">
        <v>20</v>
      </c>
      <c r="E10" s="301" t="s">
        <v>653</v>
      </c>
      <c r="F10" s="301" t="s">
        <v>4</v>
      </c>
      <c r="G10" s="303">
        <f>'LCL Import Rates'!H80</f>
        <v>20</v>
      </c>
      <c r="H10" s="303">
        <f>'LCL Import Rates'!I80</f>
        <v>20</v>
      </c>
      <c r="I10" s="303" t="s">
        <v>5</v>
      </c>
      <c r="J10" s="303">
        <v>29</v>
      </c>
      <c r="K10" s="303" t="s">
        <v>1118</v>
      </c>
      <c r="L10" s="303"/>
      <c r="M10" s="303">
        <v>31</v>
      </c>
      <c r="N10" s="303"/>
      <c r="O10" s="303"/>
      <c r="P10" s="303"/>
      <c r="Q10" s="303"/>
      <c r="R10" s="303"/>
      <c r="S10" s="303"/>
      <c r="T10" s="303"/>
      <c r="U10" s="303"/>
      <c r="V10" s="303"/>
      <c r="W10" s="301"/>
      <c r="X10" s="301"/>
      <c r="Y10" s="301"/>
      <c r="Z10" s="301"/>
      <c r="AA10" s="301"/>
      <c r="AB10" s="301"/>
    </row>
    <row r="11" spans="1:44" x14ac:dyDescent="0.2">
      <c r="A11" s="305" t="s">
        <v>1122</v>
      </c>
      <c r="B11" s="301" t="s">
        <v>1123</v>
      </c>
      <c r="C11" s="301" t="s">
        <v>1123</v>
      </c>
      <c r="D11" s="301" t="s">
        <v>40</v>
      </c>
      <c r="E11" s="301" t="s">
        <v>653</v>
      </c>
      <c r="F11" s="301" t="s">
        <v>4</v>
      </c>
      <c r="G11" s="303">
        <f>'LCL Import Rates'!H81</f>
        <v>49</v>
      </c>
      <c r="H11" s="303">
        <f>'LCL Import Rates'!I81</f>
        <v>49</v>
      </c>
      <c r="I11" s="303" t="s">
        <v>5</v>
      </c>
      <c r="J11" s="303">
        <v>31</v>
      </c>
      <c r="K11" s="303" t="s">
        <v>1118</v>
      </c>
      <c r="L11" s="303" t="s">
        <v>137</v>
      </c>
      <c r="M11" s="303">
        <v>37</v>
      </c>
      <c r="N11" s="303"/>
      <c r="O11" s="303"/>
      <c r="P11" s="303"/>
      <c r="Q11" s="303"/>
      <c r="R11" s="303"/>
      <c r="S11" s="303"/>
      <c r="T11" s="303"/>
      <c r="U11" s="303"/>
      <c r="V11" s="303"/>
      <c r="W11" s="301"/>
      <c r="X11" s="294"/>
      <c r="Y11" s="301"/>
      <c r="Z11" s="301"/>
      <c r="AA11" s="301"/>
      <c r="AB11" s="301"/>
    </row>
    <row r="12" spans="1:44" x14ac:dyDescent="0.2">
      <c r="A12" s="305" t="s">
        <v>159</v>
      </c>
      <c r="B12" s="301" t="s">
        <v>246</v>
      </c>
      <c r="C12" s="301" t="s">
        <v>246</v>
      </c>
      <c r="D12" s="301" t="s">
        <v>254</v>
      </c>
      <c r="E12" s="301" t="s">
        <v>653</v>
      </c>
      <c r="F12" s="301" t="s">
        <v>4</v>
      </c>
      <c r="G12" s="303">
        <f>'LCL Import Rates'!H117</f>
        <v>32</v>
      </c>
      <c r="H12" s="303">
        <f>'LCL Import Rates'!I117</f>
        <v>32</v>
      </c>
      <c r="I12" s="303" t="s">
        <v>5</v>
      </c>
      <c r="J12" s="303">
        <v>21</v>
      </c>
      <c r="K12" s="303" t="s">
        <v>1118</v>
      </c>
      <c r="L12" s="303" t="s">
        <v>163</v>
      </c>
      <c r="M12" s="303">
        <v>22</v>
      </c>
      <c r="N12" s="303"/>
      <c r="O12" s="303"/>
      <c r="P12" s="303"/>
      <c r="Q12" s="303"/>
      <c r="R12" s="303"/>
      <c r="S12" s="303"/>
      <c r="U12" s="303"/>
      <c r="V12" s="303"/>
      <c r="W12" s="301"/>
      <c r="X12" s="301"/>
      <c r="Y12" s="301"/>
      <c r="Z12" s="307"/>
      <c r="AA12" s="301"/>
      <c r="AB12" s="301"/>
    </row>
    <row r="13" spans="1:44" x14ac:dyDescent="0.2">
      <c r="A13" s="305" t="s">
        <v>93</v>
      </c>
      <c r="B13" s="301" t="s">
        <v>81</v>
      </c>
      <c r="C13" s="301" t="s">
        <v>81</v>
      </c>
      <c r="D13" s="301" t="s">
        <v>32</v>
      </c>
      <c r="E13" s="301" t="s">
        <v>653</v>
      </c>
      <c r="F13" s="301" t="s">
        <v>4</v>
      </c>
      <c r="G13" s="303">
        <f>'LCL Import Rates'!H9</f>
        <v>57</v>
      </c>
      <c r="H13" s="303">
        <f>'LCL Import Rates'!I9</f>
        <v>57</v>
      </c>
      <c r="I13" s="303" t="s">
        <v>5</v>
      </c>
      <c r="J13" s="303">
        <v>35</v>
      </c>
      <c r="K13" s="303" t="s">
        <v>1118</v>
      </c>
      <c r="L13" s="303" t="s">
        <v>130</v>
      </c>
      <c r="M13" s="303">
        <v>46</v>
      </c>
      <c r="N13" s="303"/>
      <c r="O13" s="303"/>
      <c r="P13" s="301"/>
      <c r="Q13" s="303"/>
      <c r="R13" s="303"/>
      <c r="S13" s="303"/>
      <c r="T13" s="303"/>
      <c r="U13" s="303"/>
      <c r="V13" s="303"/>
      <c r="W13" s="301"/>
      <c r="X13" s="301"/>
      <c r="Y13" s="301"/>
      <c r="Z13" s="301"/>
      <c r="AA13" s="301"/>
      <c r="AB13" s="301"/>
    </row>
    <row r="14" spans="1:44" x14ac:dyDescent="0.2">
      <c r="A14" s="305" t="s">
        <v>131</v>
      </c>
      <c r="B14" s="301" t="s">
        <v>33</v>
      </c>
      <c r="C14" s="301" t="s">
        <v>33</v>
      </c>
      <c r="D14" s="301" t="s">
        <v>20</v>
      </c>
      <c r="E14" s="301" t="s">
        <v>653</v>
      </c>
      <c r="F14" s="301" t="s">
        <v>4</v>
      </c>
      <c r="G14" s="303">
        <f>'LCL Import Rates'!H74</f>
        <v>16</v>
      </c>
      <c r="H14" s="303">
        <f>'LCL Import Rates'!I74</f>
        <v>16</v>
      </c>
      <c r="I14" s="303" t="s">
        <v>5</v>
      </c>
      <c r="J14" s="303">
        <v>31</v>
      </c>
      <c r="K14" s="303" t="s">
        <v>1118</v>
      </c>
      <c r="L14" s="303"/>
      <c r="M14" s="303">
        <v>35</v>
      </c>
      <c r="N14" s="303"/>
      <c r="O14" s="303"/>
      <c r="P14" s="303"/>
      <c r="Q14" s="303"/>
      <c r="R14" s="303"/>
      <c r="S14" s="303"/>
      <c r="T14" s="303"/>
      <c r="U14" s="303"/>
      <c r="V14" s="303"/>
      <c r="W14" s="301"/>
      <c r="X14" s="301"/>
      <c r="Y14" s="301"/>
      <c r="Z14" s="301"/>
      <c r="AA14" s="307"/>
      <c r="AB14" s="301"/>
    </row>
    <row r="15" spans="1:44" x14ac:dyDescent="0.2">
      <c r="A15" s="305" t="s">
        <v>1124</v>
      </c>
      <c r="B15" s="301" t="s">
        <v>1125</v>
      </c>
      <c r="C15" s="301" t="s">
        <v>1125</v>
      </c>
      <c r="D15" s="301" t="s">
        <v>40</v>
      </c>
      <c r="E15" s="301" t="s">
        <v>653</v>
      </c>
      <c r="F15" s="301" t="s">
        <v>4</v>
      </c>
      <c r="G15" s="303">
        <f>'LCL Import Rates'!H82</f>
        <v>64</v>
      </c>
      <c r="H15" s="303">
        <f>'LCL Import Rates'!I82</f>
        <v>64</v>
      </c>
      <c r="I15" s="303" t="s">
        <v>5</v>
      </c>
      <c r="J15" s="303">
        <v>31</v>
      </c>
      <c r="K15" s="303" t="s">
        <v>1118</v>
      </c>
      <c r="L15" s="303" t="s">
        <v>137</v>
      </c>
      <c r="M15" s="303">
        <v>37</v>
      </c>
      <c r="N15" s="303"/>
      <c r="O15" s="303"/>
      <c r="P15" s="303"/>
      <c r="Q15" s="303"/>
      <c r="R15" s="303"/>
      <c r="S15" s="303"/>
      <c r="T15" s="303"/>
      <c r="U15" s="303"/>
      <c r="V15" s="303"/>
      <c r="W15" s="301"/>
      <c r="X15" s="301"/>
      <c r="Y15" s="301"/>
      <c r="Z15" s="301"/>
      <c r="AA15" s="301"/>
      <c r="AB15" s="301"/>
    </row>
    <row r="16" spans="1:44" x14ac:dyDescent="0.2">
      <c r="A16" s="293" t="s">
        <v>128</v>
      </c>
      <c r="B16" s="294" t="s">
        <v>31</v>
      </c>
      <c r="C16" s="294" t="s">
        <v>31</v>
      </c>
      <c r="D16" s="294" t="s">
        <v>32</v>
      </c>
      <c r="E16" s="294" t="s">
        <v>653</v>
      </c>
      <c r="F16" s="294" t="s">
        <v>4</v>
      </c>
      <c r="G16" s="303">
        <f>'LCL Import Rates'!H71</f>
        <v>38</v>
      </c>
      <c r="H16" s="303">
        <f>'LCL Import Rates'!I71</f>
        <v>38</v>
      </c>
      <c r="I16" s="303" t="s">
        <v>5</v>
      </c>
      <c r="J16" s="303">
        <v>30</v>
      </c>
      <c r="K16" s="303" t="s">
        <v>1118</v>
      </c>
      <c r="L16" s="303" t="s">
        <v>130</v>
      </c>
      <c r="M16" s="303">
        <v>33</v>
      </c>
      <c r="N16" s="303"/>
      <c r="O16" s="303"/>
      <c r="R16" s="303"/>
      <c r="S16" s="303"/>
      <c r="T16" s="303"/>
      <c r="U16" s="303"/>
      <c r="V16" s="303"/>
      <c r="W16" s="301"/>
      <c r="X16" s="301"/>
      <c r="Y16" s="301"/>
      <c r="Z16" s="307"/>
      <c r="AA16" s="301"/>
      <c r="AB16" s="301"/>
    </row>
    <row r="17" spans="1:28" x14ac:dyDescent="0.2">
      <c r="A17" s="305" t="s">
        <v>1372</v>
      </c>
      <c r="B17" s="301" t="s">
        <v>1375</v>
      </c>
      <c r="C17" s="301" t="s">
        <v>1375</v>
      </c>
      <c r="D17" s="301" t="s">
        <v>14</v>
      </c>
      <c r="E17" s="301" t="s">
        <v>653</v>
      </c>
      <c r="F17" s="301" t="s">
        <v>4</v>
      </c>
      <c r="G17" s="303">
        <f>'LCL Import Rates'!H18</f>
        <v>34</v>
      </c>
      <c r="H17" s="303">
        <f>'LCL Import Rates'!I18</f>
        <v>34</v>
      </c>
      <c r="I17" s="303" t="s">
        <v>5</v>
      </c>
      <c r="J17" s="303">
        <v>33</v>
      </c>
      <c r="K17" s="303" t="s">
        <v>1118</v>
      </c>
      <c r="L17" s="303" t="s">
        <v>108</v>
      </c>
      <c r="M17" s="303">
        <v>37</v>
      </c>
      <c r="N17" s="303"/>
      <c r="O17" s="303"/>
      <c r="P17" s="303"/>
      <c r="Q17" s="303"/>
      <c r="R17" s="303"/>
      <c r="T17" s="303"/>
      <c r="U17" s="303"/>
      <c r="V17" s="303"/>
      <c r="W17" s="301"/>
      <c r="X17" s="301"/>
      <c r="Y17" s="301"/>
      <c r="Z17" s="301"/>
      <c r="AA17" s="301"/>
      <c r="AB17" s="301"/>
    </row>
    <row r="18" spans="1:28" x14ac:dyDescent="0.2">
      <c r="A18" s="305" t="s">
        <v>1373</v>
      </c>
      <c r="B18" s="301" t="s">
        <v>1376</v>
      </c>
      <c r="C18" s="301" t="s">
        <v>1376</v>
      </c>
      <c r="D18" s="301" t="s">
        <v>14</v>
      </c>
      <c r="E18" s="301" t="s">
        <v>653</v>
      </c>
      <c r="F18" s="301" t="s">
        <v>4</v>
      </c>
      <c r="G18" s="303">
        <f>'LCL Import Rates'!H19</f>
        <v>35</v>
      </c>
      <c r="H18" s="303">
        <f>'LCL Import Rates'!I19</f>
        <v>35</v>
      </c>
      <c r="I18" s="303" t="s">
        <v>5</v>
      </c>
      <c r="J18" s="303">
        <v>33</v>
      </c>
      <c r="K18" s="303" t="s">
        <v>1118</v>
      </c>
      <c r="L18" s="303" t="s">
        <v>108</v>
      </c>
      <c r="M18" s="303">
        <v>37</v>
      </c>
      <c r="N18" s="303"/>
      <c r="O18" s="303"/>
      <c r="P18" s="303"/>
      <c r="Q18" s="303"/>
      <c r="R18" s="303"/>
      <c r="S18" s="303"/>
      <c r="T18" s="303"/>
      <c r="U18" s="303"/>
      <c r="V18" s="303"/>
      <c r="W18" s="301"/>
      <c r="X18" s="301"/>
      <c r="Y18" s="301"/>
      <c r="Z18" s="301"/>
      <c r="AA18" s="301"/>
      <c r="AB18" s="301"/>
    </row>
    <row r="19" spans="1:28" x14ac:dyDescent="0.2">
      <c r="A19" s="305" t="s">
        <v>160</v>
      </c>
      <c r="B19" s="301" t="s">
        <v>247</v>
      </c>
      <c r="C19" s="301" t="s">
        <v>247</v>
      </c>
      <c r="D19" s="301" t="s">
        <v>254</v>
      </c>
      <c r="E19" s="301" t="s">
        <v>653</v>
      </c>
      <c r="F19" s="301" t="s">
        <v>4</v>
      </c>
      <c r="G19" s="303">
        <f>'LCL Import Rates'!H118</f>
        <v>68</v>
      </c>
      <c r="H19" s="303">
        <f>'LCL Import Rates'!I118</f>
        <v>68</v>
      </c>
      <c r="I19" s="303" t="s">
        <v>5</v>
      </c>
      <c r="J19" s="303">
        <v>21</v>
      </c>
      <c r="K19" s="303" t="s">
        <v>1118</v>
      </c>
      <c r="L19" s="303" t="s">
        <v>163</v>
      </c>
      <c r="M19" s="303">
        <v>22</v>
      </c>
      <c r="N19" s="303"/>
      <c r="O19" s="303"/>
      <c r="P19" s="303"/>
      <c r="Q19" s="303"/>
      <c r="R19" s="303"/>
      <c r="S19" s="303"/>
      <c r="T19" s="303"/>
      <c r="U19" s="303"/>
      <c r="V19" s="303"/>
      <c r="W19" s="301"/>
      <c r="X19" s="301"/>
      <c r="Y19" s="301"/>
      <c r="Z19" s="301"/>
      <c r="AA19" s="301"/>
      <c r="AB19" s="301"/>
    </row>
    <row r="20" spans="1:28" x14ac:dyDescent="0.2">
      <c r="A20" s="305" t="s">
        <v>169</v>
      </c>
      <c r="B20" s="301" t="s">
        <v>248</v>
      </c>
      <c r="C20" s="301" t="s">
        <v>248</v>
      </c>
      <c r="D20" s="301" t="s">
        <v>254</v>
      </c>
      <c r="E20" s="301" t="s">
        <v>653</v>
      </c>
      <c r="F20" s="301" t="s">
        <v>4</v>
      </c>
      <c r="G20" s="303">
        <f>'LCL Import Rates'!H119</f>
        <v>68</v>
      </c>
      <c r="H20" s="303">
        <f>'LCL Import Rates'!I119</f>
        <v>68</v>
      </c>
      <c r="I20" s="303" t="s">
        <v>5</v>
      </c>
      <c r="J20" s="303">
        <v>21</v>
      </c>
      <c r="K20" s="303" t="s">
        <v>1118</v>
      </c>
      <c r="L20" s="303" t="s">
        <v>163</v>
      </c>
      <c r="M20" s="303">
        <v>27</v>
      </c>
      <c r="N20" s="303"/>
      <c r="O20" s="303"/>
      <c r="P20" s="303"/>
      <c r="Q20" s="303"/>
      <c r="R20" s="303"/>
      <c r="S20" s="303"/>
      <c r="T20" s="303"/>
      <c r="U20" s="303"/>
      <c r="V20" s="303"/>
      <c r="W20" s="301"/>
      <c r="X20" s="301"/>
      <c r="Y20" s="301"/>
      <c r="Z20" s="301"/>
      <c r="AA20" s="301"/>
      <c r="AB20" s="301"/>
    </row>
    <row r="21" spans="1:28" x14ac:dyDescent="0.2">
      <c r="A21" s="305" t="s">
        <v>141</v>
      </c>
      <c r="B21" s="301" t="s">
        <v>148</v>
      </c>
      <c r="C21" s="301" t="s">
        <v>148</v>
      </c>
      <c r="D21" s="301" t="s">
        <v>20</v>
      </c>
      <c r="E21" s="301" t="s">
        <v>653</v>
      </c>
      <c r="F21" s="301" t="s">
        <v>4</v>
      </c>
      <c r="G21" s="303">
        <f>'LCL Import Rates'!H90</f>
        <v>28</v>
      </c>
      <c r="H21" s="303">
        <f>'LCL Import Rates'!I90</f>
        <v>28</v>
      </c>
      <c r="I21" s="303" t="s">
        <v>5</v>
      </c>
      <c r="J21" s="303">
        <v>30</v>
      </c>
      <c r="K21" s="303" t="s">
        <v>1118</v>
      </c>
      <c r="L21" s="303"/>
      <c r="M21" s="303">
        <v>33</v>
      </c>
      <c r="N21" s="303"/>
      <c r="O21" s="303"/>
      <c r="P21" s="303"/>
      <c r="Q21" s="303"/>
      <c r="R21" s="303"/>
      <c r="S21" s="303"/>
      <c r="T21" s="303"/>
      <c r="U21" s="303"/>
      <c r="W21" s="301"/>
      <c r="X21" s="301"/>
      <c r="Y21" s="301"/>
      <c r="Z21" s="301"/>
      <c r="AA21" s="301"/>
      <c r="AB21" s="301"/>
    </row>
    <row r="22" spans="1:28" x14ac:dyDescent="0.2">
      <c r="A22" s="305" t="s">
        <v>161</v>
      </c>
      <c r="B22" s="301" t="s">
        <v>249</v>
      </c>
      <c r="C22" s="301" t="s">
        <v>249</v>
      </c>
      <c r="D22" s="301" t="s">
        <v>254</v>
      </c>
      <c r="E22" s="301" t="s">
        <v>653</v>
      </c>
      <c r="F22" s="301" t="s">
        <v>4</v>
      </c>
      <c r="G22" s="303">
        <f>'LCL Import Rates'!H120</f>
        <v>25</v>
      </c>
      <c r="H22" s="303">
        <f>'LCL Import Rates'!I120</f>
        <v>25</v>
      </c>
      <c r="I22" s="303" t="s">
        <v>5</v>
      </c>
      <c r="J22" s="303">
        <v>19</v>
      </c>
      <c r="K22" s="303" t="s">
        <v>1118</v>
      </c>
      <c r="L22" s="303" t="s">
        <v>163</v>
      </c>
      <c r="M22" s="303">
        <v>25</v>
      </c>
      <c r="N22" s="303"/>
      <c r="O22" s="303"/>
      <c r="P22" s="303"/>
      <c r="Q22" s="303"/>
      <c r="R22" s="303"/>
      <c r="S22" s="303"/>
      <c r="T22" s="303"/>
      <c r="U22" s="303"/>
      <c r="V22" s="303"/>
      <c r="W22" s="301"/>
      <c r="X22" s="301"/>
      <c r="Y22" s="301"/>
      <c r="Z22" s="301"/>
      <c r="AA22" s="301"/>
      <c r="AB22" s="301"/>
    </row>
    <row r="23" spans="1:28" x14ac:dyDescent="0.2">
      <c r="A23" s="305" t="s">
        <v>138</v>
      </c>
      <c r="B23" s="301" t="s">
        <v>3</v>
      </c>
      <c r="C23" s="301" t="s">
        <v>3</v>
      </c>
      <c r="D23" s="301" t="s">
        <v>32</v>
      </c>
      <c r="E23" s="301" t="s">
        <v>653</v>
      </c>
      <c r="F23" s="301" t="s">
        <v>4</v>
      </c>
      <c r="G23" s="303">
        <f>'LCL Import Rates'!H87</f>
        <v>32</v>
      </c>
      <c r="H23" s="303">
        <f>'LCL Import Rates'!I87</f>
        <v>32</v>
      </c>
      <c r="I23" s="303" t="s">
        <v>5</v>
      </c>
      <c r="J23" s="303">
        <v>31</v>
      </c>
      <c r="K23" s="303" t="s">
        <v>1118</v>
      </c>
      <c r="L23" s="303" t="s">
        <v>130</v>
      </c>
      <c r="M23" s="303">
        <v>34</v>
      </c>
      <c r="N23" s="303"/>
      <c r="O23" s="303"/>
      <c r="P23" s="303"/>
      <c r="Q23" s="303"/>
      <c r="R23" s="303"/>
      <c r="S23" s="303"/>
      <c r="T23" s="303"/>
      <c r="U23" s="303"/>
      <c r="V23" s="303"/>
      <c r="W23" s="301"/>
      <c r="X23" s="301"/>
      <c r="Y23" s="301"/>
      <c r="Z23" s="301"/>
      <c r="AA23" s="301"/>
      <c r="AB23" s="301"/>
    </row>
    <row r="24" spans="1:28" x14ac:dyDescent="0.2">
      <c r="A24" s="306" t="s">
        <v>1374</v>
      </c>
      <c r="B24" s="307" t="s">
        <v>1377</v>
      </c>
      <c r="C24" s="307" t="s">
        <v>1377</v>
      </c>
      <c r="D24" s="307" t="s">
        <v>14</v>
      </c>
      <c r="E24" s="307" t="s">
        <v>653</v>
      </c>
      <c r="F24" s="307" t="s">
        <v>4</v>
      </c>
      <c r="G24" s="303">
        <f>'LCL Import Rates'!H20</f>
        <v>68</v>
      </c>
      <c r="H24" s="303">
        <f>'LCL Import Rates'!I20</f>
        <v>68</v>
      </c>
      <c r="I24" s="303" t="s">
        <v>5</v>
      </c>
      <c r="J24" s="303">
        <v>33</v>
      </c>
      <c r="K24" s="303" t="s">
        <v>1118</v>
      </c>
      <c r="L24" s="303" t="s">
        <v>108</v>
      </c>
      <c r="M24" s="303">
        <v>37</v>
      </c>
      <c r="N24" s="303"/>
      <c r="O24" s="303"/>
      <c r="P24" s="303"/>
      <c r="Q24" s="303"/>
      <c r="R24" s="303"/>
      <c r="S24" s="303"/>
      <c r="T24" s="303"/>
      <c r="U24" s="303"/>
      <c r="V24" s="303"/>
      <c r="W24" s="301"/>
      <c r="X24" s="301"/>
      <c r="Y24" s="301"/>
      <c r="Z24" s="301"/>
      <c r="AA24" s="301"/>
      <c r="AB24" s="301"/>
    </row>
    <row r="25" spans="1:28" x14ac:dyDescent="0.2">
      <c r="A25" s="308" t="s">
        <v>271</v>
      </c>
      <c r="B25" s="309" t="s">
        <v>273</v>
      </c>
      <c r="C25" s="309" t="s">
        <v>273</v>
      </c>
      <c r="D25" s="309" t="s">
        <v>32</v>
      </c>
      <c r="E25" s="309" t="s">
        <v>653</v>
      </c>
      <c r="F25" s="309" t="s">
        <v>4</v>
      </c>
      <c r="G25" s="303">
        <f>'LCL Import Rates'!H14</f>
        <v>89</v>
      </c>
      <c r="H25" s="303">
        <f>'LCL Import Rates'!I14</f>
        <v>89</v>
      </c>
      <c r="I25" s="303" t="s">
        <v>5</v>
      </c>
      <c r="J25" s="303">
        <v>44</v>
      </c>
      <c r="K25" s="303" t="s">
        <v>1118</v>
      </c>
      <c r="L25" s="303" t="s">
        <v>130</v>
      </c>
      <c r="M25" s="303">
        <v>54</v>
      </c>
      <c r="N25" s="303"/>
      <c r="O25" s="303"/>
      <c r="P25" s="303"/>
      <c r="Q25" s="303"/>
      <c r="R25" s="303"/>
      <c r="S25" s="303"/>
      <c r="T25" s="303"/>
      <c r="U25" s="303"/>
      <c r="V25" s="303"/>
      <c r="W25" s="301"/>
      <c r="X25" s="301"/>
      <c r="Y25" s="301"/>
      <c r="Z25" s="307"/>
      <c r="AA25" s="301"/>
      <c r="AB25" s="301"/>
    </row>
    <row r="26" spans="1:28" x14ac:dyDescent="0.2">
      <c r="A26" s="306" t="s">
        <v>1178</v>
      </c>
      <c r="B26" s="307" t="s">
        <v>1186</v>
      </c>
      <c r="C26" s="307" t="s">
        <v>1186</v>
      </c>
      <c r="D26" s="307" t="s">
        <v>254</v>
      </c>
      <c r="E26" s="307" t="s">
        <v>653</v>
      </c>
      <c r="F26" s="307" t="s">
        <v>4</v>
      </c>
      <c r="G26" s="303">
        <f>'LCL Import Rates'!H121</f>
        <v>70</v>
      </c>
      <c r="H26" s="303">
        <f>'LCL Import Rates'!I121</f>
        <v>70</v>
      </c>
      <c r="I26" s="303" t="s">
        <v>5</v>
      </c>
      <c r="J26" s="303">
        <v>21</v>
      </c>
      <c r="K26" s="303" t="s">
        <v>1118</v>
      </c>
      <c r="L26" s="303" t="s">
        <v>163</v>
      </c>
      <c r="M26" s="303">
        <v>27</v>
      </c>
      <c r="N26" s="303"/>
      <c r="O26" s="303"/>
      <c r="P26" s="303"/>
      <c r="Q26" s="303"/>
      <c r="R26" s="303"/>
      <c r="S26" s="303"/>
      <c r="T26" s="303"/>
      <c r="U26" s="303"/>
      <c r="V26" s="303"/>
      <c r="W26" s="301"/>
      <c r="X26" s="301"/>
      <c r="Y26" s="309"/>
      <c r="Z26" s="301"/>
      <c r="AA26" s="301"/>
      <c r="AB26" s="301"/>
    </row>
    <row r="27" spans="1:28" x14ac:dyDescent="0.2">
      <c r="A27" s="305" t="s">
        <v>170</v>
      </c>
      <c r="B27" s="301" t="s">
        <v>250</v>
      </c>
      <c r="C27" s="301" t="s">
        <v>250</v>
      </c>
      <c r="D27" s="301" t="s">
        <v>254</v>
      </c>
      <c r="E27" s="301" t="s">
        <v>653</v>
      </c>
      <c r="F27" s="301" t="s">
        <v>4</v>
      </c>
      <c r="G27" s="303">
        <f>'LCL Import Rates'!H122</f>
        <v>70</v>
      </c>
      <c r="H27" s="303">
        <f>'LCL Import Rates'!I122</f>
        <v>70</v>
      </c>
      <c r="I27" s="303" t="s">
        <v>5</v>
      </c>
      <c r="J27" s="303">
        <v>21</v>
      </c>
      <c r="K27" s="303" t="s">
        <v>1118</v>
      </c>
      <c r="L27" s="303" t="s">
        <v>163</v>
      </c>
      <c r="M27" s="303">
        <v>27</v>
      </c>
      <c r="N27" s="303"/>
      <c r="O27" s="303"/>
      <c r="P27" s="303"/>
      <c r="Q27" s="303"/>
      <c r="R27" s="303"/>
      <c r="S27" s="303"/>
      <c r="T27" s="303"/>
      <c r="U27" s="303"/>
      <c r="V27" s="303"/>
      <c r="W27" s="301"/>
      <c r="X27" s="301"/>
      <c r="Y27" s="301"/>
      <c r="Z27" s="301"/>
      <c r="AA27" s="301"/>
      <c r="AB27" s="301"/>
    </row>
    <row r="28" spans="1:28" x14ac:dyDescent="0.2">
      <c r="A28" s="305" t="s">
        <v>142</v>
      </c>
      <c r="B28" s="301" t="s">
        <v>76</v>
      </c>
      <c r="C28" s="301" t="s">
        <v>76</v>
      </c>
      <c r="D28" s="301" t="s">
        <v>77</v>
      </c>
      <c r="E28" s="301" t="s">
        <v>653</v>
      </c>
      <c r="F28" s="301" t="s">
        <v>4</v>
      </c>
      <c r="G28" s="303">
        <f>'LCL Import Rates'!H91</f>
        <v>40</v>
      </c>
      <c r="H28" s="303">
        <f>'LCL Import Rates'!I91</f>
        <v>40</v>
      </c>
      <c r="I28" s="303" t="s">
        <v>5</v>
      </c>
      <c r="J28" s="303">
        <v>29</v>
      </c>
      <c r="K28" s="303" t="s">
        <v>1118</v>
      </c>
      <c r="L28" s="303" t="s">
        <v>156</v>
      </c>
      <c r="M28" s="303">
        <v>36</v>
      </c>
      <c r="N28" s="303"/>
      <c r="O28" s="303"/>
      <c r="P28" s="303"/>
      <c r="Q28" s="303"/>
      <c r="R28" s="303"/>
      <c r="S28" s="303"/>
      <c r="T28" s="303"/>
      <c r="U28" s="303"/>
      <c r="V28" s="303"/>
      <c r="W28" s="301"/>
      <c r="X28" s="301"/>
      <c r="Y28" s="301"/>
      <c r="Z28" s="307"/>
      <c r="AA28" s="301"/>
      <c r="AB28" s="301"/>
    </row>
    <row r="29" spans="1:28" x14ac:dyDescent="0.2">
      <c r="A29" s="293" t="s">
        <v>143</v>
      </c>
      <c r="B29" s="294" t="s">
        <v>73</v>
      </c>
      <c r="C29" s="294" t="s">
        <v>73</v>
      </c>
      <c r="D29" s="294" t="s">
        <v>21</v>
      </c>
      <c r="E29" s="294" t="s">
        <v>653</v>
      </c>
      <c r="F29" s="294" t="s">
        <v>4</v>
      </c>
      <c r="G29" s="303">
        <f>'LCL Import Rates'!H92</f>
        <v>46</v>
      </c>
      <c r="H29" s="303">
        <f>'LCL Import Rates'!I92</f>
        <v>46</v>
      </c>
      <c r="I29" s="303" t="s">
        <v>5</v>
      </c>
      <c r="J29" s="303">
        <v>28</v>
      </c>
      <c r="K29" s="303" t="s">
        <v>1118</v>
      </c>
      <c r="L29" s="303" t="s">
        <v>151</v>
      </c>
      <c r="M29" s="303">
        <v>31</v>
      </c>
      <c r="N29" s="303"/>
      <c r="O29" s="303"/>
      <c r="P29" s="303"/>
      <c r="Q29" s="303"/>
      <c r="R29" s="303"/>
      <c r="T29" s="303"/>
      <c r="U29" s="303"/>
      <c r="V29" s="303"/>
      <c r="W29" s="301"/>
      <c r="X29" s="301"/>
      <c r="Y29" s="301"/>
      <c r="Z29" s="301"/>
      <c r="AA29" s="301"/>
      <c r="AB29" s="301"/>
    </row>
    <row r="30" spans="1:28" x14ac:dyDescent="0.2">
      <c r="A30" s="293" t="s">
        <v>156</v>
      </c>
      <c r="B30" s="294" t="s">
        <v>77</v>
      </c>
      <c r="C30" s="294" t="s">
        <v>77</v>
      </c>
      <c r="D30" s="294" t="s">
        <v>20</v>
      </c>
      <c r="E30" s="294" t="s">
        <v>653</v>
      </c>
      <c r="F30" s="294" t="s">
        <v>4</v>
      </c>
      <c r="G30" s="303">
        <f>'LCL Import Rates'!H106</f>
        <v>25</v>
      </c>
      <c r="H30" s="303">
        <f>'LCL Import Rates'!I106</f>
        <v>25</v>
      </c>
      <c r="I30" s="303" t="s">
        <v>5</v>
      </c>
      <c r="J30" s="303">
        <v>24</v>
      </c>
      <c r="K30" s="303" t="s">
        <v>1118</v>
      </c>
      <c r="L30" s="303"/>
      <c r="M30" s="303">
        <v>30</v>
      </c>
      <c r="N30" s="303"/>
      <c r="O30" s="303"/>
      <c r="Q30" s="303"/>
      <c r="R30" s="303"/>
      <c r="S30" s="303"/>
      <c r="T30" s="303"/>
      <c r="U30" s="303"/>
      <c r="V30" s="303"/>
      <c r="W30" s="301"/>
      <c r="X30" s="301"/>
      <c r="Y30" s="307"/>
      <c r="Z30" s="301"/>
      <c r="AA30" s="301"/>
      <c r="AB30" s="301"/>
    </row>
    <row r="31" spans="1:28" x14ac:dyDescent="0.2">
      <c r="A31" s="293" t="s">
        <v>1179</v>
      </c>
      <c r="B31" s="294" t="s">
        <v>1185</v>
      </c>
      <c r="C31" s="294" t="s">
        <v>1185</v>
      </c>
      <c r="D31" s="294" t="s">
        <v>254</v>
      </c>
      <c r="E31" s="294" t="s">
        <v>653</v>
      </c>
      <c r="F31" s="294" t="s">
        <v>4</v>
      </c>
      <c r="G31" s="303">
        <f>'LCL Import Rates'!H123</f>
        <v>75</v>
      </c>
      <c r="H31" s="303">
        <f>'LCL Import Rates'!I123</f>
        <v>75</v>
      </c>
      <c r="I31" s="303" t="s">
        <v>5</v>
      </c>
      <c r="J31" s="303">
        <v>21</v>
      </c>
      <c r="K31" s="303" t="s">
        <v>1118</v>
      </c>
      <c r="L31" s="303" t="s">
        <v>163</v>
      </c>
      <c r="M31" s="303">
        <v>27</v>
      </c>
      <c r="N31" s="303"/>
      <c r="O31" s="303"/>
      <c r="Q31" s="303"/>
      <c r="R31" s="303"/>
      <c r="S31" s="303"/>
      <c r="T31" s="303"/>
      <c r="U31" s="303"/>
      <c r="V31" s="303"/>
      <c r="W31" s="301"/>
      <c r="X31" s="301"/>
      <c r="Y31" s="301"/>
      <c r="Z31" s="301"/>
      <c r="AA31" s="301"/>
      <c r="AB31" s="301"/>
    </row>
    <row r="32" spans="1:28" x14ac:dyDescent="0.2">
      <c r="A32" s="305" t="s">
        <v>1126</v>
      </c>
      <c r="B32" s="301" t="s">
        <v>1292</v>
      </c>
      <c r="C32" s="301" t="s">
        <v>1292</v>
      </c>
      <c r="D32" s="301" t="s">
        <v>237</v>
      </c>
      <c r="E32" s="301" t="s">
        <v>653</v>
      </c>
      <c r="F32" s="301" t="s">
        <v>4</v>
      </c>
      <c r="G32" s="303">
        <f>'LCL Import Rates'!H83</f>
        <v>46</v>
      </c>
      <c r="H32" s="303">
        <f>'LCL Import Rates'!I83</f>
        <v>46</v>
      </c>
      <c r="I32" s="303" t="s">
        <v>5</v>
      </c>
      <c r="J32" s="303">
        <v>31</v>
      </c>
      <c r="K32" s="303" t="s">
        <v>1118</v>
      </c>
      <c r="L32" s="303" t="s">
        <v>102</v>
      </c>
      <c r="M32" s="303">
        <v>36</v>
      </c>
      <c r="N32" s="303"/>
      <c r="O32" s="303"/>
      <c r="P32" s="303"/>
      <c r="Q32" s="303"/>
      <c r="R32" s="303"/>
      <c r="S32" s="303"/>
      <c r="T32" s="303"/>
      <c r="U32" s="303"/>
      <c r="V32" s="303"/>
      <c r="W32" s="301"/>
      <c r="X32" s="301"/>
      <c r="Y32" s="301"/>
      <c r="Z32" s="301"/>
      <c r="AA32" s="301"/>
      <c r="AB32" s="301"/>
    </row>
    <row r="33" spans="1:28" x14ac:dyDescent="0.2">
      <c r="A33" s="305" t="s">
        <v>97</v>
      </c>
      <c r="B33" s="301" t="s">
        <v>6</v>
      </c>
      <c r="C33" s="301" t="s">
        <v>6</v>
      </c>
      <c r="D33" s="301" t="s">
        <v>20</v>
      </c>
      <c r="E33" s="301" t="s">
        <v>653</v>
      </c>
      <c r="F33" s="301" t="s">
        <v>4</v>
      </c>
      <c r="G33" s="303">
        <f>'LCL Import Rates'!H21</f>
        <v>18</v>
      </c>
      <c r="H33" s="303">
        <f>'LCL Import Rates'!I21</f>
        <v>18</v>
      </c>
      <c r="I33" s="303" t="s">
        <v>5</v>
      </c>
      <c r="J33" s="303">
        <v>32</v>
      </c>
      <c r="K33" s="303" t="s">
        <v>1118</v>
      </c>
      <c r="L33" s="303"/>
      <c r="M33" s="303">
        <v>38</v>
      </c>
      <c r="N33" s="303"/>
      <c r="O33" s="303"/>
      <c r="P33" s="303"/>
      <c r="Q33" s="303"/>
      <c r="R33" s="303"/>
      <c r="S33" s="303"/>
      <c r="T33" s="303"/>
      <c r="U33" s="303"/>
      <c r="V33" s="303"/>
      <c r="W33" s="301"/>
      <c r="X33" s="301"/>
      <c r="Y33" s="301"/>
      <c r="Z33" s="301"/>
      <c r="AA33" s="301"/>
      <c r="AB33" s="309"/>
    </row>
    <row r="34" spans="1:28" x14ac:dyDescent="0.2">
      <c r="A34" s="305" t="s">
        <v>1013</v>
      </c>
      <c r="B34" s="301" t="s">
        <v>1069</v>
      </c>
      <c r="C34" s="301" t="s">
        <v>1069</v>
      </c>
      <c r="D34" s="301" t="s">
        <v>1022</v>
      </c>
      <c r="E34" s="301" t="s">
        <v>653</v>
      </c>
      <c r="F34" s="301" t="s">
        <v>4</v>
      </c>
      <c r="G34" s="303">
        <f>'LCL Import Rates'!H124</f>
        <v>73</v>
      </c>
      <c r="H34" s="303">
        <f>'LCL Import Rates'!I124</f>
        <v>73</v>
      </c>
      <c r="I34" s="303" t="s">
        <v>5</v>
      </c>
      <c r="J34" s="303">
        <v>29</v>
      </c>
      <c r="K34" s="303" t="s">
        <v>1118</v>
      </c>
      <c r="L34" s="303" t="s">
        <v>1016</v>
      </c>
      <c r="M34" s="303">
        <v>31</v>
      </c>
      <c r="N34" s="303"/>
      <c r="O34" s="303"/>
      <c r="P34" s="303"/>
      <c r="Q34" s="303"/>
      <c r="R34" s="301"/>
      <c r="S34" s="303"/>
      <c r="T34" s="303"/>
      <c r="U34" s="303"/>
      <c r="V34" s="303"/>
      <c r="W34" s="301"/>
      <c r="X34" s="301"/>
      <c r="Y34" s="301"/>
      <c r="Z34" s="301"/>
      <c r="AA34" s="301"/>
      <c r="AB34" s="301"/>
    </row>
    <row r="35" spans="1:28" x14ac:dyDescent="0.2">
      <c r="A35" s="305" t="s">
        <v>185</v>
      </c>
      <c r="B35" s="301" t="s">
        <v>251</v>
      </c>
      <c r="C35" s="301" t="s">
        <v>251</v>
      </c>
      <c r="D35" s="301" t="s">
        <v>254</v>
      </c>
      <c r="E35" s="301" t="s">
        <v>653</v>
      </c>
      <c r="F35" s="301" t="s">
        <v>4</v>
      </c>
      <c r="G35" s="303">
        <f>'LCL Import Rates'!H125</f>
        <v>76</v>
      </c>
      <c r="H35" s="303">
        <f>'LCL Import Rates'!I125</f>
        <v>76</v>
      </c>
      <c r="I35" s="303" t="s">
        <v>5</v>
      </c>
      <c r="J35" s="303">
        <v>22</v>
      </c>
      <c r="K35" s="303" t="s">
        <v>1118</v>
      </c>
      <c r="L35" s="303" t="s">
        <v>163</v>
      </c>
      <c r="M35" s="303">
        <v>27</v>
      </c>
      <c r="N35" s="303"/>
      <c r="O35" s="303"/>
      <c r="P35" s="303"/>
      <c r="Q35" s="303"/>
      <c r="R35" s="303"/>
      <c r="S35" s="303"/>
      <c r="T35" s="303"/>
      <c r="U35" s="303"/>
      <c r="V35" s="303"/>
      <c r="W35" s="301"/>
      <c r="X35" s="301"/>
      <c r="Y35" s="301"/>
      <c r="Z35" s="301"/>
      <c r="AA35" s="307"/>
      <c r="AB35" s="301"/>
    </row>
    <row r="36" spans="1:28" x14ac:dyDescent="0.2">
      <c r="A36" s="305" t="s">
        <v>1128</v>
      </c>
      <c r="B36" s="301" t="s">
        <v>1129</v>
      </c>
      <c r="C36" s="301" t="s">
        <v>1129</v>
      </c>
      <c r="D36" s="301" t="s">
        <v>40</v>
      </c>
      <c r="E36" s="301" t="s">
        <v>653</v>
      </c>
      <c r="F36" s="301" t="s">
        <v>4</v>
      </c>
      <c r="G36" s="303">
        <f>'LCL Import Rates'!H84</f>
        <v>54</v>
      </c>
      <c r="H36" s="303">
        <f>'LCL Import Rates'!I84</f>
        <v>54</v>
      </c>
      <c r="I36" s="303" t="s">
        <v>5</v>
      </c>
      <c r="J36" s="303">
        <v>31</v>
      </c>
      <c r="K36" s="303" t="s">
        <v>1118</v>
      </c>
      <c r="L36" s="303" t="s">
        <v>137</v>
      </c>
      <c r="M36" s="303">
        <v>37</v>
      </c>
      <c r="N36" s="303"/>
      <c r="O36" s="303"/>
      <c r="P36" s="303"/>
      <c r="Q36" s="303"/>
      <c r="S36" s="303"/>
      <c r="T36" s="303"/>
      <c r="U36" s="303"/>
      <c r="V36" s="303"/>
      <c r="W36" s="301"/>
      <c r="X36" s="301"/>
      <c r="Y36" s="301"/>
      <c r="Z36" s="301"/>
      <c r="AA36" s="301"/>
      <c r="AB36" s="301"/>
    </row>
    <row r="37" spans="1:28" x14ac:dyDescent="0.2">
      <c r="A37" s="293" t="s">
        <v>98</v>
      </c>
      <c r="B37" s="294" t="s">
        <v>87</v>
      </c>
      <c r="C37" s="294" t="s">
        <v>87</v>
      </c>
      <c r="D37" s="294" t="s">
        <v>15</v>
      </c>
      <c r="E37" s="294" t="s">
        <v>653</v>
      </c>
      <c r="F37" s="294" t="s">
        <v>4</v>
      </c>
      <c r="G37" s="303">
        <f>'LCL Import Rates'!H22</f>
        <v>34</v>
      </c>
      <c r="H37" s="303">
        <f>'LCL Import Rates'!I22</f>
        <v>34</v>
      </c>
      <c r="I37" s="303" t="s">
        <v>5</v>
      </c>
      <c r="J37" s="303">
        <v>31</v>
      </c>
      <c r="K37" s="303" t="s">
        <v>1118</v>
      </c>
      <c r="L37" s="303" t="s">
        <v>109</v>
      </c>
      <c r="M37" s="303">
        <v>37</v>
      </c>
      <c r="N37" s="303"/>
      <c r="O37" s="303"/>
      <c r="Q37" s="303"/>
      <c r="R37" s="303"/>
      <c r="S37" s="303"/>
      <c r="T37" s="303"/>
      <c r="U37" s="303"/>
      <c r="V37" s="303"/>
      <c r="W37" s="301"/>
      <c r="X37" s="301"/>
      <c r="Y37" s="301"/>
      <c r="Z37" s="307"/>
      <c r="AA37" s="301"/>
      <c r="AB37" s="301"/>
    </row>
    <row r="38" spans="1:28" x14ac:dyDescent="0.2">
      <c r="A38" s="305" t="s">
        <v>279</v>
      </c>
      <c r="B38" s="301" t="s">
        <v>1082</v>
      </c>
      <c r="C38" s="301" t="s">
        <v>1082</v>
      </c>
      <c r="D38" s="301" t="s">
        <v>32</v>
      </c>
      <c r="E38" s="301" t="s">
        <v>653</v>
      </c>
      <c r="F38" s="301" t="s">
        <v>4</v>
      </c>
      <c r="G38" s="303">
        <f>'LCL Import Rates'!H107</f>
        <v>42</v>
      </c>
      <c r="H38" s="303">
        <f>'LCL Import Rates'!I107</f>
        <v>42</v>
      </c>
      <c r="I38" s="303" t="s">
        <v>5</v>
      </c>
      <c r="J38" s="303">
        <v>43</v>
      </c>
      <c r="K38" s="303" t="s">
        <v>1118</v>
      </c>
      <c r="L38" s="303" t="s">
        <v>130</v>
      </c>
      <c r="M38" s="303">
        <v>50</v>
      </c>
      <c r="N38" s="303"/>
      <c r="O38" s="303"/>
      <c r="P38" s="303"/>
      <c r="Q38" s="303"/>
      <c r="R38" s="303"/>
      <c r="S38" s="303"/>
      <c r="T38" s="303"/>
      <c r="U38" s="303"/>
      <c r="V38" s="303"/>
      <c r="W38" s="301"/>
      <c r="X38" s="301"/>
      <c r="Y38" s="301"/>
      <c r="Z38" s="301"/>
      <c r="AA38" s="301"/>
      <c r="AB38" s="301"/>
    </row>
    <row r="39" spans="1:28" x14ac:dyDescent="0.2">
      <c r="A39" s="305" t="s">
        <v>1299</v>
      </c>
      <c r="B39" s="301" t="s">
        <v>1300</v>
      </c>
      <c r="C39" s="301" t="s">
        <v>1300</v>
      </c>
      <c r="D39" s="301" t="s">
        <v>20</v>
      </c>
      <c r="E39" s="301" t="s">
        <v>653</v>
      </c>
      <c r="F39" s="301" t="s">
        <v>4</v>
      </c>
      <c r="G39" s="303">
        <f>'LCL Import Rates'!H109</f>
        <v>26</v>
      </c>
      <c r="H39" s="303">
        <f>'LCL Import Rates'!I109</f>
        <v>26</v>
      </c>
      <c r="I39" s="303" t="s">
        <v>5</v>
      </c>
      <c r="J39" s="303">
        <v>3</v>
      </c>
      <c r="K39" s="303" t="s">
        <v>1118</v>
      </c>
      <c r="L39" s="303"/>
      <c r="M39" s="303">
        <v>4</v>
      </c>
      <c r="N39" s="303"/>
      <c r="O39" s="303"/>
      <c r="P39" s="303"/>
      <c r="Q39" s="303"/>
      <c r="R39" s="303"/>
      <c r="S39" s="303"/>
      <c r="T39" s="303"/>
      <c r="U39" s="303"/>
      <c r="V39" s="303"/>
      <c r="W39" s="294"/>
      <c r="X39" s="301"/>
      <c r="Y39" s="301"/>
      <c r="Z39" s="301"/>
      <c r="AA39" s="301"/>
      <c r="AB39" s="301"/>
    </row>
    <row r="40" spans="1:28" x14ac:dyDescent="0.2">
      <c r="A40" s="306" t="s">
        <v>99</v>
      </c>
      <c r="B40" s="307" t="s">
        <v>7</v>
      </c>
      <c r="C40" s="307" t="s">
        <v>7</v>
      </c>
      <c r="D40" s="307" t="s">
        <v>237</v>
      </c>
      <c r="E40" s="307" t="s">
        <v>653</v>
      </c>
      <c r="F40" s="307" t="s">
        <v>4</v>
      </c>
      <c r="G40" s="303">
        <f>'LCL Import Rates'!H23</f>
        <v>29</v>
      </c>
      <c r="H40" s="303">
        <f>'LCL Import Rates'!I23</f>
        <v>29</v>
      </c>
      <c r="I40" s="303" t="s">
        <v>5</v>
      </c>
      <c r="J40" s="303">
        <v>32</v>
      </c>
      <c r="K40" s="303" t="s">
        <v>1118</v>
      </c>
      <c r="L40" s="303" t="s">
        <v>102</v>
      </c>
      <c r="M40" s="303">
        <v>38</v>
      </c>
      <c r="N40" s="303"/>
      <c r="O40" s="303"/>
      <c r="P40" s="303"/>
      <c r="Q40" s="303"/>
      <c r="S40" s="303"/>
      <c r="T40" s="303"/>
      <c r="U40" s="303"/>
      <c r="V40" s="303"/>
      <c r="W40" s="301"/>
      <c r="X40" s="301"/>
      <c r="Y40" s="307"/>
      <c r="Z40" s="301"/>
      <c r="AA40" s="301"/>
      <c r="AB40" s="301"/>
    </row>
    <row r="41" spans="1:28" x14ac:dyDescent="0.2">
      <c r="A41" s="305" t="s">
        <v>94</v>
      </c>
      <c r="B41" s="301" t="s">
        <v>82</v>
      </c>
      <c r="C41" s="301" t="s">
        <v>82</v>
      </c>
      <c r="D41" s="301" t="s">
        <v>32</v>
      </c>
      <c r="E41" s="301" t="s">
        <v>653</v>
      </c>
      <c r="F41" s="301" t="s">
        <v>4</v>
      </c>
      <c r="G41" s="303">
        <f>'LCL Import Rates'!H10</f>
        <v>52</v>
      </c>
      <c r="H41" s="303">
        <f>'LCL Import Rates'!I10</f>
        <v>52</v>
      </c>
      <c r="I41" s="303" t="s">
        <v>5</v>
      </c>
      <c r="J41" s="303">
        <v>33</v>
      </c>
      <c r="K41" s="303" t="s">
        <v>1118</v>
      </c>
      <c r="L41" s="303" t="s">
        <v>130</v>
      </c>
      <c r="M41" s="303">
        <v>44</v>
      </c>
      <c r="N41" s="303"/>
      <c r="O41" s="303"/>
      <c r="P41" s="303"/>
      <c r="Q41" s="303"/>
      <c r="R41" s="303"/>
      <c r="S41" s="303"/>
      <c r="T41" s="301"/>
      <c r="U41" s="303"/>
      <c r="V41" s="303"/>
      <c r="W41" s="301"/>
      <c r="X41" s="294"/>
      <c r="Y41" s="301"/>
      <c r="Z41" s="301"/>
      <c r="AA41" s="301"/>
      <c r="AB41" s="301"/>
    </row>
    <row r="42" spans="1:28" x14ac:dyDescent="0.2">
      <c r="A42" s="305" t="s">
        <v>100</v>
      </c>
      <c r="B42" s="301" t="s">
        <v>8</v>
      </c>
      <c r="C42" s="301" t="s">
        <v>8</v>
      </c>
      <c r="D42" s="301" t="s">
        <v>17</v>
      </c>
      <c r="E42" s="301" t="s">
        <v>653</v>
      </c>
      <c r="F42" s="301" t="s">
        <v>4</v>
      </c>
      <c r="G42" s="303">
        <f>'LCL Import Rates'!H24</f>
        <v>27</v>
      </c>
      <c r="H42" s="303">
        <f>'LCL Import Rates'!I24</f>
        <v>27</v>
      </c>
      <c r="I42" s="303" t="s">
        <v>5</v>
      </c>
      <c r="J42" s="303">
        <v>36</v>
      </c>
      <c r="K42" s="303" t="s">
        <v>1118</v>
      </c>
      <c r="L42" s="303" t="s">
        <v>112</v>
      </c>
      <c r="M42" s="303">
        <v>40</v>
      </c>
      <c r="N42" s="303"/>
      <c r="O42" s="303"/>
      <c r="P42" s="303"/>
      <c r="Q42" s="303"/>
      <c r="R42" s="303"/>
      <c r="S42" s="303"/>
      <c r="T42" s="303"/>
      <c r="U42" s="303"/>
      <c r="V42" s="303"/>
      <c r="W42" s="301"/>
      <c r="X42" s="301"/>
      <c r="Y42" s="301"/>
      <c r="Z42" s="301"/>
      <c r="AA42" s="301"/>
      <c r="AB42" s="301"/>
    </row>
    <row r="43" spans="1:28" x14ac:dyDescent="0.2">
      <c r="A43" s="305" t="s">
        <v>101</v>
      </c>
      <c r="B43" s="301" t="s">
        <v>9</v>
      </c>
      <c r="C43" s="301" t="s">
        <v>9</v>
      </c>
      <c r="D43" s="301" t="s">
        <v>20</v>
      </c>
      <c r="E43" s="301" t="s">
        <v>653</v>
      </c>
      <c r="F43" s="301" t="s">
        <v>4</v>
      </c>
      <c r="G43" s="303">
        <f>'LCL Import Rates'!H25</f>
        <v>13</v>
      </c>
      <c r="H43" s="303">
        <f>'LCL Import Rates'!I25</f>
        <v>13</v>
      </c>
      <c r="I43" s="303" t="s">
        <v>5</v>
      </c>
      <c r="J43" s="303">
        <v>30</v>
      </c>
      <c r="K43" s="303" t="s">
        <v>1118</v>
      </c>
      <c r="L43" s="303"/>
      <c r="M43" s="303">
        <v>33</v>
      </c>
      <c r="N43" s="303"/>
      <c r="O43" s="303"/>
      <c r="P43" s="303"/>
      <c r="Q43" s="303"/>
      <c r="R43" s="303"/>
      <c r="S43" s="303"/>
      <c r="T43" s="303"/>
      <c r="U43" s="303"/>
      <c r="V43" s="303"/>
      <c r="W43" s="301"/>
      <c r="X43" s="301"/>
      <c r="Y43" s="301"/>
      <c r="Z43" s="301"/>
      <c r="AA43" s="301"/>
    </row>
    <row r="44" spans="1:28" x14ac:dyDescent="0.2">
      <c r="A44" s="305" t="s">
        <v>136</v>
      </c>
      <c r="B44" s="301" t="s">
        <v>41</v>
      </c>
      <c r="C44" s="301" t="s">
        <v>41</v>
      </c>
      <c r="D44" s="301" t="s">
        <v>32</v>
      </c>
      <c r="E44" s="301" t="s">
        <v>653</v>
      </c>
      <c r="F44" s="301" t="s">
        <v>4</v>
      </c>
      <c r="G44" s="303">
        <f>'LCL Import Rates'!H85</f>
        <v>33</v>
      </c>
      <c r="H44" s="303">
        <f>'LCL Import Rates'!I85</f>
        <v>33</v>
      </c>
      <c r="I44" s="303" t="s">
        <v>5</v>
      </c>
      <c r="J44" s="303">
        <v>32</v>
      </c>
      <c r="K44" s="303" t="s">
        <v>1118</v>
      </c>
      <c r="L44" s="303" t="s">
        <v>130</v>
      </c>
      <c r="M44" s="303">
        <v>35</v>
      </c>
      <c r="N44" s="303"/>
      <c r="O44" s="303"/>
      <c r="P44" s="301"/>
      <c r="R44" s="303"/>
      <c r="S44" s="303"/>
      <c r="T44" s="303"/>
      <c r="U44" s="303"/>
      <c r="W44" s="301"/>
      <c r="X44" s="301"/>
      <c r="Y44" s="301"/>
      <c r="Z44" s="301"/>
      <c r="AA44" s="301"/>
      <c r="AB44" s="301"/>
    </row>
    <row r="45" spans="1:28" x14ac:dyDescent="0.2">
      <c r="A45" s="305" t="s">
        <v>178</v>
      </c>
      <c r="B45" s="301" t="s">
        <v>263</v>
      </c>
      <c r="C45" s="301" t="s">
        <v>263</v>
      </c>
      <c r="D45" s="301" t="s">
        <v>14</v>
      </c>
      <c r="E45" s="301" t="s">
        <v>653</v>
      </c>
      <c r="F45" s="301" t="s">
        <v>4</v>
      </c>
      <c r="G45" s="303">
        <f>'LCL Import Rates'!H26</f>
        <v>34</v>
      </c>
      <c r="H45" s="303">
        <f>'LCL Import Rates'!I26</f>
        <v>34</v>
      </c>
      <c r="I45" s="303" t="s">
        <v>5</v>
      </c>
      <c r="J45" s="303">
        <v>33</v>
      </c>
      <c r="K45" s="303" t="s">
        <v>1118</v>
      </c>
      <c r="L45" s="303" t="s">
        <v>108</v>
      </c>
      <c r="M45" s="303">
        <v>37</v>
      </c>
      <c r="N45" s="303"/>
      <c r="O45" s="303"/>
      <c r="P45" s="303"/>
      <c r="Q45" s="303"/>
      <c r="R45" s="303"/>
      <c r="S45" s="303"/>
      <c r="T45" s="303"/>
      <c r="U45" s="303"/>
      <c r="V45" s="303"/>
      <c r="W45" s="301"/>
      <c r="X45" s="301"/>
      <c r="Y45" s="301"/>
      <c r="Z45" s="301"/>
      <c r="AB45" s="301"/>
    </row>
    <row r="46" spans="1:28" x14ac:dyDescent="0.2">
      <c r="A46" s="305" t="s">
        <v>1378</v>
      </c>
      <c r="B46" s="301" t="s">
        <v>1379</v>
      </c>
      <c r="C46" s="301" t="s">
        <v>1379</v>
      </c>
      <c r="D46" s="301" t="s">
        <v>14</v>
      </c>
      <c r="E46" s="301" t="s">
        <v>653</v>
      </c>
      <c r="F46" s="301" t="s">
        <v>4</v>
      </c>
      <c r="G46" s="303">
        <f>'LCL Import Rates'!H27</f>
        <v>34</v>
      </c>
      <c r="H46" s="303">
        <f>'LCL Import Rates'!I27</f>
        <v>34</v>
      </c>
      <c r="I46" s="303" t="s">
        <v>5</v>
      </c>
      <c r="J46" s="303">
        <v>33</v>
      </c>
      <c r="K46" s="303" t="s">
        <v>1118</v>
      </c>
      <c r="L46" s="303" t="s">
        <v>108</v>
      </c>
      <c r="M46" s="303">
        <v>37</v>
      </c>
      <c r="N46" s="303"/>
      <c r="O46" s="303"/>
      <c r="P46" s="303"/>
      <c r="Q46" s="303"/>
      <c r="R46" s="303"/>
      <c r="S46" s="303"/>
      <c r="T46" s="303"/>
      <c r="V46" s="303"/>
      <c r="W46" s="301"/>
      <c r="X46" s="301"/>
      <c r="Y46" s="301"/>
      <c r="Z46" s="301"/>
      <c r="AA46" s="301"/>
      <c r="AB46" s="307"/>
    </row>
    <row r="47" spans="1:28" x14ac:dyDescent="0.2">
      <c r="A47" s="305" t="s">
        <v>137</v>
      </c>
      <c r="B47" s="301" t="s">
        <v>40</v>
      </c>
      <c r="C47" s="301" t="s">
        <v>40</v>
      </c>
      <c r="D47" s="301" t="s">
        <v>20</v>
      </c>
      <c r="E47" s="301" t="s">
        <v>653</v>
      </c>
      <c r="F47" s="301" t="s">
        <v>4</v>
      </c>
      <c r="G47" s="303">
        <f>'LCL Import Rates'!H86</f>
        <v>17</v>
      </c>
      <c r="H47" s="303">
        <f>'LCL Import Rates'!I86</f>
        <v>17</v>
      </c>
      <c r="I47" s="303" t="s">
        <v>5</v>
      </c>
      <c r="J47" s="303">
        <v>24</v>
      </c>
      <c r="K47" s="303" t="s">
        <v>1118</v>
      </c>
      <c r="L47" s="303"/>
      <c r="M47" s="303">
        <v>29</v>
      </c>
      <c r="N47" s="303"/>
      <c r="O47" s="303"/>
      <c r="P47" s="303"/>
      <c r="Q47" s="303"/>
      <c r="R47" s="303"/>
      <c r="S47" s="303"/>
      <c r="T47" s="301"/>
      <c r="U47" s="303"/>
      <c r="W47" s="301"/>
      <c r="X47" s="301"/>
      <c r="Y47" s="301"/>
      <c r="Z47" s="307"/>
      <c r="AA47" s="301"/>
      <c r="AB47" s="301"/>
    </row>
    <row r="48" spans="1:28" x14ac:dyDescent="0.2">
      <c r="A48" s="305" t="s">
        <v>102</v>
      </c>
      <c r="B48" s="301" t="s">
        <v>237</v>
      </c>
      <c r="C48" s="301" t="s">
        <v>237</v>
      </c>
      <c r="D48" s="301" t="s">
        <v>20</v>
      </c>
      <c r="E48" s="301" t="s">
        <v>653</v>
      </c>
      <c r="F48" s="301" t="s">
        <v>4</v>
      </c>
      <c r="G48" s="303">
        <f>'LCL Import Rates'!H58</f>
        <v>9</v>
      </c>
      <c r="H48" s="303">
        <f>'LCL Import Rates'!I58</f>
        <v>9</v>
      </c>
      <c r="I48" s="303" t="s">
        <v>5</v>
      </c>
      <c r="J48" s="303">
        <v>28</v>
      </c>
      <c r="K48" s="303" t="s">
        <v>1118</v>
      </c>
      <c r="L48" s="303"/>
      <c r="M48" s="303">
        <v>33</v>
      </c>
      <c r="N48" s="303"/>
      <c r="O48" s="303"/>
      <c r="P48" s="303"/>
      <c r="Q48" s="303"/>
      <c r="R48" s="303"/>
      <c r="S48" s="303"/>
      <c r="T48" s="303"/>
      <c r="V48" s="303"/>
      <c r="W48" s="301"/>
      <c r="X48" s="301"/>
      <c r="Y48" s="301"/>
      <c r="Z48" s="301"/>
      <c r="AB48" s="301"/>
    </row>
    <row r="49" spans="1:28" x14ac:dyDescent="0.2">
      <c r="A49" s="305" t="s">
        <v>1016</v>
      </c>
      <c r="B49" s="301" t="s">
        <v>1022</v>
      </c>
      <c r="C49" s="301" t="s">
        <v>1022</v>
      </c>
      <c r="D49" s="301" t="s">
        <v>20</v>
      </c>
      <c r="E49" s="301" t="s">
        <v>653</v>
      </c>
      <c r="F49" s="301" t="s">
        <v>4</v>
      </c>
      <c r="G49" s="303">
        <f>'LCL Import Rates'!H126</f>
        <v>43</v>
      </c>
      <c r="H49" s="303">
        <f>'LCL Import Rates'!I126</f>
        <v>43</v>
      </c>
      <c r="I49" s="303" t="s">
        <v>5</v>
      </c>
      <c r="J49" s="303">
        <v>22</v>
      </c>
      <c r="K49" s="303" t="s">
        <v>1118</v>
      </c>
      <c r="L49" s="303"/>
      <c r="M49" s="303">
        <v>29</v>
      </c>
      <c r="N49" s="303"/>
      <c r="O49" s="303"/>
      <c r="P49" s="303"/>
      <c r="Q49" s="303"/>
      <c r="R49" s="303"/>
      <c r="S49" s="303"/>
      <c r="T49" s="303"/>
      <c r="U49" s="303"/>
      <c r="V49" s="303"/>
      <c r="W49" s="301"/>
      <c r="X49" s="301"/>
      <c r="Y49" s="301"/>
      <c r="Z49" s="301"/>
      <c r="AA49" s="301"/>
      <c r="AB49" s="301"/>
    </row>
    <row r="50" spans="1:28" x14ac:dyDescent="0.2">
      <c r="A50" s="305" t="s">
        <v>103</v>
      </c>
      <c r="B50" s="301" t="s">
        <v>10</v>
      </c>
      <c r="C50" s="301" t="s">
        <v>10</v>
      </c>
      <c r="D50" s="301" t="s">
        <v>20</v>
      </c>
      <c r="E50" s="301" t="s">
        <v>653</v>
      </c>
      <c r="F50" s="301" t="s">
        <v>4</v>
      </c>
      <c r="G50" s="303">
        <f>'LCL Import Rates'!H28</f>
        <v>14</v>
      </c>
      <c r="H50" s="303">
        <f>'LCL Import Rates'!I28</f>
        <v>14</v>
      </c>
      <c r="I50" s="303" t="s">
        <v>5</v>
      </c>
      <c r="J50" s="303">
        <v>30</v>
      </c>
      <c r="K50" s="303" t="s">
        <v>1118</v>
      </c>
      <c r="L50" s="303"/>
      <c r="M50" s="303">
        <v>33</v>
      </c>
      <c r="N50" s="303"/>
      <c r="O50" s="303"/>
      <c r="P50" s="303"/>
      <c r="Q50" s="303"/>
      <c r="R50" s="303"/>
      <c r="S50" s="303"/>
      <c r="T50" s="303"/>
      <c r="U50" s="303"/>
      <c r="V50" s="303"/>
      <c r="W50" s="301"/>
      <c r="X50" s="307"/>
      <c r="Y50" s="301"/>
      <c r="Z50" s="301"/>
      <c r="AA50" s="301"/>
      <c r="AB50" s="301"/>
    </row>
    <row r="51" spans="1:28" x14ac:dyDescent="0.2">
      <c r="A51" s="293" t="s">
        <v>461</v>
      </c>
      <c r="B51" s="294" t="s">
        <v>460</v>
      </c>
      <c r="C51" s="294" t="s">
        <v>460</v>
      </c>
      <c r="D51" s="294" t="s">
        <v>1117</v>
      </c>
      <c r="E51" s="294" t="s">
        <v>653</v>
      </c>
      <c r="F51" s="294" t="s">
        <v>4</v>
      </c>
      <c r="G51" s="303">
        <f>'LCL Import Rates'!H94</f>
        <v>68</v>
      </c>
      <c r="H51" s="303">
        <f>'LCL Import Rates'!I94</f>
        <v>68</v>
      </c>
      <c r="I51" s="303" t="s">
        <v>5</v>
      </c>
      <c r="J51" s="303">
        <v>29</v>
      </c>
      <c r="K51" s="303" t="s">
        <v>1118</v>
      </c>
      <c r="L51" s="303" t="s">
        <v>149</v>
      </c>
      <c r="M51" s="303">
        <v>34</v>
      </c>
      <c r="N51" s="303"/>
      <c r="O51" s="303"/>
      <c r="P51" s="303"/>
      <c r="Q51" s="303"/>
      <c r="R51" s="303"/>
      <c r="S51" s="303"/>
      <c r="T51" s="303"/>
      <c r="U51" s="303"/>
      <c r="W51" s="307"/>
      <c r="X51" s="301"/>
      <c r="Y51" s="301"/>
      <c r="Z51" s="301"/>
      <c r="AA51" s="301"/>
      <c r="AB51" s="309"/>
    </row>
    <row r="52" spans="1:28" x14ac:dyDescent="0.2">
      <c r="A52" s="293" t="s">
        <v>459</v>
      </c>
      <c r="B52" s="294" t="s">
        <v>458</v>
      </c>
      <c r="C52" s="294" t="s">
        <v>458</v>
      </c>
      <c r="D52" s="294" t="s">
        <v>237</v>
      </c>
      <c r="E52" s="294" t="s">
        <v>653</v>
      </c>
      <c r="F52" s="294" t="s">
        <v>4</v>
      </c>
      <c r="G52" s="303">
        <f>'LCL Import Rates'!H75</f>
        <v>43</v>
      </c>
      <c r="H52" s="303">
        <f>'LCL Import Rates'!I75</f>
        <v>43</v>
      </c>
      <c r="I52" s="303" t="s">
        <v>5</v>
      </c>
      <c r="J52" s="303">
        <v>36</v>
      </c>
      <c r="K52" s="303" t="s">
        <v>1118</v>
      </c>
      <c r="L52" s="303" t="s">
        <v>102</v>
      </c>
      <c r="M52" s="303">
        <v>42</v>
      </c>
      <c r="N52" s="303"/>
      <c r="O52" s="303"/>
      <c r="Q52" s="303"/>
      <c r="R52" s="303"/>
      <c r="S52" s="303"/>
      <c r="T52" s="303"/>
      <c r="U52" s="303"/>
      <c r="W52" s="301"/>
      <c r="X52" s="301"/>
      <c r="Y52" s="301"/>
      <c r="Z52" s="301"/>
      <c r="AA52" s="307"/>
      <c r="AB52" s="301"/>
    </row>
    <row r="53" spans="1:28" x14ac:dyDescent="0.2">
      <c r="A53" s="305" t="s">
        <v>118</v>
      </c>
      <c r="B53" s="301" t="s">
        <v>23</v>
      </c>
      <c r="C53" s="301" t="s">
        <v>23</v>
      </c>
      <c r="D53" s="301" t="s">
        <v>20</v>
      </c>
      <c r="E53" s="301" t="s">
        <v>653</v>
      </c>
      <c r="F53" s="301" t="s">
        <v>4</v>
      </c>
      <c r="G53" s="303">
        <f>'LCL Import Rates'!H59</f>
        <v>20</v>
      </c>
      <c r="H53" s="303">
        <f>'LCL Import Rates'!I59</f>
        <v>20</v>
      </c>
      <c r="I53" s="303" t="s">
        <v>5</v>
      </c>
      <c r="J53" s="303">
        <v>29</v>
      </c>
      <c r="K53" s="303" t="s">
        <v>1118</v>
      </c>
      <c r="L53" s="303"/>
      <c r="M53" s="303">
        <v>34</v>
      </c>
      <c r="N53" s="303"/>
      <c r="O53" s="303"/>
      <c r="P53" s="303"/>
      <c r="Q53" s="303"/>
      <c r="R53" s="303"/>
      <c r="S53" s="303"/>
      <c r="T53" s="303"/>
      <c r="U53" s="303"/>
      <c r="V53" s="303"/>
      <c r="W53" s="301"/>
      <c r="X53" s="301"/>
      <c r="Y53" s="301"/>
      <c r="Z53" s="301"/>
      <c r="AA53" s="301"/>
      <c r="AB53" s="301"/>
    </row>
    <row r="54" spans="1:28" x14ac:dyDescent="0.2">
      <c r="A54" s="305" t="s">
        <v>104</v>
      </c>
      <c r="B54" s="301" t="s">
        <v>11</v>
      </c>
      <c r="C54" s="301" t="s">
        <v>11</v>
      </c>
      <c r="D54" s="301" t="s">
        <v>237</v>
      </c>
      <c r="E54" s="301" t="s">
        <v>653</v>
      </c>
      <c r="F54" s="301" t="s">
        <v>4</v>
      </c>
      <c r="G54" s="303">
        <f>'LCL Import Rates'!H30</f>
        <v>29</v>
      </c>
      <c r="H54" s="303">
        <f>'LCL Import Rates'!I30</f>
        <v>29</v>
      </c>
      <c r="I54" s="303" t="s">
        <v>5</v>
      </c>
      <c r="J54" s="303">
        <v>32</v>
      </c>
      <c r="K54" s="303" t="s">
        <v>1118</v>
      </c>
      <c r="L54" s="303" t="s">
        <v>102</v>
      </c>
      <c r="M54" s="303">
        <v>38</v>
      </c>
      <c r="N54" s="303"/>
      <c r="O54" s="303"/>
      <c r="P54" s="303"/>
      <c r="Q54" s="303"/>
      <c r="R54" s="303"/>
      <c r="S54" s="303"/>
      <c r="T54" s="303"/>
      <c r="U54" s="303"/>
      <c r="V54" s="303"/>
      <c r="W54" s="301"/>
      <c r="X54" s="307"/>
      <c r="Y54" s="301"/>
      <c r="Z54" s="301"/>
      <c r="AA54" s="301"/>
      <c r="AB54" s="307"/>
    </row>
    <row r="55" spans="1:28" x14ac:dyDescent="0.2">
      <c r="A55" s="305" t="s">
        <v>1380</v>
      </c>
      <c r="B55" s="301" t="s">
        <v>1381</v>
      </c>
      <c r="C55" s="301" t="s">
        <v>1381</v>
      </c>
      <c r="D55" s="301" t="s">
        <v>14</v>
      </c>
      <c r="E55" s="301" t="s">
        <v>653</v>
      </c>
      <c r="F55" s="301" t="s">
        <v>4</v>
      </c>
      <c r="G55" s="303">
        <f>'LCL Import Rates'!H29</f>
        <v>33</v>
      </c>
      <c r="H55" s="303">
        <f>'LCL Import Rates'!I29</f>
        <v>33</v>
      </c>
      <c r="I55" s="303" t="s">
        <v>5</v>
      </c>
      <c r="J55" s="303">
        <v>33</v>
      </c>
      <c r="K55" s="303" t="s">
        <v>1118</v>
      </c>
      <c r="L55" s="303" t="s">
        <v>108</v>
      </c>
      <c r="M55" s="303">
        <v>37</v>
      </c>
      <c r="N55" s="303"/>
      <c r="O55" s="303"/>
      <c r="P55" s="303"/>
      <c r="Q55" s="303"/>
      <c r="R55" s="303"/>
      <c r="S55" s="303"/>
      <c r="T55" s="303"/>
      <c r="U55" s="303"/>
      <c r="V55" s="303"/>
      <c r="W55" s="301"/>
      <c r="X55" s="309"/>
      <c r="Y55" s="301"/>
      <c r="Z55" s="301"/>
      <c r="AA55" s="301"/>
    </row>
    <row r="56" spans="1:28" x14ac:dyDescent="0.2">
      <c r="A56" s="305" t="s">
        <v>145</v>
      </c>
      <c r="B56" s="301" t="s">
        <v>74</v>
      </c>
      <c r="C56" s="301" t="s">
        <v>74</v>
      </c>
      <c r="D56" s="301" t="s">
        <v>1117</v>
      </c>
      <c r="E56" s="301" t="s">
        <v>653</v>
      </c>
      <c r="F56" s="301" t="s">
        <v>4</v>
      </c>
      <c r="G56" s="303">
        <f>'LCL Import Rates'!H95</f>
        <v>58</v>
      </c>
      <c r="H56" s="303">
        <f>'LCL Import Rates'!I95</f>
        <v>58</v>
      </c>
      <c r="I56" s="303" t="s">
        <v>5</v>
      </c>
      <c r="J56" s="303">
        <v>29</v>
      </c>
      <c r="K56" s="303" t="s">
        <v>1118</v>
      </c>
      <c r="L56" s="303" t="s">
        <v>149</v>
      </c>
      <c r="M56" s="303">
        <v>34</v>
      </c>
      <c r="N56" s="303"/>
      <c r="O56" s="303"/>
      <c r="P56" s="303"/>
      <c r="Q56" s="303"/>
      <c r="R56" s="303"/>
      <c r="S56" s="303"/>
      <c r="T56" s="303"/>
      <c r="U56" s="303"/>
      <c r="V56" s="303"/>
      <c r="W56" s="301"/>
      <c r="X56" s="301"/>
      <c r="Y56" s="301"/>
      <c r="Z56" s="301"/>
      <c r="AB56" s="301"/>
    </row>
    <row r="57" spans="1:28" x14ac:dyDescent="0.2">
      <c r="A57" s="306" t="s">
        <v>132</v>
      </c>
      <c r="B57" s="307" t="s">
        <v>34</v>
      </c>
      <c r="C57" s="307" t="s">
        <v>34</v>
      </c>
      <c r="D57" s="307" t="s">
        <v>20</v>
      </c>
      <c r="E57" s="307" t="s">
        <v>653</v>
      </c>
      <c r="F57" s="307" t="s">
        <v>4</v>
      </c>
      <c r="G57" s="303">
        <f>'LCL Import Rates'!H76</f>
        <v>17</v>
      </c>
      <c r="H57" s="303">
        <f>'LCL Import Rates'!I76</f>
        <v>17</v>
      </c>
      <c r="I57" s="303" t="s">
        <v>5</v>
      </c>
      <c r="J57" s="303">
        <v>27</v>
      </c>
      <c r="K57" s="303" t="s">
        <v>1118</v>
      </c>
      <c r="L57" s="303"/>
      <c r="M57" s="303">
        <v>35</v>
      </c>
      <c r="N57" s="303"/>
      <c r="O57" s="303"/>
      <c r="P57" s="303"/>
      <c r="Q57" s="303"/>
      <c r="R57" s="303"/>
      <c r="S57" s="303"/>
      <c r="T57" s="303"/>
      <c r="U57" s="303"/>
      <c r="V57" s="303"/>
      <c r="W57" s="301"/>
      <c r="X57" s="301"/>
      <c r="Y57" s="309"/>
      <c r="Z57" s="301"/>
      <c r="AA57" s="301"/>
      <c r="AB57" s="301"/>
    </row>
    <row r="58" spans="1:28" x14ac:dyDescent="0.2">
      <c r="A58" s="302" t="s">
        <v>155</v>
      </c>
      <c r="B58" s="301" t="s">
        <v>946</v>
      </c>
      <c r="C58" s="301" t="s">
        <v>946</v>
      </c>
      <c r="D58" s="301" t="s">
        <v>20</v>
      </c>
      <c r="E58" s="301" t="s">
        <v>653</v>
      </c>
      <c r="F58" s="301" t="s">
        <v>4</v>
      </c>
      <c r="G58" s="303">
        <f>'LCL Import Rates'!H105</f>
        <v>10</v>
      </c>
      <c r="H58" s="303">
        <f>'LCL Import Rates'!I105</f>
        <v>10</v>
      </c>
      <c r="I58" s="303" t="s">
        <v>5</v>
      </c>
      <c r="J58" s="303">
        <v>28</v>
      </c>
      <c r="K58" s="303" t="s">
        <v>1118</v>
      </c>
      <c r="L58" s="303"/>
      <c r="M58" s="303">
        <v>32</v>
      </c>
      <c r="N58" s="303"/>
      <c r="O58" s="303"/>
      <c r="P58" s="301"/>
      <c r="Q58" s="303"/>
      <c r="R58" s="303"/>
      <c r="S58" s="303"/>
      <c r="T58" s="303"/>
      <c r="U58" s="303"/>
      <c r="V58" s="303"/>
      <c r="W58" s="307"/>
      <c r="X58" s="301"/>
      <c r="Y58" s="301"/>
      <c r="Z58" s="301"/>
      <c r="AA58" s="301"/>
      <c r="AB58" s="301"/>
    </row>
    <row r="59" spans="1:28" x14ac:dyDescent="0.2">
      <c r="A59" s="306" t="s">
        <v>985</v>
      </c>
      <c r="B59" s="307" t="s">
        <v>933</v>
      </c>
      <c r="C59" s="307" t="s">
        <v>933</v>
      </c>
      <c r="D59" s="307" t="s">
        <v>21</v>
      </c>
      <c r="E59" s="307" t="s">
        <v>653</v>
      </c>
      <c r="F59" s="307" t="s">
        <v>4</v>
      </c>
      <c r="G59" s="303">
        <f>'LCL Import Rates'!H96</f>
        <v>54</v>
      </c>
      <c r="H59" s="303">
        <f>'LCL Import Rates'!I96</f>
        <v>54</v>
      </c>
      <c r="I59" s="303" t="s">
        <v>5</v>
      </c>
      <c r="J59" s="303">
        <v>28</v>
      </c>
      <c r="K59" s="303" t="s">
        <v>1118</v>
      </c>
      <c r="L59" s="303" t="s">
        <v>151</v>
      </c>
      <c r="M59" s="303">
        <v>31</v>
      </c>
      <c r="N59" s="303"/>
      <c r="O59" s="303"/>
      <c r="P59" s="303"/>
      <c r="R59" s="303"/>
      <c r="S59" s="303"/>
      <c r="T59" s="303"/>
      <c r="U59" s="303"/>
      <c r="V59" s="303"/>
      <c r="W59" s="301"/>
      <c r="X59" s="301"/>
      <c r="Y59" s="294"/>
      <c r="Z59" s="301"/>
      <c r="AA59" s="301"/>
      <c r="AB59" s="301"/>
    </row>
    <row r="60" spans="1:28" x14ac:dyDescent="0.2">
      <c r="A60" s="305" t="s">
        <v>167</v>
      </c>
      <c r="B60" s="301" t="s">
        <v>35</v>
      </c>
      <c r="C60" s="301" t="s">
        <v>35</v>
      </c>
      <c r="D60" s="301" t="s">
        <v>20</v>
      </c>
      <c r="E60" s="301" t="s">
        <v>653</v>
      </c>
      <c r="F60" s="301" t="s">
        <v>4</v>
      </c>
      <c r="G60" s="303">
        <f>'LCL Import Rates'!H77</f>
        <v>17</v>
      </c>
      <c r="H60" s="303">
        <f>'LCL Import Rates'!I77</f>
        <v>17</v>
      </c>
      <c r="I60" s="303" t="s">
        <v>5</v>
      </c>
      <c r="J60" s="303">
        <v>27</v>
      </c>
      <c r="K60" s="303" t="s">
        <v>1118</v>
      </c>
      <c r="L60" s="303"/>
      <c r="M60" s="303">
        <v>35</v>
      </c>
      <c r="N60" s="303"/>
      <c r="O60" s="303"/>
      <c r="P60" s="303"/>
      <c r="Q60" s="303"/>
      <c r="R60" s="303"/>
      <c r="S60" s="301"/>
      <c r="T60" s="303"/>
      <c r="V60" s="303"/>
      <c r="W60" s="301"/>
      <c r="X60" s="301"/>
      <c r="Y60" s="301"/>
      <c r="Z60" s="301"/>
      <c r="AA60" s="301"/>
      <c r="AB60" s="301"/>
    </row>
    <row r="61" spans="1:28" x14ac:dyDescent="0.2">
      <c r="A61" s="305" t="s">
        <v>121</v>
      </c>
      <c r="B61" s="301" t="s">
        <v>67</v>
      </c>
      <c r="C61" s="301" t="s">
        <v>67</v>
      </c>
      <c r="D61" s="301" t="s">
        <v>33</v>
      </c>
      <c r="E61" s="301" t="s">
        <v>653</v>
      </c>
      <c r="F61" s="301" t="s">
        <v>4</v>
      </c>
      <c r="G61" s="303">
        <f>'LCL Import Rates'!H62</f>
        <v>24</v>
      </c>
      <c r="H61" s="303">
        <f>'LCL Import Rates'!I62</f>
        <v>24</v>
      </c>
      <c r="I61" s="303" t="s">
        <v>5</v>
      </c>
      <c r="J61" s="303">
        <v>46</v>
      </c>
      <c r="K61" s="303" t="s">
        <v>1118</v>
      </c>
      <c r="L61" s="303" t="s">
        <v>131</v>
      </c>
      <c r="M61" s="303">
        <v>51</v>
      </c>
      <c r="N61" s="303"/>
      <c r="O61" s="303"/>
      <c r="P61" s="303"/>
      <c r="Q61" s="303"/>
      <c r="R61" s="303"/>
      <c r="S61" s="303"/>
      <c r="T61" s="303"/>
      <c r="U61" s="303"/>
      <c r="V61" s="303"/>
      <c r="W61" s="309"/>
      <c r="X61" s="301"/>
      <c r="Y61" s="294"/>
      <c r="Z61" s="301"/>
      <c r="AA61" s="301"/>
      <c r="AB61" s="301"/>
    </row>
    <row r="62" spans="1:28" x14ac:dyDescent="0.2">
      <c r="A62" s="308" t="s">
        <v>146</v>
      </c>
      <c r="B62" s="309" t="s">
        <v>147</v>
      </c>
      <c r="C62" s="309" t="s">
        <v>147</v>
      </c>
      <c r="D62" s="309" t="s">
        <v>32</v>
      </c>
      <c r="E62" s="309" t="s">
        <v>653</v>
      </c>
      <c r="F62" s="309" t="s">
        <v>4</v>
      </c>
      <c r="G62" s="303">
        <f>'LCL Import Rates'!H97</f>
        <v>30</v>
      </c>
      <c r="H62" s="303">
        <f>'LCL Import Rates'!I97</f>
        <v>30</v>
      </c>
      <c r="I62" s="303" t="s">
        <v>5</v>
      </c>
      <c r="J62" s="303">
        <v>33</v>
      </c>
      <c r="K62" s="303" t="s">
        <v>1118</v>
      </c>
      <c r="L62" s="303" t="s">
        <v>130</v>
      </c>
      <c r="M62" s="303">
        <v>37</v>
      </c>
      <c r="N62" s="303"/>
      <c r="O62" s="303"/>
      <c r="P62" s="303"/>
      <c r="Q62" s="303"/>
      <c r="R62" s="303"/>
      <c r="S62" s="303"/>
      <c r="T62" s="303"/>
      <c r="U62" s="303"/>
      <c r="V62" s="303"/>
      <c r="W62" s="301"/>
      <c r="X62" s="301"/>
      <c r="Y62" s="301"/>
      <c r="Z62" s="301"/>
      <c r="AA62" s="301"/>
      <c r="AB62" s="301"/>
    </row>
    <row r="63" spans="1:28" x14ac:dyDescent="0.2">
      <c r="A63" s="305" t="s">
        <v>164</v>
      </c>
      <c r="B63" s="301" t="s">
        <v>252</v>
      </c>
      <c r="C63" s="301" t="s">
        <v>252</v>
      </c>
      <c r="D63" s="301" t="s">
        <v>1022</v>
      </c>
      <c r="E63" s="301" t="s">
        <v>653</v>
      </c>
      <c r="F63" s="301" t="s">
        <v>4</v>
      </c>
      <c r="G63" s="303">
        <f>'LCL Import Rates'!H127</f>
        <v>68</v>
      </c>
      <c r="H63" s="303">
        <f>'LCL Import Rates'!I127</f>
        <v>68</v>
      </c>
      <c r="I63" s="303" t="s">
        <v>5</v>
      </c>
      <c r="J63" s="303">
        <v>34</v>
      </c>
      <c r="K63" s="303" t="s">
        <v>1118</v>
      </c>
      <c r="L63" s="303" t="s">
        <v>1016</v>
      </c>
      <c r="M63" s="303">
        <v>36</v>
      </c>
      <c r="N63" s="303"/>
      <c r="O63" s="303"/>
      <c r="P63" s="303"/>
      <c r="Q63" s="303"/>
      <c r="R63" s="303"/>
      <c r="S63" s="303"/>
      <c r="U63" s="303"/>
      <c r="V63" s="303"/>
      <c r="W63" s="301"/>
      <c r="X63" s="301"/>
      <c r="Y63" s="301"/>
      <c r="Z63" s="301"/>
      <c r="AA63" s="301"/>
      <c r="AB63" s="301"/>
    </row>
    <row r="64" spans="1:28" x14ac:dyDescent="0.2">
      <c r="A64" s="302" t="s">
        <v>1311</v>
      </c>
      <c r="B64" s="301" t="s">
        <v>1312</v>
      </c>
      <c r="C64" s="301" t="s">
        <v>1312</v>
      </c>
      <c r="D64" s="301" t="s">
        <v>1117</v>
      </c>
      <c r="E64" s="301" t="s">
        <v>653</v>
      </c>
      <c r="F64" s="301" t="s">
        <v>4</v>
      </c>
      <c r="G64" s="303">
        <f>'LCL Import Rates'!H98</f>
        <v>47</v>
      </c>
      <c r="H64" s="303">
        <f>'LCL Import Rates'!I98</f>
        <v>47</v>
      </c>
      <c r="I64" s="303" t="s">
        <v>5</v>
      </c>
      <c r="J64" s="303">
        <v>35</v>
      </c>
      <c r="K64" s="303" t="s">
        <v>1118</v>
      </c>
      <c r="L64" s="303" t="s">
        <v>149</v>
      </c>
      <c r="M64" s="303">
        <v>38</v>
      </c>
      <c r="N64" s="303"/>
      <c r="O64" s="303"/>
      <c r="P64" s="303"/>
      <c r="Q64" s="303"/>
      <c r="R64" s="303"/>
      <c r="S64" s="301"/>
      <c r="T64" s="303"/>
      <c r="U64" s="303"/>
      <c r="V64" s="303"/>
      <c r="W64" s="309"/>
      <c r="X64" s="301"/>
      <c r="Y64" s="301"/>
      <c r="Z64" s="301"/>
      <c r="AA64" s="301"/>
      <c r="AB64" s="301"/>
    </row>
    <row r="65" spans="1:28" x14ac:dyDescent="0.2">
      <c r="A65" s="305" t="s">
        <v>270</v>
      </c>
      <c r="B65" s="301" t="s">
        <v>272</v>
      </c>
      <c r="C65" s="301" t="s">
        <v>272</v>
      </c>
      <c r="D65" s="301" t="s">
        <v>32</v>
      </c>
      <c r="E65" s="301" t="s">
        <v>653</v>
      </c>
      <c r="F65" s="301" t="s">
        <v>4</v>
      </c>
      <c r="G65" s="303">
        <f>'LCL Import Rates'!H15</f>
        <v>89</v>
      </c>
      <c r="H65" s="303">
        <f>'LCL Import Rates'!I15</f>
        <v>89</v>
      </c>
      <c r="I65" s="303" t="s">
        <v>5</v>
      </c>
      <c r="J65" s="303">
        <v>44</v>
      </c>
      <c r="K65" s="303" t="s">
        <v>1118</v>
      </c>
      <c r="L65" s="303" t="s">
        <v>130</v>
      </c>
      <c r="M65" s="303">
        <v>54</v>
      </c>
      <c r="N65" s="303"/>
      <c r="O65" s="303"/>
      <c r="P65" s="303"/>
      <c r="S65" s="303"/>
      <c r="T65" s="303"/>
      <c r="V65" s="303"/>
      <c r="W65" s="301"/>
      <c r="X65" s="301"/>
      <c r="Y65" s="294"/>
      <c r="Z65" s="301"/>
      <c r="AA65" s="301"/>
      <c r="AB65" s="301"/>
    </row>
    <row r="66" spans="1:28" x14ac:dyDescent="0.2">
      <c r="A66" s="305" t="s">
        <v>129</v>
      </c>
      <c r="B66" s="301" t="s">
        <v>30</v>
      </c>
      <c r="C66" s="301" t="s">
        <v>30</v>
      </c>
      <c r="D66" s="301" t="s">
        <v>32</v>
      </c>
      <c r="E66" s="301" t="s">
        <v>653</v>
      </c>
      <c r="F66" s="301" t="s">
        <v>4</v>
      </c>
      <c r="G66" s="303">
        <f>'LCL Import Rates'!H72</f>
        <v>38</v>
      </c>
      <c r="H66" s="303">
        <f>'LCL Import Rates'!I72</f>
        <v>38</v>
      </c>
      <c r="I66" s="303" t="s">
        <v>5</v>
      </c>
      <c r="J66" s="303">
        <v>31</v>
      </c>
      <c r="K66" s="303" t="s">
        <v>1118</v>
      </c>
      <c r="L66" s="303" t="s">
        <v>130</v>
      </c>
      <c r="M66" s="303">
        <v>34</v>
      </c>
      <c r="N66" s="303"/>
      <c r="O66" s="303"/>
      <c r="P66" s="303"/>
      <c r="Q66" s="303"/>
      <c r="R66" s="303"/>
      <c r="S66" s="303"/>
      <c r="U66" s="303"/>
      <c r="V66" s="303"/>
      <c r="W66" s="301"/>
      <c r="X66" s="301"/>
      <c r="Y66" s="301"/>
      <c r="Z66" s="301"/>
      <c r="AA66" s="301"/>
      <c r="AB66" s="301"/>
    </row>
    <row r="67" spans="1:28" x14ac:dyDescent="0.2">
      <c r="A67" s="293" t="s">
        <v>95</v>
      </c>
      <c r="B67" s="294" t="s">
        <v>83</v>
      </c>
      <c r="C67" s="294" t="s">
        <v>83</v>
      </c>
      <c r="D67" s="294" t="s">
        <v>32</v>
      </c>
      <c r="E67" s="294" t="s">
        <v>653</v>
      </c>
      <c r="F67" s="294" t="s">
        <v>4</v>
      </c>
      <c r="G67" s="303">
        <f>'LCL Import Rates'!H11</f>
        <v>58</v>
      </c>
      <c r="H67" s="303">
        <f>'LCL Import Rates'!I11</f>
        <v>58</v>
      </c>
      <c r="I67" s="303" t="s">
        <v>5</v>
      </c>
      <c r="J67" s="303">
        <v>42</v>
      </c>
      <c r="K67" s="303" t="s">
        <v>1118</v>
      </c>
      <c r="L67" s="303" t="s">
        <v>130</v>
      </c>
      <c r="M67" s="303">
        <v>49</v>
      </c>
      <c r="N67" s="303"/>
      <c r="O67" s="303"/>
      <c r="Q67" s="303"/>
      <c r="R67" s="303"/>
      <c r="S67" s="303"/>
      <c r="T67" s="303"/>
      <c r="U67" s="303"/>
      <c r="V67" s="303"/>
      <c r="W67" s="301"/>
      <c r="X67" s="301"/>
      <c r="Y67" s="301"/>
      <c r="Z67" s="301"/>
      <c r="AA67" s="301"/>
      <c r="AB67" s="301"/>
    </row>
    <row r="68" spans="1:28" x14ac:dyDescent="0.2">
      <c r="A68" s="305" t="s">
        <v>162</v>
      </c>
      <c r="B68" s="301" t="s">
        <v>253</v>
      </c>
      <c r="C68" s="301" t="s">
        <v>253</v>
      </c>
      <c r="D68" s="301" t="s">
        <v>254</v>
      </c>
      <c r="E68" s="301" t="s">
        <v>653</v>
      </c>
      <c r="F68" s="301" t="s">
        <v>4</v>
      </c>
      <c r="G68" s="303">
        <f>'LCL Import Rates'!H128</f>
        <v>78</v>
      </c>
      <c r="H68" s="303">
        <f>'LCL Import Rates'!I128</f>
        <v>78</v>
      </c>
      <c r="I68" s="303" t="s">
        <v>5</v>
      </c>
      <c r="J68" s="303">
        <v>21</v>
      </c>
      <c r="K68" s="303" t="s">
        <v>1118</v>
      </c>
      <c r="L68" s="303" t="s">
        <v>163</v>
      </c>
      <c r="M68" s="303">
        <v>29</v>
      </c>
      <c r="N68" s="303"/>
      <c r="O68" s="303"/>
      <c r="P68" s="303"/>
      <c r="Q68" s="303"/>
      <c r="R68" s="303"/>
      <c r="S68" s="303"/>
      <c r="T68" s="303"/>
      <c r="U68" s="303"/>
      <c r="V68" s="303"/>
      <c r="X68" s="301"/>
      <c r="Y68" s="301"/>
      <c r="Z68" s="301"/>
      <c r="AA68" s="301"/>
      <c r="AB68" s="301"/>
    </row>
    <row r="69" spans="1:28" x14ac:dyDescent="0.2">
      <c r="A69" s="305" t="s">
        <v>241</v>
      </c>
      <c r="B69" s="301" t="s">
        <v>238</v>
      </c>
      <c r="C69" s="301" t="s">
        <v>238</v>
      </c>
      <c r="D69" s="301" t="s">
        <v>20</v>
      </c>
      <c r="E69" s="301" t="s">
        <v>653</v>
      </c>
      <c r="F69" s="301" t="s">
        <v>4</v>
      </c>
      <c r="G69" s="303">
        <f>'LCL Import Rates'!H111</f>
        <v>62</v>
      </c>
      <c r="H69" s="303">
        <f>'LCL Import Rates'!I111</f>
        <v>62</v>
      </c>
      <c r="I69" s="303" t="s">
        <v>5</v>
      </c>
      <c r="J69" s="303">
        <v>13</v>
      </c>
      <c r="K69" s="303" t="s">
        <v>1118</v>
      </c>
      <c r="L69" s="303"/>
      <c r="M69" s="303">
        <v>20</v>
      </c>
      <c r="N69" s="303"/>
      <c r="O69" s="303"/>
      <c r="P69" s="303"/>
      <c r="R69" s="303"/>
      <c r="S69" s="303"/>
      <c r="T69" s="303"/>
      <c r="U69" s="303"/>
      <c r="V69" s="303"/>
      <c r="W69" s="301"/>
      <c r="X69" s="301"/>
      <c r="Y69" s="301"/>
      <c r="Z69" s="301"/>
      <c r="AA69" s="301"/>
      <c r="AB69" s="301"/>
    </row>
    <row r="70" spans="1:28" x14ac:dyDescent="0.2">
      <c r="A70" s="305" t="s">
        <v>1114</v>
      </c>
      <c r="B70" s="301" t="s">
        <v>1294</v>
      </c>
      <c r="C70" s="301" t="s">
        <v>1294</v>
      </c>
      <c r="D70" s="301" t="s">
        <v>1117</v>
      </c>
      <c r="E70" s="301" t="s">
        <v>653</v>
      </c>
      <c r="F70" s="301" t="s">
        <v>4</v>
      </c>
      <c r="G70" s="303">
        <f>'LCL Import Rates'!H99</f>
        <v>43</v>
      </c>
      <c r="H70" s="303">
        <f>'LCL Import Rates'!I99</f>
        <v>43</v>
      </c>
      <c r="I70" s="303" t="s">
        <v>5</v>
      </c>
      <c r="J70" s="303">
        <v>29</v>
      </c>
      <c r="K70" s="303" t="s">
        <v>1118</v>
      </c>
      <c r="L70" s="303" t="s">
        <v>149</v>
      </c>
      <c r="M70" s="303">
        <v>34</v>
      </c>
      <c r="N70" s="303"/>
      <c r="O70" s="303"/>
      <c r="P70" s="303"/>
      <c r="Q70" s="303"/>
      <c r="R70" s="303"/>
      <c r="S70" s="303"/>
      <c r="T70" s="301"/>
      <c r="U70" s="303"/>
      <c r="W70" s="301"/>
      <c r="X70" s="301"/>
      <c r="Y70" s="301"/>
      <c r="Z70" s="301"/>
      <c r="AA70" s="301"/>
      <c r="AB70" s="301"/>
    </row>
    <row r="71" spans="1:28" x14ac:dyDescent="0.2">
      <c r="A71" s="305" t="s">
        <v>1295</v>
      </c>
      <c r="B71" s="301" t="s">
        <v>1296</v>
      </c>
      <c r="C71" s="301" t="s">
        <v>1296</v>
      </c>
      <c r="D71" s="301" t="s">
        <v>20</v>
      </c>
      <c r="E71" s="301" t="s">
        <v>653</v>
      </c>
      <c r="F71" s="301" t="s">
        <v>4</v>
      </c>
      <c r="G71" s="303">
        <f>'LCL Import Rates'!H100</f>
        <v>22</v>
      </c>
      <c r="H71" s="303">
        <f>'LCL Import Rates'!I100</f>
        <v>22</v>
      </c>
      <c r="I71" s="303" t="s">
        <v>5</v>
      </c>
      <c r="J71" s="303">
        <v>24</v>
      </c>
      <c r="K71" s="303" t="s">
        <v>1118</v>
      </c>
      <c r="L71" s="303"/>
      <c r="M71" s="303">
        <v>28</v>
      </c>
      <c r="N71" s="303"/>
      <c r="O71" s="303"/>
      <c r="P71" s="303"/>
      <c r="Q71" s="303"/>
      <c r="R71" s="303"/>
      <c r="S71" s="303"/>
      <c r="T71" s="303"/>
      <c r="U71" s="303"/>
      <c r="W71" s="301"/>
      <c r="X71" s="301"/>
      <c r="Y71" s="301"/>
      <c r="Z71" s="301"/>
      <c r="AA71" s="307"/>
      <c r="AB71" s="301"/>
    </row>
    <row r="72" spans="1:28" x14ac:dyDescent="0.2">
      <c r="A72" s="305" t="s">
        <v>1168</v>
      </c>
      <c r="B72" s="301" t="s">
        <v>1169</v>
      </c>
      <c r="C72" s="301" t="s">
        <v>1169</v>
      </c>
      <c r="D72" s="301" t="s">
        <v>20</v>
      </c>
      <c r="E72" s="301" t="s">
        <v>653</v>
      </c>
      <c r="F72" s="301" t="s">
        <v>4</v>
      </c>
      <c r="G72" s="303">
        <f>'LCL Import Rates'!H101</f>
        <v>24</v>
      </c>
      <c r="H72" s="303">
        <f>'LCL Import Rates'!I101</f>
        <v>24</v>
      </c>
      <c r="I72" s="303" t="s">
        <v>5</v>
      </c>
      <c r="J72" s="303">
        <v>22</v>
      </c>
      <c r="K72" s="303" t="s">
        <v>1118</v>
      </c>
      <c r="L72" s="303"/>
      <c r="M72" s="303">
        <v>29</v>
      </c>
      <c r="N72" s="303"/>
      <c r="O72" s="303"/>
      <c r="P72" s="303"/>
      <c r="Q72" s="303"/>
      <c r="R72" s="303"/>
      <c r="T72" s="303"/>
      <c r="U72" s="303"/>
      <c r="W72" s="301"/>
      <c r="X72" s="301"/>
      <c r="Y72" s="301"/>
      <c r="Z72" s="309"/>
      <c r="AA72" s="301"/>
      <c r="AB72" s="301"/>
    </row>
    <row r="73" spans="1:28" x14ac:dyDescent="0.2">
      <c r="A73" s="305" t="s">
        <v>187</v>
      </c>
      <c r="B73" s="301" t="s">
        <v>186</v>
      </c>
      <c r="C73" s="301" t="s">
        <v>186</v>
      </c>
      <c r="D73" s="301" t="s">
        <v>33</v>
      </c>
      <c r="E73" s="301" t="s">
        <v>653</v>
      </c>
      <c r="F73" s="301" t="s">
        <v>4</v>
      </c>
      <c r="G73" s="303">
        <f>'LCL Import Rates'!H63</f>
        <v>24</v>
      </c>
      <c r="H73" s="303">
        <f>'LCL Import Rates'!I63</f>
        <v>24</v>
      </c>
      <c r="I73" s="303" t="s">
        <v>5</v>
      </c>
      <c r="J73" s="303">
        <v>46</v>
      </c>
      <c r="K73" s="303" t="s">
        <v>1118</v>
      </c>
      <c r="L73" s="303" t="s">
        <v>131</v>
      </c>
      <c r="M73" s="303">
        <v>51</v>
      </c>
      <c r="N73" s="303"/>
      <c r="O73" s="303"/>
      <c r="P73" s="303"/>
      <c r="Q73" s="303"/>
      <c r="R73" s="303"/>
      <c r="S73" s="303"/>
      <c r="T73" s="303"/>
      <c r="U73" s="303"/>
      <c r="V73" s="303"/>
      <c r="W73" s="301"/>
      <c r="X73" s="301"/>
      <c r="Y73" s="301"/>
      <c r="Z73" s="301"/>
      <c r="AA73" s="301"/>
      <c r="AB73" s="307"/>
    </row>
    <row r="74" spans="1:28" x14ac:dyDescent="0.2">
      <c r="A74" s="305" t="s">
        <v>105</v>
      </c>
      <c r="B74" s="301" t="s">
        <v>86</v>
      </c>
      <c r="C74" s="301" t="s">
        <v>86</v>
      </c>
      <c r="D74" s="301" t="s">
        <v>237</v>
      </c>
      <c r="E74" s="301" t="s">
        <v>653</v>
      </c>
      <c r="F74" s="301" t="s">
        <v>4</v>
      </c>
      <c r="G74" s="303">
        <f>'LCL Import Rates'!H31</f>
        <v>29</v>
      </c>
      <c r="H74" s="303">
        <f>'LCL Import Rates'!I31</f>
        <v>29</v>
      </c>
      <c r="I74" s="303" t="s">
        <v>5</v>
      </c>
      <c r="J74" s="303">
        <v>32</v>
      </c>
      <c r="K74" s="303" t="s">
        <v>1118</v>
      </c>
      <c r="L74" s="303" t="s">
        <v>102</v>
      </c>
      <c r="M74" s="303">
        <v>38</v>
      </c>
      <c r="N74" s="303"/>
      <c r="O74" s="303"/>
      <c r="P74" s="303"/>
      <c r="Q74" s="303"/>
      <c r="R74" s="303"/>
      <c r="S74" s="303"/>
      <c r="T74" s="303"/>
      <c r="U74" s="303"/>
      <c r="V74" s="303"/>
      <c r="W74" s="301"/>
      <c r="X74" s="301"/>
      <c r="Y74" s="301"/>
      <c r="Z74" s="301"/>
      <c r="AA74" s="307"/>
      <c r="AB74" s="301"/>
    </row>
    <row r="75" spans="1:28" x14ac:dyDescent="0.2">
      <c r="A75" s="306" t="s">
        <v>179</v>
      </c>
      <c r="B75" s="307" t="s">
        <v>183</v>
      </c>
      <c r="C75" s="307" t="s">
        <v>183</v>
      </c>
      <c r="D75" s="307" t="s">
        <v>14</v>
      </c>
      <c r="E75" s="307" t="s">
        <v>653</v>
      </c>
      <c r="F75" s="307" t="s">
        <v>4</v>
      </c>
      <c r="G75" s="303">
        <f>'LCL Import Rates'!H33</f>
        <v>30</v>
      </c>
      <c r="H75" s="303">
        <f>'LCL Import Rates'!I33</f>
        <v>30</v>
      </c>
      <c r="I75" s="303" t="s">
        <v>5</v>
      </c>
      <c r="J75" s="303">
        <v>33</v>
      </c>
      <c r="K75" s="303" t="s">
        <v>1118</v>
      </c>
      <c r="L75" s="303" t="s">
        <v>108</v>
      </c>
      <c r="M75" s="303">
        <v>37</v>
      </c>
      <c r="N75" s="303"/>
      <c r="O75" s="303"/>
      <c r="P75" s="303"/>
      <c r="Q75" s="303"/>
      <c r="R75" s="303"/>
      <c r="S75" s="303"/>
      <c r="T75" s="303"/>
      <c r="U75" s="303"/>
      <c r="V75" s="303"/>
      <c r="W75" s="301"/>
      <c r="X75" s="301"/>
      <c r="Y75" s="301"/>
      <c r="Z75" s="301"/>
      <c r="AA75" s="301"/>
      <c r="AB75" s="307"/>
    </row>
    <row r="76" spans="1:28" x14ac:dyDescent="0.2">
      <c r="A76" s="305" t="s">
        <v>1382</v>
      </c>
      <c r="B76" s="301" t="s">
        <v>1383</v>
      </c>
      <c r="C76" s="301" t="s">
        <v>1383</v>
      </c>
      <c r="D76" s="301" t="s">
        <v>14</v>
      </c>
      <c r="E76" s="301" t="s">
        <v>653</v>
      </c>
      <c r="F76" s="301" t="s">
        <v>4</v>
      </c>
      <c r="G76" s="303">
        <f>'LCL Import Rates'!H32</f>
        <v>33</v>
      </c>
      <c r="H76" s="303">
        <f>'LCL Import Rates'!I32</f>
        <v>33</v>
      </c>
      <c r="I76" s="303" t="s">
        <v>5</v>
      </c>
      <c r="J76" s="303">
        <v>33</v>
      </c>
      <c r="K76" s="303" t="s">
        <v>1118</v>
      </c>
      <c r="L76" s="303" t="s">
        <v>108</v>
      </c>
      <c r="M76" s="303">
        <v>37</v>
      </c>
      <c r="N76" s="303"/>
      <c r="O76" s="303"/>
      <c r="P76" s="303"/>
      <c r="Q76" s="303"/>
      <c r="R76" s="303"/>
      <c r="S76" s="303"/>
      <c r="T76" s="303"/>
      <c r="U76" s="303"/>
      <c r="V76" s="303"/>
      <c r="W76" s="301"/>
      <c r="X76" s="301"/>
      <c r="Y76" s="307"/>
      <c r="Z76" s="301"/>
      <c r="AA76" s="301"/>
      <c r="AB76" s="301"/>
    </row>
    <row r="77" spans="1:28" x14ac:dyDescent="0.2">
      <c r="A77" s="305" t="s">
        <v>144</v>
      </c>
      <c r="B77" s="301" t="s">
        <v>1293</v>
      </c>
      <c r="C77" s="301" t="s">
        <v>1293</v>
      </c>
      <c r="D77" s="301" t="s">
        <v>20</v>
      </c>
      <c r="E77" s="301" t="s">
        <v>653</v>
      </c>
      <c r="F77" s="301" t="s">
        <v>4</v>
      </c>
      <c r="G77" s="303">
        <f>'LCL Import Rates'!H93</f>
        <v>43</v>
      </c>
      <c r="H77" s="303">
        <f>'LCL Import Rates'!I93</f>
        <v>43</v>
      </c>
      <c r="I77" s="303" t="s">
        <v>5</v>
      </c>
      <c r="J77" s="303">
        <v>29</v>
      </c>
      <c r="K77" s="303" t="s">
        <v>1118</v>
      </c>
      <c r="L77" s="303"/>
      <c r="M77" s="303">
        <v>41</v>
      </c>
      <c r="N77" s="303"/>
      <c r="O77" s="303"/>
      <c r="P77" s="301"/>
      <c r="Q77" s="303"/>
      <c r="R77" s="303"/>
      <c r="S77" s="303"/>
      <c r="T77" s="303"/>
      <c r="U77" s="303"/>
      <c r="V77" s="303"/>
      <c r="W77" s="307"/>
      <c r="X77" s="301"/>
      <c r="Y77" s="301"/>
      <c r="Z77" s="309"/>
      <c r="AA77" s="301"/>
      <c r="AB77" s="301"/>
    </row>
    <row r="78" spans="1:28" x14ac:dyDescent="0.2">
      <c r="A78" s="305" t="s">
        <v>1014</v>
      </c>
      <c r="B78" s="301" t="s">
        <v>1021</v>
      </c>
      <c r="C78" s="301" t="s">
        <v>1021</v>
      </c>
      <c r="D78" s="301" t="s">
        <v>1022</v>
      </c>
      <c r="E78" s="301" t="s">
        <v>653</v>
      </c>
      <c r="F78" s="301" t="s">
        <v>4</v>
      </c>
      <c r="G78" s="303">
        <f>'LCL Import Rates'!H129</f>
        <v>83</v>
      </c>
      <c r="H78" s="303">
        <f>'LCL Import Rates'!I129</f>
        <v>83</v>
      </c>
      <c r="I78" s="303" t="s">
        <v>5</v>
      </c>
      <c r="J78" s="303">
        <v>29</v>
      </c>
      <c r="K78" s="303" t="s">
        <v>1118</v>
      </c>
      <c r="L78" s="303" t="s">
        <v>1016</v>
      </c>
      <c r="M78" s="303">
        <v>35</v>
      </c>
      <c r="N78" s="303"/>
      <c r="O78" s="303"/>
      <c r="P78" s="303"/>
      <c r="Q78" s="303"/>
      <c r="R78" s="303"/>
      <c r="T78" s="303"/>
      <c r="U78" s="303"/>
      <c r="V78" s="303"/>
      <c r="X78" s="301"/>
      <c r="Y78" s="301"/>
      <c r="AA78" s="301"/>
      <c r="AB78" s="301"/>
    </row>
    <row r="79" spans="1:28" x14ac:dyDescent="0.2">
      <c r="A79" s="305" t="s">
        <v>163</v>
      </c>
      <c r="B79" s="301" t="s">
        <v>254</v>
      </c>
      <c r="C79" s="301" t="s">
        <v>254</v>
      </c>
      <c r="D79" s="301" t="s">
        <v>20</v>
      </c>
      <c r="E79" s="301" t="s">
        <v>653</v>
      </c>
      <c r="F79" s="301" t="s">
        <v>4</v>
      </c>
      <c r="G79" s="303">
        <f>'LCL Import Rates'!H130</f>
        <v>15</v>
      </c>
      <c r="H79" s="303">
        <f>'LCL Import Rates'!I130</f>
        <v>15</v>
      </c>
      <c r="I79" s="303" t="s">
        <v>5</v>
      </c>
      <c r="J79" s="303">
        <v>15</v>
      </c>
      <c r="K79" s="303" t="s">
        <v>1118</v>
      </c>
      <c r="L79" s="303"/>
      <c r="M79" s="303">
        <v>21</v>
      </c>
      <c r="N79" s="303"/>
      <c r="O79" s="303"/>
      <c r="P79" s="303"/>
      <c r="Q79" s="301"/>
      <c r="S79" s="303"/>
      <c r="T79" s="303"/>
      <c r="U79" s="301"/>
      <c r="V79" s="303"/>
      <c r="X79" s="301"/>
      <c r="Y79" s="301"/>
      <c r="AA79" s="301"/>
      <c r="AB79" s="301"/>
    </row>
    <row r="80" spans="1:28" x14ac:dyDescent="0.2">
      <c r="A80" s="305" t="s">
        <v>149</v>
      </c>
      <c r="B80" s="301" t="s">
        <v>1117</v>
      </c>
      <c r="C80" s="301" t="s">
        <v>1117</v>
      </c>
      <c r="D80" s="301" t="s">
        <v>20</v>
      </c>
      <c r="E80" s="301" t="s">
        <v>653</v>
      </c>
      <c r="F80" s="301" t="s">
        <v>4</v>
      </c>
      <c r="G80" s="303">
        <f>'LCL Import Rates'!H102</f>
        <v>22</v>
      </c>
      <c r="H80" s="303">
        <f>'LCL Import Rates'!I102</f>
        <v>22</v>
      </c>
      <c r="I80" s="303" t="s">
        <v>5</v>
      </c>
      <c r="J80" s="303">
        <v>24</v>
      </c>
      <c r="K80" s="303" t="s">
        <v>1118</v>
      </c>
      <c r="L80" s="303"/>
      <c r="M80" s="303">
        <v>29</v>
      </c>
      <c r="N80" s="303"/>
      <c r="O80" s="303"/>
      <c r="P80" s="303"/>
      <c r="Q80" s="303"/>
      <c r="R80" s="303"/>
      <c r="S80" s="303"/>
      <c r="T80" s="303"/>
      <c r="U80" s="303"/>
      <c r="V80" s="303"/>
      <c r="W80" s="307"/>
      <c r="X80" s="301"/>
      <c r="Y80" s="301"/>
      <c r="Z80" s="301"/>
      <c r="AA80" s="301"/>
      <c r="AB80" s="301"/>
    </row>
    <row r="81" spans="1:28" x14ac:dyDescent="0.2">
      <c r="A81" s="305" t="s">
        <v>106</v>
      </c>
      <c r="B81" s="301" t="s">
        <v>12</v>
      </c>
      <c r="C81" s="301" t="s">
        <v>12</v>
      </c>
      <c r="D81" s="301" t="s">
        <v>20</v>
      </c>
      <c r="E81" s="301" t="s">
        <v>653</v>
      </c>
      <c r="F81" s="301" t="s">
        <v>4</v>
      </c>
      <c r="G81" s="303">
        <f>'LCL Import Rates'!H34</f>
        <v>10</v>
      </c>
      <c r="H81" s="303">
        <f>'LCL Import Rates'!I34</f>
        <v>10</v>
      </c>
      <c r="I81" s="303" t="s">
        <v>983</v>
      </c>
      <c r="J81" s="303">
        <v>27</v>
      </c>
      <c r="K81" s="303" t="s">
        <v>1118</v>
      </c>
      <c r="L81" s="303"/>
      <c r="M81" s="303">
        <v>33</v>
      </c>
      <c r="N81" s="303"/>
      <c r="O81" s="303"/>
      <c r="P81" s="303"/>
      <c r="Q81" s="303"/>
      <c r="R81" s="303"/>
      <c r="S81" s="303"/>
      <c r="T81" s="303"/>
      <c r="U81" s="303"/>
      <c r="V81" s="303"/>
      <c r="W81" s="301"/>
      <c r="X81" s="301"/>
      <c r="Y81" s="301"/>
      <c r="Z81" s="301"/>
      <c r="AA81" s="301"/>
      <c r="AB81" s="301"/>
    </row>
    <row r="82" spans="1:28" x14ac:dyDescent="0.2">
      <c r="A82" s="305" t="s">
        <v>1180</v>
      </c>
      <c r="B82" s="301" t="s">
        <v>1181</v>
      </c>
      <c r="C82" s="301" t="s">
        <v>1181</v>
      </c>
      <c r="D82" s="301" t="s">
        <v>254</v>
      </c>
      <c r="E82" s="301" t="s">
        <v>653</v>
      </c>
      <c r="F82" s="301" t="s">
        <v>4</v>
      </c>
      <c r="G82" s="303">
        <f>'LCL Import Rates'!H131</f>
        <v>67</v>
      </c>
      <c r="H82" s="303">
        <f>'LCL Import Rates'!I131</f>
        <v>67</v>
      </c>
      <c r="I82" s="303" t="s">
        <v>5</v>
      </c>
      <c r="J82" s="303">
        <v>22</v>
      </c>
      <c r="K82" s="303" t="s">
        <v>1118</v>
      </c>
      <c r="L82" s="303" t="s">
        <v>163</v>
      </c>
      <c r="M82" s="303">
        <v>23</v>
      </c>
      <c r="N82" s="303"/>
      <c r="O82" s="303"/>
      <c r="P82" s="303"/>
      <c r="Q82" s="303"/>
      <c r="R82" s="301"/>
      <c r="S82" s="303"/>
      <c r="U82" s="303"/>
      <c r="V82" s="303"/>
      <c r="X82" s="301"/>
      <c r="Y82" s="301"/>
      <c r="Z82" s="301"/>
      <c r="AA82" s="301"/>
      <c r="AB82" s="307"/>
    </row>
    <row r="83" spans="1:28" x14ac:dyDescent="0.2">
      <c r="A83" s="305" t="s">
        <v>166</v>
      </c>
      <c r="B83" s="301" t="s">
        <v>255</v>
      </c>
      <c r="C83" s="301" t="s">
        <v>255</v>
      </c>
      <c r="D83" s="301" t="s">
        <v>1022</v>
      </c>
      <c r="E83" s="301" t="s">
        <v>653</v>
      </c>
      <c r="F83" s="301" t="s">
        <v>4</v>
      </c>
      <c r="G83" s="303">
        <f>'LCL Import Rates'!H132</f>
        <v>75</v>
      </c>
      <c r="H83" s="303">
        <f>'LCL Import Rates'!I132</f>
        <v>75</v>
      </c>
      <c r="I83" s="303" t="s">
        <v>5</v>
      </c>
      <c r="J83" s="303">
        <v>34</v>
      </c>
      <c r="K83" s="303" t="s">
        <v>1118</v>
      </c>
      <c r="L83" s="303" t="s">
        <v>1016</v>
      </c>
      <c r="M83" s="303">
        <v>36</v>
      </c>
      <c r="N83" s="303"/>
      <c r="O83" s="303"/>
      <c r="P83" s="303"/>
      <c r="Q83" s="303"/>
      <c r="R83" s="303"/>
      <c r="T83" s="303"/>
      <c r="U83" s="303"/>
      <c r="V83" s="303"/>
      <c r="X83" s="301"/>
      <c r="Y83" s="301"/>
      <c r="Z83" s="301"/>
      <c r="AA83" s="301"/>
      <c r="AB83" s="301"/>
    </row>
    <row r="84" spans="1:28" x14ac:dyDescent="0.2">
      <c r="A84" s="305" t="s">
        <v>122</v>
      </c>
      <c r="B84" s="301" t="s">
        <v>27</v>
      </c>
      <c r="C84" s="301" t="s">
        <v>27</v>
      </c>
      <c r="D84" s="301" t="s">
        <v>33</v>
      </c>
      <c r="E84" s="301" t="s">
        <v>653</v>
      </c>
      <c r="F84" s="301" t="s">
        <v>4</v>
      </c>
      <c r="G84" s="303">
        <f>'LCL Import Rates'!H64</f>
        <v>24</v>
      </c>
      <c r="H84" s="303">
        <f>'LCL Import Rates'!I64</f>
        <v>24</v>
      </c>
      <c r="I84" s="303" t="s">
        <v>5</v>
      </c>
      <c r="J84" s="303">
        <v>46</v>
      </c>
      <c r="K84" s="303" t="s">
        <v>1118</v>
      </c>
      <c r="L84" s="303" t="s">
        <v>131</v>
      </c>
      <c r="M84" s="303">
        <v>51</v>
      </c>
      <c r="N84" s="303"/>
      <c r="O84" s="303"/>
      <c r="P84" s="303"/>
      <c r="Q84" s="303"/>
      <c r="R84" s="303"/>
      <c r="S84" s="303"/>
      <c r="T84" s="303"/>
      <c r="U84" s="303"/>
      <c r="V84" s="303"/>
      <c r="W84" s="301"/>
      <c r="X84" s="301"/>
      <c r="Y84" s="301"/>
      <c r="Z84" s="301"/>
      <c r="AA84" s="301"/>
      <c r="AB84" s="301"/>
    </row>
    <row r="85" spans="1:28" x14ac:dyDescent="0.2">
      <c r="A85" s="305" t="s">
        <v>125</v>
      </c>
      <c r="B85" s="301" t="s">
        <v>85</v>
      </c>
      <c r="C85" s="301" t="s">
        <v>85</v>
      </c>
      <c r="D85" s="301" t="s">
        <v>32</v>
      </c>
      <c r="E85" s="301" t="s">
        <v>653</v>
      </c>
      <c r="F85" s="301" t="s">
        <v>4</v>
      </c>
      <c r="G85" s="303">
        <f>'LCL Import Rates'!H67</f>
        <v>27</v>
      </c>
      <c r="H85" s="303">
        <f>'LCL Import Rates'!I67</f>
        <v>27</v>
      </c>
      <c r="I85" s="303" t="s">
        <v>5</v>
      </c>
      <c r="J85" s="303">
        <v>27</v>
      </c>
      <c r="K85" s="303" t="s">
        <v>1118</v>
      </c>
      <c r="L85" s="303" t="s">
        <v>130</v>
      </c>
      <c r="M85" s="303">
        <v>30</v>
      </c>
      <c r="N85" s="303"/>
      <c r="O85" s="303"/>
      <c r="P85" s="303"/>
      <c r="Q85" s="303"/>
      <c r="R85" s="303"/>
      <c r="S85" s="303"/>
      <c r="U85" s="303"/>
      <c r="V85" s="303"/>
      <c r="W85" s="301"/>
      <c r="X85" s="301"/>
      <c r="Y85" s="301"/>
      <c r="Z85" s="301"/>
      <c r="AA85" s="301"/>
      <c r="AB85" s="301"/>
    </row>
    <row r="86" spans="1:28" x14ac:dyDescent="0.2">
      <c r="A86" s="305" t="s">
        <v>126</v>
      </c>
      <c r="B86" s="301" t="s">
        <v>29</v>
      </c>
      <c r="C86" s="301" t="s">
        <v>29</v>
      </c>
      <c r="D86" s="301" t="s">
        <v>32</v>
      </c>
      <c r="E86" s="301" t="s">
        <v>653</v>
      </c>
      <c r="F86" s="301" t="s">
        <v>4</v>
      </c>
      <c r="G86" s="303">
        <f>'LCL Import Rates'!H68</f>
        <v>27</v>
      </c>
      <c r="H86" s="303">
        <f>'LCL Import Rates'!I68</f>
        <v>27</v>
      </c>
      <c r="I86" s="303" t="s">
        <v>5</v>
      </c>
      <c r="J86" s="303">
        <v>29</v>
      </c>
      <c r="K86" s="303" t="s">
        <v>1118</v>
      </c>
      <c r="L86" s="303" t="s">
        <v>130</v>
      </c>
      <c r="M86" s="303">
        <v>32</v>
      </c>
      <c r="N86" s="303"/>
      <c r="O86" s="303"/>
      <c r="P86" s="303"/>
      <c r="Q86" s="303"/>
      <c r="R86" s="303"/>
      <c r="S86" s="303"/>
      <c r="T86" s="303"/>
      <c r="U86" s="303"/>
      <c r="V86" s="303"/>
      <c r="W86" s="301"/>
      <c r="X86" s="307"/>
      <c r="Y86" s="301"/>
      <c r="Z86" s="301"/>
      <c r="AA86" s="301"/>
      <c r="AB86" s="301"/>
    </row>
    <row r="87" spans="1:28" x14ac:dyDescent="0.2">
      <c r="A87" s="305" t="s">
        <v>168</v>
      </c>
      <c r="B87" s="301" t="s">
        <v>257</v>
      </c>
      <c r="C87" s="301" t="s">
        <v>257</v>
      </c>
      <c r="D87" s="301" t="s">
        <v>254</v>
      </c>
      <c r="E87" s="301" t="s">
        <v>653</v>
      </c>
      <c r="F87" s="301" t="s">
        <v>4</v>
      </c>
      <c r="G87" s="303">
        <f>'LCL Import Rates'!H133</f>
        <v>30</v>
      </c>
      <c r="H87" s="303">
        <f>'LCL Import Rates'!I133</f>
        <v>30</v>
      </c>
      <c r="I87" s="303" t="s">
        <v>5</v>
      </c>
      <c r="J87" s="303">
        <v>21</v>
      </c>
      <c r="K87" s="303" t="s">
        <v>1118</v>
      </c>
      <c r="L87" s="303" t="s">
        <v>163</v>
      </c>
      <c r="M87" s="303">
        <v>24</v>
      </c>
      <c r="N87" s="303"/>
      <c r="O87" s="303"/>
      <c r="P87" s="303"/>
      <c r="Q87" s="301"/>
      <c r="R87" s="303"/>
      <c r="S87" s="303"/>
      <c r="T87" s="303"/>
      <c r="U87" s="303"/>
      <c r="V87" s="303"/>
      <c r="X87" s="307"/>
      <c r="Y87" s="301"/>
      <c r="Z87" s="301"/>
      <c r="AA87" s="301"/>
      <c r="AB87" s="307"/>
    </row>
    <row r="88" spans="1:28" x14ac:dyDescent="0.2">
      <c r="A88" s="305" t="s">
        <v>173</v>
      </c>
      <c r="B88" s="301" t="s">
        <v>174</v>
      </c>
      <c r="C88" s="301" t="s">
        <v>174</v>
      </c>
      <c r="D88" s="301" t="s">
        <v>32</v>
      </c>
      <c r="E88" s="301" t="s">
        <v>653</v>
      </c>
      <c r="F88" s="301" t="s">
        <v>4</v>
      </c>
      <c r="G88" s="303">
        <f>'LCL Import Rates'!H16</f>
        <v>37</v>
      </c>
      <c r="H88" s="303">
        <f>'LCL Import Rates'!I16</f>
        <v>37</v>
      </c>
      <c r="I88" s="303" t="s">
        <v>5</v>
      </c>
      <c r="J88" s="303">
        <v>33</v>
      </c>
      <c r="K88" s="303" t="s">
        <v>1118</v>
      </c>
      <c r="L88" s="303" t="s">
        <v>130</v>
      </c>
      <c r="M88" s="303">
        <v>40</v>
      </c>
      <c r="N88" s="303"/>
      <c r="O88" s="303"/>
      <c r="P88" s="303"/>
      <c r="Q88" s="303"/>
      <c r="R88" s="303"/>
      <c r="S88" s="303"/>
      <c r="T88" s="303"/>
      <c r="U88" s="303"/>
      <c r="V88" s="303"/>
      <c r="W88" s="301"/>
      <c r="X88" s="301"/>
      <c r="Y88" s="301"/>
      <c r="Z88" s="301"/>
      <c r="AA88" s="301"/>
      <c r="AB88" s="301"/>
    </row>
    <row r="89" spans="1:28" x14ac:dyDescent="0.2">
      <c r="A89" s="305" t="s">
        <v>127</v>
      </c>
      <c r="B89" s="301" t="s">
        <v>28</v>
      </c>
      <c r="C89" s="301" t="s">
        <v>28</v>
      </c>
      <c r="D89" s="301" t="s">
        <v>32</v>
      </c>
      <c r="E89" s="301" t="s">
        <v>653</v>
      </c>
      <c r="F89" s="301" t="s">
        <v>4</v>
      </c>
      <c r="G89" s="303">
        <f>'LCL Import Rates'!H69</f>
        <v>27</v>
      </c>
      <c r="H89" s="303">
        <f>'LCL Import Rates'!I69</f>
        <v>27</v>
      </c>
      <c r="I89" s="303" t="s">
        <v>5</v>
      </c>
      <c r="J89" s="303">
        <v>27</v>
      </c>
      <c r="K89" s="303" t="s">
        <v>1118</v>
      </c>
      <c r="L89" s="303" t="s">
        <v>130</v>
      </c>
      <c r="M89" s="303">
        <v>30</v>
      </c>
      <c r="N89" s="303"/>
      <c r="O89" s="303"/>
      <c r="P89" s="303"/>
      <c r="Q89" s="303"/>
      <c r="R89" s="303"/>
      <c r="S89" s="303"/>
      <c r="T89" s="303"/>
      <c r="U89" s="303"/>
      <c r="V89" s="303"/>
      <c r="W89" s="301"/>
      <c r="X89" s="301"/>
      <c r="Y89" s="301"/>
      <c r="Z89" s="301"/>
      <c r="AA89" s="301"/>
      <c r="AB89" s="301"/>
    </row>
    <row r="90" spans="1:28" x14ac:dyDescent="0.2">
      <c r="A90" s="305" t="s">
        <v>107</v>
      </c>
      <c r="B90" s="301" t="s">
        <v>13</v>
      </c>
      <c r="C90" s="301" t="s">
        <v>13</v>
      </c>
      <c r="D90" s="301" t="s">
        <v>20</v>
      </c>
      <c r="E90" s="301" t="s">
        <v>653</v>
      </c>
      <c r="F90" s="301" t="s">
        <v>4</v>
      </c>
      <c r="G90" s="303">
        <f>'LCL Import Rates'!H35</f>
        <v>14</v>
      </c>
      <c r="H90" s="303">
        <f>'LCL Import Rates'!I35</f>
        <v>14</v>
      </c>
      <c r="I90" s="303" t="s">
        <v>5</v>
      </c>
      <c r="J90" s="303">
        <v>34</v>
      </c>
      <c r="K90" s="303" t="s">
        <v>1118</v>
      </c>
      <c r="L90" s="303"/>
      <c r="M90" s="303">
        <v>37</v>
      </c>
      <c r="N90" s="303"/>
      <c r="O90" s="303"/>
      <c r="P90" s="303"/>
      <c r="Q90" s="303"/>
      <c r="S90" s="303"/>
      <c r="T90" s="303"/>
      <c r="U90" s="303"/>
      <c r="V90" s="303"/>
      <c r="W90" s="301"/>
      <c r="X90" s="301"/>
      <c r="Y90" s="307"/>
      <c r="Z90" s="301"/>
      <c r="AA90" s="301"/>
      <c r="AB90" s="307"/>
    </row>
    <row r="91" spans="1:28" x14ac:dyDescent="0.2">
      <c r="A91" s="305" t="s">
        <v>171</v>
      </c>
      <c r="B91" s="301" t="s">
        <v>172</v>
      </c>
      <c r="C91" s="301" t="s">
        <v>172</v>
      </c>
      <c r="D91" s="301" t="s">
        <v>237</v>
      </c>
      <c r="E91" s="301" t="s">
        <v>653</v>
      </c>
      <c r="F91" s="301" t="s">
        <v>4</v>
      </c>
      <c r="G91" s="303">
        <f>'LCL Import Rates'!H36</f>
        <v>29</v>
      </c>
      <c r="H91" s="303">
        <f>'LCL Import Rates'!I36</f>
        <v>29</v>
      </c>
      <c r="I91" s="303" t="s">
        <v>5</v>
      </c>
      <c r="J91" s="303">
        <v>32</v>
      </c>
      <c r="K91" s="303" t="s">
        <v>1118</v>
      </c>
      <c r="L91" s="303" t="s">
        <v>102</v>
      </c>
      <c r="M91" s="303">
        <v>38</v>
      </c>
      <c r="N91" s="303"/>
      <c r="O91" s="303"/>
      <c r="P91" s="303"/>
      <c r="Q91" s="303"/>
      <c r="R91" s="303"/>
      <c r="S91" s="303"/>
      <c r="T91" s="301"/>
      <c r="U91" s="303"/>
      <c r="V91" s="303"/>
      <c r="W91" s="301"/>
      <c r="X91" s="309"/>
      <c r="Y91" s="301"/>
      <c r="Z91" s="301"/>
      <c r="AA91" s="301"/>
      <c r="AB91" s="301"/>
    </row>
    <row r="92" spans="1:28" x14ac:dyDescent="0.2">
      <c r="A92" s="305" t="s">
        <v>1017</v>
      </c>
      <c r="B92" s="301" t="s">
        <v>1020</v>
      </c>
      <c r="C92" s="301" t="s">
        <v>1020</v>
      </c>
      <c r="D92" s="301" t="s">
        <v>1022</v>
      </c>
      <c r="E92" s="301" t="s">
        <v>653</v>
      </c>
      <c r="F92" s="301" t="s">
        <v>4</v>
      </c>
      <c r="G92" s="303">
        <f>'LCL Import Rates'!H134</f>
        <v>75</v>
      </c>
      <c r="H92" s="303">
        <f>'LCL Import Rates'!I134</f>
        <v>75</v>
      </c>
      <c r="I92" s="303" t="s">
        <v>5</v>
      </c>
      <c r="J92" s="303">
        <v>29</v>
      </c>
      <c r="K92" s="303" t="s">
        <v>1118</v>
      </c>
      <c r="L92" s="303" t="s">
        <v>1016</v>
      </c>
      <c r="M92" s="303">
        <v>35</v>
      </c>
      <c r="N92" s="303"/>
      <c r="O92" s="303"/>
      <c r="P92" s="303"/>
      <c r="Q92" s="303"/>
      <c r="R92" s="303"/>
      <c r="S92" s="303"/>
      <c r="T92" s="303"/>
      <c r="U92" s="301"/>
      <c r="V92" s="303"/>
      <c r="X92" s="301"/>
      <c r="Y92" s="301"/>
      <c r="Z92" s="301"/>
      <c r="AA92" s="301"/>
      <c r="AB92" s="301"/>
    </row>
    <row r="93" spans="1:28" x14ac:dyDescent="0.2">
      <c r="A93" s="305" t="s">
        <v>165</v>
      </c>
      <c r="B93" s="301" t="s">
        <v>256</v>
      </c>
      <c r="C93" s="301" t="s">
        <v>256</v>
      </c>
      <c r="D93" s="301" t="s">
        <v>1022</v>
      </c>
      <c r="E93" s="301" t="s">
        <v>653</v>
      </c>
      <c r="F93" s="301" t="s">
        <v>4</v>
      </c>
      <c r="G93" s="303">
        <f>'LCL Import Rates'!H135</f>
        <v>75</v>
      </c>
      <c r="H93" s="303">
        <f>'LCL Import Rates'!I135</f>
        <v>75</v>
      </c>
      <c r="I93" s="303" t="s">
        <v>5</v>
      </c>
      <c r="J93" s="303">
        <v>34</v>
      </c>
      <c r="K93" s="303" t="s">
        <v>1118</v>
      </c>
      <c r="L93" s="303" t="s">
        <v>1016</v>
      </c>
      <c r="M93" s="303">
        <v>36</v>
      </c>
      <c r="N93" s="303"/>
      <c r="O93" s="303"/>
      <c r="P93" s="303"/>
      <c r="Q93" s="303"/>
      <c r="R93" s="303"/>
      <c r="S93" s="303"/>
      <c r="T93" s="303"/>
      <c r="U93" s="303"/>
      <c r="V93" s="303"/>
      <c r="X93" s="301"/>
      <c r="Y93" s="301"/>
      <c r="Z93" s="301"/>
      <c r="AA93" s="301"/>
      <c r="AB93" s="301"/>
    </row>
    <row r="94" spans="1:28" x14ac:dyDescent="0.2">
      <c r="A94" s="305" t="s">
        <v>1182</v>
      </c>
      <c r="B94" s="301" t="s">
        <v>1183</v>
      </c>
      <c r="C94" s="301" t="s">
        <v>1183</v>
      </c>
      <c r="D94" s="301" t="s">
        <v>254</v>
      </c>
      <c r="E94" s="301" t="s">
        <v>653</v>
      </c>
      <c r="F94" s="301" t="s">
        <v>4</v>
      </c>
      <c r="G94" s="303">
        <f>'LCL Import Rates'!H136</f>
        <v>75</v>
      </c>
      <c r="H94" s="303">
        <f>'LCL Import Rates'!I136</f>
        <v>75</v>
      </c>
      <c r="I94" s="303" t="s">
        <v>5</v>
      </c>
      <c r="J94" s="303">
        <v>22</v>
      </c>
      <c r="K94" s="303" t="s">
        <v>1118</v>
      </c>
      <c r="L94" s="303" t="s">
        <v>163</v>
      </c>
      <c r="M94" s="303">
        <v>24</v>
      </c>
      <c r="N94" s="303"/>
      <c r="O94" s="303"/>
      <c r="P94" s="303"/>
      <c r="Q94" s="303"/>
      <c r="R94" s="303"/>
      <c r="S94" s="303"/>
      <c r="U94" s="303"/>
      <c r="V94" s="303"/>
      <c r="X94" s="301"/>
      <c r="Y94" s="307"/>
      <c r="Z94" s="301"/>
      <c r="AA94" s="301"/>
      <c r="AB94" s="301"/>
    </row>
    <row r="95" spans="1:28" x14ac:dyDescent="0.2">
      <c r="A95" s="305" t="s">
        <v>119</v>
      </c>
      <c r="B95" s="301" t="s">
        <v>24</v>
      </c>
      <c r="C95" s="301" t="s">
        <v>24</v>
      </c>
      <c r="D95" s="301" t="s">
        <v>32</v>
      </c>
      <c r="E95" s="301" t="s">
        <v>653</v>
      </c>
      <c r="F95" s="301" t="s">
        <v>4</v>
      </c>
      <c r="G95" s="303">
        <f>'LCL Import Rates'!H60</f>
        <v>34</v>
      </c>
      <c r="H95" s="303">
        <f>'LCL Import Rates'!I60</f>
        <v>34</v>
      </c>
      <c r="I95" s="303" t="s">
        <v>5</v>
      </c>
      <c r="J95" s="303">
        <v>29</v>
      </c>
      <c r="K95" s="303" t="s">
        <v>1118</v>
      </c>
      <c r="L95" s="303" t="s">
        <v>130</v>
      </c>
      <c r="M95" s="303">
        <v>36</v>
      </c>
      <c r="N95" s="303"/>
      <c r="O95" s="303"/>
      <c r="P95" s="303"/>
      <c r="Q95" s="303"/>
      <c r="R95" s="303"/>
      <c r="S95" s="303"/>
      <c r="T95" s="303"/>
      <c r="U95" s="303"/>
      <c r="V95" s="303"/>
      <c r="W95" s="301"/>
      <c r="X95" s="307"/>
      <c r="Y95" s="301"/>
      <c r="Z95" s="301"/>
      <c r="AA95" s="301"/>
      <c r="AB95" s="301"/>
    </row>
    <row r="96" spans="1:28" x14ac:dyDescent="0.2">
      <c r="A96" s="305" t="s">
        <v>108</v>
      </c>
      <c r="B96" s="301" t="s">
        <v>14</v>
      </c>
      <c r="C96" s="301" t="s">
        <v>14</v>
      </c>
      <c r="D96" s="301" t="s">
        <v>20</v>
      </c>
      <c r="E96" s="301" t="s">
        <v>653</v>
      </c>
      <c r="F96" s="301" t="s">
        <v>4</v>
      </c>
      <c r="G96" s="303">
        <f>'LCL Import Rates'!H37</f>
        <v>10</v>
      </c>
      <c r="H96" s="303">
        <f>'LCL Import Rates'!I37</f>
        <v>10</v>
      </c>
      <c r="I96" s="303" t="s">
        <v>982</v>
      </c>
      <c r="J96" s="303">
        <v>30</v>
      </c>
      <c r="K96" s="303" t="s">
        <v>1118</v>
      </c>
      <c r="L96" s="303"/>
      <c r="M96" s="303">
        <v>35</v>
      </c>
      <c r="N96" s="303"/>
      <c r="O96" s="303"/>
      <c r="P96" s="303"/>
      <c r="Q96" s="303"/>
      <c r="R96" s="303"/>
      <c r="S96" s="303"/>
      <c r="T96" s="303"/>
      <c r="U96" s="303"/>
      <c r="V96" s="303"/>
      <c r="W96" s="301"/>
      <c r="X96" s="301"/>
      <c r="Y96" s="301"/>
      <c r="Z96" s="301"/>
      <c r="AA96" s="301"/>
      <c r="AB96" s="301"/>
    </row>
    <row r="97" spans="1:28" x14ac:dyDescent="0.2">
      <c r="A97" s="305" t="s">
        <v>108</v>
      </c>
      <c r="B97" s="301" t="s">
        <v>474</v>
      </c>
      <c r="C97" s="301" t="s">
        <v>474</v>
      </c>
      <c r="D97" s="301" t="s">
        <v>20</v>
      </c>
      <c r="E97" s="301" t="s">
        <v>653</v>
      </c>
      <c r="F97" s="301" t="s">
        <v>4</v>
      </c>
      <c r="G97" s="303">
        <f>'LCL Import Rates'!H38</f>
        <v>40</v>
      </c>
      <c r="H97" s="303">
        <f>'LCL Import Rates'!I38</f>
        <v>80</v>
      </c>
      <c r="I97" s="303" t="s">
        <v>5</v>
      </c>
      <c r="J97" s="303">
        <v>36</v>
      </c>
      <c r="K97" s="303" t="s">
        <v>1118</v>
      </c>
      <c r="L97" s="303"/>
      <c r="M97" s="303">
        <v>39</v>
      </c>
      <c r="N97" s="303"/>
      <c r="O97" s="303"/>
      <c r="P97" s="303"/>
      <c r="Q97" s="303"/>
      <c r="R97" s="303"/>
      <c r="S97" s="303"/>
      <c r="T97" s="303"/>
      <c r="U97" s="303"/>
      <c r="V97" s="303"/>
      <c r="W97" s="301"/>
      <c r="X97" s="301"/>
      <c r="Y97" s="301"/>
      <c r="Z97" s="301"/>
      <c r="AA97" s="301"/>
      <c r="AB97" s="301"/>
    </row>
    <row r="98" spans="1:28" x14ac:dyDescent="0.2">
      <c r="A98" s="305" t="s">
        <v>1291</v>
      </c>
      <c r="B98" s="301" t="s">
        <v>480</v>
      </c>
      <c r="C98" s="301" t="s">
        <v>480</v>
      </c>
      <c r="D98" s="301" t="s">
        <v>15</v>
      </c>
      <c r="E98" s="301" t="s">
        <v>653</v>
      </c>
      <c r="F98" s="301" t="s">
        <v>4</v>
      </c>
      <c r="G98" s="303">
        <f>'LCL Import Rates'!H39</f>
        <v>29</v>
      </c>
      <c r="H98" s="303">
        <f>'LCL Import Rates'!I39</f>
        <v>29</v>
      </c>
      <c r="I98" s="303" t="s">
        <v>5</v>
      </c>
      <c r="J98" s="303">
        <v>31</v>
      </c>
      <c r="K98" s="303" t="s">
        <v>1118</v>
      </c>
      <c r="L98" s="303" t="s">
        <v>109</v>
      </c>
      <c r="M98" s="303">
        <v>37</v>
      </c>
      <c r="N98" s="303"/>
      <c r="O98" s="303"/>
      <c r="P98" s="303"/>
      <c r="Q98" s="303"/>
      <c r="R98" s="303"/>
      <c r="S98" s="303"/>
      <c r="T98" s="303"/>
      <c r="U98" s="303"/>
      <c r="V98" s="303"/>
      <c r="W98" s="301"/>
      <c r="X98" s="307"/>
      <c r="Y98" s="301"/>
      <c r="Z98" s="301"/>
      <c r="AA98" s="307"/>
      <c r="AB98" s="301"/>
    </row>
    <row r="99" spans="1:28" x14ac:dyDescent="0.2">
      <c r="A99" s="305" t="s">
        <v>1384</v>
      </c>
      <c r="B99" s="301" t="s">
        <v>1385</v>
      </c>
      <c r="C99" s="301" t="s">
        <v>1385</v>
      </c>
      <c r="D99" s="301" t="s">
        <v>14</v>
      </c>
      <c r="E99" s="301" t="s">
        <v>653</v>
      </c>
      <c r="F99" s="301" t="s">
        <v>4</v>
      </c>
      <c r="G99" s="303">
        <f>'LCL Import Rates'!H40</f>
        <v>33</v>
      </c>
      <c r="H99" s="303">
        <f>'LCL Import Rates'!I40</f>
        <v>33</v>
      </c>
      <c r="I99" s="303" t="s">
        <v>5</v>
      </c>
      <c r="J99" s="303">
        <v>33</v>
      </c>
      <c r="K99" s="303" t="s">
        <v>1118</v>
      </c>
      <c r="L99" s="303" t="s">
        <v>108</v>
      </c>
      <c r="M99" s="303">
        <v>37</v>
      </c>
      <c r="N99" s="303"/>
      <c r="O99" s="303"/>
      <c r="P99" s="303"/>
      <c r="Q99" s="301"/>
      <c r="R99" s="303"/>
      <c r="S99" s="303"/>
      <c r="T99" s="303"/>
      <c r="U99" s="303"/>
      <c r="V99" s="303"/>
      <c r="W99" s="301"/>
      <c r="X99" s="301"/>
      <c r="Y99" s="301"/>
      <c r="Z99" s="301"/>
      <c r="AA99" s="301"/>
      <c r="AB99" s="301"/>
    </row>
    <row r="100" spans="1:28" x14ac:dyDescent="0.2">
      <c r="A100" s="305" t="s">
        <v>494</v>
      </c>
      <c r="B100" s="301" t="s">
        <v>493</v>
      </c>
      <c r="C100" s="301" t="s">
        <v>493</v>
      </c>
      <c r="D100" s="301" t="s">
        <v>20</v>
      </c>
      <c r="E100" s="301" t="s">
        <v>653</v>
      </c>
      <c r="F100" s="301" t="s">
        <v>4</v>
      </c>
      <c r="G100" s="303">
        <f>'LCL Import Rates'!H42</f>
        <v>10</v>
      </c>
      <c r="H100" s="303">
        <f>'LCL Import Rates'!I42</f>
        <v>10</v>
      </c>
      <c r="I100" s="303" t="s">
        <v>983</v>
      </c>
      <c r="J100" s="303">
        <v>26</v>
      </c>
      <c r="K100" s="303" t="s">
        <v>1118</v>
      </c>
      <c r="L100" s="303"/>
      <c r="M100" s="303">
        <v>33</v>
      </c>
      <c r="N100" s="303"/>
      <c r="O100" s="303"/>
      <c r="P100" s="303"/>
      <c r="R100" s="303"/>
      <c r="S100" s="303"/>
      <c r="T100" s="303"/>
      <c r="U100" s="303"/>
      <c r="V100" s="303"/>
      <c r="W100" s="301"/>
      <c r="X100" s="301"/>
      <c r="Y100" s="301"/>
      <c r="Z100" s="301"/>
      <c r="AA100" s="301"/>
      <c r="AB100" s="301"/>
    </row>
    <row r="101" spans="1:28" x14ac:dyDescent="0.2">
      <c r="A101" s="305" t="s">
        <v>109</v>
      </c>
      <c r="B101" s="301" t="s">
        <v>15</v>
      </c>
      <c r="C101" s="301" t="s">
        <v>15</v>
      </c>
      <c r="D101" s="301" t="s">
        <v>20</v>
      </c>
      <c r="E101" s="301" t="s">
        <v>653</v>
      </c>
      <c r="F101" s="301" t="s">
        <v>4</v>
      </c>
      <c r="G101" s="303">
        <f>'LCL Import Rates'!H41</f>
        <v>10</v>
      </c>
      <c r="H101" s="303">
        <f>'LCL Import Rates'!I41</f>
        <v>10</v>
      </c>
      <c r="I101" s="303" t="s">
        <v>983</v>
      </c>
      <c r="J101" s="303">
        <v>26</v>
      </c>
      <c r="K101" s="303" t="s">
        <v>1118</v>
      </c>
      <c r="L101" s="303"/>
      <c r="M101" s="303">
        <v>33</v>
      </c>
      <c r="N101" s="303"/>
      <c r="O101" s="303"/>
      <c r="P101" s="303"/>
      <c r="Q101" s="303"/>
      <c r="R101" s="303"/>
      <c r="S101" s="303"/>
      <c r="T101" s="303"/>
      <c r="U101" s="303"/>
      <c r="V101" s="303"/>
      <c r="W101" s="301"/>
      <c r="X101" s="301"/>
      <c r="Y101" s="301"/>
      <c r="Z101" s="301"/>
      <c r="AA101" s="301"/>
      <c r="AB101" s="301"/>
    </row>
    <row r="102" spans="1:28" x14ac:dyDescent="0.2">
      <c r="A102" s="305" t="s">
        <v>110</v>
      </c>
      <c r="B102" s="301" t="s">
        <v>16</v>
      </c>
      <c r="C102" s="301" t="s">
        <v>16</v>
      </c>
      <c r="D102" s="301" t="s">
        <v>237</v>
      </c>
      <c r="E102" s="301" t="s">
        <v>653</v>
      </c>
      <c r="F102" s="301" t="s">
        <v>4</v>
      </c>
      <c r="G102" s="303">
        <f>'LCL Import Rates'!H43</f>
        <v>28</v>
      </c>
      <c r="H102" s="303">
        <f>'LCL Import Rates'!I43</f>
        <v>28</v>
      </c>
      <c r="I102" s="303" t="s">
        <v>5</v>
      </c>
      <c r="J102" s="303">
        <v>32</v>
      </c>
      <c r="K102" s="303" t="s">
        <v>1118</v>
      </c>
      <c r="L102" s="303" t="s">
        <v>102</v>
      </c>
      <c r="M102" s="303">
        <v>38</v>
      </c>
      <c r="N102" s="303"/>
      <c r="O102" s="303"/>
      <c r="P102" s="303"/>
      <c r="Q102" s="303"/>
      <c r="R102" s="303"/>
      <c r="S102" s="303"/>
      <c r="T102" s="303"/>
      <c r="U102" s="303"/>
      <c r="V102" s="303"/>
      <c r="W102" s="301"/>
      <c r="X102" s="294"/>
      <c r="Y102" s="301"/>
      <c r="Z102" s="301"/>
      <c r="AA102" s="301"/>
      <c r="AB102" s="301"/>
    </row>
    <row r="103" spans="1:28" x14ac:dyDescent="0.2">
      <c r="A103" s="305" t="s">
        <v>175</v>
      </c>
      <c r="B103" s="301" t="s">
        <v>176</v>
      </c>
      <c r="C103" s="301" t="s">
        <v>176</v>
      </c>
      <c r="D103" s="301" t="s">
        <v>32</v>
      </c>
      <c r="E103" s="301" t="s">
        <v>653</v>
      </c>
      <c r="F103" s="301" t="s">
        <v>4</v>
      </c>
      <c r="G103" s="303">
        <f>'LCL Import Rates'!H17</f>
        <v>35</v>
      </c>
      <c r="H103" s="303">
        <f>'LCL Import Rates'!I17</f>
        <v>35</v>
      </c>
      <c r="I103" s="303" t="s">
        <v>5</v>
      </c>
      <c r="J103" s="303">
        <v>31</v>
      </c>
      <c r="K103" s="303" t="s">
        <v>1118</v>
      </c>
      <c r="L103" s="303" t="s">
        <v>130</v>
      </c>
      <c r="M103" s="303">
        <v>38</v>
      </c>
      <c r="N103" s="303"/>
      <c r="O103" s="303"/>
      <c r="P103" s="303"/>
      <c r="Q103" s="303"/>
      <c r="R103" s="303"/>
      <c r="S103" s="303"/>
      <c r="T103" s="303"/>
      <c r="U103" s="303"/>
      <c r="V103" s="303"/>
      <c r="W103" s="294"/>
      <c r="X103" s="301"/>
      <c r="Y103" s="301"/>
      <c r="Z103" s="301"/>
      <c r="AA103" s="301"/>
      <c r="AB103" s="301"/>
    </row>
    <row r="104" spans="1:28" x14ac:dyDescent="0.2">
      <c r="A104" s="305" t="s">
        <v>130</v>
      </c>
      <c r="B104" s="301" t="s">
        <v>32</v>
      </c>
      <c r="C104" s="301" t="s">
        <v>32</v>
      </c>
      <c r="D104" s="301" t="s">
        <v>20</v>
      </c>
      <c r="E104" s="301" t="s">
        <v>653</v>
      </c>
      <c r="F104" s="301" t="s">
        <v>4</v>
      </c>
      <c r="G104" s="303">
        <f>'LCL Import Rates'!H73</f>
        <v>17</v>
      </c>
      <c r="H104" s="303">
        <f>'LCL Import Rates'!I73</f>
        <v>17</v>
      </c>
      <c r="I104" s="303" t="s">
        <v>5</v>
      </c>
      <c r="J104" s="303">
        <v>20</v>
      </c>
      <c r="K104" s="303" t="s">
        <v>1118</v>
      </c>
      <c r="L104" s="303"/>
      <c r="M104" s="303">
        <v>22</v>
      </c>
      <c r="N104" s="303"/>
      <c r="O104" s="303"/>
      <c r="P104" s="303"/>
      <c r="Q104" s="303"/>
      <c r="R104" s="303"/>
      <c r="T104" s="303"/>
      <c r="U104" s="303"/>
      <c r="V104" s="303"/>
      <c r="W104" s="301"/>
      <c r="X104" s="301"/>
      <c r="Y104" s="301"/>
      <c r="Z104" s="301"/>
      <c r="AA104" s="307"/>
      <c r="AB104" s="301"/>
    </row>
    <row r="105" spans="1:28" x14ac:dyDescent="0.2">
      <c r="A105" s="305" t="s">
        <v>456</v>
      </c>
      <c r="B105" s="301" t="s">
        <v>457</v>
      </c>
      <c r="C105" s="301" t="s">
        <v>457</v>
      </c>
      <c r="D105" s="301" t="s">
        <v>20</v>
      </c>
      <c r="E105" s="301" t="s">
        <v>653</v>
      </c>
      <c r="F105" s="301" t="s">
        <v>4</v>
      </c>
      <c r="G105" s="303">
        <f>'LCL Import Rates'!H110</f>
        <v>21</v>
      </c>
      <c r="H105" s="303">
        <f>'LCL Import Rates'!I110</f>
        <v>21</v>
      </c>
      <c r="I105" s="303" t="s">
        <v>269</v>
      </c>
      <c r="J105" s="303">
        <v>6</v>
      </c>
      <c r="K105" s="303" t="s">
        <v>1118</v>
      </c>
      <c r="L105" s="303"/>
      <c r="M105" s="303">
        <v>10</v>
      </c>
      <c r="N105" s="303"/>
      <c r="O105" s="303"/>
      <c r="P105" s="303"/>
      <c r="Q105" s="303"/>
      <c r="S105" s="303"/>
      <c r="T105" s="303"/>
      <c r="U105" s="303"/>
      <c r="V105" s="303"/>
      <c r="W105" s="301"/>
      <c r="X105" s="301"/>
      <c r="Y105" s="301"/>
      <c r="Z105" s="301"/>
      <c r="AA105" s="301"/>
      <c r="AB105" s="301"/>
    </row>
    <row r="106" spans="1:28" x14ac:dyDescent="0.2">
      <c r="A106" s="305" t="s">
        <v>120</v>
      </c>
      <c r="B106" s="301" t="s">
        <v>25</v>
      </c>
      <c r="C106" s="301" t="s">
        <v>25</v>
      </c>
      <c r="D106" s="301" t="s">
        <v>32</v>
      </c>
      <c r="E106" s="301" t="s">
        <v>653</v>
      </c>
      <c r="F106" s="301" t="s">
        <v>4</v>
      </c>
      <c r="G106" s="303">
        <f>'LCL Import Rates'!H61</f>
        <v>34</v>
      </c>
      <c r="H106" s="303">
        <f>'LCL Import Rates'!I61</f>
        <v>34</v>
      </c>
      <c r="I106" s="303" t="s">
        <v>5</v>
      </c>
      <c r="J106" s="303">
        <v>29</v>
      </c>
      <c r="K106" s="303" t="s">
        <v>1118</v>
      </c>
      <c r="L106" s="303" t="s">
        <v>130</v>
      </c>
      <c r="M106" s="303">
        <v>36</v>
      </c>
      <c r="N106" s="303"/>
      <c r="O106" s="303"/>
      <c r="P106" s="303"/>
      <c r="Q106" s="303"/>
      <c r="R106" s="303"/>
      <c r="S106" s="303"/>
      <c r="T106" s="303"/>
      <c r="U106" s="303"/>
      <c r="V106" s="303"/>
      <c r="W106" s="307"/>
      <c r="X106" s="301"/>
      <c r="Y106" s="301"/>
      <c r="Z106" s="301"/>
      <c r="AA106" s="301"/>
      <c r="AB106" s="301"/>
    </row>
    <row r="107" spans="1:28" x14ac:dyDescent="0.2">
      <c r="A107" s="305" t="s">
        <v>1386</v>
      </c>
      <c r="B107" s="301" t="s">
        <v>1387</v>
      </c>
      <c r="C107" s="301" t="s">
        <v>1387</v>
      </c>
      <c r="D107" s="301" t="s">
        <v>14</v>
      </c>
      <c r="E107" s="301" t="s">
        <v>653</v>
      </c>
      <c r="F107" s="301" t="s">
        <v>4</v>
      </c>
      <c r="G107" s="303">
        <f>'LCL Import Rates'!H44</f>
        <v>32</v>
      </c>
      <c r="H107" s="303">
        <f>'LCL Import Rates'!I44</f>
        <v>32</v>
      </c>
      <c r="I107" s="303" t="s">
        <v>5</v>
      </c>
      <c r="J107" s="303">
        <v>33</v>
      </c>
      <c r="K107" s="303" t="s">
        <v>1118</v>
      </c>
      <c r="L107" s="303" t="s">
        <v>108</v>
      </c>
      <c r="M107" s="303">
        <v>37</v>
      </c>
      <c r="N107" s="303"/>
      <c r="O107" s="303"/>
      <c r="P107" s="303"/>
      <c r="Q107" s="303"/>
      <c r="R107" s="303"/>
      <c r="S107" s="303"/>
      <c r="T107" s="303"/>
      <c r="U107" s="303"/>
      <c r="V107" s="303"/>
      <c r="W107" s="301"/>
      <c r="X107" s="307"/>
      <c r="Y107" s="301"/>
      <c r="Z107" s="301"/>
      <c r="AA107" s="301"/>
    </row>
    <row r="108" spans="1:28" x14ac:dyDescent="0.2">
      <c r="A108" s="305" t="s">
        <v>258</v>
      </c>
      <c r="B108" s="301" t="s">
        <v>84</v>
      </c>
      <c r="C108" s="301" t="s">
        <v>84</v>
      </c>
      <c r="D108" s="301" t="s">
        <v>32</v>
      </c>
      <c r="E108" s="301" t="s">
        <v>653</v>
      </c>
      <c r="F108" s="301" t="s">
        <v>4</v>
      </c>
      <c r="G108" s="303">
        <f>'LCL Import Rates'!H12</f>
        <v>58</v>
      </c>
      <c r="H108" s="303">
        <f>'LCL Import Rates'!I12</f>
        <v>58</v>
      </c>
      <c r="I108" s="303" t="s">
        <v>5</v>
      </c>
      <c r="J108" s="303">
        <v>42</v>
      </c>
      <c r="K108" s="303" t="s">
        <v>1118</v>
      </c>
      <c r="L108" s="303" t="s">
        <v>130</v>
      </c>
      <c r="M108" s="303">
        <v>49</v>
      </c>
      <c r="N108" s="303"/>
      <c r="O108" s="303"/>
      <c r="P108" s="303"/>
      <c r="Q108" s="303"/>
      <c r="S108" s="303"/>
      <c r="T108" s="303"/>
      <c r="U108" s="303"/>
      <c r="V108" s="303"/>
      <c r="W108" s="301"/>
      <c r="X108" s="301"/>
      <c r="Y108" s="301"/>
      <c r="Z108" s="301"/>
      <c r="AA108" s="301"/>
      <c r="AB108" s="301"/>
    </row>
    <row r="109" spans="1:28" x14ac:dyDescent="0.2">
      <c r="A109" s="305" t="s">
        <v>133</v>
      </c>
      <c r="B109" s="301" t="s">
        <v>36</v>
      </c>
      <c r="C109" s="301" t="s">
        <v>36</v>
      </c>
      <c r="D109" s="301" t="s">
        <v>20</v>
      </c>
      <c r="E109" s="301" t="s">
        <v>653</v>
      </c>
      <c r="F109" s="301" t="s">
        <v>4</v>
      </c>
      <c r="G109" s="303">
        <f>'LCL Import Rates'!H78</f>
        <v>17</v>
      </c>
      <c r="H109" s="303">
        <f>'LCL Import Rates'!I78</f>
        <v>17</v>
      </c>
      <c r="I109" s="303" t="s">
        <v>5</v>
      </c>
      <c r="J109" s="303">
        <v>27</v>
      </c>
      <c r="K109" s="303" t="s">
        <v>1118</v>
      </c>
      <c r="L109" s="303"/>
      <c r="M109" s="303">
        <v>35</v>
      </c>
      <c r="N109" s="303"/>
      <c r="O109" s="303"/>
      <c r="P109" s="303"/>
      <c r="Q109" s="303"/>
      <c r="S109" s="303"/>
      <c r="T109" s="303"/>
      <c r="V109" s="303"/>
      <c r="W109" s="301"/>
      <c r="X109" s="301"/>
      <c r="Y109" s="301"/>
      <c r="Z109" s="301"/>
      <c r="AA109" s="301"/>
      <c r="AB109" s="301"/>
    </row>
    <row r="110" spans="1:28" x14ac:dyDescent="0.2">
      <c r="A110" s="305" t="s">
        <v>1388</v>
      </c>
      <c r="B110" s="301" t="s">
        <v>1389</v>
      </c>
      <c r="C110" s="301" t="s">
        <v>1389</v>
      </c>
      <c r="D110" s="301" t="s">
        <v>14</v>
      </c>
      <c r="E110" s="301" t="s">
        <v>653</v>
      </c>
      <c r="F110" s="301" t="s">
        <v>4</v>
      </c>
      <c r="G110" s="303">
        <f>'LCL Import Rates'!H45</f>
        <v>34</v>
      </c>
      <c r="H110" s="303">
        <f>'LCL Import Rates'!I45</f>
        <v>34</v>
      </c>
      <c r="I110" s="303" t="s">
        <v>5</v>
      </c>
      <c r="J110" s="303">
        <v>33</v>
      </c>
      <c r="K110" s="303" t="s">
        <v>1118</v>
      </c>
      <c r="L110" s="303" t="s">
        <v>108</v>
      </c>
      <c r="M110" s="303">
        <v>37</v>
      </c>
      <c r="N110" s="303"/>
      <c r="O110" s="303"/>
      <c r="P110" s="303"/>
      <c r="Q110" s="303"/>
      <c r="R110" s="303"/>
      <c r="S110" s="303"/>
      <c r="T110" s="303"/>
      <c r="U110" s="303"/>
      <c r="V110" s="303"/>
      <c r="W110" s="301"/>
      <c r="X110" s="301"/>
      <c r="Y110" s="301"/>
      <c r="Z110" s="301"/>
      <c r="AA110" s="309"/>
      <c r="AB110" s="301"/>
    </row>
    <row r="111" spans="1:28" x14ac:dyDescent="0.2">
      <c r="A111" s="305" t="s">
        <v>134</v>
      </c>
      <c r="B111" s="301" t="s">
        <v>37</v>
      </c>
      <c r="C111" s="301" t="s">
        <v>37</v>
      </c>
      <c r="D111" s="301" t="s">
        <v>20</v>
      </c>
      <c r="E111" s="301" t="s">
        <v>653</v>
      </c>
      <c r="F111" s="301" t="s">
        <v>4</v>
      </c>
      <c r="G111" s="303">
        <f>'LCL Import Rates'!H79</f>
        <v>17</v>
      </c>
      <c r="H111" s="303">
        <f>'LCL Import Rates'!I79</f>
        <v>17</v>
      </c>
      <c r="I111" s="303" t="s">
        <v>5</v>
      </c>
      <c r="J111" s="303">
        <v>27</v>
      </c>
      <c r="K111" s="303" t="s">
        <v>1118</v>
      </c>
      <c r="L111" s="303"/>
      <c r="M111" s="303">
        <v>35</v>
      </c>
      <c r="N111" s="303"/>
      <c r="O111" s="303"/>
      <c r="P111" s="303"/>
      <c r="Q111" s="303"/>
      <c r="R111" s="303"/>
      <c r="S111" s="303"/>
      <c r="T111" s="303"/>
      <c r="V111" s="303"/>
      <c r="W111" s="301"/>
      <c r="X111" s="301"/>
      <c r="Y111" s="301"/>
      <c r="Z111" s="301"/>
      <c r="AA111" s="301"/>
      <c r="AB111" s="301"/>
    </row>
    <row r="112" spans="1:28" x14ac:dyDescent="0.2">
      <c r="A112" s="305" t="s">
        <v>150</v>
      </c>
      <c r="B112" s="301" t="s">
        <v>1297</v>
      </c>
      <c r="C112" s="301" t="s">
        <v>1297</v>
      </c>
      <c r="D112" s="301" t="s">
        <v>21</v>
      </c>
      <c r="E112" s="301" t="s">
        <v>653</v>
      </c>
      <c r="F112" s="301" t="s">
        <v>4</v>
      </c>
      <c r="G112" s="303">
        <f>'LCL Import Rates'!H103</f>
        <v>51</v>
      </c>
      <c r="H112" s="303">
        <f>'LCL Import Rates'!I103</f>
        <v>51</v>
      </c>
      <c r="I112" s="303" t="s">
        <v>5</v>
      </c>
      <c r="J112" s="303">
        <v>28</v>
      </c>
      <c r="K112" s="303" t="s">
        <v>1118</v>
      </c>
      <c r="L112" s="303" t="s">
        <v>151</v>
      </c>
      <c r="M112" s="303">
        <v>31</v>
      </c>
      <c r="N112" s="303"/>
      <c r="O112" s="303"/>
      <c r="P112" s="303"/>
      <c r="Q112" s="303"/>
      <c r="R112" s="303"/>
      <c r="S112" s="303"/>
      <c r="T112" s="303"/>
      <c r="U112" s="303"/>
      <c r="V112" s="303"/>
      <c r="W112" s="301"/>
      <c r="X112" s="301"/>
      <c r="Y112" s="301"/>
      <c r="Z112" s="307"/>
      <c r="AA112" s="301"/>
      <c r="AB112" s="301"/>
    </row>
    <row r="113" spans="1:28" x14ac:dyDescent="0.2">
      <c r="A113" s="293" t="s">
        <v>123</v>
      </c>
      <c r="B113" s="294" t="s">
        <v>68</v>
      </c>
      <c r="C113" s="294" t="s">
        <v>68</v>
      </c>
      <c r="D113" s="294" t="s">
        <v>33</v>
      </c>
      <c r="E113" s="294" t="s">
        <v>653</v>
      </c>
      <c r="F113" s="294" t="s">
        <v>4</v>
      </c>
      <c r="G113" s="303">
        <f>'LCL Import Rates'!H65</f>
        <v>24</v>
      </c>
      <c r="H113" s="303">
        <f>'LCL Import Rates'!I65</f>
        <v>24</v>
      </c>
      <c r="I113" s="303" t="s">
        <v>5</v>
      </c>
      <c r="J113" s="303">
        <v>46</v>
      </c>
      <c r="K113" s="303" t="s">
        <v>1118</v>
      </c>
      <c r="L113" s="303" t="s">
        <v>131</v>
      </c>
      <c r="M113" s="303">
        <v>51</v>
      </c>
      <c r="N113" s="303"/>
      <c r="O113" s="303"/>
      <c r="Q113" s="303"/>
      <c r="R113" s="303"/>
      <c r="S113" s="303"/>
      <c r="T113" s="303"/>
      <c r="U113" s="303"/>
      <c r="V113" s="303"/>
      <c r="W113" s="301"/>
      <c r="X113" s="301"/>
      <c r="Y113" s="301"/>
      <c r="Z113" s="301"/>
      <c r="AA113" s="309"/>
      <c r="AB113" s="301"/>
    </row>
    <row r="114" spans="1:28" x14ac:dyDescent="0.2">
      <c r="A114" s="305" t="s">
        <v>242</v>
      </c>
      <c r="B114" s="301" t="s">
        <v>239</v>
      </c>
      <c r="C114" s="301" t="s">
        <v>239</v>
      </c>
      <c r="D114" s="301" t="s">
        <v>238</v>
      </c>
      <c r="E114" s="301" t="s">
        <v>653</v>
      </c>
      <c r="F114" s="301" t="s">
        <v>4</v>
      </c>
      <c r="G114" s="303">
        <f>'LCL Import Rates'!H112</f>
        <v>67</v>
      </c>
      <c r="H114" s="303">
        <f>'LCL Import Rates'!I112</f>
        <v>67</v>
      </c>
      <c r="I114" s="303" t="s">
        <v>5</v>
      </c>
      <c r="J114" s="303">
        <v>16</v>
      </c>
      <c r="K114" s="303" t="s">
        <v>1118</v>
      </c>
      <c r="L114" s="303" t="s">
        <v>241</v>
      </c>
      <c r="M114" s="303">
        <v>24</v>
      </c>
      <c r="N114" s="303"/>
      <c r="O114" s="303"/>
      <c r="P114" s="303"/>
      <c r="Q114" s="303"/>
      <c r="R114" s="303"/>
      <c r="S114" s="303"/>
      <c r="T114" s="303"/>
      <c r="U114" s="303"/>
      <c r="V114" s="303"/>
      <c r="W114" s="301"/>
      <c r="X114" s="301"/>
      <c r="Y114" s="301"/>
      <c r="Z114" s="301"/>
      <c r="AA114" s="301"/>
      <c r="AB114" s="301"/>
    </row>
    <row r="115" spans="1:28" x14ac:dyDescent="0.2">
      <c r="A115" s="305" t="s">
        <v>151</v>
      </c>
      <c r="B115" s="301" t="s">
        <v>21</v>
      </c>
      <c r="C115" s="301" t="s">
        <v>21</v>
      </c>
      <c r="D115" s="301" t="s">
        <v>20</v>
      </c>
      <c r="E115" s="301" t="s">
        <v>653</v>
      </c>
      <c r="F115" s="301" t="s">
        <v>4</v>
      </c>
      <c r="G115" s="303">
        <f>'LCL Import Rates'!H104</f>
        <v>28</v>
      </c>
      <c r="H115" s="303">
        <f>'LCL Import Rates'!I104</f>
        <v>28</v>
      </c>
      <c r="I115" s="303" t="s">
        <v>5</v>
      </c>
      <c r="J115" s="303">
        <v>20</v>
      </c>
      <c r="K115" s="303" t="s">
        <v>1118</v>
      </c>
      <c r="L115" s="303"/>
      <c r="M115" s="303">
        <v>23</v>
      </c>
      <c r="N115" s="303"/>
      <c r="O115" s="303"/>
      <c r="P115" s="303"/>
      <c r="Q115" s="303"/>
      <c r="R115" s="303"/>
      <c r="S115" s="303"/>
      <c r="T115" s="303"/>
      <c r="U115" s="303"/>
      <c r="V115" s="303"/>
      <c r="W115" s="301"/>
      <c r="X115" s="301"/>
      <c r="Y115" s="307"/>
      <c r="Z115" s="301"/>
      <c r="AA115" s="301"/>
      <c r="AB115" s="301"/>
    </row>
    <row r="116" spans="1:28" x14ac:dyDescent="0.2">
      <c r="A116" s="305" t="s">
        <v>243</v>
      </c>
      <c r="B116" s="301" t="s">
        <v>240</v>
      </c>
      <c r="C116" s="301" t="s">
        <v>240</v>
      </c>
      <c r="D116" s="301" t="s">
        <v>238</v>
      </c>
      <c r="E116" s="301" t="s">
        <v>653</v>
      </c>
      <c r="F116" s="301" t="s">
        <v>4</v>
      </c>
      <c r="G116" s="303">
        <f>'LCL Import Rates'!H113</f>
        <v>128</v>
      </c>
      <c r="H116" s="303">
        <f>'LCL Import Rates'!I113</f>
        <v>128</v>
      </c>
      <c r="I116" s="303" t="s">
        <v>5</v>
      </c>
      <c r="J116" s="303">
        <v>26</v>
      </c>
      <c r="K116" s="303" t="s">
        <v>1118</v>
      </c>
      <c r="L116" s="303" t="s">
        <v>241</v>
      </c>
      <c r="M116" s="303">
        <v>28</v>
      </c>
      <c r="N116" s="303"/>
      <c r="O116" s="303"/>
      <c r="P116" s="303"/>
      <c r="Q116" s="303"/>
      <c r="R116" s="303"/>
      <c r="S116" s="303"/>
      <c r="T116" s="303"/>
      <c r="U116" s="303"/>
      <c r="V116" s="303"/>
      <c r="W116" s="307"/>
      <c r="X116" s="301"/>
      <c r="Y116" s="307"/>
      <c r="Z116" s="301"/>
      <c r="AA116" s="301"/>
      <c r="AB116" s="301"/>
    </row>
    <row r="117" spans="1:28" x14ac:dyDescent="0.2">
      <c r="A117" s="305" t="s">
        <v>111</v>
      </c>
      <c r="B117" s="301" t="s">
        <v>70</v>
      </c>
      <c r="C117" s="301" t="s">
        <v>70</v>
      </c>
      <c r="D117" s="301" t="s">
        <v>14</v>
      </c>
      <c r="E117" s="301" t="s">
        <v>653</v>
      </c>
      <c r="F117" s="301" t="s">
        <v>4</v>
      </c>
      <c r="G117" s="303">
        <f>'LCL Import Rates'!H46</f>
        <v>59</v>
      </c>
      <c r="H117" s="303">
        <f>'LCL Import Rates'!I46</f>
        <v>177</v>
      </c>
      <c r="I117" s="303" t="s">
        <v>5</v>
      </c>
      <c r="J117" s="303">
        <v>35</v>
      </c>
      <c r="K117" s="303" t="s">
        <v>1118</v>
      </c>
      <c r="L117" s="303" t="s">
        <v>108</v>
      </c>
      <c r="M117" s="303">
        <v>41</v>
      </c>
      <c r="N117" s="303"/>
      <c r="O117" s="303"/>
      <c r="P117" s="303"/>
      <c r="R117" s="303"/>
      <c r="S117" s="303"/>
      <c r="T117" s="303"/>
      <c r="U117" s="303"/>
      <c r="V117" s="303"/>
      <c r="W117" s="301"/>
      <c r="X117" s="301"/>
      <c r="Y117" s="301"/>
      <c r="Z117" s="301"/>
      <c r="AA117" s="301"/>
      <c r="AB117" s="301"/>
    </row>
    <row r="118" spans="1:28" x14ac:dyDescent="0.2">
      <c r="A118" s="305" t="s">
        <v>180</v>
      </c>
      <c r="B118" s="301" t="s">
        <v>184</v>
      </c>
      <c r="C118" s="301" t="s">
        <v>184</v>
      </c>
      <c r="D118" s="301" t="s">
        <v>14</v>
      </c>
      <c r="E118" s="301" t="s">
        <v>653</v>
      </c>
      <c r="F118" s="301" t="s">
        <v>4</v>
      </c>
      <c r="G118" s="303">
        <f>'LCL Import Rates'!H47</f>
        <v>63</v>
      </c>
      <c r="H118" s="303">
        <f>'LCL Import Rates'!I47</f>
        <v>63</v>
      </c>
      <c r="I118" s="303" t="s">
        <v>5</v>
      </c>
      <c r="J118" s="303">
        <v>33</v>
      </c>
      <c r="K118" s="303" t="s">
        <v>1118</v>
      </c>
      <c r="L118" s="303" t="s">
        <v>108</v>
      </c>
      <c r="M118" s="303">
        <v>37</v>
      </c>
      <c r="N118" s="303"/>
      <c r="O118" s="303"/>
      <c r="P118" s="303"/>
      <c r="Q118" s="303"/>
      <c r="R118" s="303"/>
      <c r="S118" s="301"/>
      <c r="T118" s="303"/>
      <c r="U118" s="303"/>
      <c r="V118" s="303"/>
      <c r="W118" s="294"/>
      <c r="X118" s="301"/>
      <c r="Y118" s="301"/>
      <c r="Z118" s="301"/>
      <c r="AA118" s="301"/>
      <c r="AB118" s="301"/>
    </row>
    <row r="119" spans="1:28" x14ac:dyDescent="0.2">
      <c r="A119" s="301" t="s">
        <v>1390</v>
      </c>
      <c r="B119" s="301" t="s">
        <v>1391</v>
      </c>
      <c r="C119" s="301" t="s">
        <v>1391</v>
      </c>
      <c r="D119" s="301" t="s">
        <v>14</v>
      </c>
      <c r="E119" s="301" t="s">
        <v>653</v>
      </c>
      <c r="F119" s="301" t="s">
        <v>4</v>
      </c>
      <c r="G119" s="303">
        <f>'LCL Import Rates'!H48</f>
        <v>32</v>
      </c>
      <c r="H119" s="303">
        <f>'LCL Import Rates'!I48</f>
        <v>32</v>
      </c>
      <c r="I119" s="303" t="s">
        <v>5</v>
      </c>
      <c r="J119" s="303">
        <v>33</v>
      </c>
      <c r="K119" s="303" t="s">
        <v>1118</v>
      </c>
      <c r="L119" s="303" t="s">
        <v>108</v>
      </c>
      <c r="M119" s="303">
        <v>37</v>
      </c>
      <c r="N119" s="303"/>
      <c r="O119" s="303"/>
      <c r="P119" s="303"/>
      <c r="Q119" s="303"/>
      <c r="R119" s="303"/>
      <c r="S119" s="303"/>
      <c r="T119" s="303"/>
      <c r="U119" s="303"/>
      <c r="V119" s="303"/>
      <c r="W119" s="301"/>
      <c r="X119" s="301"/>
      <c r="Y119" s="301"/>
      <c r="Z119" s="301"/>
      <c r="AA119" s="301"/>
      <c r="AB119" s="301"/>
    </row>
    <row r="120" spans="1:28" x14ac:dyDescent="0.2">
      <c r="A120" s="301" t="s">
        <v>112</v>
      </c>
      <c r="B120" s="301" t="s">
        <v>17</v>
      </c>
      <c r="C120" s="301" t="s">
        <v>17</v>
      </c>
      <c r="D120" s="301" t="s">
        <v>20</v>
      </c>
      <c r="E120" s="301" t="s">
        <v>653</v>
      </c>
      <c r="F120" s="301" t="s">
        <v>4</v>
      </c>
      <c r="G120" s="303">
        <f>'LCL Import Rates'!H49</f>
        <v>13</v>
      </c>
      <c r="H120" s="303">
        <f>'LCL Import Rates'!I49</f>
        <v>13</v>
      </c>
      <c r="I120" s="303" t="s">
        <v>5</v>
      </c>
      <c r="J120" s="303">
        <v>28</v>
      </c>
      <c r="K120" s="303" t="s">
        <v>1118</v>
      </c>
      <c r="L120" s="303"/>
      <c r="M120" s="303">
        <v>31</v>
      </c>
      <c r="N120" s="303"/>
      <c r="O120" s="303"/>
      <c r="P120" s="303"/>
      <c r="Q120" s="303"/>
      <c r="R120" s="303"/>
      <c r="S120" s="303"/>
      <c r="T120" s="303"/>
      <c r="U120" s="303"/>
      <c r="V120" s="303"/>
      <c r="W120" s="301"/>
      <c r="X120" s="301"/>
      <c r="Y120" s="301"/>
      <c r="Z120" s="301"/>
      <c r="AA120" s="301"/>
      <c r="AB120" s="301"/>
    </row>
    <row r="121" spans="1:28" x14ac:dyDescent="0.2">
      <c r="A121" s="294" t="s">
        <v>113</v>
      </c>
      <c r="B121" s="294" t="s">
        <v>1070</v>
      </c>
      <c r="C121" s="294" t="s">
        <v>1070</v>
      </c>
      <c r="D121" s="294" t="s">
        <v>20</v>
      </c>
      <c r="E121" s="294" t="s">
        <v>653</v>
      </c>
      <c r="F121" s="294" t="s">
        <v>4</v>
      </c>
      <c r="G121" s="303">
        <f>'LCL Import Rates'!H50</f>
        <v>13</v>
      </c>
      <c r="H121" s="303">
        <f>'LCL Import Rates'!I50</f>
        <v>13</v>
      </c>
      <c r="I121" s="303" t="s">
        <v>5</v>
      </c>
      <c r="J121" s="303">
        <v>34</v>
      </c>
      <c r="K121" s="303" t="s">
        <v>1118</v>
      </c>
      <c r="L121" s="303"/>
      <c r="M121" s="303">
        <v>39</v>
      </c>
      <c r="N121" s="303"/>
      <c r="O121" s="303"/>
      <c r="Q121" s="303"/>
      <c r="R121" s="303"/>
      <c r="S121" s="303"/>
      <c r="T121" s="303"/>
      <c r="V121" s="303"/>
      <c r="W121" s="301"/>
      <c r="X121" s="301"/>
      <c r="Y121" s="301"/>
      <c r="Z121" s="301"/>
      <c r="AA121" s="301"/>
      <c r="AB121" s="301"/>
    </row>
    <row r="122" spans="1:28" x14ac:dyDescent="0.2">
      <c r="A122" s="301" t="s">
        <v>1392</v>
      </c>
      <c r="B122" s="301" t="s">
        <v>1393</v>
      </c>
      <c r="C122" s="301" t="s">
        <v>1393</v>
      </c>
      <c r="D122" s="301" t="s">
        <v>14</v>
      </c>
      <c r="E122" s="301" t="s">
        <v>653</v>
      </c>
      <c r="F122" s="301" t="s">
        <v>4</v>
      </c>
      <c r="G122" s="303">
        <f>'LCL Import Rates'!H51</f>
        <v>33</v>
      </c>
      <c r="H122" s="303">
        <f>'LCL Import Rates'!I51</f>
        <v>33</v>
      </c>
      <c r="I122" s="303" t="s">
        <v>5</v>
      </c>
      <c r="J122" s="303">
        <v>33</v>
      </c>
      <c r="K122" s="303" t="s">
        <v>1118</v>
      </c>
      <c r="L122" s="303" t="s">
        <v>108</v>
      </c>
      <c r="M122" s="303">
        <v>37</v>
      </c>
      <c r="N122" s="303"/>
      <c r="O122" s="303"/>
      <c r="P122" s="303"/>
      <c r="Q122" s="303"/>
      <c r="R122" s="303"/>
      <c r="S122" s="303"/>
      <c r="T122" s="303"/>
      <c r="U122" s="303"/>
      <c r="V122" s="303"/>
      <c r="W122" s="301"/>
    </row>
    <row r="123" spans="1:28" x14ac:dyDescent="0.2">
      <c r="A123" s="294" t="s">
        <v>473</v>
      </c>
      <c r="B123" s="294" t="s">
        <v>472</v>
      </c>
      <c r="C123" s="294" t="s">
        <v>472</v>
      </c>
      <c r="D123" s="294" t="s">
        <v>237</v>
      </c>
      <c r="E123" s="294" t="s">
        <v>653</v>
      </c>
      <c r="F123" s="294" t="s">
        <v>4</v>
      </c>
      <c r="G123" s="303">
        <f>'LCL Import Rates'!H52</f>
        <v>38</v>
      </c>
      <c r="H123" s="303">
        <f>'LCL Import Rates'!I52</f>
        <v>38</v>
      </c>
      <c r="I123" s="303" t="s">
        <v>5</v>
      </c>
      <c r="J123" s="303">
        <v>32</v>
      </c>
      <c r="K123" s="303" t="s">
        <v>1118</v>
      </c>
      <c r="L123" s="303" t="s">
        <v>102</v>
      </c>
      <c r="M123" s="303">
        <v>38</v>
      </c>
      <c r="N123" s="303"/>
      <c r="O123" s="303"/>
      <c r="P123" s="303"/>
      <c r="Q123" s="303"/>
      <c r="R123" s="303"/>
      <c r="S123" s="303"/>
      <c r="U123" s="303"/>
      <c r="V123" s="303"/>
      <c r="W123" s="301"/>
    </row>
    <row r="124" spans="1:28" x14ac:dyDescent="0.2">
      <c r="A124" s="301" t="s">
        <v>275</v>
      </c>
      <c r="B124" s="301" t="s">
        <v>274</v>
      </c>
      <c r="C124" s="301" t="s">
        <v>274</v>
      </c>
      <c r="D124" s="301" t="s">
        <v>32</v>
      </c>
      <c r="E124" s="301" t="s">
        <v>653</v>
      </c>
      <c r="F124" s="301" t="s">
        <v>4</v>
      </c>
      <c r="G124" s="303">
        <f>'LCL Import Rates'!H70</f>
        <v>39</v>
      </c>
      <c r="H124" s="303">
        <f>'LCL Import Rates'!I70</f>
        <v>39</v>
      </c>
      <c r="I124" s="303" t="s">
        <v>5</v>
      </c>
      <c r="J124" s="303">
        <v>33</v>
      </c>
      <c r="K124" s="303" t="s">
        <v>1118</v>
      </c>
      <c r="L124" s="303" t="s">
        <v>130</v>
      </c>
      <c r="M124" s="303">
        <v>36</v>
      </c>
      <c r="N124" s="303"/>
      <c r="O124" s="303"/>
      <c r="P124" s="303"/>
      <c r="Q124" s="303"/>
      <c r="R124" s="301"/>
      <c r="T124" s="303"/>
      <c r="U124" s="303"/>
      <c r="V124" s="301"/>
      <c r="W124" s="301"/>
    </row>
    <row r="125" spans="1:28" x14ac:dyDescent="0.2">
      <c r="A125" s="301" t="s">
        <v>1394</v>
      </c>
      <c r="B125" s="301" t="s">
        <v>1395</v>
      </c>
      <c r="C125" s="301" t="s">
        <v>1395</v>
      </c>
      <c r="D125" s="301" t="s">
        <v>14</v>
      </c>
      <c r="E125" s="301" t="s">
        <v>653</v>
      </c>
      <c r="F125" s="301" t="s">
        <v>4</v>
      </c>
      <c r="G125" s="303">
        <f>'LCL Import Rates'!H53</f>
        <v>33</v>
      </c>
      <c r="H125" s="303">
        <f>'LCL Import Rates'!I53</f>
        <v>33</v>
      </c>
      <c r="I125" s="303" t="s">
        <v>5</v>
      </c>
      <c r="J125" s="303">
        <v>33</v>
      </c>
      <c r="K125" s="303" t="s">
        <v>1118</v>
      </c>
      <c r="L125" s="303" t="s">
        <v>108</v>
      </c>
      <c r="M125" s="303">
        <v>37</v>
      </c>
      <c r="N125" s="303"/>
      <c r="O125" s="303"/>
      <c r="P125" s="303"/>
      <c r="Q125" s="303"/>
      <c r="R125" s="303"/>
      <c r="S125" s="301"/>
      <c r="T125" s="303"/>
      <c r="V125" s="303"/>
      <c r="W125" s="301"/>
    </row>
    <row r="126" spans="1:28" x14ac:dyDescent="0.2">
      <c r="A126" s="301" t="s">
        <v>114</v>
      </c>
      <c r="B126" s="301" t="s">
        <v>18</v>
      </c>
      <c r="C126" s="301" t="s">
        <v>18</v>
      </c>
      <c r="D126" s="301" t="s">
        <v>20</v>
      </c>
      <c r="E126" s="301" t="s">
        <v>653</v>
      </c>
      <c r="F126" s="301" t="s">
        <v>4</v>
      </c>
      <c r="G126" s="303">
        <f>'LCL Import Rates'!H54</f>
        <v>10</v>
      </c>
      <c r="H126" s="303">
        <f>'LCL Import Rates'!I54</f>
        <v>10</v>
      </c>
      <c r="I126" s="303" t="s">
        <v>983</v>
      </c>
      <c r="J126" s="303">
        <v>26</v>
      </c>
      <c r="K126" s="303" t="s">
        <v>1118</v>
      </c>
      <c r="L126" s="303"/>
      <c r="M126" s="303">
        <v>33</v>
      </c>
      <c r="N126" s="303"/>
      <c r="O126" s="303"/>
      <c r="P126" s="303"/>
      <c r="Q126" s="303"/>
      <c r="R126" s="303"/>
      <c r="S126" s="303"/>
      <c r="U126" s="303"/>
      <c r="V126" s="303"/>
      <c r="W126" s="301"/>
    </row>
    <row r="127" spans="1:28" x14ac:dyDescent="0.2">
      <c r="A127" s="301" t="s">
        <v>124</v>
      </c>
      <c r="B127" s="301" t="s">
        <v>69</v>
      </c>
      <c r="C127" s="301" t="s">
        <v>69</v>
      </c>
      <c r="D127" s="301" t="s">
        <v>33</v>
      </c>
      <c r="E127" s="301" t="s">
        <v>653</v>
      </c>
      <c r="F127" s="301" t="s">
        <v>4</v>
      </c>
      <c r="G127" s="303">
        <f>'LCL Import Rates'!H66</f>
        <v>24</v>
      </c>
      <c r="H127" s="303">
        <f>'LCL Import Rates'!I66</f>
        <v>24</v>
      </c>
      <c r="I127" s="303" t="s">
        <v>5</v>
      </c>
      <c r="J127" s="303">
        <v>46</v>
      </c>
      <c r="K127" s="303" t="s">
        <v>1118</v>
      </c>
      <c r="L127" s="303" t="s">
        <v>131</v>
      </c>
      <c r="M127" s="303">
        <v>51</v>
      </c>
      <c r="N127" s="303"/>
      <c r="O127" s="303"/>
      <c r="P127" s="303"/>
      <c r="Q127" s="303"/>
      <c r="R127" s="301"/>
      <c r="S127" s="303"/>
      <c r="T127" s="303"/>
      <c r="U127" s="303"/>
      <c r="V127" s="303"/>
      <c r="W127" s="301"/>
    </row>
    <row r="128" spans="1:28" x14ac:dyDescent="0.2">
      <c r="A128" s="301" t="s">
        <v>1396</v>
      </c>
      <c r="B128" s="301" t="s">
        <v>1397</v>
      </c>
      <c r="C128" s="301" t="s">
        <v>1397</v>
      </c>
      <c r="D128" s="301" t="s">
        <v>14</v>
      </c>
      <c r="E128" s="301" t="s">
        <v>653</v>
      </c>
      <c r="F128" s="301" t="s">
        <v>4</v>
      </c>
      <c r="G128" s="303">
        <f>'LCL Import Rates'!H55</f>
        <v>33</v>
      </c>
      <c r="H128" s="303">
        <f>'LCL Import Rates'!I55</f>
        <v>33</v>
      </c>
      <c r="I128" s="303" t="s">
        <v>5</v>
      </c>
      <c r="J128" s="303">
        <v>33</v>
      </c>
      <c r="K128" s="303" t="s">
        <v>1118</v>
      </c>
      <c r="L128" s="303" t="s">
        <v>108</v>
      </c>
      <c r="M128" s="303">
        <v>37</v>
      </c>
      <c r="N128" s="303"/>
      <c r="O128" s="303"/>
      <c r="P128" s="303"/>
      <c r="Q128" s="303"/>
      <c r="R128" s="303"/>
      <c r="S128" s="303"/>
      <c r="T128" s="303"/>
      <c r="U128" s="303"/>
      <c r="V128" s="301"/>
      <c r="W128" s="301"/>
    </row>
    <row r="129" spans="1:23" x14ac:dyDescent="0.2">
      <c r="A129" s="301" t="s">
        <v>115</v>
      </c>
      <c r="B129" s="301" t="s">
        <v>19</v>
      </c>
      <c r="C129" s="301" t="s">
        <v>19</v>
      </c>
      <c r="D129" s="301" t="s">
        <v>237</v>
      </c>
      <c r="E129" s="301" t="s">
        <v>653</v>
      </c>
      <c r="F129" s="301" t="s">
        <v>4</v>
      </c>
      <c r="G129" s="303">
        <f>'LCL Import Rates'!H56</f>
        <v>26</v>
      </c>
      <c r="H129" s="303">
        <f>'LCL Import Rates'!I56</f>
        <v>26</v>
      </c>
      <c r="I129" s="303" t="s">
        <v>5</v>
      </c>
      <c r="J129" s="303">
        <v>32</v>
      </c>
      <c r="K129" s="303" t="s">
        <v>1118</v>
      </c>
      <c r="L129" s="303" t="s">
        <v>102</v>
      </c>
      <c r="M129" s="303">
        <v>38</v>
      </c>
      <c r="N129" s="303"/>
      <c r="O129" s="303"/>
      <c r="P129" s="303"/>
      <c r="Q129" s="303"/>
      <c r="R129" s="303"/>
      <c r="S129" s="303"/>
      <c r="T129" s="303"/>
      <c r="U129" s="303"/>
      <c r="V129" s="303"/>
      <c r="W129" s="307"/>
    </row>
    <row r="130" spans="1:23" x14ac:dyDescent="0.2">
      <c r="A130" s="301" t="s">
        <v>116</v>
      </c>
      <c r="B130" s="301" t="s">
        <v>117</v>
      </c>
      <c r="C130" s="301" t="s">
        <v>117</v>
      </c>
      <c r="D130" s="301" t="s">
        <v>237</v>
      </c>
      <c r="E130" s="301" t="s">
        <v>653</v>
      </c>
      <c r="F130" s="301" t="s">
        <v>4</v>
      </c>
      <c r="G130" s="303">
        <f>'LCL Import Rates'!H57</f>
        <v>29</v>
      </c>
      <c r="H130" s="303">
        <f>'LCL Import Rates'!I57</f>
        <v>29</v>
      </c>
      <c r="I130" s="303" t="s">
        <v>5</v>
      </c>
      <c r="J130" s="303">
        <v>32</v>
      </c>
      <c r="K130" s="303" t="s">
        <v>1118</v>
      </c>
      <c r="L130" s="303" t="s">
        <v>102</v>
      </c>
      <c r="M130" s="303">
        <v>38</v>
      </c>
      <c r="N130" s="303"/>
      <c r="O130" s="303"/>
      <c r="P130" s="303"/>
      <c r="Q130" s="303"/>
      <c r="R130" s="303"/>
      <c r="S130" s="303"/>
      <c r="T130" s="303"/>
      <c r="V130" s="303"/>
      <c r="W130" s="301"/>
    </row>
  </sheetData>
  <sheetProtection algorithmName="SHA-512" hashValue="QdyUAJRcfS/NTmhGyk8WV5+OwccpD0KMFr4p0LdPkDxcIFoluTL0JVraBBXeCzyh4lGR7o1JKGxBGh4inh0uvw==" saltValue="kDBUqtEM1p1HSSAjNRWdzA==" spinCount="100000" sheet="1" objects="1" scenarios="1" selectLockedCells="1" autoFilter="0" selectUnlockedCells="1"/>
  <sortState ref="A2:P130">
    <sortCondition ref="B2:B130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5"/>
  <sheetViews>
    <sheetView showRuler="0" zoomScale="75" zoomScaleNormal="75" zoomScaleSheetLayoutView="100" zoomScalePageLayoutView="75" workbookViewId="0">
      <selection activeCell="A2" sqref="A2:K3"/>
    </sheetView>
  </sheetViews>
  <sheetFormatPr defaultColWidth="9.140625" defaultRowHeight="12.75" x14ac:dyDescent="0.2"/>
  <cols>
    <col min="1" max="1" width="22" style="15" customWidth="1"/>
    <col min="2" max="2" width="19.5703125" style="15" bestFit="1" customWidth="1"/>
    <col min="3" max="3" width="11.7109375" style="15" customWidth="1"/>
    <col min="4" max="4" width="23.28515625" style="15" customWidth="1"/>
    <col min="5" max="5" width="13.42578125" style="15" hidden="1" customWidth="1"/>
    <col min="6" max="6" width="21.7109375" style="15" customWidth="1"/>
    <col min="7" max="7" width="15.7109375" style="15" customWidth="1"/>
    <col min="8" max="8" width="15.7109375" style="131" customWidth="1"/>
    <col min="9" max="9" width="19.7109375" style="131" bestFit="1" customWidth="1"/>
    <col min="10" max="10" width="15.7109375" style="15" customWidth="1"/>
    <col min="11" max="11" width="15.7109375" style="131" customWidth="1"/>
    <col min="12" max="12" width="9.140625" style="15" hidden="1" customWidth="1"/>
    <col min="13" max="13" width="9.140625" style="15" customWidth="1"/>
    <col min="14" max="16384" width="9.140625" style="15"/>
  </cols>
  <sheetData>
    <row r="1" spans="1:12" ht="214.35" customHeight="1" x14ac:dyDescent="0.2">
      <c r="A1" s="412"/>
      <c r="B1" s="412"/>
      <c r="C1" s="412"/>
      <c r="D1" s="412"/>
      <c r="E1" s="412"/>
      <c r="F1" s="412"/>
      <c r="G1" s="412"/>
      <c r="H1" s="412"/>
      <c r="I1" s="412"/>
      <c r="J1" s="412"/>
      <c r="K1" s="412"/>
    </row>
    <row r="2" spans="1:12" ht="17.25" customHeight="1" x14ac:dyDescent="0.2">
      <c r="A2" s="391" t="s">
        <v>716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15" t="s">
        <v>454</v>
      </c>
    </row>
    <row r="3" spans="1:12" ht="18" customHeight="1" x14ac:dyDescent="0.2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</row>
    <row r="4" spans="1:12" ht="18.75" thickBot="1" x14ac:dyDescent="0.3">
      <c r="A4" s="11"/>
      <c r="B4" s="11"/>
      <c r="C4" s="11"/>
      <c r="D4" s="11"/>
      <c r="E4" s="11"/>
      <c r="F4" s="11"/>
      <c r="G4" s="11"/>
      <c r="H4" s="140"/>
      <c r="I4" s="140"/>
      <c r="J4" s="140"/>
      <c r="K4" s="140"/>
    </row>
    <row r="5" spans="1:12" ht="18" x14ac:dyDescent="0.25">
      <c r="A5" s="415" t="s">
        <v>42</v>
      </c>
      <c r="B5" s="416"/>
      <c r="C5" s="416"/>
      <c r="D5" s="416"/>
      <c r="E5" s="416"/>
      <c r="F5" s="416"/>
      <c r="G5" s="416"/>
      <c r="H5" s="416"/>
      <c r="I5" s="416"/>
      <c r="J5" s="416"/>
      <c r="K5" s="417"/>
    </row>
    <row r="6" spans="1:12" ht="18.75" thickBot="1" x14ac:dyDescent="0.3">
      <c r="A6" s="418" t="s">
        <v>276</v>
      </c>
      <c r="B6" s="419"/>
      <c r="C6" s="419"/>
      <c r="D6" s="419"/>
      <c r="E6" s="419"/>
      <c r="F6" s="419"/>
      <c r="G6" s="419"/>
      <c r="H6" s="419"/>
      <c r="I6" s="419"/>
      <c r="J6" s="419"/>
      <c r="K6" s="420"/>
    </row>
    <row r="7" spans="1:12" ht="13.5" thickBot="1" x14ac:dyDescent="0.25"/>
    <row r="8" spans="1:12" ht="18.75" thickBot="1" x14ac:dyDescent="0.3">
      <c r="A8" s="139"/>
      <c r="B8" s="139"/>
      <c r="C8" s="139"/>
      <c r="D8" s="139"/>
      <c r="E8" s="11"/>
      <c r="F8" s="76"/>
      <c r="G8" s="77"/>
      <c r="H8" s="233" t="s">
        <v>477</v>
      </c>
      <c r="I8" s="234" t="s">
        <v>478</v>
      </c>
      <c r="J8" s="86"/>
      <c r="K8" s="86"/>
    </row>
    <row r="9" spans="1:12" ht="18" x14ac:dyDescent="0.25">
      <c r="A9" s="134" t="s">
        <v>662</v>
      </c>
      <c r="B9" s="135"/>
      <c r="C9" s="122" t="s">
        <v>701</v>
      </c>
      <c r="D9" s="135"/>
      <c r="E9" s="87" t="s">
        <v>43</v>
      </c>
      <c r="F9" s="88"/>
      <c r="G9" s="89" t="s">
        <v>43</v>
      </c>
      <c r="H9" s="232">
        <v>28</v>
      </c>
      <c r="I9" s="232">
        <v>38</v>
      </c>
      <c r="J9" s="426" t="s">
        <v>44</v>
      </c>
      <c r="K9" s="427"/>
    </row>
    <row r="10" spans="1:12" ht="18" x14ac:dyDescent="0.25">
      <c r="A10" s="120"/>
      <c r="B10" s="73"/>
      <c r="C10" s="123" t="s">
        <v>702</v>
      </c>
      <c r="D10" s="73"/>
      <c r="E10" s="84" t="s">
        <v>43</v>
      </c>
      <c r="F10" s="82" t="s">
        <v>54</v>
      </c>
      <c r="G10" s="82" t="s">
        <v>43</v>
      </c>
      <c r="H10" s="9">
        <v>28</v>
      </c>
      <c r="I10" s="9">
        <v>48</v>
      </c>
      <c r="J10" s="408" t="s">
        <v>700</v>
      </c>
      <c r="K10" s="409"/>
    </row>
    <row r="11" spans="1:12" ht="18" x14ac:dyDescent="0.25">
      <c r="A11" s="326" t="s">
        <v>1411</v>
      </c>
      <c r="B11" s="325"/>
      <c r="C11" s="325" t="s">
        <v>1410</v>
      </c>
      <c r="D11" s="325"/>
      <c r="E11" s="84"/>
      <c r="F11" s="85"/>
      <c r="G11" s="82" t="s">
        <v>4</v>
      </c>
      <c r="H11" s="9">
        <v>15</v>
      </c>
      <c r="I11" s="9">
        <v>15</v>
      </c>
      <c r="J11" s="327" t="s">
        <v>700</v>
      </c>
      <c r="K11" s="328"/>
    </row>
    <row r="12" spans="1:12" ht="18" x14ac:dyDescent="0.25">
      <c r="A12" s="132" t="s">
        <v>46</v>
      </c>
      <c r="B12" s="133"/>
      <c r="C12" s="133"/>
      <c r="D12" s="133"/>
      <c r="E12" s="84" t="s">
        <v>43</v>
      </c>
      <c r="F12" s="85"/>
      <c r="G12" s="82" t="s">
        <v>43</v>
      </c>
      <c r="H12" s="9">
        <v>25</v>
      </c>
      <c r="I12" s="9">
        <v>25</v>
      </c>
      <c r="J12" s="408" t="s">
        <v>45</v>
      </c>
      <c r="K12" s="409"/>
    </row>
    <row r="13" spans="1:12" ht="18.75" thickBot="1" x14ac:dyDescent="0.3">
      <c r="A13" s="136" t="s">
        <v>476</v>
      </c>
      <c r="B13" s="137"/>
      <c r="C13" s="137"/>
      <c r="D13" s="137"/>
      <c r="E13" s="90" t="s">
        <v>43</v>
      </c>
      <c r="F13" s="91"/>
      <c r="G13" s="83" t="s">
        <v>43</v>
      </c>
      <c r="H13" s="13" t="s">
        <v>1010</v>
      </c>
      <c r="I13" s="13">
        <v>70</v>
      </c>
      <c r="J13" s="421" t="s">
        <v>45</v>
      </c>
      <c r="K13" s="422"/>
    </row>
    <row r="14" spans="1:12" ht="7.5" customHeight="1" x14ac:dyDescent="0.2"/>
    <row r="15" spans="1:12" ht="15" customHeight="1" x14ac:dyDescent="0.25">
      <c r="A15" s="428" t="s">
        <v>58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</row>
    <row r="16" spans="1:12" ht="7.5" customHeight="1" thickBot="1" x14ac:dyDescent="0.25"/>
    <row r="17" spans="1:11" ht="18" x14ac:dyDescent="0.25">
      <c r="A17" s="415" t="s">
        <v>48</v>
      </c>
      <c r="B17" s="416"/>
      <c r="C17" s="416"/>
      <c r="D17" s="416"/>
      <c r="E17" s="416"/>
      <c r="F17" s="416"/>
      <c r="G17" s="416"/>
      <c r="H17" s="416"/>
      <c r="I17" s="416"/>
      <c r="J17" s="416"/>
      <c r="K17" s="417"/>
    </row>
    <row r="18" spans="1:11" ht="18.75" thickBot="1" x14ac:dyDescent="0.3">
      <c r="A18" s="418" t="s">
        <v>49</v>
      </c>
      <c r="B18" s="419"/>
      <c r="C18" s="419"/>
      <c r="D18" s="419"/>
      <c r="E18" s="419"/>
      <c r="F18" s="419"/>
      <c r="G18" s="419"/>
      <c r="H18" s="419"/>
      <c r="I18" s="419"/>
      <c r="J18" s="419"/>
      <c r="K18" s="420"/>
    </row>
    <row r="19" spans="1:11" ht="13.5" thickBot="1" x14ac:dyDescent="0.25"/>
    <row r="20" spans="1:11" ht="18" x14ac:dyDescent="0.25">
      <c r="A20" s="413" t="s">
        <v>50</v>
      </c>
      <c r="B20" s="414"/>
      <c r="C20" s="414"/>
      <c r="D20" s="414"/>
      <c r="E20" s="135"/>
      <c r="F20" s="329"/>
      <c r="G20" s="330" t="s">
        <v>43</v>
      </c>
      <c r="H20" s="331">
        <v>25</v>
      </c>
      <c r="I20" s="423" t="s">
        <v>51</v>
      </c>
      <c r="J20" s="424"/>
      <c r="K20" s="425"/>
    </row>
    <row r="21" spans="1:11" ht="18" x14ac:dyDescent="0.25">
      <c r="A21" s="392" t="s">
        <v>1189</v>
      </c>
      <c r="B21" s="393"/>
      <c r="C21" s="393"/>
      <c r="D21" s="393"/>
      <c r="E21" s="133"/>
      <c r="F21" s="74"/>
      <c r="G21" s="78" t="s">
        <v>43</v>
      </c>
      <c r="H21" s="9">
        <v>3</v>
      </c>
      <c r="I21" s="394" t="s">
        <v>467</v>
      </c>
      <c r="J21" s="395"/>
      <c r="K21" s="396"/>
    </row>
    <row r="22" spans="1:11" ht="18" x14ac:dyDescent="0.25">
      <c r="A22" s="392" t="s">
        <v>264</v>
      </c>
      <c r="B22" s="393"/>
      <c r="C22" s="393"/>
      <c r="D22" s="393"/>
      <c r="E22" s="133"/>
      <c r="F22" s="74" t="s">
        <v>54</v>
      </c>
      <c r="G22" s="78" t="s">
        <v>43</v>
      </c>
      <c r="H22" s="9">
        <v>1</v>
      </c>
      <c r="I22" s="394" t="s">
        <v>468</v>
      </c>
      <c r="J22" s="395"/>
      <c r="K22" s="396"/>
    </row>
    <row r="23" spans="1:11" ht="18" x14ac:dyDescent="0.25">
      <c r="A23" s="410"/>
      <c r="B23" s="411"/>
      <c r="C23" s="411"/>
      <c r="D23" s="411"/>
      <c r="E23" s="80"/>
      <c r="F23" s="81" t="s">
        <v>52</v>
      </c>
      <c r="G23" s="78" t="s">
        <v>43</v>
      </c>
      <c r="H23" s="9">
        <v>50</v>
      </c>
      <c r="I23" s="394" t="s">
        <v>53</v>
      </c>
      <c r="J23" s="395"/>
      <c r="K23" s="396"/>
    </row>
    <row r="24" spans="1:11" ht="18" x14ac:dyDescent="0.25">
      <c r="A24" s="320" t="s">
        <v>1401</v>
      </c>
      <c r="B24" s="321"/>
      <c r="C24" s="321"/>
      <c r="D24" s="321"/>
      <c r="E24" s="80"/>
      <c r="F24" s="81"/>
      <c r="G24" s="78" t="s">
        <v>43</v>
      </c>
      <c r="H24" s="9">
        <v>35</v>
      </c>
      <c r="I24" s="408" t="s">
        <v>53</v>
      </c>
      <c r="J24" s="393"/>
      <c r="K24" s="409"/>
    </row>
    <row r="25" spans="1:11" ht="18" x14ac:dyDescent="0.25">
      <c r="A25" s="323" t="s">
        <v>1407</v>
      </c>
      <c r="B25" s="324"/>
      <c r="C25" s="324"/>
      <c r="D25" s="324"/>
      <c r="E25" s="80"/>
      <c r="F25" s="81"/>
      <c r="G25" s="78" t="s">
        <v>43</v>
      </c>
      <c r="H25" s="9">
        <v>15</v>
      </c>
      <c r="I25" s="408" t="s">
        <v>53</v>
      </c>
      <c r="J25" s="393"/>
      <c r="K25" s="409"/>
    </row>
    <row r="26" spans="1:11" ht="18" x14ac:dyDescent="0.25">
      <c r="A26" s="392" t="s">
        <v>475</v>
      </c>
      <c r="B26" s="393"/>
      <c r="C26" s="393"/>
      <c r="D26" s="393"/>
      <c r="E26" s="133"/>
      <c r="F26" s="74"/>
      <c r="G26" s="78" t="s">
        <v>43</v>
      </c>
      <c r="H26" s="72" t="s">
        <v>47</v>
      </c>
      <c r="I26" s="394" t="s">
        <v>56</v>
      </c>
      <c r="J26" s="395"/>
      <c r="K26" s="396"/>
    </row>
    <row r="27" spans="1:11" ht="18" x14ac:dyDescent="0.25">
      <c r="A27" s="392" t="s">
        <v>71</v>
      </c>
      <c r="B27" s="393"/>
      <c r="C27" s="393"/>
      <c r="D27" s="393"/>
      <c r="E27" s="133"/>
      <c r="F27" s="74"/>
      <c r="G27" s="78" t="s">
        <v>43</v>
      </c>
      <c r="H27" s="9">
        <v>12.5</v>
      </c>
      <c r="I27" s="394" t="s">
        <v>56</v>
      </c>
      <c r="J27" s="395"/>
      <c r="K27" s="396"/>
    </row>
    <row r="28" spans="1:11" ht="18" x14ac:dyDescent="0.25">
      <c r="A28" s="392" t="s">
        <v>268</v>
      </c>
      <c r="B28" s="393"/>
      <c r="C28" s="393"/>
      <c r="D28" s="393"/>
      <c r="E28" s="133"/>
      <c r="F28" s="74"/>
      <c r="G28" s="78" t="s">
        <v>43</v>
      </c>
      <c r="H28" s="9">
        <v>10</v>
      </c>
      <c r="I28" s="394" t="s">
        <v>56</v>
      </c>
      <c r="J28" s="395"/>
      <c r="K28" s="396"/>
    </row>
    <row r="29" spans="1:11" ht="18" x14ac:dyDescent="0.25">
      <c r="A29" s="318" t="s">
        <v>1400</v>
      </c>
      <c r="B29" s="319"/>
      <c r="C29" s="319"/>
      <c r="D29" s="319"/>
      <c r="E29" s="319"/>
      <c r="F29" s="322"/>
      <c r="G29" s="78" t="s">
        <v>43</v>
      </c>
      <c r="H29" s="9">
        <v>7.5</v>
      </c>
      <c r="I29" s="408" t="s">
        <v>56</v>
      </c>
      <c r="J29" s="393"/>
      <c r="K29" s="409"/>
    </row>
    <row r="30" spans="1:11" ht="18" x14ac:dyDescent="0.25">
      <c r="A30" s="392" t="s">
        <v>267</v>
      </c>
      <c r="B30" s="393"/>
      <c r="C30" s="393"/>
      <c r="D30" s="393"/>
      <c r="E30" s="133"/>
      <c r="F30" s="74"/>
      <c r="G30" s="78" t="s">
        <v>43</v>
      </c>
      <c r="H30" s="9">
        <v>12.5</v>
      </c>
      <c r="I30" s="394" t="s">
        <v>56</v>
      </c>
      <c r="J30" s="395"/>
      <c r="K30" s="396"/>
    </row>
    <row r="31" spans="1:11" ht="18" x14ac:dyDescent="0.25">
      <c r="A31" s="392" t="s">
        <v>57</v>
      </c>
      <c r="B31" s="393"/>
      <c r="C31" s="393"/>
      <c r="D31" s="393"/>
      <c r="E31" s="133"/>
      <c r="F31" s="74" t="s">
        <v>265</v>
      </c>
      <c r="G31" s="78" t="s">
        <v>43</v>
      </c>
      <c r="H31" s="9">
        <v>5</v>
      </c>
      <c r="I31" s="394" t="s">
        <v>56</v>
      </c>
      <c r="J31" s="395"/>
      <c r="K31" s="396"/>
    </row>
    <row r="32" spans="1:11" ht="18" x14ac:dyDescent="0.25">
      <c r="A32" s="392" t="s">
        <v>266</v>
      </c>
      <c r="B32" s="393"/>
      <c r="C32" s="393"/>
      <c r="D32" s="393"/>
      <c r="E32" s="133"/>
      <c r="F32" s="74" t="s">
        <v>55</v>
      </c>
      <c r="G32" s="78" t="s">
        <v>43</v>
      </c>
      <c r="H32" s="9">
        <v>21</v>
      </c>
      <c r="I32" s="394" t="s">
        <v>262</v>
      </c>
      <c r="J32" s="395"/>
      <c r="K32" s="396"/>
    </row>
    <row r="33" spans="1:12" ht="18" x14ac:dyDescent="0.25">
      <c r="A33" s="392"/>
      <c r="B33" s="393"/>
      <c r="C33" s="393"/>
      <c r="D33" s="393"/>
      <c r="E33" s="133"/>
      <c r="F33" s="74" t="s">
        <v>54</v>
      </c>
      <c r="G33" s="78" t="s">
        <v>43</v>
      </c>
      <c r="H33" s="9">
        <v>7</v>
      </c>
      <c r="I33" s="394" t="s">
        <v>44</v>
      </c>
      <c r="J33" s="395"/>
      <c r="K33" s="396"/>
    </row>
    <row r="34" spans="1:12" ht="18" x14ac:dyDescent="0.25">
      <c r="A34" s="392" t="s">
        <v>1406</v>
      </c>
      <c r="B34" s="393"/>
      <c r="C34" s="393"/>
      <c r="D34" s="393"/>
      <c r="E34" s="133"/>
      <c r="F34" s="74"/>
      <c r="G34" s="78" t="s">
        <v>43</v>
      </c>
      <c r="H34" s="9">
        <v>21</v>
      </c>
      <c r="I34" s="394" t="s">
        <v>262</v>
      </c>
      <c r="J34" s="395"/>
      <c r="K34" s="396"/>
    </row>
    <row r="35" spans="1:12" ht="18.75" thickBot="1" x14ac:dyDescent="0.3">
      <c r="A35" s="406"/>
      <c r="B35" s="407"/>
      <c r="C35" s="407"/>
      <c r="D35" s="407"/>
      <c r="E35" s="137"/>
      <c r="F35" s="75" t="s">
        <v>54</v>
      </c>
      <c r="G35" s="79" t="s">
        <v>43</v>
      </c>
      <c r="H35" s="13">
        <v>7</v>
      </c>
      <c r="I35" s="403" t="s">
        <v>44</v>
      </c>
      <c r="J35" s="404"/>
      <c r="K35" s="405"/>
    </row>
    <row r="36" spans="1:12" ht="13.5" thickBot="1" x14ac:dyDescent="0.25"/>
    <row r="37" spans="1:12" ht="17.25" customHeight="1" x14ac:dyDescent="0.2">
      <c r="A37" s="397" t="s">
        <v>996</v>
      </c>
      <c r="B37" s="398"/>
      <c r="C37" s="398"/>
      <c r="D37" s="398"/>
      <c r="E37" s="398"/>
      <c r="F37" s="398"/>
      <c r="G37" s="398"/>
      <c r="H37" s="398"/>
      <c r="I37" s="398"/>
      <c r="J37" s="398"/>
      <c r="K37" s="399"/>
      <c r="L37" s="15" t="s">
        <v>454</v>
      </c>
    </row>
    <row r="38" spans="1:12" ht="18" customHeight="1" thickBot="1" x14ac:dyDescent="0.25">
      <c r="A38" s="400"/>
      <c r="B38" s="401"/>
      <c r="C38" s="401"/>
      <c r="D38" s="401"/>
      <c r="E38" s="401"/>
      <c r="F38" s="401"/>
      <c r="G38" s="401"/>
      <c r="H38" s="401"/>
      <c r="I38" s="401"/>
      <c r="J38" s="401"/>
      <c r="K38" s="402"/>
    </row>
    <row r="39" spans="1:12" s="222" customFormat="1" ht="7.5" customHeight="1" x14ac:dyDescent="0.2">
      <c r="H39" s="223"/>
      <c r="I39" s="223"/>
      <c r="K39" s="223"/>
    </row>
    <row r="40" spans="1:12" s="222" customFormat="1" x14ac:dyDescent="0.2">
      <c r="A40" s="224"/>
      <c r="B40" s="224"/>
      <c r="C40" s="224"/>
      <c r="D40" s="224"/>
      <c r="E40" s="224"/>
      <c r="F40" s="224"/>
      <c r="G40" s="224"/>
      <c r="H40" s="224"/>
      <c r="I40" s="224"/>
      <c r="J40" s="224"/>
      <c r="K40" s="224"/>
    </row>
    <row r="41" spans="1:12" s="222" customFormat="1" ht="6" customHeight="1" x14ac:dyDescent="0.2">
      <c r="H41" s="223"/>
      <c r="I41" s="223"/>
      <c r="K41" s="223"/>
    </row>
    <row r="42" spans="1:12" s="222" customFormat="1" ht="18" x14ac:dyDescent="0.25">
      <c r="A42" s="225" t="s">
        <v>992</v>
      </c>
      <c r="B42" s="225"/>
      <c r="C42" s="225"/>
      <c r="D42" s="225"/>
      <c r="E42" s="225"/>
      <c r="F42" s="226"/>
      <c r="G42" s="226"/>
      <c r="H42" s="225" t="s">
        <v>994</v>
      </c>
      <c r="I42" s="225"/>
      <c r="J42" s="225"/>
      <c r="K42" s="225"/>
    </row>
    <row r="43" spans="1:12" s="222" customFormat="1" ht="18" x14ac:dyDescent="0.25">
      <c r="A43" s="225"/>
      <c r="B43" s="225"/>
      <c r="C43" s="225"/>
      <c r="D43" s="225"/>
      <c r="E43" s="225"/>
      <c r="F43" s="226"/>
      <c r="G43" s="226"/>
      <c r="H43" s="225"/>
      <c r="I43" s="225"/>
      <c r="J43" s="225"/>
      <c r="K43" s="225"/>
    </row>
    <row r="44" spans="1:12" s="222" customFormat="1" ht="18" x14ac:dyDescent="0.25">
      <c r="A44" s="429" t="s">
        <v>1132</v>
      </c>
      <c r="B44" s="429"/>
      <c r="C44" s="429"/>
      <c r="D44" s="429"/>
      <c r="E44" s="228"/>
      <c r="F44" s="229"/>
      <c r="G44" s="229"/>
      <c r="H44" s="429" t="s">
        <v>1412</v>
      </c>
      <c r="I44" s="429"/>
      <c r="J44" s="429"/>
      <c r="K44" s="429"/>
    </row>
    <row r="45" spans="1:12" s="222" customFormat="1" ht="18" x14ac:dyDescent="0.25">
      <c r="A45" s="429" t="s">
        <v>1133</v>
      </c>
      <c r="B45" s="429"/>
      <c r="C45" s="429"/>
      <c r="D45" s="429"/>
      <c r="E45" s="228"/>
      <c r="F45" s="229"/>
      <c r="G45" s="229"/>
      <c r="H45" s="429" t="s">
        <v>1413</v>
      </c>
      <c r="I45" s="429"/>
      <c r="J45" s="429"/>
      <c r="K45" s="429"/>
    </row>
    <row r="46" spans="1:12" s="222" customFormat="1" ht="18" x14ac:dyDescent="0.25">
      <c r="A46" s="429" t="s">
        <v>1134</v>
      </c>
      <c r="B46" s="429"/>
      <c r="C46" s="429"/>
      <c r="D46" s="429"/>
      <c r="E46" s="228"/>
      <c r="F46" s="229"/>
      <c r="G46" s="229"/>
      <c r="H46" s="429" t="s">
        <v>1211</v>
      </c>
      <c r="I46" s="429"/>
      <c r="J46" s="429"/>
      <c r="K46" s="429"/>
    </row>
    <row r="47" spans="1:12" s="222" customFormat="1" ht="18" x14ac:dyDescent="0.25">
      <c r="A47" s="429" t="s">
        <v>993</v>
      </c>
      <c r="B47" s="429"/>
      <c r="C47" s="429"/>
      <c r="D47" s="429"/>
      <c r="E47" s="228"/>
      <c r="F47" s="229"/>
      <c r="G47" s="229"/>
      <c r="H47" s="429" t="s">
        <v>995</v>
      </c>
      <c r="I47" s="429"/>
      <c r="J47" s="429"/>
      <c r="K47" s="429"/>
    </row>
    <row r="48" spans="1:12" s="222" customFormat="1" ht="18" x14ac:dyDescent="0.25">
      <c r="A48" s="429" t="s">
        <v>991</v>
      </c>
      <c r="B48" s="429"/>
      <c r="C48" s="429"/>
      <c r="D48" s="429"/>
      <c r="E48" s="228"/>
      <c r="F48" s="229"/>
      <c r="G48" s="229"/>
      <c r="H48" s="429" t="s">
        <v>1212</v>
      </c>
      <c r="I48" s="429"/>
      <c r="J48" s="429"/>
      <c r="K48" s="429"/>
    </row>
    <row r="49" spans="1:11" s="222" customFormat="1" ht="18" x14ac:dyDescent="0.25">
      <c r="A49" s="429"/>
      <c r="B49" s="429"/>
      <c r="C49" s="429"/>
      <c r="D49" s="429"/>
      <c r="E49" s="228"/>
      <c r="F49" s="229"/>
      <c r="G49" s="229"/>
      <c r="H49" s="429"/>
      <c r="I49" s="429"/>
      <c r="J49" s="429"/>
      <c r="K49" s="429"/>
    </row>
    <row r="50" spans="1:11" s="222" customFormat="1" ht="18" x14ac:dyDescent="0.25">
      <c r="A50" s="429" t="s">
        <v>1165</v>
      </c>
      <c r="B50" s="429"/>
      <c r="C50" s="429"/>
      <c r="D50" s="429"/>
      <c r="E50" s="228"/>
      <c r="F50" s="229"/>
      <c r="G50" s="229"/>
      <c r="H50" s="429" t="s">
        <v>1165</v>
      </c>
      <c r="I50" s="429"/>
      <c r="J50" s="429"/>
      <c r="K50" s="429"/>
    </row>
    <row r="51" spans="1:11" s="222" customFormat="1" ht="18" x14ac:dyDescent="0.25">
      <c r="A51" s="227" t="s">
        <v>1351</v>
      </c>
      <c r="B51" s="227"/>
      <c r="C51" s="227"/>
      <c r="D51" s="227"/>
      <c r="E51" s="228"/>
      <c r="F51" s="229"/>
      <c r="G51" s="229"/>
      <c r="H51" s="229" t="s">
        <v>1213</v>
      </c>
      <c r="I51" s="230"/>
      <c r="J51" s="230"/>
      <c r="K51" s="230"/>
    </row>
    <row r="52" spans="1:11" s="222" customFormat="1" ht="18" x14ac:dyDescent="0.25">
      <c r="A52" s="227"/>
      <c r="B52" s="227"/>
      <c r="C52" s="227"/>
      <c r="D52" s="227"/>
      <c r="E52" s="228"/>
      <c r="F52" s="229"/>
      <c r="G52" s="229"/>
      <c r="H52" s="229"/>
      <c r="I52" s="230"/>
      <c r="J52" s="230"/>
      <c r="K52" s="230"/>
    </row>
    <row r="53" spans="1:11" s="222" customFormat="1" ht="18" x14ac:dyDescent="0.25">
      <c r="A53" s="227"/>
      <c r="B53" s="231"/>
      <c r="C53" s="227"/>
      <c r="D53" s="227"/>
      <c r="E53" s="228"/>
      <c r="F53" s="229"/>
      <c r="G53" s="229"/>
      <c r="H53" s="229"/>
      <c r="I53" s="230"/>
      <c r="J53" s="230"/>
      <c r="K53" s="230"/>
    </row>
    <row r="54" spans="1:11" s="222" customFormat="1" ht="18" x14ac:dyDescent="0.25">
      <c r="A54" s="227"/>
      <c r="B54" s="231"/>
      <c r="C54" s="227"/>
      <c r="D54" s="227"/>
      <c r="E54" s="228"/>
      <c r="F54" s="229"/>
      <c r="G54" s="229"/>
      <c r="H54" s="229"/>
      <c r="I54" s="230"/>
      <c r="J54" s="230"/>
      <c r="K54" s="230"/>
    </row>
    <row r="55" spans="1:11" s="222" customFormat="1" ht="18" x14ac:dyDescent="0.25">
      <c r="A55" s="227"/>
      <c r="B55" s="227"/>
      <c r="C55" s="227"/>
      <c r="D55" s="227"/>
      <c r="E55" s="228"/>
      <c r="F55" s="229"/>
      <c r="G55" s="229"/>
      <c r="H55" s="229"/>
      <c r="I55" s="230"/>
      <c r="J55" s="230"/>
      <c r="K55" s="230"/>
    </row>
    <row r="56" spans="1:11" s="222" customFormat="1" ht="18" x14ac:dyDescent="0.25">
      <c r="A56" s="227"/>
      <c r="B56" s="227"/>
      <c r="C56" s="227"/>
      <c r="D56" s="227"/>
      <c r="E56" s="228"/>
      <c r="F56" s="229"/>
      <c r="G56" s="229"/>
      <c r="H56" s="229"/>
      <c r="I56" s="230"/>
      <c r="J56" s="230"/>
      <c r="K56" s="230"/>
    </row>
    <row r="57" spans="1:11" s="222" customFormat="1" ht="18" x14ac:dyDescent="0.25">
      <c r="A57" s="227"/>
      <c r="B57" s="227"/>
      <c r="C57" s="227"/>
      <c r="D57" s="227"/>
      <c r="E57" s="228"/>
      <c r="F57" s="229"/>
      <c r="G57" s="229"/>
      <c r="H57" s="229"/>
      <c r="I57" s="230"/>
      <c r="J57" s="230"/>
      <c r="K57" s="230"/>
    </row>
    <row r="58" spans="1:11" s="222" customFormat="1" ht="18" x14ac:dyDescent="0.25">
      <c r="A58" s="227"/>
      <c r="B58" s="227"/>
      <c r="C58" s="227"/>
      <c r="D58" s="227"/>
      <c r="E58" s="228"/>
      <c r="F58" s="229"/>
      <c r="G58" s="229"/>
      <c r="H58" s="229"/>
      <c r="I58" s="230"/>
      <c r="J58" s="230"/>
      <c r="K58" s="230"/>
    </row>
    <row r="59" spans="1:11" s="222" customFormat="1" ht="18" x14ac:dyDescent="0.25">
      <c r="A59" s="227"/>
      <c r="B59" s="227"/>
      <c r="C59" s="227"/>
      <c r="D59" s="227"/>
      <c r="E59" s="228"/>
      <c r="F59" s="229"/>
      <c r="G59" s="229"/>
      <c r="H59" s="229"/>
      <c r="I59" s="230"/>
      <c r="J59" s="230"/>
      <c r="K59" s="230"/>
    </row>
    <row r="60" spans="1:11" s="222" customFormat="1" ht="18" x14ac:dyDescent="0.25">
      <c r="A60" s="227"/>
      <c r="B60" s="227"/>
      <c r="C60" s="227"/>
      <c r="D60" s="227"/>
      <c r="E60" s="228"/>
      <c r="F60" s="229"/>
      <c r="G60" s="229"/>
      <c r="H60" s="229"/>
      <c r="I60" s="230"/>
      <c r="J60" s="230"/>
      <c r="K60" s="230"/>
    </row>
    <row r="61" spans="1:11" s="222" customFormat="1" ht="18" x14ac:dyDescent="0.25">
      <c r="A61" s="227"/>
      <c r="B61" s="227"/>
      <c r="C61" s="227"/>
      <c r="D61" s="227"/>
      <c r="E61" s="228"/>
      <c r="F61" s="229"/>
      <c r="G61" s="229"/>
      <c r="H61" s="229"/>
      <c r="I61" s="230"/>
      <c r="J61" s="230"/>
      <c r="K61" s="230"/>
    </row>
    <row r="62" spans="1:11" s="222" customFormat="1" ht="18" x14ac:dyDescent="0.25">
      <c r="A62" s="227"/>
      <c r="B62" s="227"/>
      <c r="C62" s="227"/>
      <c r="D62" s="227"/>
      <c r="E62" s="228"/>
      <c r="F62" s="229"/>
      <c r="G62" s="229"/>
      <c r="H62" s="229"/>
      <c r="I62" s="230"/>
      <c r="J62" s="230"/>
      <c r="K62" s="230"/>
    </row>
    <row r="63" spans="1:11" s="222" customFormat="1" ht="18" x14ac:dyDescent="0.25">
      <c r="A63" s="227"/>
      <c r="B63" s="227"/>
      <c r="C63" s="227"/>
      <c r="D63" s="227"/>
      <c r="E63" s="228"/>
      <c r="F63" s="229"/>
      <c r="G63" s="229"/>
      <c r="H63" s="229"/>
      <c r="I63" s="230"/>
      <c r="J63" s="230"/>
      <c r="K63" s="230"/>
    </row>
    <row r="64" spans="1:11" s="222" customFormat="1" ht="18" x14ac:dyDescent="0.25">
      <c r="A64" s="227"/>
      <c r="B64" s="231"/>
      <c r="C64" s="227"/>
      <c r="D64" s="227"/>
      <c r="E64" s="228"/>
      <c r="F64" s="229"/>
      <c r="G64" s="229"/>
      <c r="H64" s="229"/>
      <c r="I64" s="221"/>
      <c r="J64" s="221"/>
      <c r="K64" s="221"/>
    </row>
    <row r="65" spans="1:11" s="222" customFormat="1" ht="18" x14ac:dyDescent="0.25">
      <c r="A65" s="227"/>
      <c r="B65" s="231"/>
      <c r="C65" s="227"/>
      <c r="D65" s="227"/>
      <c r="E65" s="228"/>
      <c r="F65" s="229"/>
      <c r="G65" s="229"/>
      <c r="H65" s="229"/>
      <c r="I65" s="221"/>
      <c r="J65" s="221"/>
      <c r="K65" s="221"/>
    </row>
    <row r="66" spans="1:11" s="222" customFormat="1" ht="18" x14ac:dyDescent="0.25">
      <c r="A66" s="227"/>
      <c r="B66" s="227"/>
      <c r="C66" s="227"/>
      <c r="D66" s="227"/>
      <c r="E66" s="228"/>
      <c r="F66" s="229"/>
      <c r="G66" s="229"/>
      <c r="H66" s="229"/>
      <c r="I66" s="221"/>
      <c r="J66" s="221"/>
      <c r="K66" s="221"/>
    </row>
    <row r="67" spans="1:11" s="222" customFormat="1" ht="18" x14ac:dyDescent="0.25">
      <c r="A67" s="227"/>
      <c r="B67" s="227"/>
      <c r="C67" s="227"/>
      <c r="D67" s="227"/>
      <c r="E67" s="228"/>
      <c r="F67" s="229"/>
      <c r="G67" s="229"/>
      <c r="H67" s="229"/>
      <c r="I67" s="230"/>
      <c r="J67" s="230"/>
      <c r="K67" s="230"/>
    </row>
    <row r="68" spans="1:11" s="222" customFormat="1" ht="18" x14ac:dyDescent="0.25">
      <c r="A68" s="227"/>
      <c r="B68" s="231"/>
      <c r="C68" s="227"/>
      <c r="D68" s="227"/>
      <c r="E68" s="228"/>
      <c r="F68" s="229"/>
      <c r="G68" s="229"/>
      <c r="H68" s="229"/>
      <c r="I68" s="221"/>
      <c r="J68" s="221"/>
      <c r="K68" s="221"/>
    </row>
    <row r="69" spans="1:11" s="222" customFormat="1" ht="18" x14ac:dyDescent="0.25">
      <c r="A69" s="227"/>
      <c r="B69" s="231"/>
      <c r="C69" s="227"/>
      <c r="D69" s="227"/>
      <c r="E69" s="228"/>
      <c r="F69" s="229"/>
      <c r="G69" s="229"/>
      <c r="H69" s="229"/>
      <c r="I69" s="221"/>
      <c r="J69" s="221"/>
      <c r="K69" s="221"/>
    </row>
    <row r="75" spans="1:11" ht="114.75" customHeight="1" x14ac:dyDescent="0.2"/>
  </sheetData>
  <sheetProtection algorithmName="SHA-512" hashValue="uQc7cElMqa6OJiQoXuc5uSDq4394xZC5QJl6ErHWp+x4CxsAFAnfhRF321Xlh+uSY2ajnjv/7Rv+WsoowqeM3A==" saltValue="nw5aeOHm8qpdtDlEPNLJKQ==" spinCount="100000" sheet="1" objects="1" scenarios="1" autoFilter="0"/>
  <mergeCells count="55">
    <mergeCell ref="A48:D48"/>
    <mergeCell ref="A50:D50"/>
    <mergeCell ref="H44:K44"/>
    <mergeCell ref="H45:K45"/>
    <mergeCell ref="H46:K46"/>
    <mergeCell ref="H47:K47"/>
    <mergeCell ref="H48:K48"/>
    <mergeCell ref="H49:K49"/>
    <mergeCell ref="H50:K50"/>
    <mergeCell ref="A44:D44"/>
    <mergeCell ref="A45:D45"/>
    <mergeCell ref="A46:D46"/>
    <mergeCell ref="A49:D49"/>
    <mergeCell ref="A47:D47"/>
    <mergeCell ref="A1:K1"/>
    <mergeCell ref="A31:D31"/>
    <mergeCell ref="A32:D32"/>
    <mergeCell ref="A20:D20"/>
    <mergeCell ref="A21:D21"/>
    <mergeCell ref="A2:K3"/>
    <mergeCell ref="A5:K5"/>
    <mergeCell ref="A6:K6"/>
    <mergeCell ref="J13:K13"/>
    <mergeCell ref="I20:K20"/>
    <mergeCell ref="J9:K9"/>
    <mergeCell ref="J10:K10"/>
    <mergeCell ref="J12:K12"/>
    <mergeCell ref="A15:K15"/>
    <mergeCell ref="A17:K17"/>
    <mergeCell ref="A18:K18"/>
    <mergeCell ref="A23:D23"/>
    <mergeCell ref="A26:D26"/>
    <mergeCell ref="I21:K21"/>
    <mergeCell ref="I22:K22"/>
    <mergeCell ref="I23:K23"/>
    <mergeCell ref="I26:K26"/>
    <mergeCell ref="I24:K24"/>
    <mergeCell ref="I25:K25"/>
    <mergeCell ref="A22:D22"/>
    <mergeCell ref="A27:D27"/>
    <mergeCell ref="A28:D28"/>
    <mergeCell ref="I30:K30"/>
    <mergeCell ref="A37:K38"/>
    <mergeCell ref="I33:K33"/>
    <mergeCell ref="I34:K34"/>
    <mergeCell ref="I35:K35"/>
    <mergeCell ref="A35:D35"/>
    <mergeCell ref="A33:D33"/>
    <mergeCell ref="A34:D34"/>
    <mergeCell ref="A30:D30"/>
    <mergeCell ref="I31:K31"/>
    <mergeCell ref="I32:K32"/>
    <mergeCell ref="I27:K27"/>
    <mergeCell ref="I28:K28"/>
    <mergeCell ref="I29:K29"/>
  </mergeCells>
  <printOptions horizontalCentered="1"/>
  <pageMargins left="0.23622047244094491" right="0.23622047244094491" top="0" bottom="0.11811023622047245" header="0.31496062992125984" footer="0.31496062992125984"/>
  <pageSetup paperSize="9" scale="54" orientation="portrait" r:id="rId1"/>
  <headerFooter scaleWithDoc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85"/>
  <sheetViews>
    <sheetView zoomScale="75" zoomScaleNormal="75" zoomScalePageLayoutView="75" workbookViewId="0">
      <selection activeCell="A4" sqref="A4"/>
    </sheetView>
  </sheetViews>
  <sheetFormatPr defaultColWidth="9.140625" defaultRowHeight="15" x14ac:dyDescent="0.2"/>
  <cols>
    <col min="1" max="1" width="9.28515625" style="5" customWidth="1"/>
    <col min="2" max="2" width="137.140625" style="5" customWidth="1"/>
    <col min="3" max="3" width="12.28515625" style="5" customWidth="1"/>
    <col min="4" max="4" width="9.5703125" style="6" customWidth="1"/>
    <col min="5" max="5" width="12.42578125" style="4" customWidth="1"/>
    <col min="6" max="6" width="21.85546875" style="6" customWidth="1"/>
    <col min="7" max="7" width="17.28515625" style="6" customWidth="1"/>
    <col min="8" max="8" width="22.28515625" style="6" customWidth="1"/>
    <col min="9" max="16384" width="9.140625" style="1"/>
  </cols>
  <sheetData>
    <row r="1" spans="1:8" ht="215.25" customHeight="1" x14ac:dyDescent="0.2">
      <c r="A1" s="430"/>
      <c r="B1" s="430"/>
      <c r="C1" s="430"/>
      <c r="D1" s="430"/>
      <c r="E1" s="430"/>
    </row>
    <row r="2" spans="1:8" ht="15" customHeight="1" x14ac:dyDescent="0.2">
      <c r="A2" s="334" t="s">
        <v>1204</v>
      </c>
      <c r="B2" s="334"/>
      <c r="C2" s="334"/>
      <c r="D2" s="334"/>
      <c r="E2" s="334"/>
      <c r="F2" s="7"/>
      <c r="G2" s="7"/>
      <c r="H2" s="7"/>
    </row>
    <row r="3" spans="1:8" ht="15" customHeight="1" x14ac:dyDescent="0.2">
      <c r="A3" s="334"/>
      <c r="B3" s="334"/>
      <c r="C3" s="334"/>
      <c r="D3" s="334"/>
      <c r="E3" s="334"/>
      <c r="F3" s="7"/>
      <c r="G3" s="7"/>
      <c r="H3" s="7"/>
    </row>
    <row r="4" spans="1:8" ht="12" customHeight="1" x14ac:dyDescent="0.2"/>
    <row r="5" spans="1:8" ht="12" customHeight="1" x14ac:dyDescent="0.2"/>
    <row r="6" spans="1:8" s="3" customFormat="1" ht="18" customHeight="1" x14ac:dyDescent="0.25">
      <c r="A6" s="8" t="s">
        <v>188</v>
      </c>
      <c r="B6" s="5" t="s">
        <v>189</v>
      </c>
      <c r="C6" s="5"/>
      <c r="D6" s="6"/>
      <c r="E6" s="4"/>
      <c r="F6" s="6"/>
      <c r="G6" s="6"/>
      <c r="H6" s="6"/>
    </row>
    <row r="7" spans="1:8" s="3" customFormat="1" ht="18" customHeight="1" x14ac:dyDescent="0.25">
      <c r="A7" s="8"/>
      <c r="B7" s="5" t="s">
        <v>1231</v>
      </c>
      <c r="C7" s="5"/>
      <c r="D7" s="282"/>
      <c r="E7" s="4"/>
      <c r="F7" s="282"/>
      <c r="G7" s="282"/>
      <c r="H7" s="282"/>
    </row>
    <row r="8" spans="1:8" ht="18" customHeight="1" x14ac:dyDescent="0.2">
      <c r="A8" s="8"/>
      <c r="B8" s="5" t="s">
        <v>190</v>
      </c>
    </row>
    <row r="9" spans="1:8" s="2" customFormat="1" ht="18" customHeight="1" x14ac:dyDescent="0.25">
      <c r="A9" s="8"/>
      <c r="B9" s="5" t="s">
        <v>191</v>
      </c>
      <c r="C9" s="5"/>
      <c r="D9" s="6"/>
      <c r="E9" s="4"/>
      <c r="F9" s="6"/>
      <c r="G9" s="6"/>
      <c r="H9" s="6"/>
    </row>
    <row r="10" spans="1:8" s="3" customFormat="1" ht="18" customHeight="1" x14ac:dyDescent="0.25">
      <c r="A10" s="8"/>
      <c r="B10" s="5" t="s">
        <v>193</v>
      </c>
      <c r="C10" s="5"/>
      <c r="D10" s="6"/>
      <c r="E10" s="4"/>
      <c r="F10" s="6"/>
      <c r="G10" s="6"/>
      <c r="H10" s="6"/>
    </row>
    <row r="11" spans="1:8" s="2" customFormat="1" ht="18" customHeight="1" x14ac:dyDescent="0.25">
      <c r="A11" s="8"/>
      <c r="B11" s="5" t="s">
        <v>192</v>
      </c>
      <c r="C11" s="5"/>
      <c r="D11" s="6"/>
      <c r="E11" s="4"/>
      <c r="F11" s="6"/>
      <c r="G11" s="6"/>
      <c r="H11" s="6"/>
    </row>
    <row r="12" spans="1:8" s="2" customFormat="1" ht="14.1" customHeight="1" x14ac:dyDescent="0.25">
      <c r="A12" s="8"/>
      <c r="B12" s="5"/>
      <c r="C12" s="5"/>
      <c r="D12" s="6"/>
      <c r="E12" s="4"/>
      <c r="F12" s="6"/>
      <c r="G12" s="6"/>
      <c r="H12" s="6"/>
    </row>
    <row r="13" spans="1:8" s="2" customFormat="1" ht="18" x14ac:dyDescent="0.25">
      <c r="A13" s="8" t="s">
        <v>194</v>
      </c>
      <c r="B13" s="5" t="s">
        <v>215</v>
      </c>
      <c r="C13" s="5"/>
      <c r="D13" s="6"/>
      <c r="E13" s="4"/>
      <c r="F13" s="6"/>
      <c r="G13" s="6"/>
      <c r="H13" s="6"/>
    </row>
    <row r="14" spans="1:8" s="2" customFormat="1" ht="18" x14ac:dyDescent="0.25">
      <c r="A14" s="8"/>
      <c r="B14" s="5" t="s">
        <v>216</v>
      </c>
      <c r="C14" s="5"/>
      <c r="D14" s="6"/>
      <c r="E14" s="4"/>
      <c r="F14" s="6"/>
      <c r="G14" s="6"/>
      <c r="H14" s="6"/>
    </row>
    <row r="15" spans="1:8" s="2" customFormat="1" ht="14.1" customHeight="1" x14ac:dyDescent="0.25">
      <c r="A15" s="8"/>
      <c r="B15" s="5"/>
      <c r="C15" s="5"/>
      <c r="D15" s="6"/>
      <c r="E15" s="4"/>
      <c r="F15" s="6"/>
      <c r="G15" s="6"/>
      <c r="H15" s="6"/>
    </row>
    <row r="16" spans="1:8" s="2" customFormat="1" ht="18" x14ac:dyDescent="0.25">
      <c r="A16" s="8" t="s">
        <v>196</v>
      </c>
      <c r="B16" s="5" t="s">
        <v>195</v>
      </c>
      <c r="C16" s="5"/>
      <c r="D16" s="6"/>
      <c r="E16" s="4"/>
      <c r="F16" s="6"/>
      <c r="G16" s="6"/>
      <c r="H16" s="6"/>
    </row>
    <row r="17" spans="1:8" s="2" customFormat="1" ht="18" x14ac:dyDescent="0.25">
      <c r="A17" s="8"/>
      <c r="B17" s="5" t="s">
        <v>1112</v>
      </c>
      <c r="C17" s="5"/>
      <c r="D17" s="6"/>
      <c r="E17" s="4"/>
      <c r="F17" s="6"/>
      <c r="G17" s="6"/>
      <c r="H17" s="6"/>
    </row>
    <row r="18" spans="1:8" s="2" customFormat="1" ht="18" x14ac:dyDescent="0.25">
      <c r="A18" s="8"/>
      <c r="B18" s="5" t="s">
        <v>1113</v>
      </c>
      <c r="C18" s="5"/>
      <c r="D18" s="6"/>
      <c r="E18" s="4"/>
      <c r="F18" s="6"/>
      <c r="G18" s="6"/>
      <c r="H18" s="6"/>
    </row>
    <row r="19" spans="1:8" s="2" customFormat="1" ht="18" x14ac:dyDescent="0.25">
      <c r="A19" s="8"/>
      <c r="B19" s="5" t="s">
        <v>1111</v>
      </c>
      <c r="C19" s="5"/>
      <c r="D19" s="269"/>
      <c r="E19" s="4"/>
      <c r="F19" s="269"/>
      <c r="G19" s="269"/>
      <c r="H19" s="269"/>
    </row>
    <row r="20" spans="1:8" s="2" customFormat="1" ht="14.1" customHeight="1" x14ac:dyDescent="0.25">
      <c r="A20" s="8"/>
      <c r="B20" s="5"/>
      <c r="C20" s="5"/>
      <c r="D20" s="269"/>
      <c r="E20" s="4"/>
      <c r="F20" s="269"/>
      <c r="G20" s="269"/>
      <c r="H20" s="269"/>
    </row>
    <row r="21" spans="1:8" s="2" customFormat="1" ht="18" x14ac:dyDescent="0.25">
      <c r="A21" s="8"/>
      <c r="B21" s="5" t="s">
        <v>1108</v>
      </c>
      <c r="C21" s="5"/>
      <c r="D21" s="269"/>
      <c r="E21" s="4"/>
      <c r="F21" s="269"/>
      <c r="G21" s="269"/>
      <c r="H21" s="269"/>
    </row>
    <row r="22" spans="1:8" s="2" customFormat="1" ht="18" x14ac:dyDescent="0.25">
      <c r="A22" s="8"/>
      <c r="B22" s="5" t="s">
        <v>1109</v>
      </c>
      <c r="C22" s="5"/>
      <c r="D22" s="269"/>
      <c r="E22" s="4"/>
      <c r="F22" s="269"/>
      <c r="G22" s="269"/>
      <c r="H22" s="269"/>
    </row>
    <row r="23" spans="1:8" s="2" customFormat="1" ht="18" x14ac:dyDescent="0.25">
      <c r="A23" s="8"/>
      <c r="B23" s="5" t="s">
        <v>1110</v>
      </c>
      <c r="C23" s="5"/>
      <c r="D23" s="269"/>
      <c r="E23" s="4"/>
      <c r="F23" s="269"/>
      <c r="G23" s="269"/>
      <c r="H23" s="269"/>
    </row>
    <row r="24" spans="1:8" s="2" customFormat="1" ht="14.1" customHeight="1" x14ac:dyDescent="0.25">
      <c r="A24" s="8"/>
      <c r="B24" s="5"/>
      <c r="C24" s="5"/>
      <c r="D24" s="6"/>
      <c r="E24" s="4"/>
      <c r="F24" s="6"/>
      <c r="G24" s="6"/>
      <c r="H24" s="6"/>
    </row>
    <row r="25" spans="1:8" ht="12.75" customHeight="1" x14ac:dyDescent="0.2">
      <c r="A25" s="8" t="s">
        <v>197</v>
      </c>
      <c r="B25" s="5" t="s">
        <v>232</v>
      </c>
    </row>
    <row r="26" spans="1:8" s="2" customFormat="1" ht="18" x14ac:dyDescent="0.25">
      <c r="A26" s="8"/>
      <c r="B26" s="5" t="s">
        <v>227</v>
      </c>
      <c r="C26" s="5"/>
      <c r="D26" s="6"/>
      <c r="E26" s="4"/>
      <c r="F26" s="6"/>
      <c r="G26" s="6"/>
      <c r="H26" s="6"/>
    </row>
    <row r="27" spans="1:8" s="2" customFormat="1" ht="18" x14ac:dyDescent="0.25">
      <c r="A27" s="8"/>
      <c r="B27" s="5" t="s">
        <v>226</v>
      </c>
      <c r="C27" s="5"/>
      <c r="D27" s="6"/>
      <c r="E27" s="4"/>
      <c r="F27" s="6"/>
      <c r="G27" s="6"/>
      <c r="H27" s="6"/>
    </row>
    <row r="28" spans="1:8" s="2" customFormat="1" ht="14.1" customHeight="1" x14ac:dyDescent="0.25">
      <c r="A28" s="8"/>
      <c r="B28" s="5"/>
      <c r="C28" s="5"/>
      <c r="D28" s="6"/>
      <c r="E28" s="4"/>
      <c r="F28" s="6"/>
      <c r="G28" s="6"/>
      <c r="H28" s="6"/>
    </row>
    <row r="29" spans="1:8" s="2" customFormat="1" ht="18" x14ac:dyDescent="0.25">
      <c r="A29" s="8" t="s">
        <v>198</v>
      </c>
      <c r="B29" s="5" t="s">
        <v>228</v>
      </c>
      <c r="C29" s="5"/>
      <c r="D29" s="6"/>
      <c r="E29" s="4"/>
      <c r="F29" s="6"/>
      <c r="G29" s="6"/>
      <c r="H29" s="6"/>
    </row>
    <row r="30" spans="1:8" s="2" customFormat="1" ht="18" x14ac:dyDescent="0.25">
      <c r="A30" s="8"/>
      <c r="B30" s="5" t="s">
        <v>229</v>
      </c>
      <c r="C30" s="5"/>
      <c r="D30" s="6"/>
      <c r="E30" s="4"/>
      <c r="F30" s="6"/>
      <c r="G30" s="6"/>
      <c r="H30" s="6"/>
    </row>
    <row r="31" spans="1:8" s="3" customFormat="1" ht="14.1" customHeight="1" x14ac:dyDescent="0.25">
      <c r="A31" s="8"/>
      <c r="B31" s="5"/>
      <c r="C31" s="5"/>
      <c r="D31" s="6"/>
      <c r="E31" s="4"/>
      <c r="F31" s="6"/>
      <c r="G31" s="6"/>
      <c r="H31" s="6"/>
    </row>
    <row r="32" spans="1:8" s="2" customFormat="1" ht="18" x14ac:dyDescent="0.25">
      <c r="A32" s="8" t="s">
        <v>203</v>
      </c>
      <c r="B32" s="5" t="s">
        <v>199</v>
      </c>
      <c r="C32" s="5"/>
      <c r="D32" s="6"/>
      <c r="E32" s="4"/>
      <c r="F32" s="6"/>
      <c r="G32" s="6"/>
      <c r="H32" s="6"/>
    </row>
    <row r="33" spans="1:8" s="2" customFormat="1" ht="18" x14ac:dyDescent="0.25">
      <c r="A33" s="8"/>
      <c r="B33" s="1" t="s">
        <v>200</v>
      </c>
      <c r="C33" s="5"/>
      <c r="D33" s="6"/>
      <c r="E33" s="4"/>
      <c r="F33" s="6"/>
      <c r="G33" s="6"/>
      <c r="H33" s="6"/>
    </row>
    <row r="34" spans="1:8" s="2" customFormat="1" ht="18" x14ac:dyDescent="0.25">
      <c r="A34" s="8"/>
      <c r="B34" s="5" t="s">
        <v>201</v>
      </c>
      <c r="C34" s="5"/>
      <c r="D34" s="6"/>
      <c r="E34" s="4"/>
      <c r="F34" s="6"/>
      <c r="G34" s="6"/>
      <c r="H34" s="6"/>
    </row>
    <row r="35" spans="1:8" s="2" customFormat="1" ht="18" x14ac:dyDescent="0.25">
      <c r="A35" s="8"/>
      <c r="B35" s="5" t="s">
        <v>202</v>
      </c>
      <c r="C35" s="5"/>
      <c r="D35" s="6"/>
      <c r="E35" s="4"/>
      <c r="F35" s="6"/>
      <c r="G35" s="6"/>
      <c r="H35" s="6"/>
    </row>
    <row r="36" spans="1:8" s="2" customFormat="1" ht="14.1" customHeight="1" x14ac:dyDescent="0.25">
      <c r="A36" s="8"/>
      <c r="B36" s="5"/>
      <c r="C36" s="5"/>
      <c r="D36" s="6"/>
      <c r="E36" s="4"/>
      <c r="F36" s="6"/>
      <c r="G36" s="6"/>
      <c r="H36" s="6"/>
    </row>
    <row r="37" spans="1:8" s="2" customFormat="1" ht="18" x14ac:dyDescent="0.25">
      <c r="A37" s="8" t="s">
        <v>206</v>
      </c>
      <c r="B37" s="5" t="s">
        <v>204</v>
      </c>
      <c r="C37" s="5"/>
      <c r="D37" s="6"/>
      <c r="E37" s="4"/>
      <c r="F37" s="6"/>
      <c r="G37" s="6"/>
      <c r="H37" s="6"/>
    </row>
    <row r="38" spans="1:8" s="2" customFormat="1" ht="18" x14ac:dyDescent="0.25">
      <c r="A38" s="8"/>
      <c r="B38" s="5" t="s">
        <v>205</v>
      </c>
      <c r="C38" s="5"/>
      <c r="D38" s="6"/>
      <c r="E38" s="4"/>
      <c r="F38" s="6"/>
      <c r="G38" s="6"/>
      <c r="H38" s="6"/>
    </row>
    <row r="39" spans="1:8" s="2" customFormat="1" ht="14.1" customHeight="1" x14ac:dyDescent="0.25">
      <c r="A39" s="8"/>
      <c r="B39" s="5"/>
      <c r="C39" s="5"/>
      <c r="D39" s="6"/>
      <c r="E39" s="4"/>
      <c r="F39" s="6"/>
      <c r="G39" s="6"/>
      <c r="H39" s="6"/>
    </row>
    <row r="40" spans="1:8" s="2" customFormat="1" ht="18" x14ac:dyDescent="0.25">
      <c r="A40" s="8" t="s">
        <v>210</v>
      </c>
      <c r="B40" s="5" t="s">
        <v>207</v>
      </c>
      <c r="C40" s="5"/>
      <c r="D40" s="6"/>
      <c r="E40" s="4"/>
      <c r="F40" s="6"/>
      <c r="G40" s="6"/>
      <c r="H40" s="6"/>
    </row>
    <row r="41" spans="1:8" s="2" customFormat="1" ht="18" x14ac:dyDescent="0.25">
      <c r="A41" s="8"/>
      <c r="B41" s="5" t="s">
        <v>208</v>
      </c>
      <c r="C41" s="5"/>
      <c r="D41" s="6"/>
      <c r="E41" s="4"/>
      <c r="F41" s="6"/>
      <c r="G41" s="6"/>
      <c r="H41" s="6"/>
    </row>
    <row r="42" spans="1:8" s="2" customFormat="1" ht="18" x14ac:dyDescent="0.25">
      <c r="A42" s="8"/>
      <c r="B42" s="5" t="s">
        <v>209</v>
      </c>
      <c r="C42" s="5"/>
      <c r="D42" s="6"/>
      <c r="E42" s="4"/>
      <c r="F42" s="6"/>
      <c r="G42" s="6"/>
      <c r="H42" s="6"/>
    </row>
    <row r="43" spans="1:8" s="2" customFormat="1" ht="14.1" customHeight="1" x14ac:dyDescent="0.25">
      <c r="A43" s="8"/>
      <c r="B43" s="5"/>
      <c r="C43" s="5"/>
      <c r="D43" s="6"/>
      <c r="E43" s="4"/>
      <c r="F43" s="6"/>
      <c r="G43" s="6"/>
      <c r="H43" s="6"/>
    </row>
    <row r="44" spans="1:8" s="2" customFormat="1" ht="18" x14ac:dyDescent="0.25">
      <c r="A44" s="8" t="s">
        <v>211</v>
      </c>
      <c r="B44" s="5" t="s">
        <v>233</v>
      </c>
      <c r="C44" s="5"/>
      <c r="D44" s="6"/>
      <c r="E44" s="4"/>
      <c r="F44" s="6"/>
      <c r="G44" s="6"/>
      <c r="H44" s="6"/>
    </row>
    <row r="45" spans="1:8" s="2" customFormat="1" ht="18" x14ac:dyDescent="0.25">
      <c r="A45" s="8"/>
      <c r="B45" s="5" t="s">
        <v>234</v>
      </c>
      <c r="C45" s="5"/>
      <c r="D45" s="6"/>
      <c r="E45" s="4"/>
      <c r="F45" s="6"/>
      <c r="G45" s="6"/>
      <c r="H45" s="6"/>
    </row>
    <row r="46" spans="1:8" s="2" customFormat="1" ht="14.1" customHeight="1" x14ac:dyDescent="0.25">
      <c r="A46" s="8"/>
      <c r="B46" s="5"/>
      <c r="C46" s="5"/>
      <c r="D46" s="6"/>
      <c r="E46" s="4"/>
      <c r="F46" s="6"/>
      <c r="G46" s="6"/>
      <c r="H46" s="6"/>
    </row>
    <row r="47" spans="1:8" s="2" customFormat="1" ht="18" x14ac:dyDescent="0.25">
      <c r="A47" s="8" t="s">
        <v>213</v>
      </c>
      <c r="B47" s="5" t="s">
        <v>212</v>
      </c>
      <c r="C47" s="5"/>
      <c r="D47" s="6"/>
      <c r="E47" s="4"/>
      <c r="F47" s="6"/>
      <c r="G47" s="6"/>
      <c r="H47" s="6"/>
    </row>
    <row r="48" spans="1:8" s="2" customFormat="1" ht="14.1" customHeight="1" x14ac:dyDescent="0.25">
      <c r="A48" s="8"/>
      <c r="B48" s="5"/>
      <c r="C48" s="5"/>
      <c r="D48" s="6"/>
      <c r="E48" s="4"/>
      <c r="F48" s="6"/>
      <c r="G48" s="6"/>
      <c r="H48" s="6"/>
    </row>
    <row r="49" spans="1:8" s="2" customFormat="1" ht="18" x14ac:dyDescent="0.25">
      <c r="A49" s="8" t="s">
        <v>220</v>
      </c>
      <c r="B49" s="5" t="s">
        <v>214</v>
      </c>
      <c r="C49" s="5"/>
      <c r="D49" s="6"/>
      <c r="E49" s="4"/>
      <c r="F49" s="6"/>
      <c r="G49" s="6"/>
      <c r="H49" s="6"/>
    </row>
    <row r="50" spans="1:8" s="2" customFormat="1" ht="14.1" customHeight="1" x14ac:dyDescent="0.25">
      <c r="A50" s="8"/>
      <c r="B50" s="5"/>
      <c r="C50" s="5"/>
      <c r="D50" s="6"/>
      <c r="E50" s="4"/>
      <c r="F50" s="6"/>
      <c r="G50" s="6"/>
      <c r="H50" s="6"/>
    </row>
    <row r="51" spans="1:8" s="2" customFormat="1" ht="18" x14ac:dyDescent="0.25">
      <c r="A51" s="8" t="s">
        <v>221</v>
      </c>
      <c r="B51" s="5" t="s">
        <v>230</v>
      </c>
      <c r="C51" s="5"/>
      <c r="D51" s="6"/>
      <c r="E51" s="4"/>
      <c r="F51" s="6"/>
      <c r="G51" s="6"/>
      <c r="H51" s="6"/>
    </row>
    <row r="52" spans="1:8" s="2" customFormat="1" ht="18" x14ac:dyDescent="0.25">
      <c r="A52" s="8"/>
      <c r="B52" s="5" t="s">
        <v>231</v>
      </c>
      <c r="C52" s="5"/>
      <c r="D52" s="6"/>
      <c r="E52" s="4"/>
      <c r="F52" s="6"/>
      <c r="G52" s="6"/>
      <c r="H52" s="6"/>
    </row>
    <row r="53" spans="1:8" s="2" customFormat="1" ht="14.1" customHeight="1" x14ac:dyDescent="0.25">
      <c r="A53" s="8"/>
      <c r="B53" s="5"/>
      <c r="C53" s="5"/>
      <c r="D53" s="6"/>
      <c r="E53" s="4"/>
      <c r="F53" s="6"/>
      <c r="G53" s="6"/>
      <c r="H53" s="6"/>
    </row>
    <row r="54" spans="1:8" s="2" customFormat="1" ht="18" x14ac:dyDescent="0.25">
      <c r="A54" s="8" t="s">
        <v>222</v>
      </c>
      <c r="B54" s="5" t="s">
        <v>235</v>
      </c>
      <c r="C54" s="5"/>
      <c r="D54" s="6"/>
      <c r="E54" s="4"/>
      <c r="F54" s="6"/>
      <c r="G54" s="6"/>
      <c r="H54" s="6"/>
    </row>
    <row r="55" spans="1:8" s="2" customFormat="1" ht="18" x14ac:dyDescent="0.25">
      <c r="A55" s="8"/>
      <c r="B55" s="5" t="s">
        <v>236</v>
      </c>
      <c r="C55" s="5"/>
      <c r="D55" s="6"/>
      <c r="E55" s="4"/>
      <c r="F55" s="6"/>
      <c r="G55" s="6"/>
      <c r="H55" s="6"/>
    </row>
    <row r="56" spans="1:8" s="2" customFormat="1" ht="14.1" customHeight="1" x14ac:dyDescent="0.25">
      <c r="A56" s="8"/>
      <c r="B56" s="5"/>
      <c r="C56" s="5"/>
      <c r="D56" s="6"/>
      <c r="E56" s="4"/>
      <c r="F56" s="6"/>
      <c r="G56" s="6"/>
      <c r="H56" s="6"/>
    </row>
    <row r="57" spans="1:8" s="2" customFormat="1" ht="18" x14ac:dyDescent="0.25">
      <c r="A57" s="8" t="s">
        <v>223</v>
      </c>
      <c r="B57" s="5" t="s">
        <v>218</v>
      </c>
      <c r="C57" s="5"/>
      <c r="D57" s="6"/>
      <c r="E57" s="4"/>
      <c r="F57" s="6"/>
      <c r="G57" s="6"/>
      <c r="H57" s="6"/>
    </row>
    <row r="58" spans="1:8" s="2" customFormat="1" ht="14.1" customHeight="1" x14ac:dyDescent="0.25">
      <c r="A58" s="8"/>
      <c r="B58" s="5"/>
      <c r="C58" s="5"/>
      <c r="D58" s="6"/>
      <c r="E58" s="4"/>
      <c r="F58" s="6"/>
      <c r="G58" s="6"/>
      <c r="H58" s="6"/>
    </row>
    <row r="59" spans="1:8" s="3" customFormat="1" ht="18.75" customHeight="1" x14ac:dyDescent="0.25">
      <c r="A59" s="8" t="s">
        <v>224</v>
      </c>
      <c r="B59" s="5" t="s">
        <v>217</v>
      </c>
      <c r="C59" s="5"/>
      <c r="D59" s="6"/>
      <c r="E59" s="4"/>
      <c r="F59" s="6"/>
      <c r="G59" s="6"/>
      <c r="H59" s="6"/>
    </row>
    <row r="60" spans="1:8" s="2" customFormat="1" ht="14.1" customHeight="1" x14ac:dyDescent="0.25">
      <c r="A60" s="8"/>
      <c r="B60" s="5"/>
      <c r="C60" s="5"/>
      <c r="D60" s="6"/>
      <c r="E60" s="4"/>
      <c r="F60" s="6"/>
      <c r="G60" s="6"/>
      <c r="H60" s="6"/>
    </row>
    <row r="61" spans="1:8" s="2" customFormat="1" ht="18" x14ac:dyDescent="0.25">
      <c r="A61" s="8" t="s">
        <v>225</v>
      </c>
      <c r="B61" s="5" t="s">
        <v>219</v>
      </c>
      <c r="C61" s="5"/>
      <c r="D61" s="6"/>
      <c r="E61" s="4"/>
      <c r="F61" s="6"/>
      <c r="G61" s="6"/>
      <c r="H61" s="6"/>
    </row>
    <row r="62" spans="1:8" s="2" customFormat="1" ht="14.1" customHeight="1" x14ac:dyDescent="0.25">
      <c r="A62" s="5"/>
      <c r="B62" s="5"/>
      <c r="C62" s="5"/>
      <c r="D62" s="6"/>
      <c r="E62" s="4"/>
      <c r="F62" s="6"/>
      <c r="G62" s="6"/>
      <c r="H62" s="6"/>
    </row>
    <row r="63" spans="1:8" s="2" customFormat="1" ht="14.1" customHeight="1" x14ac:dyDescent="0.25">
      <c r="A63" s="5"/>
      <c r="B63" s="5"/>
      <c r="C63" s="5"/>
      <c r="D63" s="138"/>
      <c r="E63" s="4"/>
      <c r="F63" s="138"/>
      <c r="G63" s="138"/>
      <c r="H63" s="138"/>
    </row>
    <row r="64" spans="1:8" s="2" customFormat="1" ht="14.1" customHeight="1" x14ac:dyDescent="0.25">
      <c r="A64" s="5"/>
      <c r="B64" s="5"/>
      <c r="C64" s="5"/>
      <c r="D64" s="138"/>
      <c r="E64" s="4"/>
      <c r="F64" s="138"/>
      <c r="G64" s="138"/>
      <c r="H64" s="138"/>
    </row>
    <row r="65" spans="1:8" s="2" customFormat="1" ht="14.1" customHeight="1" x14ac:dyDescent="0.25">
      <c r="A65" s="5"/>
      <c r="B65" s="5"/>
      <c r="C65" s="5"/>
      <c r="D65" s="146"/>
      <c r="E65" s="4"/>
      <c r="F65" s="146"/>
      <c r="G65" s="146"/>
      <c r="H65" s="146"/>
    </row>
    <row r="66" spans="1:8" s="2" customFormat="1" ht="14.1" customHeight="1" x14ac:dyDescent="0.25">
      <c r="A66" s="5"/>
      <c r="B66" s="5"/>
      <c r="C66" s="5"/>
      <c r="D66" s="146"/>
      <c r="E66" s="4"/>
      <c r="F66" s="146"/>
      <c r="G66" s="146"/>
      <c r="H66" s="146"/>
    </row>
    <row r="67" spans="1:8" s="2" customFormat="1" ht="14.1" customHeight="1" x14ac:dyDescent="0.25">
      <c r="A67" s="5"/>
      <c r="B67" s="5"/>
      <c r="C67" s="5"/>
      <c r="D67" s="146"/>
      <c r="E67" s="4"/>
      <c r="F67" s="146"/>
      <c r="G67" s="146"/>
      <c r="H67" s="146"/>
    </row>
    <row r="68" spans="1:8" s="2" customFormat="1" ht="14.1" customHeight="1" x14ac:dyDescent="0.25">
      <c r="A68" s="5"/>
      <c r="B68" s="5"/>
      <c r="C68" s="5"/>
      <c r="D68" s="146"/>
      <c r="E68" s="4"/>
      <c r="F68" s="146"/>
      <c r="G68" s="146"/>
      <c r="H68" s="146"/>
    </row>
    <row r="69" spans="1:8" s="2" customFormat="1" ht="14.1" customHeight="1" x14ac:dyDescent="0.25">
      <c r="A69" s="5"/>
      <c r="B69" s="5"/>
      <c r="C69" s="5"/>
      <c r="D69" s="146"/>
      <c r="E69" s="4"/>
      <c r="F69" s="146"/>
      <c r="G69" s="146"/>
      <c r="H69" s="146"/>
    </row>
    <row r="70" spans="1:8" s="2" customFormat="1" ht="14.1" customHeight="1" x14ac:dyDescent="0.25">
      <c r="A70" s="5"/>
      <c r="B70" s="5"/>
      <c r="C70" s="5"/>
      <c r="D70" s="146"/>
      <c r="E70" s="4"/>
      <c r="F70" s="146"/>
      <c r="G70" s="146"/>
      <c r="H70" s="146"/>
    </row>
    <row r="71" spans="1:8" s="2" customFormat="1" ht="14.1" customHeight="1" x14ac:dyDescent="0.25">
      <c r="A71" s="5"/>
      <c r="B71" s="5"/>
      <c r="C71" s="5"/>
      <c r="D71" s="146"/>
      <c r="E71" s="4"/>
      <c r="F71" s="146"/>
      <c r="G71" s="146"/>
      <c r="H71" s="146"/>
    </row>
    <row r="72" spans="1:8" s="2" customFormat="1" ht="14.1" customHeight="1" x14ac:dyDescent="0.25">
      <c r="A72" s="5"/>
      <c r="B72" s="5"/>
      <c r="C72" s="5"/>
      <c r="D72" s="146"/>
      <c r="E72" s="4"/>
      <c r="F72" s="146"/>
      <c r="G72" s="146"/>
      <c r="H72" s="146"/>
    </row>
    <row r="73" spans="1:8" s="2" customFormat="1" ht="14.1" customHeight="1" x14ac:dyDescent="0.25">
      <c r="A73" s="5"/>
      <c r="B73" s="5"/>
      <c r="C73" s="5"/>
      <c r="D73" s="146"/>
      <c r="E73" s="4"/>
      <c r="F73" s="146"/>
      <c r="G73" s="146"/>
      <c r="H73" s="146"/>
    </row>
    <row r="74" spans="1:8" s="2" customFormat="1" ht="14.1" customHeight="1" x14ac:dyDescent="0.25">
      <c r="A74" s="5"/>
      <c r="B74" s="5"/>
      <c r="C74" s="5"/>
      <c r="D74" s="146"/>
      <c r="E74" s="4"/>
      <c r="F74" s="146"/>
      <c r="G74" s="146"/>
      <c r="H74" s="146"/>
    </row>
    <row r="75" spans="1:8" s="2" customFormat="1" ht="14.1" customHeight="1" x14ac:dyDescent="0.25">
      <c r="A75" s="5"/>
      <c r="B75" s="5"/>
      <c r="C75" s="5"/>
      <c r="D75" s="146"/>
      <c r="E75" s="4"/>
      <c r="F75" s="146"/>
      <c r="G75" s="146"/>
      <c r="H75" s="146"/>
    </row>
    <row r="76" spans="1:8" s="2" customFormat="1" ht="14.1" customHeight="1" x14ac:dyDescent="0.25">
      <c r="A76" s="5"/>
      <c r="B76" s="5"/>
      <c r="C76" s="5"/>
      <c r="D76" s="146"/>
      <c r="E76" s="4"/>
      <c r="F76" s="146"/>
      <c r="G76" s="146"/>
      <c r="H76" s="146"/>
    </row>
    <row r="77" spans="1:8" s="2" customFormat="1" ht="14.1" customHeight="1" x14ac:dyDescent="0.25">
      <c r="A77" s="5"/>
      <c r="B77" s="5"/>
      <c r="C77" s="5"/>
      <c r="D77" s="146"/>
      <c r="E77" s="4"/>
      <c r="F77" s="146"/>
      <c r="G77" s="146"/>
      <c r="H77" s="146"/>
    </row>
    <row r="78" spans="1:8" s="2" customFormat="1" ht="14.1" customHeight="1" x14ac:dyDescent="0.25">
      <c r="A78" s="5"/>
      <c r="B78" s="5"/>
      <c r="C78" s="5"/>
      <c r="D78" s="146"/>
      <c r="E78" s="4"/>
      <c r="F78" s="146"/>
      <c r="G78" s="146"/>
      <c r="H78" s="146"/>
    </row>
    <row r="79" spans="1:8" s="2" customFormat="1" ht="14.1" customHeight="1" x14ac:dyDescent="0.25">
      <c r="A79" s="5"/>
      <c r="B79" s="5"/>
      <c r="C79" s="5"/>
      <c r="D79" s="146"/>
      <c r="E79" s="4"/>
      <c r="F79" s="146"/>
      <c r="G79" s="146"/>
      <c r="H79" s="146"/>
    </row>
    <row r="80" spans="1:8" s="2" customFormat="1" ht="14.1" customHeight="1" x14ac:dyDescent="0.25">
      <c r="A80" s="5"/>
      <c r="B80" s="5"/>
      <c r="C80" s="5"/>
      <c r="D80" s="138"/>
      <c r="E80" s="4"/>
      <c r="F80" s="138"/>
      <c r="G80" s="138"/>
      <c r="H80" s="138"/>
    </row>
    <row r="81" spans="1:8" s="2" customFormat="1" ht="14.1" customHeight="1" x14ac:dyDescent="0.25">
      <c r="A81" s="5"/>
      <c r="B81" s="5"/>
      <c r="C81" s="5"/>
      <c r="D81" s="138"/>
      <c r="E81" s="4"/>
      <c r="F81" s="138"/>
      <c r="G81" s="138"/>
      <c r="H81" s="138"/>
    </row>
    <row r="82" spans="1:8" s="2" customFormat="1" ht="14.1" customHeight="1" x14ac:dyDescent="0.25">
      <c r="A82" s="5"/>
      <c r="B82" s="5"/>
      <c r="C82" s="5"/>
      <c r="D82" s="138"/>
      <c r="E82" s="4"/>
      <c r="F82" s="138"/>
      <c r="G82" s="138"/>
      <c r="H82" s="138"/>
    </row>
    <row r="85" spans="1:8" ht="109.5" customHeight="1" x14ac:dyDescent="0.2"/>
  </sheetData>
  <sheetProtection algorithmName="SHA-512" hashValue="D+WZJatHHwC1q9Tcnuk+kYs2cTcpqI+eFBSlSvRYirhd5tVh9cVN8dgMjQWerlNCYhrRWuxgEi6JxbGqTPQw/g==" saltValue="7BKkQgngY88CD95rXN2PBQ==" spinCount="100000" sheet="1" objects="1" scenarios="1" selectLockedCells="1" autoFilter="0" selectUnlockedCells="1"/>
  <mergeCells count="2">
    <mergeCell ref="A2:E3"/>
    <mergeCell ref="A1:E1"/>
  </mergeCells>
  <printOptions horizontalCentered="1"/>
  <pageMargins left="0.23622047244094491" right="0.23622047244094491" top="0" bottom="0.11811023622047245" header="0.31496062992125984" footer="0.31496062992125984"/>
  <pageSetup paperSize="9" scale="54" fitToHeight="3" orientation="portrait" r:id="rId1"/>
  <headerFooter scaleWithDoc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V170"/>
  <sheetViews>
    <sheetView zoomScale="75" zoomScaleNormal="75" zoomScaleSheetLayoutView="75" zoomScalePageLayoutView="75" workbookViewId="0">
      <pane ySplit="8" topLeftCell="A22" activePane="bottomLeft" state="frozen"/>
      <selection pane="bottomLeft" activeCell="E24" sqref="E24:H24"/>
    </sheetView>
  </sheetViews>
  <sheetFormatPr defaultColWidth="9.140625" defaultRowHeight="12.75" x14ac:dyDescent="0.2"/>
  <cols>
    <col min="1" max="2" width="19.5703125" style="15" customWidth="1"/>
    <col min="3" max="3" width="11.7109375" style="15" customWidth="1"/>
    <col min="4" max="4" width="30" style="15" customWidth="1"/>
    <col min="5" max="5" width="47" style="15" customWidth="1"/>
    <col min="6" max="6" width="25.28515625" style="15" customWidth="1"/>
    <col min="7" max="7" width="25.140625" style="298" customWidth="1"/>
    <col min="8" max="8" width="48.140625" style="298" customWidth="1"/>
    <col min="9" max="22" width="9.140625" style="245"/>
    <col min="23" max="16384" width="9.140625" style="15"/>
  </cols>
  <sheetData>
    <row r="1" spans="1:8" s="245" customFormat="1" ht="275.25" customHeight="1" x14ac:dyDescent="0.2">
      <c r="A1" s="412"/>
      <c r="B1" s="412"/>
      <c r="C1" s="412"/>
      <c r="D1" s="412"/>
      <c r="E1" s="412"/>
      <c r="F1" s="412"/>
      <c r="G1" s="412"/>
      <c r="H1" s="412"/>
    </row>
    <row r="2" spans="1:8" s="1" customFormat="1" ht="15" customHeight="1" x14ac:dyDescent="0.2">
      <c r="A2" s="334" t="s">
        <v>718</v>
      </c>
      <c r="B2" s="334"/>
      <c r="C2" s="334"/>
      <c r="D2" s="334"/>
      <c r="E2" s="334"/>
      <c r="F2" s="334"/>
      <c r="G2" s="334"/>
      <c r="H2" s="334"/>
    </row>
    <row r="3" spans="1:8" s="1" customFormat="1" ht="15" customHeight="1" x14ac:dyDescent="0.2">
      <c r="A3" s="334"/>
      <c r="B3" s="334"/>
      <c r="C3" s="334"/>
      <c r="D3" s="334"/>
      <c r="E3" s="334"/>
      <c r="F3" s="334"/>
      <c r="G3" s="334"/>
      <c r="H3" s="334"/>
    </row>
    <row r="4" spans="1:8" s="1" customFormat="1" ht="12" customHeight="1" x14ac:dyDescent="0.2">
      <c r="A4" s="5"/>
      <c r="B4" s="5"/>
      <c r="C4" s="297"/>
      <c r="D4" s="71"/>
      <c r="E4" s="297"/>
      <c r="F4" s="297"/>
      <c r="G4" s="297"/>
    </row>
    <row r="5" spans="1:8" s="2" customFormat="1" ht="18.75" x14ac:dyDescent="0.3">
      <c r="A5" s="431" t="s">
        <v>495</v>
      </c>
      <c r="B5" s="431"/>
      <c r="C5" s="431"/>
      <c r="D5" s="431"/>
      <c r="E5" s="431"/>
      <c r="F5" s="431"/>
      <c r="G5" s="431"/>
      <c r="H5" s="431"/>
    </row>
    <row r="6" spans="1:8" s="2" customFormat="1" ht="18.75" x14ac:dyDescent="0.3">
      <c r="A6" s="431" t="s">
        <v>496</v>
      </c>
      <c r="B6" s="431"/>
      <c r="C6" s="431"/>
      <c r="D6" s="431"/>
      <c r="E6" s="431"/>
      <c r="F6" s="431"/>
      <c r="G6" s="431"/>
      <c r="H6" s="431"/>
    </row>
    <row r="7" spans="1:8" s="259" customFormat="1" ht="19.5" thickBot="1" x14ac:dyDescent="0.35">
      <c r="A7" s="257"/>
      <c r="B7" s="258"/>
      <c r="C7" s="258"/>
      <c r="D7" s="258"/>
      <c r="E7" s="258"/>
      <c r="F7" s="258"/>
      <c r="G7" s="258"/>
    </row>
    <row r="8" spans="1:8" s="245" customFormat="1" ht="18.75" thickBot="1" x14ac:dyDescent="0.3">
      <c r="A8" s="237" t="s">
        <v>620</v>
      </c>
      <c r="B8" s="238" t="s">
        <v>619</v>
      </c>
      <c r="C8" s="238" t="s">
        <v>153</v>
      </c>
      <c r="D8" s="238" t="s">
        <v>650</v>
      </c>
      <c r="E8" s="238" t="s">
        <v>497</v>
      </c>
      <c r="F8" s="238" t="s">
        <v>498</v>
      </c>
      <c r="G8" s="253" t="s">
        <v>1052</v>
      </c>
      <c r="H8" s="253" t="s">
        <v>66</v>
      </c>
    </row>
    <row r="9" spans="1:8" s="245" customFormat="1" ht="18" customHeight="1" x14ac:dyDescent="0.2">
      <c r="A9" s="261" t="s">
        <v>621</v>
      </c>
      <c r="B9" s="261" t="s">
        <v>623</v>
      </c>
      <c r="C9" s="261" t="s">
        <v>92</v>
      </c>
      <c r="D9" s="261" t="s">
        <v>80</v>
      </c>
      <c r="E9" s="261" t="s">
        <v>1135</v>
      </c>
      <c r="F9" s="261" t="s">
        <v>1339</v>
      </c>
      <c r="G9" s="262" t="s">
        <v>1340</v>
      </c>
      <c r="H9" s="263" t="s">
        <v>1341</v>
      </c>
    </row>
    <row r="10" spans="1:8" s="245" customFormat="1" ht="18" customHeight="1" x14ac:dyDescent="0.2">
      <c r="A10" s="264" t="s">
        <v>621</v>
      </c>
      <c r="B10" s="264" t="s">
        <v>623</v>
      </c>
      <c r="C10" s="264" t="s">
        <v>93</v>
      </c>
      <c r="D10" s="264" t="s">
        <v>81</v>
      </c>
      <c r="E10" s="264" t="s">
        <v>499</v>
      </c>
      <c r="F10" s="261" t="s">
        <v>1053</v>
      </c>
      <c r="G10" s="265" t="s">
        <v>504</v>
      </c>
      <c r="H10" s="266" t="s">
        <v>501</v>
      </c>
    </row>
    <row r="11" spans="1:8" s="245" customFormat="1" ht="18" customHeight="1" x14ac:dyDescent="0.2">
      <c r="A11" s="264" t="s">
        <v>621</v>
      </c>
      <c r="B11" s="264" t="s">
        <v>623</v>
      </c>
      <c r="C11" s="264" t="s">
        <v>94</v>
      </c>
      <c r="D11" s="264" t="s">
        <v>82</v>
      </c>
      <c r="E11" s="264" t="s">
        <v>1135</v>
      </c>
      <c r="F11" s="261" t="s">
        <v>502</v>
      </c>
      <c r="G11" s="265" t="s">
        <v>503</v>
      </c>
      <c r="H11" s="266" t="s">
        <v>1136</v>
      </c>
    </row>
    <row r="12" spans="1:8" s="245" customFormat="1" ht="18" customHeight="1" x14ac:dyDescent="0.2">
      <c r="A12" s="264" t="s">
        <v>621</v>
      </c>
      <c r="B12" s="264" t="s">
        <v>623</v>
      </c>
      <c r="C12" s="264" t="s">
        <v>95</v>
      </c>
      <c r="D12" s="264" t="s">
        <v>83</v>
      </c>
      <c r="E12" s="264" t="s">
        <v>499</v>
      </c>
      <c r="F12" s="261" t="s">
        <v>500</v>
      </c>
      <c r="G12" s="265" t="s">
        <v>504</v>
      </c>
      <c r="H12" s="266" t="s">
        <v>505</v>
      </c>
    </row>
    <row r="13" spans="1:8" s="245" customFormat="1" ht="18" customHeight="1" x14ac:dyDescent="0.2">
      <c r="A13" s="264" t="s">
        <v>621</v>
      </c>
      <c r="B13" s="264" t="s">
        <v>623</v>
      </c>
      <c r="C13" s="264" t="s">
        <v>258</v>
      </c>
      <c r="D13" s="264" t="s">
        <v>84</v>
      </c>
      <c r="E13" s="264" t="s">
        <v>499</v>
      </c>
      <c r="F13" s="261" t="s">
        <v>506</v>
      </c>
      <c r="G13" s="265" t="s">
        <v>504</v>
      </c>
      <c r="H13" s="266" t="s">
        <v>507</v>
      </c>
    </row>
    <row r="14" spans="1:8" s="245" customFormat="1" ht="18" customHeight="1" x14ac:dyDescent="0.2">
      <c r="A14" s="264" t="s">
        <v>621</v>
      </c>
      <c r="B14" s="264" t="s">
        <v>624</v>
      </c>
      <c r="C14" s="264" t="s">
        <v>96</v>
      </c>
      <c r="D14" s="264" t="s">
        <v>91</v>
      </c>
      <c r="E14" s="264" t="s">
        <v>508</v>
      </c>
      <c r="F14" s="261" t="s">
        <v>509</v>
      </c>
      <c r="G14" s="265" t="s">
        <v>1054</v>
      </c>
      <c r="H14" s="266" t="s">
        <v>510</v>
      </c>
    </row>
    <row r="15" spans="1:8" s="245" customFormat="1" ht="18" customHeight="1" x14ac:dyDescent="0.2">
      <c r="A15" s="264" t="s">
        <v>621</v>
      </c>
      <c r="B15" s="264" t="s">
        <v>624</v>
      </c>
      <c r="C15" s="264" t="s">
        <v>271</v>
      </c>
      <c r="D15" s="264" t="s">
        <v>273</v>
      </c>
      <c r="E15" s="264" t="s">
        <v>1055</v>
      </c>
      <c r="F15" s="261" t="s">
        <v>512</v>
      </c>
      <c r="G15" s="265" t="s">
        <v>1056</v>
      </c>
      <c r="H15" s="266" t="s">
        <v>513</v>
      </c>
    </row>
    <row r="16" spans="1:8" s="245" customFormat="1" ht="18" customHeight="1" x14ac:dyDescent="0.2">
      <c r="A16" s="264" t="s">
        <v>621</v>
      </c>
      <c r="B16" s="264" t="s">
        <v>624</v>
      </c>
      <c r="C16" s="264" t="s">
        <v>270</v>
      </c>
      <c r="D16" s="264" t="s">
        <v>272</v>
      </c>
      <c r="E16" s="264" t="s">
        <v>1055</v>
      </c>
      <c r="F16" s="261" t="s">
        <v>512</v>
      </c>
      <c r="G16" s="265" t="s">
        <v>1056</v>
      </c>
      <c r="H16" s="266" t="s">
        <v>513</v>
      </c>
    </row>
    <row r="17" spans="1:10" s="245" customFormat="1" ht="18" customHeight="1" x14ac:dyDescent="0.2">
      <c r="A17" s="264" t="s">
        <v>622</v>
      </c>
      <c r="B17" s="264" t="s">
        <v>1001</v>
      </c>
      <c r="C17" s="264" t="s">
        <v>173</v>
      </c>
      <c r="D17" s="264" t="s">
        <v>174</v>
      </c>
      <c r="E17" s="264" t="s">
        <v>514</v>
      </c>
      <c r="F17" s="261" t="s">
        <v>1057</v>
      </c>
      <c r="G17" s="265" t="s">
        <v>1058</v>
      </c>
      <c r="H17" s="266" t="s">
        <v>515</v>
      </c>
    </row>
    <row r="18" spans="1:10" s="245" customFormat="1" ht="18" customHeight="1" x14ac:dyDescent="0.2">
      <c r="A18" s="264" t="s">
        <v>622</v>
      </c>
      <c r="B18" s="264" t="s">
        <v>1001</v>
      </c>
      <c r="C18" s="264" t="s">
        <v>175</v>
      </c>
      <c r="D18" s="264" t="s">
        <v>176</v>
      </c>
      <c r="E18" s="264" t="s">
        <v>514</v>
      </c>
      <c r="F18" s="261" t="s">
        <v>1057</v>
      </c>
      <c r="G18" s="265" t="s">
        <v>1058</v>
      </c>
      <c r="H18" s="266" t="s">
        <v>515</v>
      </c>
    </row>
    <row r="19" spans="1:10" s="245" customFormat="1" ht="18" customHeight="1" x14ac:dyDescent="0.2">
      <c r="A19" s="264" t="s">
        <v>622</v>
      </c>
      <c r="B19" s="264" t="s">
        <v>625</v>
      </c>
      <c r="C19" s="264" t="s">
        <v>1372</v>
      </c>
      <c r="D19" s="264" t="s">
        <v>1375</v>
      </c>
      <c r="E19" s="264" t="s">
        <v>523</v>
      </c>
      <c r="F19" s="261" t="s">
        <v>1205</v>
      </c>
      <c r="G19" s="265" t="s">
        <v>524</v>
      </c>
      <c r="H19" s="266" t="s">
        <v>1206</v>
      </c>
    </row>
    <row r="20" spans="1:10" s="245" customFormat="1" ht="18" customHeight="1" x14ac:dyDescent="0.2">
      <c r="A20" s="264" t="s">
        <v>622</v>
      </c>
      <c r="B20" s="264" t="s">
        <v>625</v>
      </c>
      <c r="C20" s="264" t="s">
        <v>1373</v>
      </c>
      <c r="D20" s="264" t="s">
        <v>1376</v>
      </c>
      <c r="E20" s="264" t="s">
        <v>523</v>
      </c>
      <c r="F20" s="261" t="s">
        <v>1205</v>
      </c>
      <c r="G20" s="265" t="s">
        <v>524</v>
      </c>
      <c r="H20" s="266" t="s">
        <v>1206</v>
      </c>
    </row>
    <row r="21" spans="1:10" s="245" customFormat="1" ht="18" customHeight="1" x14ac:dyDescent="0.2">
      <c r="A21" s="264" t="s">
        <v>622</v>
      </c>
      <c r="B21" s="264" t="s">
        <v>625</v>
      </c>
      <c r="C21" s="264" t="s">
        <v>1374</v>
      </c>
      <c r="D21" s="264" t="s">
        <v>1377</v>
      </c>
      <c r="E21" s="264" t="s">
        <v>523</v>
      </c>
      <c r="F21" s="261" t="s">
        <v>1205</v>
      </c>
      <c r="G21" s="265" t="s">
        <v>524</v>
      </c>
      <c r="H21" s="266" t="s">
        <v>1206</v>
      </c>
    </row>
    <row r="22" spans="1:10" s="245" customFormat="1" ht="18" customHeight="1" x14ac:dyDescent="0.25">
      <c r="A22" s="264" t="s">
        <v>622</v>
      </c>
      <c r="B22" s="264" t="s">
        <v>625</v>
      </c>
      <c r="C22" s="264" t="s">
        <v>97</v>
      </c>
      <c r="D22" s="264" t="s">
        <v>6</v>
      </c>
      <c r="E22" s="264" t="s">
        <v>523</v>
      </c>
      <c r="F22" s="261" t="s">
        <v>1370</v>
      </c>
      <c r="G22" s="265" t="s">
        <v>1097</v>
      </c>
      <c r="H22" s="266" t="s">
        <v>1371</v>
      </c>
      <c r="I22" s="260"/>
      <c r="J22" s="281"/>
    </row>
    <row r="23" spans="1:10" ht="18" customHeight="1" x14ac:dyDescent="0.2">
      <c r="A23" s="264" t="s">
        <v>622</v>
      </c>
      <c r="B23" s="264" t="s">
        <v>625</v>
      </c>
      <c r="C23" s="264" t="s">
        <v>98</v>
      </c>
      <c r="D23" s="264" t="s">
        <v>87</v>
      </c>
      <c r="E23" s="264" t="s">
        <v>516</v>
      </c>
      <c r="F23" s="261" t="s">
        <v>517</v>
      </c>
      <c r="G23" s="265" t="s">
        <v>518</v>
      </c>
      <c r="H23" s="266" t="s">
        <v>519</v>
      </c>
    </row>
    <row r="24" spans="1:10" ht="18" customHeight="1" x14ac:dyDescent="0.2">
      <c r="A24" s="264" t="s">
        <v>622</v>
      </c>
      <c r="B24" s="264" t="s">
        <v>625</v>
      </c>
      <c r="C24" s="264" t="s">
        <v>99</v>
      </c>
      <c r="D24" s="264" t="s">
        <v>7</v>
      </c>
      <c r="E24" s="264" t="s">
        <v>525</v>
      </c>
      <c r="F24" s="261" t="s">
        <v>1137</v>
      </c>
      <c r="G24" s="265" t="s">
        <v>527</v>
      </c>
      <c r="H24" s="266" t="s">
        <v>1138</v>
      </c>
    </row>
    <row r="25" spans="1:10" ht="18" customHeight="1" x14ac:dyDescent="0.2">
      <c r="A25" s="264" t="s">
        <v>622</v>
      </c>
      <c r="B25" s="264" t="s">
        <v>625</v>
      </c>
      <c r="C25" s="264" t="s">
        <v>100</v>
      </c>
      <c r="D25" s="264" t="s">
        <v>8</v>
      </c>
      <c r="E25" s="264" t="s">
        <v>1142</v>
      </c>
      <c r="F25" s="261" t="s">
        <v>1141</v>
      </c>
      <c r="G25" s="276" t="s">
        <v>1143</v>
      </c>
      <c r="H25" s="266" t="s">
        <v>1144</v>
      </c>
    </row>
    <row r="26" spans="1:10" ht="18" customHeight="1" x14ac:dyDescent="0.2">
      <c r="A26" s="264" t="s">
        <v>622</v>
      </c>
      <c r="B26" s="264" t="s">
        <v>625</v>
      </c>
      <c r="C26" s="264" t="s">
        <v>101</v>
      </c>
      <c r="D26" s="264" t="s">
        <v>9</v>
      </c>
      <c r="E26" s="264" t="s">
        <v>516</v>
      </c>
      <c r="F26" s="261" t="s">
        <v>520</v>
      </c>
      <c r="G26" s="265" t="s">
        <v>521</v>
      </c>
      <c r="H26" s="266" t="s">
        <v>522</v>
      </c>
    </row>
    <row r="27" spans="1:10" ht="18" customHeight="1" x14ac:dyDescent="0.2">
      <c r="A27" s="264" t="s">
        <v>622</v>
      </c>
      <c r="B27" s="264" t="s">
        <v>625</v>
      </c>
      <c r="C27" s="264" t="s">
        <v>178</v>
      </c>
      <c r="D27" s="264" t="s">
        <v>263</v>
      </c>
      <c r="E27" s="264" t="s">
        <v>523</v>
      </c>
      <c r="F27" s="261" t="s">
        <v>1205</v>
      </c>
      <c r="G27" s="265" t="s">
        <v>524</v>
      </c>
      <c r="H27" s="266" t="s">
        <v>1206</v>
      </c>
      <c r="I27" s="260"/>
    </row>
    <row r="28" spans="1:10" ht="18" customHeight="1" x14ac:dyDescent="0.2">
      <c r="A28" s="264" t="s">
        <v>622</v>
      </c>
      <c r="B28" s="264" t="s">
        <v>625</v>
      </c>
      <c r="C28" s="264" t="s">
        <v>1378</v>
      </c>
      <c r="D28" s="264" t="s">
        <v>1379</v>
      </c>
      <c r="E28" s="264" t="s">
        <v>523</v>
      </c>
      <c r="F28" s="261" t="s">
        <v>1205</v>
      </c>
      <c r="G28" s="265" t="s">
        <v>524</v>
      </c>
      <c r="H28" s="266" t="s">
        <v>1206</v>
      </c>
      <c r="I28" s="260"/>
    </row>
    <row r="29" spans="1:10" ht="18" customHeight="1" x14ac:dyDescent="0.2">
      <c r="A29" s="264" t="s">
        <v>622</v>
      </c>
      <c r="B29" s="264" t="s">
        <v>625</v>
      </c>
      <c r="C29" s="264" t="s">
        <v>103</v>
      </c>
      <c r="D29" s="264" t="s">
        <v>10</v>
      </c>
      <c r="E29" s="264" t="s">
        <v>516</v>
      </c>
      <c r="F29" s="261" t="s">
        <v>520</v>
      </c>
      <c r="G29" s="265" t="s">
        <v>521</v>
      </c>
      <c r="H29" s="266" t="s">
        <v>522</v>
      </c>
      <c r="I29" s="260"/>
    </row>
    <row r="30" spans="1:10" ht="18" customHeight="1" x14ac:dyDescent="0.2">
      <c r="A30" s="264" t="s">
        <v>622</v>
      </c>
      <c r="B30" s="264" t="s">
        <v>625</v>
      </c>
      <c r="C30" s="264" t="s">
        <v>1380</v>
      </c>
      <c r="D30" s="264" t="s">
        <v>1381</v>
      </c>
      <c r="E30" s="264" t="s">
        <v>523</v>
      </c>
      <c r="F30" s="261" t="s">
        <v>1205</v>
      </c>
      <c r="G30" s="265" t="s">
        <v>524</v>
      </c>
      <c r="H30" s="266" t="s">
        <v>1206</v>
      </c>
      <c r="I30" s="260"/>
    </row>
    <row r="31" spans="1:10" ht="18" customHeight="1" x14ac:dyDescent="0.2">
      <c r="A31" s="264" t="s">
        <v>622</v>
      </c>
      <c r="B31" s="264" t="s">
        <v>625</v>
      </c>
      <c r="C31" s="264" t="s">
        <v>104</v>
      </c>
      <c r="D31" s="264" t="s">
        <v>11</v>
      </c>
      <c r="E31" s="264" t="s">
        <v>516</v>
      </c>
      <c r="F31" s="261" t="s">
        <v>517</v>
      </c>
      <c r="G31" s="265" t="s">
        <v>518</v>
      </c>
      <c r="H31" s="266" t="s">
        <v>519</v>
      </c>
      <c r="I31" s="260"/>
    </row>
    <row r="32" spans="1:10" ht="18" customHeight="1" x14ac:dyDescent="0.2">
      <c r="A32" s="264" t="s">
        <v>622</v>
      </c>
      <c r="B32" s="264" t="s">
        <v>625</v>
      </c>
      <c r="C32" s="264" t="s">
        <v>105</v>
      </c>
      <c r="D32" s="264" t="s">
        <v>86</v>
      </c>
      <c r="E32" s="264" t="s">
        <v>516</v>
      </c>
      <c r="F32" s="261" t="s">
        <v>517</v>
      </c>
      <c r="G32" s="265" t="s">
        <v>518</v>
      </c>
      <c r="H32" s="266" t="s">
        <v>519</v>
      </c>
      <c r="I32" s="260"/>
    </row>
    <row r="33" spans="1:22" ht="18" customHeight="1" x14ac:dyDescent="0.2">
      <c r="A33" s="264" t="s">
        <v>622</v>
      </c>
      <c r="B33" s="264" t="s">
        <v>625</v>
      </c>
      <c r="C33" s="264" t="s">
        <v>1382</v>
      </c>
      <c r="D33" s="264" t="s">
        <v>1383</v>
      </c>
      <c r="E33" s="264" t="s">
        <v>523</v>
      </c>
      <c r="F33" s="261" t="s">
        <v>1205</v>
      </c>
      <c r="G33" s="265" t="s">
        <v>524</v>
      </c>
      <c r="H33" s="266" t="s">
        <v>1206</v>
      </c>
      <c r="I33" s="260"/>
    </row>
    <row r="34" spans="1:22" ht="18" customHeight="1" x14ac:dyDescent="0.2">
      <c r="A34" s="264" t="s">
        <v>622</v>
      </c>
      <c r="B34" s="264" t="s">
        <v>625</v>
      </c>
      <c r="C34" s="264" t="s">
        <v>179</v>
      </c>
      <c r="D34" s="264" t="s">
        <v>183</v>
      </c>
      <c r="E34" s="264" t="s">
        <v>523</v>
      </c>
      <c r="F34" s="261" t="s">
        <v>1205</v>
      </c>
      <c r="G34" s="265" t="s">
        <v>524</v>
      </c>
      <c r="H34" s="266" t="s">
        <v>1206</v>
      </c>
      <c r="I34" s="260"/>
    </row>
    <row r="35" spans="1:22" s="255" customFormat="1" ht="18" customHeight="1" x14ac:dyDescent="0.2">
      <c r="A35" s="264" t="s">
        <v>622</v>
      </c>
      <c r="B35" s="264" t="s">
        <v>625</v>
      </c>
      <c r="C35" s="264" t="s">
        <v>106</v>
      </c>
      <c r="D35" s="264" t="s">
        <v>12</v>
      </c>
      <c r="E35" s="264" t="s">
        <v>523</v>
      </c>
      <c r="F35" s="261" t="s">
        <v>529</v>
      </c>
      <c r="G35" s="265" t="s">
        <v>530</v>
      </c>
      <c r="H35" s="266" t="s">
        <v>531</v>
      </c>
      <c r="I35" s="260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</row>
    <row r="36" spans="1:22" ht="18" customHeight="1" x14ac:dyDescent="0.2">
      <c r="A36" s="264" t="s">
        <v>622</v>
      </c>
      <c r="B36" s="264" t="s">
        <v>625</v>
      </c>
      <c r="C36" s="264" t="s">
        <v>107</v>
      </c>
      <c r="D36" s="264" t="s">
        <v>13</v>
      </c>
      <c r="E36" s="264" t="s">
        <v>1313</v>
      </c>
      <c r="F36" s="261" t="s">
        <v>1314</v>
      </c>
      <c r="G36" s="265" t="s">
        <v>1315</v>
      </c>
      <c r="H36" s="266" t="s">
        <v>1316</v>
      </c>
      <c r="I36" s="260"/>
    </row>
    <row r="37" spans="1:22" ht="18" customHeight="1" x14ac:dyDescent="0.2">
      <c r="A37" s="264" t="s">
        <v>622</v>
      </c>
      <c r="B37" s="264" t="s">
        <v>625</v>
      </c>
      <c r="C37" s="264" t="s">
        <v>171</v>
      </c>
      <c r="D37" s="264" t="s">
        <v>172</v>
      </c>
      <c r="E37" s="264" t="s">
        <v>516</v>
      </c>
      <c r="F37" s="261" t="s">
        <v>517</v>
      </c>
      <c r="G37" s="265" t="s">
        <v>518</v>
      </c>
      <c r="H37" s="266" t="s">
        <v>519</v>
      </c>
      <c r="I37" s="260"/>
    </row>
    <row r="38" spans="1:22" ht="18" customHeight="1" x14ac:dyDescent="0.2">
      <c r="A38" s="264" t="s">
        <v>622</v>
      </c>
      <c r="B38" s="264" t="s">
        <v>625</v>
      </c>
      <c r="C38" s="264" t="s">
        <v>108</v>
      </c>
      <c r="D38" s="264" t="s">
        <v>14</v>
      </c>
      <c r="E38" s="264" t="s">
        <v>523</v>
      </c>
      <c r="F38" s="261" t="s">
        <v>1205</v>
      </c>
      <c r="G38" s="265" t="s">
        <v>524</v>
      </c>
      <c r="H38" s="266" t="s">
        <v>1206</v>
      </c>
      <c r="I38" s="260"/>
    </row>
    <row r="39" spans="1:22" ht="18" customHeight="1" x14ac:dyDescent="0.2">
      <c r="A39" s="264" t="s">
        <v>622</v>
      </c>
      <c r="B39" s="264" t="s">
        <v>625</v>
      </c>
      <c r="C39" s="264" t="s">
        <v>108</v>
      </c>
      <c r="D39" s="264" t="s">
        <v>532</v>
      </c>
      <c r="E39" s="264" t="s">
        <v>533</v>
      </c>
      <c r="F39" s="261" t="s">
        <v>534</v>
      </c>
      <c r="G39" s="265" t="s">
        <v>535</v>
      </c>
      <c r="H39" s="266" t="s">
        <v>536</v>
      </c>
      <c r="I39" s="260"/>
    </row>
    <row r="40" spans="1:22" ht="18" customHeight="1" x14ac:dyDescent="0.2">
      <c r="A40" s="264" t="s">
        <v>622</v>
      </c>
      <c r="B40" s="264" t="s">
        <v>625</v>
      </c>
      <c r="C40" s="264" t="s">
        <v>479</v>
      </c>
      <c r="D40" s="264" t="s">
        <v>480</v>
      </c>
      <c r="E40" s="264" t="s">
        <v>516</v>
      </c>
      <c r="F40" s="261" t="s">
        <v>517</v>
      </c>
      <c r="G40" s="265" t="s">
        <v>518</v>
      </c>
      <c r="H40" s="266" t="s">
        <v>519</v>
      </c>
      <c r="I40" s="260"/>
    </row>
    <row r="41" spans="1:22" ht="18" customHeight="1" x14ac:dyDescent="0.2">
      <c r="A41" s="264" t="s">
        <v>622</v>
      </c>
      <c r="B41" s="264" t="s">
        <v>625</v>
      </c>
      <c r="C41" s="264" t="s">
        <v>1384</v>
      </c>
      <c r="D41" s="264" t="s">
        <v>1385</v>
      </c>
      <c r="E41" s="264" t="s">
        <v>523</v>
      </c>
      <c r="F41" s="261" t="s">
        <v>1205</v>
      </c>
      <c r="G41" s="265" t="s">
        <v>524</v>
      </c>
      <c r="H41" s="266" t="s">
        <v>1206</v>
      </c>
      <c r="I41" s="260"/>
    </row>
    <row r="42" spans="1:22" ht="18" customHeight="1" x14ac:dyDescent="0.2">
      <c r="A42" s="264" t="s">
        <v>622</v>
      </c>
      <c r="B42" s="264" t="s">
        <v>625</v>
      </c>
      <c r="C42" s="264" t="s">
        <v>109</v>
      </c>
      <c r="D42" s="264" t="s">
        <v>15</v>
      </c>
      <c r="E42" s="264" t="s">
        <v>516</v>
      </c>
      <c r="F42" s="261" t="s">
        <v>517</v>
      </c>
      <c r="G42" s="265" t="s">
        <v>518</v>
      </c>
      <c r="H42" s="266" t="s">
        <v>519</v>
      </c>
      <c r="I42" s="260"/>
    </row>
    <row r="43" spans="1:22" s="245" customFormat="1" ht="18" customHeight="1" x14ac:dyDescent="0.2">
      <c r="A43" s="264" t="s">
        <v>622</v>
      </c>
      <c r="B43" s="264" t="s">
        <v>625</v>
      </c>
      <c r="C43" s="264" t="s">
        <v>494</v>
      </c>
      <c r="D43" s="264" t="s">
        <v>493</v>
      </c>
      <c r="E43" s="264" t="s">
        <v>516</v>
      </c>
      <c r="F43" s="261" t="s">
        <v>517</v>
      </c>
      <c r="G43" s="265" t="s">
        <v>518</v>
      </c>
      <c r="H43" s="266" t="s">
        <v>519</v>
      </c>
    </row>
    <row r="44" spans="1:22" s="245" customFormat="1" ht="18" customHeight="1" x14ac:dyDescent="0.2">
      <c r="A44" s="264" t="s">
        <v>622</v>
      </c>
      <c r="B44" s="264" t="s">
        <v>625</v>
      </c>
      <c r="C44" s="264" t="s">
        <v>110</v>
      </c>
      <c r="D44" s="264" t="s">
        <v>16</v>
      </c>
      <c r="E44" s="264" t="s">
        <v>516</v>
      </c>
      <c r="F44" s="261" t="s">
        <v>517</v>
      </c>
      <c r="G44" s="265" t="s">
        <v>518</v>
      </c>
      <c r="H44" s="266" t="s">
        <v>519</v>
      </c>
    </row>
    <row r="45" spans="1:22" s="245" customFormat="1" ht="18" customHeight="1" x14ac:dyDescent="0.2">
      <c r="A45" s="264" t="s">
        <v>622</v>
      </c>
      <c r="B45" s="264" t="s">
        <v>625</v>
      </c>
      <c r="C45" s="264" t="s">
        <v>1386</v>
      </c>
      <c r="D45" s="264" t="s">
        <v>1387</v>
      </c>
      <c r="E45" s="264" t="s">
        <v>523</v>
      </c>
      <c r="F45" s="261" t="s">
        <v>1205</v>
      </c>
      <c r="G45" s="265" t="s">
        <v>524</v>
      </c>
      <c r="H45" s="266" t="s">
        <v>1206</v>
      </c>
    </row>
    <row r="46" spans="1:22" s="245" customFormat="1" ht="18" customHeight="1" x14ac:dyDescent="0.2">
      <c r="A46" s="264" t="s">
        <v>622</v>
      </c>
      <c r="B46" s="264" t="s">
        <v>625</v>
      </c>
      <c r="C46" s="264" t="s">
        <v>1388</v>
      </c>
      <c r="D46" s="264" t="s">
        <v>1389</v>
      </c>
      <c r="E46" s="264" t="s">
        <v>523</v>
      </c>
      <c r="F46" s="261" t="s">
        <v>1205</v>
      </c>
      <c r="G46" s="265" t="s">
        <v>524</v>
      </c>
      <c r="H46" s="266" t="s">
        <v>1206</v>
      </c>
    </row>
    <row r="47" spans="1:22" s="245" customFormat="1" ht="18" customHeight="1" x14ac:dyDescent="0.2">
      <c r="A47" s="264" t="s">
        <v>622</v>
      </c>
      <c r="B47" s="264" t="s">
        <v>625</v>
      </c>
      <c r="C47" s="264" t="s">
        <v>111</v>
      </c>
      <c r="D47" s="264" t="s">
        <v>70</v>
      </c>
      <c r="E47" s="264" t="s">
        <v>523</v>
      </c>
      <c r="F47" s="261" t="s">
        <v>1205</v>
      </c>
      <c r="G47" s="265" t="s">
        <v>524</v>
      </c>
      <c r="H47" s="266" t="s">
        <v>1206</v>
      </c>
    </row>
    <row r="48" spans="1:22" s="245" customFormat="1" ht="18" customHeight="1" x14ac:dyDescent="0.2">
      <c r="A48" s="264" t="s">
        <v>622</v>
      </c>
      <c r="B48" s="264" t="s">
        <v>625</v>
      </c>
      <c r="C48" s="264" t="s">
        <v>180</v>
      </c>
      <c r="D48" s="264" t="s">
        <v>184</v>
      </c>
      <c r="E48" s="264" t="s">
        <v>523</v>
      </c>
      <c r="F48" s="261" t="s">
        <v>1205</v>
      </c>
      <c r="G48" s="265" t="s">
        <v>524</v>
      </c>
      <c r="H48" s="266" t="s">
        <v>1206</v>
      </c>
    </row>
    <row r="49" spans="1:9" s="245" customFormat="1" ht="18" customHeight="1" x14ac:dyDescent="0.2">
      <c r="A49" s="264" t="s">
        <v>622</v>
      </c>
      <c r="B49" s="264" t="s">
        <v>625</v>
      </c>
      <c r="C49" s="264" t="s">
        <v>1390</v>
      </c>
      <c r="D49" s="264" t="s">
        <v>1391</v>
      </c>
      <c r="E49" s="264" t="s">
        <v>523</v>
      </c>
      <c r="F49" s="261" t="s">
        <v>1205</v>
      </c>
      <c r="G49" s="265" t="s">
        <v>524</v>
      </c>
      <c r="H49" s="266" t="s">
        <v>1206</v>
      </c>
    </row>
    <row r="50" spans="1:9" s="245" customFormat="1" ht="18" customHeight="1" x14ac:dyDescent="0.2">
      <c r="A50" s="264" t="s">
        <v>622</v>
      </c>
      <c r="B50" s="264" t="s">
        <v>625</v>
      </c>
      <c r="C50" s="264" t="s">
        <v>112</v>
      </c>
      <c r="D50" s="264" t="s">
        <v>17</v>
      </c>
      <c r="E50" s="264" t="s">
        <v>1145</v>
      </c>
      <c r="F50" s="261" t="s">
        <v>1147</v>
      </c>
      <c r="G50" s="276" t="s">
        <v>1146</v>
      </c>
      <c r="H50" s="266" t="s">
        <v>1148</v>
      </c>
    </row>
    <row r="51" spans="1:9" s="245" customFormat="1" ht="18" customHeight="1" x14ac:dyDescent="0.2">
      <c r="A51" s="264" t="s">
        <v>622</v>
      </c>
      <c r="B51" s="264" t="s">
        <v>625</v>
      </c>
      <c r="C51" s="264" t="s">
        <v>113</v>
      </c>
      <c r="D51" s="264" t="s">
        <v>817</v>
      </c>
      <c r="E51" s="264" t="s">
        <v>1190</v>
      </c>
      <c r="F51" s="261" t="s">
        <v>1317</v>
      </c>
      <c r="G51" s="265" t="s">
        <v>1191</v>
      </c>
      <c r="H51" s="266" t="s">
        <v>1318</v>
      </c>
    </row>
    <row r="52" spans="1:9" s="245" customFormat="1" ht="18" customHeight="1" x14ac:dyDescent="0.2">
      <c r="A52" s="264" t="s">
        <v>622</v>
      </c>
      <c r="B52" s="264" t="s">
        <v>625</v>
      </c>
      <c r="C52" s="264" t="s">
        <v>1392</v>
      </c>
      <c r="D52" s="264" t="s">
        <v>1393</v>
      </c>
      <c r="E52" s="264" t="s">
        <v>523</v>
      </c>
      <c r="F52" s="261" t="s">
        <v>1205</v>
      </c>
      <c r="G52" s="265" t="s">
        <v>524</v>
      </c>
      <c r="H52" s="266" t="s">
        <v>1206</v>
      </c>
    </row>
    <row r="53" spans="1:9" s="245" customFormat="1" ht="18" customHeight="1" x14ac:dyDescent="0.2">
      <c r="A53" s="264" t="s">
        <v>622</v>
      </c>
      <c r="B53" s="264" t="s">
        <v>625</v>
      </c>
      <c r="C53" s="264" t="s">
        <v>473</v>
      </c>
      <c r="D53" s="264" t="s">
        <v>472</v>
      </c>
      <c r="E53" s="264" t="s">
        <v>516</v>
      </c>
      <c r="F53" s="261" t="s">
        <v>517</v>
      </c>
      <c r="G53" s="265" t="s">
        <v>518</v>
      </c>
      <c r="H53" s="266" t="s">
        <v>519</v>
      </c>
    </row>
    <row r="54" spans="1:9" s="245" customFormat="1" ht="18" customHeight="1" x14ac:dyDescent="0.2">
      <c r="A54" s="264" t="s">
        <v>622</v>
      </c>
      <c r="B54" s="264" t="s">
        <v>625</v>
      </c>
      <c r="C54" s="264" t="s">
        <v>1394</v>
      </c>
      <c r="D54" s="264" t="s">
        <v>1395</v>
      </c>
      <c r="E54" s="264" t="s">
        <v>523</v>
      </c>
      <c r="F54" s="261" t="s">
        <v>1205</v>
      </c>
      <c r="G54" s="265" t="s">
        <v>524</v>
      </c>
      <c r="H54" s="266" t="s">
        <v>1206</v>
      </c>
    </row>
    <row r="55" spans="1:9" s="245" customFormat="1" ht="18" customHeight="1" x14ac:dyDescent="0.2">
      <c r="A55" s="264" t="s">
        <v>622</v>
      </c>
      <c r="B55" s="264" t="s">
        <v>625</v>
      </c>
      <c r="C55" s="264" t="s">
        <v>114</v>
      </c>
      <c r="D55" s="264" t="s">
        <v>18</v>
      </c>
      <c r="E55" s="264" t="s">
        <v>516</v>
      </c>
      <c r="F55" s="261" t="s">
        <v>517</v>
      </c>
      <c r="G55" s="265" t="s">
        <v>518</v>
      </c>
      <c r="H55" s="266" t="s">
        <v>519</v>
      </c>
      <c r="I55" s="260"/>
    </row>
    <row r="56" spans="1:9" s="245" customFormat="1" ht="18" customHeight="1" x14ac:dyDescent="0.2">
      <c r="A56" s="264" t="s">
        <v>622</v>
      </c>
      <c r="B56" s="264" t="s">
        <v>625</v>
      </c>
      <c r="C56" s="264" t="s">
        <v>1396</v>
      </c>
      <c r="D56" s="264" t="s">
        <v>1397</v>
      </c>
      <c r="E56" s="264" t="s">
        <v>523</v>
      </c>
      <c r="F56" s="261" t="s">
        <v>1205</v>
      </c>
      <c r="G56" s="265" t="s">
        <v>524</v>
      </c>
      <c r="H56" s="266" t="s">
        <v>1206</v>
      </c>
      <c r="I56" s="260"/>
    </row>
    <row r="57" spans="1:9" s="245" customFormat="1" ht="18" customHeight="1" x14ac:dyDescent="0.2">
      <c r="A57" s="264" t="s">
        <v>622</v>
      </c>
      <c r="B57" s="264" t="s">
        <v>625</v>
      </c>
      <c r="C57" s="264" t="s">
        <v>115</v>
      </c>
      <c r="D57" s="264" t="s">
        <v>19</v>
      </c>
      <c r="E57" s="264" t="s">
        <v>516</v>
      </c>
      <c r="F57" s="261" t="s">
        <v>517</v>
      </c>
      <c r="G57" s="265" t="s">
        <v>518</v>
      </c>
      <c r="H57" s="266" t="s">
        <v>519</v>
      </c>
      <c r="I57" s="260"/>
    </row>
    <row r="58" spans="1:9" s="245" customFormat="1" ht="18" customHeight="1" x14ac:dyDescent="0.2">
      <c r="A58" s="264" t="s">
        <v>622</v>
      </c>
      <c r="B58" s="264" t="s">
        <v>625</v>
      </c>
      <c r="C58" s="264" t="s">
        <v>116</v>
      </c>
      <c r="D58" s="264" t="s">
        <v>117</v>
      </c>
      <c r="E58" s="264" t="s">
        <v>516</v>
      </c>
      <c r="F58" s="261" t="s">
        <v>517</v>
      </c>
      <c r="G58" s="265" t="s">
        <v>518</v>
      </c>
      <c r="H58" s="266" t="s">
        <v>519</v>
      </c>
      <c r="I58" s="260"/>
    </row>
    <row r="59" spans="1:9" ht="18" customHeight="1" x14ac:dyDescent="0.2">
      <c r="A59" s="264" t="s">
        <v>622</v>
      </c>
      <c r="B59" s="264" t="s">
        <v>237</v>
      </c>
      <c r="C59" s="264" t="s">
        <v>102</v>
      </c>
      <c r="D59" s="264" t="s">
        <v>237</v>
      </c>
      <c r="E59" s="264" t="s">
        <v>525</v>
      </c>
      <c r="F59" s="261" t="s">
        <v>1137</v>
      </c>
      <c r="G59" s="265" t="s">
        <v>527</v>
      </c>
      <c r="H59" s="266" t="s">
        <v>1138</v>
      </c>
      <c r="I59" s="260"/>
    </row>
    <row r="60" spans="1:9" s="245" customFormat="1" ht="18" x14ac:dyDescent="0.2">
      <c r="A60" s="264" t="s">
        <v>622</v>
      </c>
      <c r="B60" s="264" t="s">
        <v>626</v>
      </c>
      <c r="C60" s="264" t="s">
        <v>118</v>
      </c>
      <c r="D60" s="264" t="s">
        <v>23</v>
      </c>
      <c r="E60" s="264" t="s">
        <v>1059</v>
      </c>
      <c r="F60" s="261" t="s">
        <v>538</v>
      </c>
      <c r="G60" s="265" t="s">
        <v>539</v>
      </c>
      <c r="H60" s="266" t="s">
        <v>1369</v>
      </c>
    </row>
    <row r="61" spans="1:9" s="245" customFormat="1" ht="18" x14ac:dyDescent="0.2">
      <c r="A61" s="264" t="s">
        <v>622</v>
      </c>
      <c r="B61" s="264" t="s">
        <v>626</v>
      </c>
      <c r="C61" s="264" t="s">
        <v>119</v>
      </c>
      <c r="D61" s="264" t="s">
        <v>24</v>
      </c>
      <c r="E61" s="264" t="s">
        <v>1059</v>
      </c>
      <c r="F61" s="261" t="s">
        <v>540</v>
      </c>
      <c r="G61" s="265" t="s">
        <v>541</v>
      </c>
      <c r="H61" s="266" t="s">
        <v>542</v>
      </c>
    </row>
    <row r="62" spans="1:9" s="245" customFormat="1" ht="18" x14ac:dyDescent="0.2">
      <c r="A62" s="264" t="s">
        <v>622</v>
      </c>
      <c r="B62" s="264" t="s">
        <v>626</v>
      </c>
      <c r="C62" s="264" t="s">
        <v>120</v>
      </c>
      <c r="D62" s="264" t="s">
        <v>25</v>
      </c>
      <c r="E62" s="264" t="s">
        <v>1059</v>
      </c>
      <c r="F62" s="261" t="s">
        <v>1060</v>
      </c>
      <c r="G62" s="265" t="s">
        <v>543</v>
      </c>
      <c r="H62" s="266" t="s">
        <v>544</v>
      </c>
    </row>
    <row r="63" spans="1:9" s="245" customFormat="1" ht="18" x14ac:dyDescent="0.2">
      <c r="A63" s="264" t="s">
        <v>622</v>
      </c>
      <c r="B63" s="264" t="s">
        <v>629</v>
      </c>
      <c r="C63" s="264" t="s">
        <v>121</v>
      </c>
      <c r="D63" s="264" t="s">
        <v>67</v>
      </c>
      <c r="E63" s="264" t="s">
        <v>1207</v>
      </c>
      <c r="F63" s="261" t="s">
        <v>1208</v>
      </c>
      <c r="G63" s="265" t="s">
        <v>1209</v>
      </c>
      <c r="H63" s="266" t="s">
        <v>1210</v>
      </c>
    </row>
    <row r="64" spans="1:9" s="245" customFormat="1" ht="18" x14ac:dyDescent="0.2">
      <c r="A64" s="264" t="s">
        <v>622</v>
      </c>
      <c r="B64" s="264" t="s">
        <v>629</v>
      </c>
      <c r="C64" s="264" t="s">
        <v>187</v>
      </c>
      <c r="D64" s="264" t="s">
        <v>186</v>
      </c>
      <c r="E64" s="264" t="s">
        <v>1207</v>
      </c>
      <c r="F64" s="261" t="s">
        <v>1208</v>
      </c>
      <c r="G64" s="265" t="s">
        <v>1209</v>
      </c>
      <c r="H64" s="266" t="s">
        <v>1210</v>
      </c>
    </row>
    <row r="65" spans="1:9" s="245" customFormat="1" ht="18" x14ac:dyDescent="0.2">
      <c r="A65" s="264" t="s">
        <v>622</v>
      </c>
      <c r="B65" s="264" t="s">
        <v>629</v>
      </c>
      <c r="C65" s="264" t="s">
        <v>122</v>
      </c>
      <c r="D65" s="264" t="s">
        <v>27</v>
      </c>
      <c r="E65" s="264" t="s">
        <v>1207</v>
      </c>
      <c r="F65" s="261" t="s">
        <v>1208</v>
      </c>
      <c r="G65" s="265" t="s">
        <v>1209</v>
      </c>
      <c r="H65" s="266" t="s">
        <v>1210</v>
      </c>
    </row>
    <row r="66" spans="1:9" s="245" customFormat="1" ht="18" x14ac:dyDescent="0.2">
      <c r="A66" s="264" t="s">
        <v>622</v>
      </c>
      <c r="B66" s="264" t="s">
        <v>629</v>
      </c>
      <c r="C66" s="264" t="s">
        <v>123</v>
      </c>
      <c r="D66" s="264" t="s">
        <v>68</v>
      </c>
      <c r="E66" s="264" t="s">
        <v>1207</v>
      </c>
      <c r="F66" s="261" t="s">
        <v>1208</v>
      </c>
      <c r="G66" s="265" t="s">
        <v>1209</v>
      </c>
      <c r="H66" s="266" t="s">
        <v>1210</v>
      </c>
    </row>
    <row r="67" spans="1:9" s="245" customFormat="1" ht="18" x14ac:dyDescent="0.2">
      <c r="A67" s="264" t="s">
        <v>622</v>
      </c>
      <c r="B67" s="264" t="s">
        <v>629</v>
      </c>
      <c r="C67" s="264" t="s">
        <v>124</v>
      </c>
      <c r="D67" s="264" t="s">
        <v>69</v>
      </c>
      <c r="E67" s="264" t="s">
        <v>1207</v>
      </c>
      <c r="F67" s="261" t="s">
        <v>1208</v>
      </c>
      <c r="G67" s="265" t="s">
        <v>1209</v>
      </c>
      <c r="H67" s="266" t="s">
        <v>1210</v>
      </c>
    </row>
    <row r="68" spans="1:9" s="245" customFormat="1" ht="18" x14ac:dyDescent="0.2">
      <c r="A68" s="264" t="s">
        <v>622</v>
      </c>
      <c r="B68" s="264" t="s">
        <v>630</v>
      </c>
      <c r="C68" s="264" t="s">
        <v>125</v>
      </c>
      <c r="D68" s="264" t="s">
        <v>85</v>
      </c>
      <c r="E68" s="264" t="s">
        <v>545</v>
      </c>
      <c r="F68" s="261" t="s">
        <v>1337</v>
      </c>
      <c r="G68" s="265" t="s">
        <v>546</v>
      </c>
      <c r="H68" s="266" t="s">
        <v>1338</v>
      </c>
    </row>
    <row r="69" spans="1:9" s="245" customFormat="1" ht="18" x14ac:dyDescent="0.2">
      <c r="A69" s="264" t="s">
        <v>622</v>
      </c>
      <c r="B69" s="264" t="s">
        <v>630</v>
      </c>
      <c r="C69" s="264" t="s">
        <v>126</v>
      </c>
      <c r="D69" s="264" t="s">
        <v>29</v>
      </c>
      <c r="E69" s="264" t="s">
        <v>545</v>
      </c>
      <c r="F69" s="261" t="s">
        <v>547</v>
      </c>
      <c r="G69" s="265" t="s">
        <v>548</v>
      </c>
      <c r="H69" s="266" t="s">
        <v>549</v>
      </c>
    </row>
    <row r="70" spans="1:9" s="245" customFormat="1" ht="18" x14ac:dyDescent="0.2">
      <c r="A70" s="264" t="s">
        <v>622</v>
      </c>
      <c r="B70" s="264" t="s">
        <v>630</v>
      </c>
      <c r="C70" s="264" t="s">
        <v>127</v>
      </c>
      <c r="D70" s="264" t="s">
        <v>28</v>
      </c>
      <c r="E70" s="264" t="s">
        <v>545</v>
      </c>
      <c r="F70" s="261" t="s">
        <v>550</v>
      </c>
      <c r="G70" s="265" t="s">
        <v>551</v>
      </c>
      <c r="H70" s="266" t="s">
        <v>552</v>
      </c>
    </row>
    <row r="71" spans="1:9" s="245" customFormat="1" ht="18" x14ac:dyDescent="0.2">
      <c r="A71" s="264" t="s">
        <v>622</v>
      </c>
      <c r="B71" s="264" t="s">
        <v>631</v>
      </c>
      <c r="C71" s="264" t="s">
        <v>275</v>
      </c>
      <c r="D71" s="264" t="s">
        <v>274</v>
      </c>
      <c r="E71" s="264" t="s">
        <v>1061</v>
      </c>
      <c r="F71" s="261" t="s">
        <v>554</v>
      </c>
      <c r="G71" s="265" t="s">
        <v>1062</v>
      </c>
      <c r="H71" s="266" t="s">
        <v>1063</v>
      </c>
    </row>
    <row r="72" spans="1:9" s="245" customFormat="1" ht="18" x14ac:dyDescent="0.25">
      <c r="A72" s="264" t="s">
        <v>622</v>
      </c>
      <c r="B72" s="264" t="s">
        <v>627</v>
      </c>
      <c r="C72" s="264" t="s">
        <v>128</v>
      </c>
      <c r="D72" s="264" t="s">
        <v>31</v>
      </c>
      <c r="E72" s="264" t="s">
        <v>1064</v>
      </c>
      <c r="F72" s="261" t="s">
        <v>556</v>
      </c>
      <c r="G72" s="265" t="s">
        <v>557</v>
      </c>
      <c r="H72" s="266" t="s">
        <v>558</v>
      </c>
      <c r="I72" s="256" t="s">
        <v>492</v>
      </c>
    </row>
    <row r="73" spans="1:9" s="245" customFormat="1" ht="18" x14ac:dyDescent="0.2">
      <c r="A73" s="264" t="s">
        <v>622</v>
      </c>
      <c r="B73" s="264" t="s">
        <v>627</v>
      </c>
      <c r="C73" s="264" t="s">
        <v>129</v>
      </c>
      <c r="D73" s="264" t="s">
        <v>30</v>
      </c>
      <c r="E73" s="264" t="s">
        <v>1064</v>
      </c>
      <c r="F73" s="261" t="s">
        <v>559</v>
      </c>
      <c r="G73" s="265" t="s">
        <v>560</v>
      </c>
      <c r="H73" s="266" t="s">
        <v>561</v>
      </c>
    </row>
    <row r="74" spans="1:9" s="245" customFormat="1" ht="18" x14ac:dyDescent="0.2">
      <c r="A74" s="264" t="s">
        <v>622</v>
      </c>
      <c r="B74" s="264" t="s">
        <v>32</v>
      </c>
      <c r="C74" s="264" t="s">
        <v>130</v>
      </c>
      <c r="D74" s="264" t="s">
        <v>32</v>
      </c>
      <c r="E74" s="264" t="s">
        <v>562</v>
      </c>
      <c r="F74" s="261" t="s">
        <v>563</v>
      </c>
      <c r="G74" s="265" t="s">
        <v>564</v>
      </c>
      <c r="H74" s="266" t="s">
        <v>565</v>
      </c>
    </row>
    <row r="75" spans="1:9" s="245" customFormat="1" ht="18" x14ac:dyDescent="0.2">
      <c r="A75" s="264" t="s">
        <v>622</v>
      </c>
      <c r="B75" s="264" t="s">
        <v>632</v>
      </c>
      <c r="C75" s="264" t="s">
        <v>131</v>
      </c>
      <c r="D75" s="264" t="s">
        <v>33</v>
      </c>
      <c r="E75" s="264" t="s">
        <v>1065</v>
      </c>
      <c r="F75" s="261" t="s">
        <v>566</v>
      </c>
      <c r="G75" s="265" t="s">
        <v>567</v>
      </c>
      <c r="H75" s="266" t="s">
        <v>568</v>
      </c>
    </row>
    <row r="76" spans="1:9" s="245" customFormat="1" ht="18" x14ac:dyDescent="0.2">
      <c r="A76" s="264" t="s">
        <v>622</v>
      </c>
      <c r="B76" s="264" t="s">
        <v>632</v>
      </c>
      <c r="C76" s="264" t="s">
        <v>459</v>
      </c>
      <c r="D76" s="264" t="s">
        <v>458</v>
      </c>
      <c r="E76" s="264" t="s">
        <v>525</v>
      </c>
      <c r="F76" s="261" t="s">
        <v>526</v>
      </c>
      <c r="G76" s="265" t="s">
        <v>527</v>
      </c>
      <c r="H76" s="266" t="s">
        <v>528</v>
      </c>
      <c r="I76" s="260"/>
    </row>
    <row r="77" spans="1:9" s="245" customFormat="1" ht="18" x14ac:dyDescent="0.2">
      <c r="A77" s="264" t="s">
        <v>622</v>
      </c>
      <c r="B77" s="264" t="s">
        <v>633</v>
      </c>
      <c r="C77" s="264" t="s">
        <v>132</v>
      </c>
      <c r="D77" s="264" t="s">
        <v>34</v>
      </c>
      <c r="E77" s="264" t="s">
        <v>569</v>
      </c>
      <c r="F77" s="261" t="s">
        <v>570</v>
      </c>
      <c r="G77" s="265" t="s">
        <v>571</v>
      </c>
      <c r="H77" s="266" t="s">
        <v>572</v>
      </c>
    </row>
    <row r="78" spans="1:9" s="245" customFormat="1" ht="18" x14ac:dyDescent="0.2">
      <c r="A78" s="264" t="s">
        <v>622</v>
      </c>
      <c r="B78" s="264" t="s">
        <v>633</v>
      </c>
      <c r="C78" s="264" t="s">
        <v>167</v>
      </c>
      <c r="D78" s="264" t="s">
        <v>35</v>
      </c>
      <c r="E78" s="264" t="s">
        <v>569</v>
      </c>
      <c r="F78" s="261" t="s">
        <v>570</v>
      </c>
      <c r="G78" s="265" t="s">
        <v>571</v>
      </c>
      <c r="H78" s="266" t="s">
        <v>572</v>
      </c>
    </row>
    <row r="79" spans="1:9" s="245" customFormat="1" ht="18" x14ac:dyDescent="0.2">
      <c r="A79" s="264" t="s">
        <v>622</v>
      </c>
      <c r="B79" s="264" t="s">
        <v>633</v>
      </c>
      <c r="C79" s="264" t="s">
        <v>133</v>
      </c>
      <c r="D79" s="264" t="s">
        <v>36</v>
      </c>
      <c r="E79" s="264" t="s">
        <v>569</v>
      </c>
      <c r="F79" s="261" t="s">
        <v>570</v>
      </c>
      <c r="G79" s="265" t="s">
        <v>571</v>
      </c>
      <c r="H79" s="266" t="s">
        <v>572</v>
      </c>
    </row>
    <row r="80" spans="1:9" s="245" customFormat="1" ht="18" x14ac:dyDescent="0.2">
      <c r="A80" s="264" t="s">
        <v>622</v>
      </c>
      <c r="B80" s="264" t="s">
        <v>633</v>
      </c>
      <c r="C80" s="264" t="s">
        <v>134</v>
      </c>
      <c r="D80" s="264" t="s">
        <v>37</v>
      </c>
      <c r="E80" s="264" t="s">
        <v>569</v>
      </c>
      <c r="F80" s="261" t="s">
        <v>570</v>
      </c>
      <c r="G80" s="265" t="s">
        <v>571</v>
      </c>
      <c r="H80" s="266" t="s">
        <v>572</v>
      </c>
    </row>
    <row r="81" spans="1:8" s="245" customFormat="1" ht="18" x14ac:dyDescent="0.2">
      <c r="A81" s="264" t="s">
        <v>622</v>
      </c>
      <c r="B81" s="264" t="s">
        <v>634</v>
      </c>
      <c r="C81" s="264" t="s">
        <v>135</v>
      </c>
      <c r="D81" s="264" t="s">
        <v>38</v>
      </c>
      <c r="E81" s="264" t="s">
        <v>1066</v>
      </c>
      <c r="F81" s="261" t="s">
        <v>574</v>
      </c>
      <c r="G81" s="265" t="s">
        <v>575</v>
      </c>
      <c r="H81" s="266" t="s">
        <v>576</v>
      </c>
    </row>
    <row r="82" spans="1:8" s="245" customFormat="1" ht="18" x14ac:dyDescent="0.25">
      <c r="A82" s="264" t="s">
        <v>622</v>
      </c>
      <c r="B82" s="264" t="s">
        <v>635</v>
      </c>
      <c r="C82" s="143" t="s">
        <v>1122</v>
      </c>
      <c r="D82" s="143" t="s">
        <v>1123</v>
      </c>
      <c r="E82" s="264" t="s">
        <v>1066</v>
      </c>
      <c r="F82" s="261" t="s">
        <v>579</v>
      </c>
      <c r="G82" s="265" t="s">
        <v>578</v>
      </c>
      <c r="H82" s="266" t="s">
        <v>580</v>
      </c>
    </row>
    <row r="83" spans="1:8" s="245" customFormat="1" ht="18" x14ac:dyDescent="0.25">
      <c r="A83" s="264" t="s">
        <v>622</v>
      </c>
      <c r="B83" s="264" t="s">
        <v>635</v>
      </c>
      <c r="C83" s="143" t="s">
        <v>1124</v>
      </c>
      <c r="D83" s="143" t="s">
        <v>1125</v>
      </c>
      <c r="E83" s="264" t="s">
        <v>1066</v>
      </c>
      <c r="F83" s="261" t="s">
        <v>579</v>
      </c>
      <c r="G83" s="265" t="s">
        <v>578</v>
      </c>
      <c r="H83" s="266" t="s">
        <v>580</v>
      </c>
    </row>
    <row r="84" spans="1:8" s="245" customFormat="1" ht="18" x14ac:dyDescent="0.25">
      <c r="A84" s="264" t="s">
        <v>622</v>
      </c>
      <c r="B84" s="264" t="s">
        <v>635</v>
      </c>
      <c r="C84" s="143" t="s">
        <v>1126</v>
      </c>
      <c r="D84" s="143" t="s">
        <v>1127</v>
      </c>
      <c r="E84" s="264" t="s">
        <v>1066</v>
      </c>
      <c r="F84" s="261" t="s">
        <v>579</v>
      </c>
      <c r="G84" s="265" t="s">
        <v>578</v>
      </c>
      <c r="H84" s="266" t="s">
        <v>580</v>
      </c>
    </row>
    <row r="85" spans="1:8" s="245" customFormat="1" ht="18" x14ac:dyDescent="0.25">
      <c r="A85" s="264" t="s">
        <v>622</v>
      </c>
      <c r="B85" s="264" t="s">
        <v>635</v>
      </c>
      <c r="C85" s="143" t="s">
        <v>1128</v>
      </c>
      <c r="D85" s="143" t="s">
        <v>1129</v>
      </c>
      <c r="E85" s="264" t="s">
        <v>1066</v>
      </c>
      <c r="F85" s="261" t="s">
        <v>579</v>
      </c>
      <c r="G85" s="265" t="s">
        <v>578</v>
      </c>
      <c r="H85" s="266" t="s">
        <v>580</v>
      </c>
    </row>
    <row r="86" spans="1:8" s="245" customFormat="1" ht="18" x14ac:dyDescent="0.2">
      <c r="A86" s="261" t="s">
        <v>622</v>
      </c>
      <c r="B86" s="261" t="s">
        <v>635</v>
      </c>
      <c r="C86" s="261" t="s">
        <v>136</v>
      </c>
      <c r="D86" s="261" t="s">
        <v>41</v>
      </c>
      <c r="E86" s="264" t="s">
        <v>1066</v>
      </c>
      <c r="F86" s="261" t="s">
        <v>579</v>
      </c>
      <c r="G86" s="265" t="s">
        <v>578</v>
      </c>
      <c r="H86" s="266" t="s">
        <v>580</v>
      </c>
    </row>
    <row r="87" spans="1:8" s="245" customFormat="1" ht="18" x14ac:dyDescent="0.2">
      <c r="A87" s="264" t="s">
        <v>622</v>
      </c>
      <c r="B87" s="264" t="s">
        <v>635</v>
      </c>
      <c r="C87" s="264" t="s">
        <v>137</v>
      </c>
      <c r="D87" s="264" t="s">
        <v>40</v>
      </c>
      <c r="E87" s="264" t="s">
        <v>1066</v>
      </c>
      <c r="F87" s="261" t="s">
        <v>579</v>
      </c>
      <c r="G87" s="265" t="s">
        <v>578</v>
      </c>
      <c r="H87" s="266" t="s">
        <v>580</v>
      </c>
    </row>
    <row r="88" spans="1:8" s="245" customFormat="1" ht="18" x14ac:dyDescent="0.2">
      <c r="A88" s="264" t="s">
        <v>628</v>
      </c>
      <c r="B88" s="264" t="s">
        <v>636</v>
      </c>
      <c r="C88" s="264" t="s">
        <v>138</v>
      </c>
      <c r="D88" s="264" t="s">
        <v>3</v>
      </c>
      <c r="E88" s="264" t="s">
        <v>1319</v>
      </c>
      <c r="F88" s="261" t="s">
        <v>1320</v>
      </c>
      <c r="G88" s="265" t="s">
        <v>1321</v>
      </c>
      <c r="H88" s="266" t="s">
        <v>1322</v>
      </c>
    </row>
    <row r="89" spans="1:8" s="245" customFormat="1" ht="18" x14ac:dyDescent="0.2">
      <c r="A89" s="264" t="s">
        <v>628</v>
      </c>
      <c r="B89" s="264" t="s">
        <v>637</v>
      </c>
      <c r="C89" s="264" t="s">
        <v>139</v>
      </c>
      <c r="D89" s="264" t="s">
        <v>72</v>
      </c>
      <c r="E89" s="264" t="s">
        <v>1067</v>
      </c>
      <c r="F89" s="261" t="s">
        <v>581</v>
      </c>
      <c r="G89" s="265" t="s">
        <v>582</v>
      </c>
      <c r="H89" s="266" t="s">
        <v>583</v>
      </c>
    </row>
    <row r="90" spans="1:8" s="245" customFormat="1" ht="18" x14ac:dyDescent="0.2">
      <c r="A90" s="264" t="s">
        <v>628</v>
      </c>
      <c r="B90" s="264" t="s">
        <v>637</v>
      </c>
      <c r="C90" s="264" t="s">
        <v>140</v>
      </c>
      <c r="D90" s="264" t="s">
        <v>260</v>
      </c>
      <c r="E90" s="264" t="s">
        <v>708</v>
      </c>
      <c r="F90" s="265" t="s">
        <v>712</v>
      </c>
      <c r="G90" s="265" t="s">
        <v>713</v>
      </c>
      <c r="H90" s="266" t="s">
        <v>714</v>
      </c>
    </row>
    <row r="91" spans="1:8" s="245" customFormat="1" ht="18" x14ac:dyDescent="0.2">
      <c r="A91" s="264" t="s">
        <v>628</v>
      </c>
      <c r="B91" s="264" t="s">
        <v>637</v>
      </c>
      <c r="C91" s="264" t="s">
        <v>141</v>
      </c>
      <c r="D91" s="264" t="s">
        <v>148</v>
      </c>
      <c r="E91" s="264" t="s">
        <v>708</v>
      </c>
      <c r="F91" s="265" t="s">
        <v>712</v>
      </c>
      <c r="G91" s="265" t="s">
        <v>713</v>
      </c>
      <c r="H91" s="266" t="s">
        <v>714</v>
      </c>
    </row>
    <row r="92" spans="1:8" s="245" customFormat="1" ht="18" x14ac:dyDescent="0.2">
      <c r="A92" s="264" t="s">
        <v>628</v>
      </c>
      <c r="B92" s="264" t="s">
        <v>637</v>
      </c>
      <c r="C92" s="264" t="s">
        <v>142</v>
      </c>
      <c r="D92" s="264" t="s">
        <v>76</v>
      </c>
      <c r="E92" s="264" t="s">
        <v>1355</v>
      </c>
      <c r="F92" s="262" t="s">
        <v>1362</v>
      </c>
      <c r="G92" s="265" t="s">
        <v>1363</v>
      </c>
      <c r="H92" s="266" t="s">
        <v>1364</v>
      </c>
    </row>
    <row r="93" spans="1:8" s="245" customFormat="1" ht="18" x14ac:dyDescent="0.2">
      <c r="A93" s="264" t="s">
        <v>628</v>
      </c>
      <c r="B93" s="264" t="s">
        <v>637</v>
      </c>
      <c r="C93" s="264" t="s">
        <v>143</v>
      </c>
      <c r="D93" s="264" t="s">
        <v>73</v>
      </c>
      <c r="E93" s="264" t="s">
        <v>708</v>
      </c>
      <c r="F93" s="262" t="s">
        <v>709</v>
      </c>
      <c r="G93" s="265" t="s">
        <v>710</v>
      </c>
      <c r="H93" s="266" t="s">
        <v>711</v>
      </c>
    </row>
    <row r="94" spans="1:8" s="245" customFormat="1" ht="18" x14ac:dyDescent="0.2">
      <c r="A94" s="264" t="s">
        <v>628</v>
      </c>
      <c r="B94" s="264" t="s">
        <v>637</v>
      </c>
      <c r="C94" s="264" t="s">
        <v>144</v>
      </c>
      <c r="D94" s="264" t="s">
        <v>641</v>
      </c>
      <c r="E94" s="264" t="s">
        <v>1068</v>
      </c>
      <c r="F94" s="265" t="s">
        <v>705</v>
      </c>
      <c r="G94" s="265" t="s">
        <v>706</v>
      </c>
      <c r="H94" s="266" t="s">
        <v>707</v>
      </c>
    </row>
    <row r="95" spans="1:8" s="245" customFormat="1" ht="18" x14ac:dyDescent="0.2">
      <c r="A95" s="264" t="s">
        <v>628</v>
      </c>
      <c r="B95" s="264" t="s">
        <v>637</v>
      </c>
      <c r="C95" s="264" t="s">
        <v>461</v>
      </c>
      <c r="D95" s="264" t="s">
        <v>460</v>
      </c>
      <c r="E95" s="264" t="s">
        <v>1067</v>
      </c>
      <c r="F95" s="261" t="s">
        <v>581</v>
      </c>
      <c r="G95" s="265" t="s">
        <v>582</v>
      </c>
      <c r="H95" s="266" t="s">
        <v>583</v>
      </c>
    </row>
    <row r="96" spans="1:8" s="245" customFormat="1" ht="18" x14ac:dyDescent="0.2">
      <c r="A96" s="264" t="s">
        <v>628</v>
      </c>
      <c r="B96" s="264" t="s">
        <v>637</v>
      </c>
      <c r="C96" s="264" t="s">
        <v>145</v>
      </c>
      <c r="D96" s="264" t="s">
        <v>74</v>
      </c>
      <c r="E96" s="264" t="s">
        <v>1067</v>
      </c>
      <c r="F96" s="261" t="s">
        <v>581</v>
      </c>
      <c r="G96" s="265" t="s">
        <v>582</v>
      </c>
      <c r="H96" s="266" t="s">
        <v>583</v>
      </c>
    </row>
    <row r="97" spans="1:8" s="245" customFormat="1" ht="18" x14ac:dyDescent="0.2">
      <c r="A97" s="264" t="s">
        <v>628</v>
      </c>
      <c r="B97" s="264" t="s">
        <v>637</v>
      </c>
      <c r="C97" s="264" t="s">
        <v>985</v>
      </c>
      <c r="D97" s="264" t="s">
        <v>933</v>
      </c>
      <c r="E97" s="264" t="s">
        <v>708</v>
      </c>
      <c r="F97" s="261" t="s">
        <v>709</v>
      </c>
      <c r="G97" s="265" t="s">
        <v>710</v>
      </c>
      <c r="H97" s="266" t="s">
        <v>711</v>
      </c>
    </row>
    <row r="98" spans="1:8" s="245" customFormat="1" ht="18" x14ac:dyDescent="0.2">
      <c r="A98" s="264" t="s">
        <v>628</v>
      </c>
      <c r="B98" s="264" t="s">
        <v>637</v>
      </c>
      <c r="C98" s="264" t="s">
        <v>146</v>
      </c>
      <c r="D98" s="264" t="s">
        <v>147</v>
      </c>
      <c r="E98" s="264" t="s">
        <v>585</v>
      </c>
      <c r="F98" s="261" t="s">
        <v>587</v>
      </c>
      <c r="G98" s="265" t="s">
        <v>588</v>
      </c>
      <c r="H98" s="266" t="s">
        <v>589</v>
      </c>
    </row>
    <row r="99" spans="1:8" s="245" customFormat="1" ht="18" x14ac:dyDescent="0.25">
      <c r="A99" s="141" t="s">
        <v>628</v>
      </c>
      <c r="B99" s="141" t="s">
        <v>637</v>
      </c>
      <c r="C99" s="141" t="s">
        <v>1311</v>
      </c>
      <c r="D99" s="141" t="s">
        <v>1312</v>
      </c>
      <c r="E99" s="264" t="s">
        <v>1068</v>
      </c>
      <c r="F99" s="265" t="s">
        <v>1323</v>
      </c>
      <c r="G99" s="265" t="s">
        <v>1324</v>
      </c>
      <c r="H99" s="266" t="s">
        <v>1325</v>
      </c>
    </row>
    <row r="100" spans="1:8" s="245" customFormat="1" ht="18" x14ac:dyDescent="0.25">
      <c r="A100" s="141" t="s">
        <v>628</v>
      </c>
      <c r="B100" s="141" t="s">
        <v>637</v>
      </c>
      <c r="C100" s="141" t="s">
        <v>1114</v>
      </c>
      <c r="D100" s="141" t="s">
        <v>1115</v>
      </c>
      <c r="E100" s="264" t="s">
        <v>1067</v>
      </c>
      <c r="F100" s="261" t="s">
        <v>581</v>
      </c>
      <c r="G100" s="265" t="s">
        <v>582</v>
      </c>
      <c r="H100" s="266" t="s">
        <v>583</v>
      </c>
    </row>
    <row r="101" spans="1:8" s="245" customFormat="1" ht="18" x14ac:dyDescent="0.2">
      <c r="A101" s="264" t="s">
        <v>628</v>
      </c>
      <c r="B101" s="264" t="s">
        <v>637</v>
      </c>
      <c r="C101" s="264" t="s">
        <v>1295</v>
      </c>
      <c r="D101" s="264" t="s">
        <v>1296</v>
      </c>
      <c r="E101" s="264" t="s">
        <v>1068</v>
      </c>
      <c r="F101" s="265" t="s">
        <v>705</v>
      </c>
      <c r="G101" s="265" t="s">
        <v>706</v>
      </c>
      <c r="H101" s="266" t="s">
        <v>707</v>
      </c>
    </row>
    <row r="102" spans="1:8" s="245" customFormat="1" ht="18" x14ac:dyDescent="0.2">
      <c r="A102" s="264" t="s">
        <v>628</v>
      </c>
      <c r="B102" s="264" t="s">
        <v>637</v>
      </c>
      <c r="C102" s="264" t="s">
        <v>1168</v>
      </c>
      <c r="D102" s="264" t="s">
        <v>1169</v>
      </c>
      <c r="E102" s="264" t="s">
        <v>1068</v>
      </c>
      <c r="F102" s="265" t="s">
        <v>705</v>
      </c>
      <c r="G102" s="265" t="s">
        <v>706</v>
      </c>
      <c r="H102" s="266" t="s">
        <v>707</v>
      </c>
    </row>
    <row r="103" spans="1:8" s="245" customFormat="1" ht="18" x14ac:dyDescent="0.2">
      <c r="A103" s="264" t="s">
        <v>628</v>
      </c>
      <c r="B103" s="264" t="s">
        <v>637</v>
      </c>
      <c r="C103" s="264" t="s">
        <v>149</v>
      </c>
      <c r="D103" s="264" t="s">
        <v>154</v>
      </c>
      <c r="E103" s="264" t="s">
        <v>1067</v>
      </c>
      <c r="F103" s="261" t="s">
        <v>581</v>
      </c>
      <c r="G103" s="265" t="s">
        <v>582</v>
      </c>
      <c r="H103" s="266" t="s">
        <v>583</v>
      </c>
    </row>
    <row r="104" spans="1:8" s="245" customFormat="1" ht="18" x14ac:dyDescent="0.2">
      <c r="A104" s="264" t="s">
        <v>628</v>
      </c>
      <c r="B104" s="264" t="s">
        <v>637</v>
      </c>
      <c r="C104" s="264" t="s">
        <v>150</v>
      </c>
      <c r="D104" s="264" t="s">
        <v>75</v>
      </c>
      <c r="E104" s="264" t="s">
        <v>708</v>
      </c>
      <c r="F104" s="261" t="s">
        <v>709</v>
      </c>
      <c r="G104" s="265" t="s">
        <v>710</v>
      </c>
      <c r="H104" s="266" t="s">
        <v>711</v>
      </c>
    </row>
    <row r="105" spans="1:8" s="245" customFormat="1" ht="18" x14ac:dyDescent="0.2">
      <c r="A105" s="264" t="s">
        <v>628</v>
      </c>
      <c r="B105" s="264" t="s">
        <v>637</v>
      </c>
      <c r="C105" s="264" t="s">
        <v>151</v>
      </c>
      <c r="D105" s="264" t="s">
        <v>21</v>
      </c>
      <c r="E105" s="264" t="s">
        <v>708</v>
      </c>
      <c r="F105" s="261" t="s">
        <v>709</v>
      </c>
      <c r="G105" s="265" t="s">
        <v>710</v>
      </c>
      <c r="H105" s="266" t="s">
        <v>711</v>
      </c>
    </row>
    <row r="106" spans="1:8" s="245" customFormat="1" ht="18" x14ac:dyDescent="0.2">
      <c r="A106" s="264" t="s">
        <v>628</v>
      </c>
      <c r="B106" s="264" t="s">
        <v>638</v>
      </c>
      <c r="C106" s="264" t="s">
        <v>155</v>
      </c>
      <c r="D106" s="264" t="s">
        <v>261</v>
      </c>
      <c r="E106" s="264" t="s">
        <v>590</v>
      </c>
      <c r="F106" s="261" t="s">
        <v>591</v>
      </c>
      <c r="G106" s="265" t="s">
        <v>592</v>
      </c>
      <c r="H106" s="266" t="s">
        <v>593</v>
      </c>
    </row>
    <row r="107" spans="1:8" s="245" customFormat="1" ht="18" x14ac:dyDescent="0.2">
      <c r="A107" s="264" t="s">
        <v>628</v>
      </c>
      <c r="B107" s="264" t="s">
        <v>638</v>
      </c>
      <c r="C107" s="264" t="s">
        <v>182</v>
      </c>
      <c r="D107" s="264" t="s">
        <v>181</v>
      </c>
      <c r="E107" s="264" t="s">
        <v>590</v>
      </c>
      <c r="F107" s="261" t="s">
        <v>591</v>
      </c>
      <c r="G107" s="265" t="s">
        <v>592</v>
      </c>
      <c r="H107" s="266" t="s">
        <v>593</v>
      </c>
    </row>
    <row r="108" spans="1:8" s="245" customFormat="1" ht="18" x14ac:dyDescent="0.2">
      <c r="A108" s="264" t="s">
        <v>628</v>
      </c>
      <c r="B108" s="264" t="s">
        <v>639</v>
      </c>
      <c r="C108" s="264" t="s">
        <v>156</v>
      </c>
      <c r="D108" s="264" t="s">
        <v>77</v>
      </c>
      <c r="E108" s="264" t="s">
        <v>1356</v>
      </c>
      <c r="F108" s="261" t="s">
        <v>1353</v>
      </c>
      <c r="G108" s="265" t="s">
        <v>1354</v>
      </c>
      <c r="H108" s="266" t="s">
        <v>1352</v>
      </c>
    </row>
    <row r="109" spans="1:8" s="245" customFormat="1" ht="18" x14ac:dyDescent="0.2">
      <c r="A109" s="264" t="s">
        <v>642</v>
      </c>
      <c r="B109" s="264" t="s">
        <v>645</v>
      </c>
      <c r="C109" s="264" t="s">
        <v>279</v>
      </c>
      <c r="D109" s="264" t="s">
        <v>278</v>
      </c>
      <c r="E109" s="264" t="s">
        <v>1098</v>
      </c>
      <c r="F109" s="261" t="s">
        <v>1099</v>
      </c>
      <c r="G109" s="265" t="s">
        <v>1100</v>
      </c>
      <c r="H109" s="266" t="s">
        <v>1101</v>
      </c>
    </row>
    <row r="110" spans="1:8" s="245" customFormat="1" ht="18" x14ac:dyDescent="0.2">
      <c r="A110" s="264" t="s">
        <v>643</v>
      </c>
      <c r="B110" s="264" t="s">
        <v>646</v>
      </c>
      <c r="C110" s="264" t="s">
        <v>617</v>
      </c>
      <c r="D110" s="264" t="s">
        <v>616</v>
      </c>
      <c r="E110" s="264" t="s">
        <v>1071</v>
      </c>
      <c r="F110" s="261" t="s">
        <v>1072</v>
      </c>
      <c r="G110" s="267" t="s">
        <v>1073</v>
      </c>
      <c r="H110" s="266" t="s">
        <v>1074</v>
      </c>
    </row>
    <row r="111" spans="1:8" s="245" customFormat="1" ht="18" x14ac:dyDescent="0.2">
      <c r="A111" s="264" t="s">
        <v>643</v>
      </c>
      <c r="B111" s="264" t="s">
        <v>647</v>
      </c>
      <c r="C111" s="264" t="s">
        <v>456</v>
      </c>
      <c r="D111" s="264" t="s">
        <v>457</v>
      </c>
      <c r="E111" s="264" t="s">
        <v>594</v>
      </c>
      <c r="F111" s="261" t="s">
        <v>595</v>
      </c>
      <c r="G111" s="265" t="s">
        <v>596</v>
      </c>
      <c r="H111" s="266" t="s">
        <v>597</v>
      </c>
    </row>
    <row r="112" spans="1:8" s="245" customFormat="1" ht="18" x14ac:dyDescent="0.2">
      <c r="A112" s="264" t="s">
        <v>644</v>
      </c>
      <c r="B112" s="264" t="s">
        <v>648</v>
      </c>
      <c r="C112" s="264" t="s">
        <v>241</v>
      </c>
      <c r="D112" s="264" t="s">
        <v>238</v>
      </c>
      <c r="E112" s="264" t="s">
        <v>598</v>
      </c>
      <c r="F112" s="265" t="s">
        <v>599</v>
      </c>
      <c r="G112" s="265" t="s">
        <v>600</v>
      </c>
      <c r="H112" s="266" t="s">
        <v>601</v>
      </c>
    </row>
    <row r="113" spans="1:8" s="245" customFormat="1" ht="18" x14ac:dyDescent="0.2">
      <c r="A113" s="264" t="s">
        <v>644</v>
      </c>
      <c r="B113" s="264" t="s">
        <v>648</v>
      </c>
      <c r="C113" s="264" t="s">
        <v>242</v>
      </c>
      <c r="D113" s="264" t="s">
        <v>239</v>
      </c>
      <c r="E113" s="264" t="s">
        <v>598</v>
      </c>
      <c r="F113" s="265" t="s">
        <v>599</v>
      </c>
      <c r="G113" s="265" t="s">
        <v>600</v>
      </c>
      <c r="H113" s="266" t="s">
        <v>601</v>
      </c>
    </row>
    <row r="114" spans="1:8" s="245" customFormat="1" ht="18" x14ac:dyDescent="0.2">
      <c r="A114" s="264" t="s">
        <v>644</v>
      </c>
      <c r="B114" s="264" t="s">
        <v>648</v>
      </c>
      <c r="C114" s="264" t="s">
        <v>243</v>
      </c>
      <c r="D114" s="264" t="s">
        <v>240</v>
      </c>
      <c r="E114" s="264" t="s">
        <v>598</v>
      </c>
      <c r="F114" s="265" t="s">
        <v>599</v>
      </c>
      <c r="G114" s="265" t="s">
        <v>600</v>
      </c>
      <c r="H114" s="266" t="s">
        <v>601</v>
      </c>
    </row>
    <row r="115" spans="1:8" s="245" customFormat="1" ht="18" x14ac:dyDescent="0.2">
      <c r="A115" s="264" t="s">
        <v>644</v>
      </c>
      <c r="B115" s="264" t="s">
        <v>649</v>
      </c>
      <c r="C115" s="264" t="s">
        <v>158</v>
      </c>
      <c r="D115" s="264" t="s">
        <v>244</v>
      </c>
      <c r="E115" s="264" t="s">
        <v>1173</v>
      </c>
      <c r="F115" s="261" t="s">
        <v>1174</v>
      </c>
      <c r="G115" s="265" t="s">
        <v>1175</v>
      </c>
      <c r="H115" s="266" t="s">
        <v>1176</v>
      </c>
    </row>
    <row r="116" spans="1:8" s="245" customFormat="1" ht="18" x14ac:dyDescent="0.2">
      <c r="A116" s="264" t="s">
        <v>644</v>
      </c>
      <c r="B116" s="264" t="s">
        <v>649</v>
      </c>
      <c r="C116" s="264" t="s">
        <v>1011</v>
      </c>
      <c r="D116" s="264" t="s">
        <v>1019</v>
      </c>
      <c r="E116" s="264" t="s">
        <v>523</v>
      </c>
      <c r="F116" s="261" t="s">
        <v>1024</v>
      </c>
      <c r="G116" s="265" t="s">
        <v>1025</v>
      </c>
      <c r="H116" s="266" t="s">
        <v>1026</v>
      </c>
    </row>
    <row r="117" spans="1:8" s="245" customFormat="1" ht="18" x14ac:dyDescent="0.2">
      <c r="A117" s="264" t="s">
        <v>644</v>
      </c>
      <c r="B117" s="264" t="s">
        <v>649</v>
      </c>
      <c r="C117" s="264" t="s">
        <v>157</v>
      </c>
      <c r="D117" s="264" t="s">
        <v>245</v>
      </c>
      <c r="E117" s="264" t="s">
        <v>1173</v>
      </c>
      <c r="F117" s="261" t="s">
        <v>1174</v>
      </c>
      <c r="G117" s="265" t="s">
        <v>1175</v>
      </c>
      <c r="H117" s="266" t="s">
        <v>1176</v>
      </c>
    </row>
    <row r="118" spans="1:8" s="245" customFormat="1" ht="18" x14ac:dyDescent="0.2">
      <c r="A118" s="264" t="s">
        <v>644</v>
      </c>
      <c r="B118" s="264" t="s">
        <v>649</v>
      </c>
      <c r="C118" s="264" t="s">
        <v>159</v>
      </c>
      <c r="D118" s="264" t="s">
        <v>246</v>
      </c>
      <c r="E118" s="264" t="s">
        <v>1173</v>
      </c>
      <c r="F118" s="261" t="s">
        <v>1174</v>
      </c>
      <c r="G118" s="265" t="s">
        <v>1175</v>
      </c>
      <c r="H118" s="266" t="s">
        <v>1176</v>
      </c>
    </row>
    <row r="119" spans="1:8" s="245" customFormat="1" ht="18" x14ac:dyDescent="0.2">
      <c r="A119" s="264" t="s">
        <v>644</v>
      </c>
      <c r="B119" s="264" t="s">
        <v>649</v>
      </c>
      <c r="C119" s="264" t="s">
        <v>160</v>
      </c>
      <c r="D119" s="264" t="s">
        <v>247</v>
      </c>
      <c r="E119" s="264" t="s">
        <v>1173</v>
      </c>
      <c r="F119" s="261" t="s">
        <v>1174</v>
      </c>
      <c r="G119" s="265" t="s">
        <v>1175</v>
      </c>
      <c r="H119" s="266" t="s">
        <v>1176</v>
      </c>
    </row>
    <row r="120" spans="1:8" s="245" customFormat="1" ht="18" x14ac:dyDescent="0.2">
      <c r="A120" s="264" t="s">
        <v>644</v>
      </c>
      <c r="B120" s="264" t="s">
        <v>649</v>
      </c>
      <c r="C120" s="264" t="s">
        <v>169</v>
      </c>
      <c r="D120" s="264" t="s">
        <v>248</v>
      </c>
      <c r="E120" s="264" t="s">
        <v>1173</v>
      </c>
      <c r="F120" s="261" t="s">
        <v>1174</v>
      </c>
      <c r="G120" s="265" t="s">
        <v>1175</v>
      </c>
      <c r="H120" s="266" t="s">
        <v>1176</v>
      </c>
    </row>
    <row r="121" spans="1:8" s="245" customFormat="1" ht="18" x14ac:dyDescent="0.2">
      <c r="A121" s="264" t="s">
        <v>644</v>
      </c>
      <c r="B121" s="264" t="s">
        <v>649</v>
      </c>
      <c r="C121" s="264" t="s">
        <v>161</v>
      </c>
      <c r="D121" s="264" t="s">
        <v>249</v>
      </c>
      <c r="E121" s="264" t="s">
        <v>1173</v>
      </c>
      <c r="F121" s="261" t="s">
        <v>1174</v>
      </c>
      <c r="G121" s="265" t="s">
        <v>1175</v>
      </c>
      <c r="H121" s="266" t="s">
        <v>1176</v>
      </c>
    </row>
    <row r="122" spans="1:8" s="245" customFormat="1" ht="18" x14ac:dyDescent="0.2">
      <c r="A122" s="264" t="s">
        <v>644</v>
      </c>
      <c r="B122" s="264" t="s">
        <v>649</v>
      </c>
      <c r="C122" s="264" t="s">
        <v>1178</v>
      </c>
      <c r="D122" s="264" t="s">
        <v>1184</v>
      </c>
      <c r="E122" s="264" t="s">
        <v>1173</v>
      </c>
      <c r="F122" s="261" t="s">
        <v>1174</v>
      </c>
      <c r="G122" s="265" t="s">
        <v>1175</v>
      </c>
      <c r="H122" s="266" t="s">
        <v>1176</v>
      </c>
    </row>
    <row r="123" spans="1:8" s="245" customFormat="1" ht="18" x14ac:dyDescent="0.2">
      <c r="A123" s="264" t="s">
        <v>644</v>
      </c>
      <c r="B123" s="264" t="s">
        <v>649</v>
      </c>
      <c r="C123" s="264" t="s">
        <v>170</v>
      </c>
      <c r="D123" s="264" t="s">
        <v>250</v>
      </c>
      <c r="E123" s="264" t="s">
        <v>1173</v>
      </c>
      <c r="F123" s="261" t="s">
        <v>1174</v>
      </c>
      <c r="G123" s="265" t="s">
        <v>1175</v>
      </c>
      <c r="H123" s="266" t="s">
        <v>1176</v>
      </c>
    </row>
    <row r="124" spans="1:8" s="245" customFormat="1" ht="18" x14ac:dyDescent="0.2">
      <c r="A124" s="264" t="s">
        <v>644</v>
      </c>
      <c r="B124" s="264" t="s">
        <v>649</v>
      </c>
      <c r="C124" s="264" t="s">
        <v>1179</v>
      </c>
      <c r="D124" s="264" t="s">
        <v>1185</v>
      </c>
      <c r="E124" s="264" t="s">
        <v>1173</v>
      </c>
      <c r="F124" s="261" t="s">
        <v>1174</v>
      </c>
      <c r="G124" s="265" t="s">
        <v>1175</v>
      </c>
      <c r="H124" s="266" t="s">
        <v>1176</v>
      </c>
    </row>
    <row r="125" spans="1:8" s="245" customFormat="1" ht="18" x14ac:dyDescent="0.2">
      <c r="A125" s="264" t="s">
        <v>644</v>
      </c>
      <c r="B125" s="264" t="s">
        <v>649</v>
      </c>
      <c r="C125" s="264" t="s">
        <v>1013</v>
      </c>
      <c r="D125" s="264" t="s">
        <v>1069</v>
      </c>
      <c r="E125" s="264" t="s">
        <v>523</v>
      </c>
      <c r="F125" s="261" t="s">
        <v>1024</v>
      </c>
      <c r="G125" s="265" t="s">
        <v>1025</v>
      </c>
      <c r="H125" s="266" t="s">
        <v>1026</v>
      </c>
    </row>
    <row r="126" spans="1:8" s="245" customFormat="1" ht="18" x14ac:dyDescent="0.2">
      <c r="A126" s="264" t="s">
        <v>644</v>
      </c>
      <c r="B126" s="264" t="s">
        <v>649</v>
      </c>
      <c r="C126" s="264" t="s">
        <v>185</v>
      </c>
      <c r="D126" s="264" t="s">
        <v>251</v>
      </c>
      <c r="E126" s="264" t="s">
        <v>1173</v>
      </c>
      <c r="F126" s="261" t="s">
        <v>1174</v>
      </c>
      <c r="G126" s="265" t="s">
        <v>1175</v>
      </c>
      <c r="H126" s="266" t="s">
        <v>1176</v>
      </c>
    </row>
    <row r="127" spans="1:8" s="245" customFormat="1" ht="18" x14ac:dyDescent="0.2">
      <c r="A127" s="264" t="s">
        <v>644</v>
      </c>
      <c r="B127" s="264" t="s">
        <v>649</v>
      </c>
      <c r="C127" s="264" t="s">
        <v>1016</v>
      </c>
      <c r="D127" s="264" t="s">
        <v>1022</v>
      </c>
      <c r="E127" s="264" t="s">
        <v>523</v>
      </c>
      <c r="F127" s="261" t="s">
        <v>1024</v>
      </c>
      <c r="G127" s="265" t="s">
        <v>1025</v>
      </c>
      <c r="H127" s="266" t="s">
        <v>1026</v>
      </c>
    </row>
    <row r="128" spans="1:8" s="245" customFormat="1" ht="18" x14ac:dyDescent="0.2">
      <c r="A128" s="264" t="s">
        <v>644</v>
      </c>
      <c r="B128" s="264" t="s">
        <v>649</v>
      </c>
      <c r="C128" s="264" t="s">
        <v>164</v>
      </c>
      <c r="D128" s="264" t="s">
        <v>252</v>
      </c>
      <c r="E128" s="264" t="s">
        <v>523</v>
      </c>
      <c r="F128" s="261" t="s">
        <v>1024</v>
      </c>
      <c r="G128" s="265" t="s">
        <v>1025</v>
      </c>
      <c r="H128" s="266" t="s">
        <v>1026</v>
      </c>
    </row>
    <row r="129" spans="1:8" s="245" customFormat="1" ht="18" x14ac:dyDescent="0.2">
      <c r="A129" s="264" t="s">
        <v>644</v>
      </c>
      <c r="B129" s="264" t="s">
        <v>649</v>
      </c>
      <c r="C129" s="264" t="s">
        <v>162</v>
      </c>
      <c r="D129" s="264" t="s">
        <v>253</v>
      </c>
      <c r="E129" s="264" t="s">
        <v>1173</v>
      </c>
      <c r="F129" s="261" t="s">
        <v>1174</v>
      </c>
      <c r="G129" s="265" t="s">
        <v>1175</v>
      </c>
      <c r="H129" s="266" t="s">
        <v>1176</v>
      </c>
    </row>
    <row r="130" spans="1:8" s="245" customFormat="1" ht="18" x14ac:dyDescent="0.2">
      <c r="A130" s="264" t="s">
        <v>644</v>
      </c>
      <c r="B130" s="264" t="s">
        <v>649</v>
      </c>
      <c r="C130" s="264" t="s">
        <v>163</v>
      </c>
      <c r="D130" s="264" t="s">
        <v>254</v>
      </c>
      <c r="E130" s="264" t="s">
        <v>1173</v>
      </c>
      <c r="F130" s="261" t="s">
        <v>1174</v>
      </c>
      <c r="G130" s="265" t="s">
        <v>1175</v>
      </c>
      <c r="H130" s="266" t="s">
        <v>1176</v>
      </c>
    </row>
    <row r="131" spans="1:8" s="245" customFormat="1" ht="18" x14ac:dyDescent="0.2">
      <c r="A131" s="264" t="s">
        <v>644</v>
      </c>
      <c r="B131" s="264" t="s">
        <v>649</v>
      </c>
      <c r="C131" s="264" t="s">
        <v>1180</v>
      </c>
      <c r="D131" s="264" t="s">
        <v>1181</v>
      </c>
      <c r="E131" s="264" t="s">
        <v>1173</v>
      </c>
      <c r="F131" s="261" t="s">
        <v>1174</v>
      </c>
      <c r="G131" s="265" t="s">
        <v>1175</v>
      </c>
      <c r="H131" s="266" t="s">
        <v>1176</v>
      </c>
    </row>
    <row r="132" spans="1:8" s="245" customFormat="1" ht="18" x14ac:dyDescent="0.2">
      <c r="A132" s="264" t="s">
        <v>644</v>
      </c>
      <c r="B132" s="264" t="s">
        <v>649</v>
      </c>
      <c r="C132" s="264" t="s">
        <v>1014</v>
      </c>
      <c r="D132" s="264" t="s">
        <v>1021</v>
      </c>
      <c r="E132" s="264" t="s">
        <v>523</v>
      </c>
      <c r="F132" s="261" t="s">
        <v>1024</v>
      </c>
      <c r="G132" s="265" t="s">
        <v>1025</v>
      </c>
      <c r="H132" s="266" t="s">
        <v>1026</v>
      </c>
    </row>
    <row r="133" spans="1:8" s="245" customFormat="1" ht="18" x14ac:dyDescent="0.2">
      <c r="A133" s="264" t="s">
        <v>644</v>
      </c>
      <c r="B133" s="264" t="s">
        <v>649</v>
      </c>
      <c r="C133" s="264" t="s">
        <v>166</v>
      </c>
      <c r="D133" s="264" t="s">
        <v>255</v>
      </c>
      <c r="E133" s="264" t="s">
        <v>523</v>
      </c>
      <c r="F133" s="261" t="s">
        <v>1024</v>
      </c>
      <c r="G133" s="265" t="s">
        <v>1025</v>
      </c>
      <c r="H133" s="266" t="s">
        <v>1026</v>
      </c>
    </row>
    <row r="134" spans="1:8" s="245" customFormat="1" ht="18" x14ac:dyDescent="0.2">
      <c r="A134" s="264" t="s">
        <v>644</v>
      </c>
      <c r="B134" s="264" t="s">
        <v>649</v>
      </c>
      <c r="C134" s="264" t="s">
        <v>1017</v>
      </c>
      <c r="D134" s="264" t="s">
        <v>1020</v>
      </c>
      <c r="E134" s="264" t="s">
        <v>523</v>
      </c>
      <c r="F134" s="261" t="s">
        <v>1024</v>
      </c>
      <c r="G134" s="265" t="s">
        <v>1025</v>
      </c>
      <c r="H134" s="266" t="s">
        <v>1026</v>
      </c>
    </row>
    <row r="135" spans="1:8" s="245" customFormat="1" ht="18" x14ac:dyDescent="0.2">
      <c r="A135" s="264" t="s">
        <v>644</v>
      </c>
      <c r="B135" s="264" t="s">
        <v>649</v>
      </c>
      <c r="C135" s="264" t="s">
        <v>165</v>
      </c>
      <c r="D135" s="264" t="s">
        <v>256</v>
      </c>
      <c r="E135" s="264" t="s">
        <v>523</v>
      </c>
      <c r="F135" s="261" t="s">
        <v>1024</v>
      </c>
      <c r="G135" s="265" t="s">
        <v>1025</v>
      </c>
      <c r="H135" s="266" t="s">
        <v>1026</v>
      </c>
    </row>
    <row r="136" spans="1:8" s="245" customFormat="1" ht="18.75" customHeight="1" x14ac:dyDescent="0.2">
      <c r="A136" s="264" t="s">
        <v>644</v>
      </c>
      <c r="B136" s="264" t="s">
        <v>649</v>
      </c>
      <c r="C136" s="264" t="s">
        <v>1182</v>
      </c>
      <c r="D136" s="264" t="s">
        <v>1183</v>
      </c>
      <c r="E136" s="264" t="s">
        <v>1173</v>
      </c>
      <c r="F136" s="261" t="s">
        <v>1174</v>
      </c>
      <c r="G136" s="265" t="s">
        <v>1175</v>
      </c>
      <c r="H136" s="266" t="s">
        <v>1176</v>
      </c>
    </row>
    <row r="137" spans="1:8" s="245" customFormat="1" ht="18.75" customHeight="1" x14ac:dyDescent="0.25">
      <c r="A137" s="11"/>
      <c r="B137" s="11"/>
      <c r="C137" s="11"/>
      <c r="D137" s="11"/>
      <c r="E137" s="11"/>
      <c r="F137" s="11"/>
      <c r="G137" s="299"/>
      <c r="H137" s="299"/>
    </row>
    <row r="138" spans="1:8" s="245" customFormat="1" ht="18.75" customHeight="1" x14ac:dyDescent="0.25">
      <c r="A138" s="11"/>
      <c r="B138" s="11"/>
      <c r="C138" s="11"/>
      <c r="D138" s="11"/>
      <c r="E138" s="11"/>
      <c r="F138" s="11"/>
      <c r="G138" s="299"/>
      <c r="H138" s="299"/>
    </row>
    <row r="139" spans="1:8" s="245" customFormat="1" ht="18.75" customHeight="1" x14ac:dyDescent="0.25">
      <c r="A139" s="11"/>
      <c r="B139" s="11"/>
      <c r="C139" s="11"/>
      <c r="D139" s="11"/>
      <c r="E139" s="11"/>
      <c r="F139" s="11"/>
      <c r="G139" s="299"/>
      <c r="H139" s="299"/>
    </row>
    <row r="140" spans="1:8" s="245" customFormat="1" ht="18.75" customHeight="1" x14ac:dyDescent="0.25">
      <c r="A140" s="11"/>
      <c r="B140" s="11"/>
      <c r="C140" s="11"/>
      <c r="D140" s="11"/>
      <c r="E140" s="11"/>
      <c r="F140" s="11"/>
      <c r="G140" s="299"/>
      <c r="H140" s="299"/>
    </row>
    <row r="141" spans="1:8" s="245" customFormat="1" ht="18.75" customHeight="1" x14ac:dyDescent="0.25">
      <c r="A141" s="11"/>
      <c r="B141" s="11"/>
      <c r="C141" s="11"/>
      <c r="D141" s="11"/>
      <c r="E141" s="11"/>
      <c r="F141" s="11"/>
      <c r="G141" s="299"/>
      <c r="H141" s="299"/>
    </row>
    <row r="142" spans="1:8" s="245" customFormat="1" ht="18.75" customHeight="1" x14ac:dyDescent="0.25">
      <c r="A142" s="11"/>
      <c r="B142" s="11"/>
      <c r="C142" s="11"/>
      <c r="D142" s="11"/>
      <c r="E142" s="11"/>
      <c r="F142" s="11"/>
      <c r="G142" s="299"/>
      <c r="H142" s="299"/>
    </row>
    <row r="143" spans="1:8" s="245" customFormat="1" ht="18.75" customHeight="1" x14ac:dyDescent="0.25">
      <c r="A143" s="11"/>
      <c r="B143" s="11"/>
      <c r="C143" s="11"/>
      <c r="D143" s="11"/>
      <c r="E143" s="11"/>
      <c r="F143" s="11"/>
      <c r="G143" s="299"/>
      <c r="H143" s="299"/>
    </row>
    <row r="144" spans="1:8" s="245" customFormat="1" ht="18.75" customHeight="1" x14ac:dyDescent="0.25">
      <c r="A144" s="11"/>
      <c r="B144" s="11"/>
      <c r="C144" s="11"/>
      <c r="D144" s="11"/>
      <c r="E144" s="11"/>
      <c r="F144" s="11"/>
      <c r="G144" s="299"/>
      <c r="H144" s="299"/>
    </row>
    <row r="145" spans="1:8" s="245" customFormat="1" ht="18.75" customHeight="1" x14ac:dyDescent="0.25">
      <c r="A145" s="11"/>
      <c r="B145" s="11"/>
      <c r="C145" s="11"/>
      <c r="D145" s="11"/>
      <c r="E145" s="11"/>
      <c r="F145" s="11"/>
      <c r="G145" s="299"/>
      <c r="H145" s="299"/>
    </row>
    <row r="146" spans="1:8" s="245" customFormat="1" ht="18.75" customHeight="1" x14ac:dyDescent="0.25">
      <c r="A146" s="11"/>
      <c r="B146" s="11"/>
      <c r="C146" s="11"/>
      <c r="D146" s="11"/>
      <c r="E146" s="11"/>
      <c r="F146" s="11"/>
      <c r="G146" s="299"/>
      <c r="H146" s="299"/>
    </row>
    <row r="147" spans="1:8" s="245" customFormat="1" ht="18.75" customHeight="1" x14ac:dyDescent="0.25">
      <c r="A147" s="11"/>
      <c r="B147" s="11"/>
      <c r="C147" s="11"/>
      <c r="D147" s="11"/>
      <c r="E147" s="11"/>
      <c r="F147" s="11"/>
      <c r="G147" s="299"/>
      <c r="H147" s="299"/>
    </row>
    <row r="148" spans="1:8" s="245" customFormat="1" ht="18.75" customHeight="1" x14ac:dyDescent="0.25">
      <c r="A148" s="11"/>
      <c r="B148" s="11"/>
      <c r="C148" s="11"/>
      <c r="D148" s="11"/>
      <c r="E148" s="11"/>
      <c r="F148" s="11"/>
      <c r="G148" s="299"/>
      <c r="H148" s="299"/>
    </row>
    <row r="149" spans="1:8" s="245" customFormat="1" ht="18.75" customHeight="1" x14ac:dyDescent="0.25">
      <c r="A149" s="11"/>
      <c r="B149" s="11"/>
      <c r="C149" s="11"/>
      <c r="D149" s="11"/>
      <c r="E149" s="11"/>
      <c r="F149" s="11"/>
      <c r="G149" s="299"/>
      <c r="H149" s="299"/>
    </row>
    <row r="150" spans="1:8" s="245" customFormat="1" ht="18.75" customHeight="1" x14ac:dyDescent="0.25">
      <c r="A150" s="11"/>
      <c r="B150" s="11"/>
      <c r="C150" s="11"/>
      <c r="D150" s="11"/>
      <c r="E150" s="11"/>
      <c r="F150" s="11"/>
      <c r="G150" s="299"/>
      <c r="H150" s="299"/>
    </row>
    <row r="151" spans="1:8" s="245" customFormat="1" ht="18.75" customHeight="1" x14ac:dyDescent="0.25">
      <c r="A151" s="11"/>
      <c r="B151" s="11"/>
      <c r="C151" s="11"/>
      <c r="D151" s="11"/>
      <c r="E151" s="11"/>
      <c r="F151" s="11"/>
      <c r="G151" s="299"/>
      <c r="H151" s="299"/>
    </row>
    <row r="152" spans="1:8" s="245" customFormat="1" ht="18.75" customHeight="1" x14ac:dyDescent="0.25">
      <c r="A152" s="11"/>
      <c r="B152" s="11"/>
      <c r="C152" s="11"/>
      <c r="D152" s="11"/>
      <c r="E152" s="11"/>
      <c r="F152" s="11"/>
      <c r="G152" s="299"/>
      <c r="H152" s="299"/>
    </row>
    <row r="153" spans="1:8" s="245" customFormat="1" ht="18.75" customHeight="1" x14ac:dyDescent="0.25">
      <c r="A153" s="11"/>
      <c r="B153" s="11"/>
      <c r="C153" s="11"/>
      <c r="D153" s="11"/>
      <c r="E153" s="11"/>
      <c r="F153" s="11"/>
      <c r="G153" s="299"/>
      <c r="H153" s="299"/>
    </row>
    <row r="154" spans="1:8" s="245" customFormat="1" ht="18.75" customHeight="1" x14ac:dyDescent="0.25">
      <c r="A154" s="11"/>
      <c r="B154" s="11"/>
      <c r="C154" s="11"/>
      <c r="D154" s="11"/>
      <c r="E154" s="11"/>
      <c r="F154" s="11"/>
      <c r="G154" s="299"/>
      <c r="H154" s="299"/>
    </row>
    <row r="155" spans="1:8" s="245" customFormat="1" ht="18.75" customHeight="1" x14ac:dyDescent="0.25">
      <c r="A155" s="11"/>
      <c r="B155" s="11"/>
      <c r="C155" s="11"/>
      <c r="D155" s="11"/>
      <c r="E155" s="11"/>
      <c r="F155" s="11"/>
      <c r="G155" s="299"/>
      <c r="H155" s="299"/>
    </row>
    <row r="156" spans="1:8" s="245" customFormat="1" ht="18.75" customHeight="1" x14ac:dyDescent="0.25">
      <c r="A156" s="11"/>
      <c r="B156" s="11"/>
      <c r="C156" s="11"/>
      <c r="D156" s="11"/>
      <c r="E156" s="11"/>
      <c r="F156" s="11"/>
      <c r="G156" s="299"/>
      <c r="H156" s="299"/>
    </row>
    <row r="157" spans="1:8" s="245" customFormat="1" ht="18.75" customHeight="1" x14ac:dyDescent="0.25">
      <c r="A157" s="11"/>
      <c r="B157" s="11"/>
      <c r="C157" s="11"/>
      <c r="D157" s="11"/>
      <c r="E157" s="11"/>
      <c r="F157" s="11"/>
      <c r="G157" s="299"/>
      <c r="H157" s="299"/>
    </row>
    <row r="158" spans="1:8" s="245" customFormat="1" ht="18.75" customHeight="1" x14ac:dyDescent="0.25">
      <c r="A158" s="11"/>
      <c r="B158" s="11"/>
      <c r="C158" s="11"/>
      <c r="D158" s="11"/>
      <c r="E158" s="11"/>
      <c r="F158" s="11"/>
      <c r="G158" s="299"/>
      <c r="H158" s="299"/>
    </row>
    <row r="159" spans="1:8" s="245" customFormat="1" ht="18.75" customHeight="1" x14ac:dyDescent="0.25">
      <c r="A159" s="11"/>
      <c r="B159" s="11"/>
      <c r="C159" s="11"/>
      <c r="D159" s="11"/>
      <c r="E159" s="11"/>
      <c r="F159" s="11"/>
      <c r="G159" s="299"/>
      <c r="H159" s="299"/>
    </row>
    <row r="160" spans="1:8" s="245" customFormat="1" ht="18.75" customHeight="1" x14ac:dyDescent="0.25">
      <c r="A160" s="11"/>
      <c r="B160" s="11"/>
      <c r="C160" s="11"/>
      <c r="D160" s="11"/>
      <c r="E160" s="11"/>
      <c r="F160" s="11"/>
      <c r="G160" s="299"/>
      <c r="H160" s="299"/>
    </row>
    <row r="161" spans="1:8" s="245" customFormat="1" ht="18.75" customHeight="1" x14ac:dyDescent="0.25">
      <c r="A161" s="11"/>
      <c r="B161" s="11"/>
      <c r="C161" s="11"/>
      <c r="D161" s="11"/>
      <c r="E161" s="11"/>
      <c r="F161" s="11"/>
      <c r="G161" s="299"/>
      <c r="H161" s="299"/>
    </row>
    <row r="162" spans="1:8" s="245" customFormat="1" ht="18.75" customHeight="1" x14ac:dyDescent="0.25">
      <c r="A162" s="11"/>
      <c r="B162" s="11"/>
      <c r="C162" s="11"/>
      <c r="D162" s="11"/>
      <c r="E162" s="11"/>
      <c r="F162" s="11"/>
      <c r="G162" s="299"/>
      <c r="H162" s="299"/>
    </row>
    <row r="163" spans="1:8" s="245" customFormat="1" ht="18.75" customHeight="1" x14ac:dyDescent="0.25">
      <c r="A163" s="11"/>
      <c r="B163" s="11"/>
      <c r="C163" s="11"/>
      <c r="D163" s="11"/>
      <c r="E163" s="11"/>
      <c r="F163" s="11"/>
      <c r="G163" s="299"/>
      <c r="H163" s="299"/>
    </row>
    <row r="164" spans="1:8" s="245" customFormat="1" ht="18.75" customHeight="1" x14ac:dyDescent="0.25">
      <c r="A164" s="11"/>
      <c r="B164" s="11"/>
      <c r="C164" s="11"/>
      <c r="D164" s="11"/>
      <c r="E164" s="11"/>
      <c r="F164" s="11"/>
      <c r="G164" s="299"/>
      <c r="H164" s="299"/>
    </row>
    <row r="165" spans="1:8" s="245" customFormat="1" ht="18.75" customHeight="1" x14ac:dyDescent="0.25">
      <c r="A165" s="11"/>
      <c r="B165" s="11"/>
      <c r="C165" s="11"/>
      <c r="D165" s="11"/>
      <c r="E165" s="11"/>
      <c r="F165" s="11"/>
      <c r="G165" s="299"/>
      <c r="H165" s="299"/>
    </row>
    <row r="166" spans="1:8" s="245" customFormat="1" ht="18.75" customHeight="1" x14ac:dyDescent="0.25">
      <c r="A166" s="11"/>
      <c r="B166" s="11"/>
      <c r="C166" s="11"/>
      <c r="D166" s="11"/>
      <c r="E166" s="11"/>
      <c r="F166" s="11"/>
      <c r="G166" s="299"/>
      <c r="H166" s="299"/>
    </row>
    <row r="167" spans="1:8" s="245" customFormat="1" ht="18.75" customHeight="1" x14ac:dyDescent="0.25">
      <c r="A167" s="11"/>
      <c r="B167" s="11"/>
      <c r="C167" s="11"/>
      <c r="D167" s="11"/>
      <c r="E167" s="11"/>
      <c r="F167" s="11"/>
      <c r="G167" s="299"/>
      <c r="H167" s="299"/>
    </row>
    <row r="168" spans="1:8" s="245" customFormat="1" ht="18.75" customHeight="1" x14ac:dyDescent="0.25">
      <c r="A168" s="11"/>
      <c r="B168" s="11"/>
      <c r="C168" s="11"/>
      <c r="D168" s="11"/>
      <c r="E168" s="11"/>
      <c r="F168" s="11"/>
      <c r="G168" s="299"/>
      <c r="H168" s="299"/>
    </row>
    <row r="169" spans="1:8" s="245" customFormat="1" ht="18.75" customHeight="1" x14ac:dyDescent="0.25">
      <c r="A169" s="11"/>
      <c r="B169" s="11"/>
      <c r="C169" s="11"/>
      <c r="D169" s="11"/>
      <c r="E169" s="11"/>
      <c r="F169" s="11"/>
      <c r="G169" s="299"/>
      <c r="H169" s="299"/>
    </row>
    <row r="170" spans="1:8" s="245" customFormat="1" ht="18" x14ac:dyDescent="0.25">
      <c r="A170" s="11"/>
      <c r="B170" s="11"/>
      <c r="C170" s="11"/>
      <c r="D170" s="11"/>
      <c r="E170" s="11"/>
      <c r="F170" s="11"/>
      <c r="G170" s="299"/>
      <c r="H170" s="299"/>
    </row>
  </sheetData>
  <sheetProtection algorithmName="SHA-512" hashValue="ntu8xZ6nMU4XAbBFc2hDitOTRy+DctA4rK4JboqDMewj1OOSoD+XWXSBum3FF3096axmRkikAleObazF9NoolQ==" saltValue="e8oDkLSBxEYWI3vli/UlYw==" spinCount="100000" sheet="1" objects="1" scenarios="1" autoFilter="0"/>
  <autoFilter ref="A8:H135"/>
  <mergeCells count="4">
    <mergeCell ref="A1:H1"/>
    <mergeCell ref="A2:H3"/>
    <mergeCell ref="A5:H5"/>
    <mergeCell ref="A6:H6"/>
  </mergeCells>
  <hyperlinks>
    <hyperlink ref="H12" r:id="rId1"/>
    <hyperlink ref="H13" r:id="rId2"/>
    <hyperlink ref="H15" r:id="rId3"/>
    <hyperlink ref="H14" r:id="rId4"/>
    <hyperlink ref="H16" r:id="rId5"/>
    <hyperlink ref="H17" r:id="rId6"/>
    <hyperlink ref="H18" r:id="rId7"/>
    <hyperlink ref="H60" r:id="rId8"/>
    <hyperlink ref="H61" r:id="rId9"/>
    <hyperlink ref="H62" r:id="rId10"/>
    <hyperlink ref="H69" r:id="rId11"/>
    <hyperlink ref="H70" r:id="rId12"/>
    <hyperlink ref="H71" r:id="rId13"/>
    <hyperlink ref="H72" r:id="rId14"/>
    <hyperlink ref="H73" r:id="rId15"/>
    <hyperlink ref="H75" r:id="rId16"/>
    <hyperlink ref="H77" r:id="rId17"/>
    <hyperlink ref="H78" r:id="rId18"/>
    <hyperlink ref="H79" r:id="rId19"/>
    <hyperlink ref="H80" r:id="rId20"/>
    <hyperlink ref="H81" r:id="rId21"/>
    <hyperlink ref="H87" r:id="rId22"/>
    <hyperlink ref="H89" r:id="rId23"/>
    <hyperlink ref="H96" r:id="rId24"/>
    <hyperlink ref="H103" r:id="rId25"/>
    <hyperlink ref="H98" r:id="rId26"/>
    <hyperlink ref="H10" r:id="rId27"/>
    <hyperlink ref="H100" r:id="rId28"/>
    <hyperlink ref="H95" r:id="rId29"/>
    <hyperlink ref="H82" r:id="rId30"/>
    <hyperlink ref="H83" r:id="rId31"/>
    <hyperlink ref="H84" r:id="rId32"/>
    <hyperlink ref="H85" r:id="rId33"/>
    <hyperlink ref="H11" r:id="rId34" display="fremantle@consolalliance.com.au"/>
    <hyperlink ref="H25" r:id="rId35"/>
    <hyperlink ref="H59" r:id="rId36"/>
    <hyperlink ref="H50" r:id="rId37"/>
    <hyperlink ref="H86" r:id="rId38"/>
    <hyperlink ref="H68" r:id="rId39" display="joyce.my.pgu@penanshin.com"/>
    <hyperlink ref="H9" r:id="rId40"/>
    <hyperlink ref="H108" r:id="rId41"/>
    <hyperlink ref="H110" r:id="rId42"/>
    <hyperlink ref="H24" r:id="rId43"/>
  </hyperlinks>
  <printOptions horizontalCentered="1"/>
  <pageMargins left="0.23622047244094491" right="0.23622047244094491" top="0.15748031496062992" bottom="0.70866141732283472" header="0.31496062992125984" footer="0.31496062992125984"/>
  <pageSetup paperSize="9" scale="43" orientation="portrait" r:id="rId44"/>
  <headerFooter scaleWithDoc="0"/>
  <drawing r:id="rId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J592"/>
  <sheetViews>
    <sheetView zoomScale="75" zoomScaleNormal="75" zoomScaleSheetLayoutView="90" zoomScalePageLayoutView="75" workbookViewId="0">
      <selection activeCell="A382" sqref="A382"/>
    </sheetView>
  </sheetViews>
  <sheetFormatPr defaultColWidth="8.85546875" defaultRowHeight="12.75" x14ac:dyDescent="0.2"/>
  <cols>
    <col min="1" max="1" width="9" style="148" customWidth="1"/>
    <col min="2" max="2" width="13.140625" style="148" customWidth="1"/>
    <col min="3" max="3" width="20.5703125" style="148" customWidth="1"/>
    <col min="4" max="4" width="34.5703125" style="148" customWidth="1"/>
    <col min="5" max="5" width="62.28515625" style="148" customWidth="1"/>
    <col min="6" max="6" width="20.42578125" style="148" customWidth="1"/>
    <col min="7" max="7" width="7.7109375" style="148" customWidth="1"/>
    <col min="8" max="8" width="13.42578125" style="148" customWidth="1"/>
    <col min="9" max="9" width="25.5703125" style="148" customWidth="1"/>
    <col min="10" max="10" width="8.85546875" style="148" hidden="1" customWidth="1"/>
    <col min="11" max="16384" width="8.85546875" style="148"/>
  </cols>
  <sheetData>
    <row r="1" spans="1:10" s="147" customFormat="1" ht="258" customHeight="1" x14ac:dyDescent="0.2">
      <c r="A1" s="435"/>
      <c r="B1" s="435"/>
      <c r="C1" s="435"/>
      <c r="D1" s="435"/>
      <c r="E1" s="435"/>
      <c r="F1" s="435"/>
      <c r="G1" s="435"/>
    </row>
    <row r="3" spans="1:10" x14ac:dyDescent="0.2">
      <c r="A3" s="436" t="s">
        <v>981</v>
      </c>
      <c r="B3" s="436"/>
      <c r="C3" s="436"/>
      <c r="D3" s="437"/>
      <c r="E3" s="437"/>
      <c r="F3" s="437"/>
      <c r="G3" s="437"/>
      <c r="H3" s="437"/>
      <c r="I3" s="437"/>
      <c r="J3" s="437"/>
    </row>
    <row r="4" spans="1:10" x14ac:dyDescent="0.2">
      <c r="A4" s="437"/>
      <c r="B4" s="437"/>
      <c r="C4" s="437"/>
      <c r="D4" s="437"/>
      <c r="E4" s="437"/>
      <c r="F4" s="437"/>
      <c r="G4" s="437"/>
      <c r="H4" s="437"/>
      <c r="I4" s="437"/>
      <c r="J4" s="437"/>
    </row>
    <row r="6" spans="1:10" s="153" customFormat="1" ht="15.75" x14ac:dyDescent="0.25">
      <c r="A6" s="149" t="s">
        <v>153</v>
      </c>
      <c r="B6" s="149" t="s">
        <v>619</v>
      </c>
      <c r="C6" s="149" t="s">
        <v>650</v>
      </c>
      <c r="D6" s="149" t="s">
        <v>719</v>
      </c>
      <c r="E6" s="149" t="s">
        <v>720</v>
      </c>
      <c r="F6" s="150" t="s">
        <v>721</v>
      </c>
      <c r="G6" s="150"/>
      <c r="H6" s="151"/>
      <c r="I6" s="152"/>
    </row>
    <row r="7" spans="1:10" ht="15.75" thickBot="1" x14ac:dyDescent="0.3">
      <c r="A7" s="154"/>
      <c r="B7" s="154"/>
      <c r="C7" s="154"/>
      <c r="D7" s="154"/>
      <c r="E7" s="154"/>
      <c r="F7" s="155"/>
      <c r="G7" s="155"/>
      <c r="H7" s="156"/>
      <c r="I7" s="157"/>
    </row>
    <row r="8" spans="1:10" ht="24" thickBot="1" x14ac:dyDescent="0.4">
      <c r="A8" s="432" t="s">
        <v>89</v>
      </c>
      <c r="B8" s="433"/>
      <c r="C8" s="433"/>
      <c r="D8" s="433"/>
      <c r="E8" s="433"/>
      <c r="F8" s="433"/>
      <c r="G8" s="433"/>
      <c r="H8" s="433"/>
      <c r="I8" s="434"/>
    </row>
    <row r="9" spans="1:10" ht="18.75" thickBot="1" x14ac:dyDescent="0.3">
      <c r="A9" s="158" t="s">
        <v>79</v>
      </c>
      <c r="B9" s="159"/>
      <c r="C9" s="159"/>
      <c r="D9" s="160"/>
      <c r="E9" s="160"/>
      <c r="F9" s="161"/>
      <c r="G9" s="161"/>
      <c r="H9" s="160"/>
      <c r="I9" s="161"/>
    </row>
    <row r="10" spans="1:10" ht="14.25" x14ac:dyDescent="0.2">
      <c r="A10" s="162" t="s">
        <v>92</v>
      </c>
      <c r="B10" s="163" t="s">
        <v>623</v>
      </c>
      <c r="C10" s="163" t="s">
        <v>80</v>
      </c>
      <c r="D10" s="163" t="s">
        <v>1135</v>
      </c>
      <c r="E10" s="164" t="s">
        <v>1366</v>
      </c>
      <c r="F10" s="164" t="s">
        <v>723</v>
      </c>
      <c r="G10" s="164" t="s">
        <v>724</v>
      </c>
      <c r="H10" s="165">
        <v>55</v>
      </c>
      <c r="I10" s="166" t="s">
        <v>53</v>
      </c>
    </row>
    <row r="11" spans="1:10" ht="14.25" x14ac:dyDescent="0.2">
      <c r="A11" s="167"/>
      <c r="B11" s="168"/>
      <c r="C11" s="168"/>
      <c r="D11" s="168"/>
      <c r="E11" s="169" t="s">
        <v>1367</v>
      </c>
      <c r="F11" s="169" t="s">
        <v>1268</v>
      </c>
      <c r="G11" s="169" t="s">
        <v>724</v>
      </c>
      <c r="H11" s="170">
        <v>15</v>
      </c>
      <c r="I11" s="171" t="s">
        <v>53</v>
      </c>
    </row>
    <row r="12" spans="1:10" ht="15" thickBot="1" x14ac:dyDescent="0.25">
      <c r="A12" s="167"/>
      <c r="B12" s="168"/>
      <c r="C12" s="168"/>
      <c r="D12" s="168"/>
      <c r="E12" s="169" t="s">
        <v>1368</v>
      </c>
      <c r="F12" s="169"/>
      <c r="G12" s="169"/>
      <c r="H12" s="170"/>
      <c r="I12" s="171"/>
    </row>
    <row r="13" spans="1:10" ht="14.25" x14ac:dyDescent="0.2">
      <c r="A13" s="162" t="s">
        <v>93</v>
      </c>
      <c r="B13" s="163" t="s">
        <v>623</v>
      </c>
      <c r="C13" s="163" t="s">
        <v>81</v>
      </c>
      <c r="D13" s="163" t="s">
        <v>722</v>
      </c>
      <c r="E13" s="164" t="s">
        <v>725</v>
      </c>
      <c r="F13" s="164" t="s">
        <v>723</v>
      </c>
      <c r="G13" s="164" t="s">
        <v>724</v>
      </c>
      <c r="H13" s="165">
        <v>55</v>
      </c>
      <c r="I13" s="166" t="s">
        <v>53</v>
      </c>
    </row>
    <row r="14" spans="1:10" ht="15" thickBot="1" x14ac:dyDescent="0.25">
      <c r="A14" s="167"/>
      <c r="B14" s="168"/>
      <c r="C14" s="168"/>
      <c r="D14" s="168"/>
      <c r="E14" s="169" t="s">
        <v>726</v>
      </c>
      <c r="F14" s="169" t="s">
        <v>1268</v>
      </c>
      <c r="G14" s="169" t="s">
        <v>724</v>
      </c>
      <c r="H14" s="170">
        <v>15</v>
      </c>
      <c r="I14" s="171" t="s">
        <v>53</v>
      </c>
    </row>
    <row r="15" spans="1:10" ht="14.25" x14ac:dyDescent="0.2">
      <c r="A15" s="162" t="s">
        <v>94</v>
      </c>
      <c r="B15" s="163" t="s">
        <v>623</v>
      </c>
      <c r="C15" s="163" t="s">
        <v>82</v>
      </c>
      <c r="D15" s="163" t="s">
        <v>1135</v>
      </c>
      <c r="E15" s="164" t="s">
        <v>727</v>
      </c>
      <c r="F15" s="164" t="s">
        <v>728</v>
      </c>
      <c r="G15" s="164" t="s">
        <v>729</v>
      </c>
      <c r="H15" s="165">
        <v>75</v>
      </c>
      <c r="I15" s="166" t="s">
        <v>53</v>
      </c>
    </row>
    <row r="16" spans="1:10" ht="15" thickBot="1" x14ac:dyDescent="0.25">
      <c r="A16" s="167"/>
      <c r="B16" s="168"/>
      <c r="C16" s="168"/>
      <c r="D16" s="168"/>
      <c r="E16" s="169" t="s">
        <v>730</v>
      </c>
      <c r="F16" s="169" t="s">
        <v>1268</v>
      </c>
      <c r="G16" s="169" t="s">
        <v>724</v>
      </c>
      <c r="H16" s="170">
        <v>15</v>
      </c>
      <c r="I16" s="171" t="s">
        <v>53</v>
      </c>
    </row>
    <row r="17" spans="1:9" ht="14.25" x14ac:dyDescent="0.2">
      <c r="A17" s="162" t="s">
        <v>95</v>
      </c>
      <c r="B17" s="163" t="s">
        <v>623</v>
      </c>
      <c r="C17" s="163" t="s">
        <v>83</v>
      </c>
      <c r="D17" s="163" t="s">
        <v>722</v>
      </c>
      <c r="E17" s="164" t="s">
        <v>731</v>
      </c>
      <c r="F17" s="164" t="s">
        <v>723</v>
      </c>
      <c r="G17" s="164" t="s">
        <v>724</v>
      </c>
      <c r="H17" s="165">
        <v>55</v>
      </c>
      <c r="I17" s="166" t="s">
        <v>53</v>
      </c>
    </row>
    <row r="18" spans="1:9" ht="14.25" x14ac:dyDescent="0.2">
      <c r="A18" s="167"/>
      <c r="B18" s="168"/>
      <c r="C18" s="168"/>
      <c r="D18" s="168"/>
      <c r="E18" s="169" t="s">
        <v>732</v>
      </c>
      <c r="F18" s="169" t="s">
        <v>1268</v>
      </c>
      <c r="G18" s="169" t="s">
        <v>724</v>
      </c>
      <c r="H18" s="170">
        <v>15</v>
      </c>
      <c r="I18" s="171" t="s">
        <v>53</v>
      </c>
    </row>
    <row r="19" spans="1:9" ht="15" thickBot="1" x14ac:dyDescent="0.25">
      <c r="A19" s="167"/>
      <c r="B19" s="168"/>
      <c r="C19" s="168"/>
      <c r="D19" s="168"/>
      <c r="E19" s="169" t="s">
        <v>733</v>
      </c>
      <c r="F19" s="169"/>
      <c r="G19" s="169"/>
      <c r="H19" s="170"/>
      <c r="I19" s="171"/>
    </row>
    <row r="20" spans="1:9" ht="14.25" x14ac:dyDescent="0.2">
      <c r="A20" s="162" t="s">
        <v>258</v>
      </c>
      <c r="B20" s="163" t="s">
        <v>623</v>
      </c>
      <c r="C20" s="163" t="s">
        <v>84</v>
      </c>
      <c r="D20" s="163" t="s">
        <v>722</v>
      </c>
      <c r="E20" s="164" t="s">
        <v>734</v>
      </c>
      <c r="F20" s="164" t="s">
        <v>723</v>
      </c>
      <c r="G20" s="164" t="s">
        <v>724</v>
      </c>
      <c r="H20" s="165">
        <v>55</v>
      </c>
      <c r="I20" s="166" t="s">
        <v>53</v>
      </c>
    </row>
    <row r="21" spans="1:9" ht="14.25" x14ac:dyDescent="0.2">
      <c r="A21" s="167"/>
      <c r="B21" s="168"/>
      <c r="C21" s="168"/>
      <c r="D21" s="168"/>
      <c r="E21" s="169" t="s">
        <v>735</v>
      </c>
      <c r="F21" s="169" t="s">
        <v>1268</v>
      </c>
      <c r="G21" s="169" t="s">
        <v>724</v>
      </c>
      <c r="H21" s="170">
        <v>15</v>
      </c>
      <c r="I21" s="171" t="s">
        <v>53</v>
      </c>
    </row>
    <row r="22" spans="1:9" ht="18.75" thickBot="1" x14ac:dyDescent="0.3">
      <c r="A22" s="176" t="s">
        <v>90</v>
      </c>
      <c r="B22" s="159"/>
      <c r="C22" s="159"/>
      <c r="D22" s="160"/>
      <c r="E22" s="160"/>
      <c r="F22" s="161"/>
      <c r="G22" s="161"/>
      <c r="H22" s="161"/>
      <c r="I22" s="283"/>
    </row>
    <row r="23" spans="1:9" ht="14.25" x14ac:dyDescent="0.2">
      <c r="A23" s="162" t="s">
        <v>96</v>
      </c>
      <c r="B23" s="163" t="s">
        <v>624</v>
      </c>
      <c r="C23" s="163" t="s">
        <v>91</v>
      </c>
      <c r="D23" s="163" t="s">
        <v>736</v>
      </c>
      <c r="E23" s="163" t="s">
        <v>508</v>
      </c>
      <c r="F23" s="163" t="s">
        <v>737</v>
      </c>
      <c r="G23" s="163" t="s">
        <v>724</v>
      </c>
      <c r="H23" s="165">
        <v>65</v>
      </c>
      <c r="I23" s="166" t="s">
        <v>53</v>
      </c>
    </row>
    <row r="24" spans="1:9" ht="14.25" x14ac:dyDescent="0.2">
      <c r="A24" s="167"/>
      <c r="B24" s="168"/>
      <c r="C24" s="168"/>
      <c r="D24" s="168"/>
      <c r="E24" s="168" t="s">
        <v>738</v>
      </c>
      <c r="F24" s="168" t="s">
        <v>739</v>
      </c>
      <c r="G24" s="168" t="s">
        <v>724</v>
      </c>
      <c r="H24" s="170">
        <v>25</v>
      </c>
      <c r="I24" s="171" t="s">
        <v>53</v>
      </c>
    </row>
    <row r="25" spans="1:9" ht="14.25" x14ac:dyDescent="0.2">
      <c r="A25" s="167"/>
      <c r="B25" s="168"/>
      <c r="C25" s="168"/>
      <c r="D25" s="168"/>
      <c r="E25" s="168" t="s">
        <v>740</v>
      </c>
      <c r="F25" s="168" t="s">
        <v>741</v>
      </c>
      <c r="G25" s="168" t="s">
        <v>724</v>
      </c>
      <c r="H25" s="170">
        <v>8.5</v>
      </c>
      <c r="I25" s="171" t="s">
        <v>742</v>
      </c>
    </row>
    <row r="26" spans="1:9" ht="14.25" x14ac:dyDescent="0.2">
      <c r="A26" s="167"/>
      <c r="B26" s="168"/>
      <c r="C26" s="168"/>
      <c r="D26" s="168"/>
      <c r="E26" s="168" t="s">
        <v>91</v>
      </c>
      <c r="F26" s="168" t="s">
        <v>743</v>
      </c>
      <c r="G26" s="168" t="s">
        <v>724</v>
      </c>
      <c r="H26" s="170">
        <v>5</v>
      </c>
      <c r="I26" s="171" t="s">
        <v>53</v>
      </c>
    </row>
    <row r="27" spans="1:9" ht="15" thickBot="1" x14ac:dyDescent="0.25">
      <c r="A27" s="167"/>
      <c r="B27" s="168"/>
      <c r="C27" s="168"/>
      <c r="D27" s="168"/>
      <c r="E27" s="168"/>
      <c r="F27" s="169" t="s">
        <v>1268</v>
      </c>
      <c r="G27" s="169" t="s">
        <v>724</v>
      </c>
      <c r="H27" s="170">
        <v>15</v>
      </c>
      <c r="I27" s="171" t="s">
        <v>53</v>
      </c>
    </row>
    <row r="28" spans="1:9" ht="14.25" x14ac:dyDescent="0.2">
      <c r="A28" s="162" t="s">
        <v>744</v>
      </c>
      <c r="B28" s="163" t="s">
        <v>624</v>
      </c>
      <c r="C28" s="163" t="s">
        <v>273</v>
      </c>
      <c r="D28" s="163" t="s">
        <v>511</v>
      </c>
      <c r="E28" s="163" t="s">
        <v>745</v>
      </c>
      <c r="F28" s="163" t="s">
        <v>737</v>
      </c>
      <c r="G28" s="163" t="s">
        <v>724</v>
      </c>
      <c r="H28" s="165">
        <v>65</v>
      </c>
      <c r="I28" s="166" t="s">
        <v>53</v>
      </c>
    </row>
    <row r="29" spans="1:9" ht="14.25" x14ac:dyDescent="0.2">
      <c r="A29" s="167"/>
      <c r="B29" s="168"/>
      <c r="C29" s="168"/>
      <c r="D29" s="168"/>
      <c r="E29" s="168" t="s">
        <v>746</v>
      </c>
      <c r="F29" s="168" t="s">
        <v>739</v>
      </c>
      <c r="G29" s="168" t="s">
        <v>724</v>
      </c>
      <c r="H29" s="170">
        <v>25</v>
      </c>
      <c r="I29" s="171" t="s">
        <v>53</v>
      </c>
    </row>
    <row r="30" spans="1:9" ht="14.25" x14ac:dyDescent="0.2">
      <c r="A30" s="167"/>
      <c r="B30" s="168"/>
      <c r="C30" s="168"/>
      <c r="D30" s="168"/>
      <c r="E30" s="168" t="s">
        <v>747</v>
      </c>
      <c r="F30" s="168" t="s">
        <v>741</v>
      </c>
      <c r="G30" s="168" t="s">
        <v>724</v>
      </c>
      <c r="H30" s="170">
        <v>8.5</v>
      </c>
      <c r="I30" s="171" t="s">
        <v>742</v>
      </c>
    </row>
    <row r="31" spans="1:9" ht="14.25" x14ac:dyDescent="0.2">
      <c r="A31" s="167"/>
      <c r="B31" s="168"/>
      <c r="C31" s="168"/>
      <c r="D31" s="168"/>
      <c r="E31" s="168" t="s">
        <v>748</v>
      </c>
      <c r="F31" s="168" t="s">
        <v>743</v>
      </c>
      <c r="G31" s="168" t="s">
        <v>724</v>
      </c>
      <c r="H31" s="170">
        <v>5</v>
      </c>
      <c r="I31" s="171" t="s">
        <v>53</v>
      </c>
    </row>
    <row r="32" spans="1:9" ht="15" thickBot="1" x14ac:dyDescent="0.25">
      <c r="A32" s="167"/>
      <c r="B32" s="168"/>
      <c r="C32" s="168"/>
      <c r="D32" s="168"/>
      <c r="E32" s="168"/>
      <c r="F32" s="169" t="s">
        <v>1268</v>
      </c>
      <c r="G32" s="169" t="s">
        <v>724</v>
      </c>
      <c r="H32" s="170">
        <v>15</v>
      </c>
      <c r="I32" s="171" t="s">
        <v>53</v>
      </c>
    </row>
    <row r="33" spans="1:9" ht="14.25" x14ac:dyDescent="0.2">
      <c r="A33" s="162" t="s">
        <v>270</v>
      </c>
      <c r="B33" s="163" t="s">
        <v>624</v>
      </c>
      <c r="C33" s="163" t="s">
        <v>272</v>
      </c>
      <c r="D33" s="163" t="s">
        <v>511</v>
      </c>
      <c r="E33" s="163" t="s">
        <v>745</v>
      </c>
      <c r="F33" s="163" t="s">
        <v>737</v>
      </c>
      <c r="G33" s="163" t="s">
        <v>724</v>
      </c>
      <c r="H33" s="165">
        <v>65</v>
      </c>
      <c r="I33" s="166" t="s">
        <v>53</v>
      </c>
    </row>
    <row r="34" spans="1:9" ht="14.25" x14ac:dyDescent="0.2">
      <c r="A34" s="167"/>
      <c r="B34" s="168"/>
      <c r="C34" s="168"/>
      <c r="D34" s="168"/>
      <c r="E34" s="168" t="s">
        <v>746</v>
      </c>
      <c r="F34" s="168" t="s">
        <v>739</v>
      </c>
      <c r="G34" s="168" t="s">
        <v>724</v>
      </c>
      <c r="H34" s="170">
        <v>25</v>
      </c>
      <c r="I34" s="171" t="s">
        <v>53</v>
      </c>
    </row>
    <row r="35" spans="1:9" ht="14.25" x14ac:dyDescent="0.2">
      <c r="A35" s="167"/>
      <c r="B35" s="168"/>
      <c r="C35" s="168"/>
      <c r="D35" s="168"/>
      <c r="E35" s="168" t="s">
        <v>747</v>
      </c>
      <c r="F35" s="168" t="s">
        <v>741</v>
      </c>
      <c r="G35" s="168" t="s">
        <v>724</v>
      </c>
      <c r="H35" s="170">
        <v>8.5</v>
      </c>
      <c r="I35" s="171" t="s">
        <v>742</v>
      </c>
    </row>
    <row r="36" spans="1:9" ht="14.25" x14ac:dyDescent="0.2">
      <c r="A36" s="167"/>
      <c r="B36" s="168"/>
      <c r="C36" s="168"/>
      <c r="D36" s="168"/>
      <c r="E36" s="168" t="s">
        <v>748</v>
      </c>
      <c r="F36" s="168" t="s">
        <v>743</v>
      </c>
      <c r="G36" s="168" t="s">
        <v>724</v>
      </c>
      <c r="H36" s="170">
        <v>5</v>
      </c>
      <c r="I36" s="171" t="s">
        <v>53</v>
      </c>
    </row>
    <row r="37" spans="1:9" ht="15" thickBot="1" x14ac:dyDescent="0.25">
      <c r="A37" s="177"/>
      <c r="B37" s="172"/>
      <c r="C37" s="172"/>
      <c r="D37" s="172"/>
      <c r="E37" s="172"/>
      <c r="F37" s="169" t="s">
        <v>1268</v>
      </c>
      <c r="G37" s="169" t="s">
        <v>724</v>
      </c>
      <c r="H37" s="170">
        <v>15</v>
      </c>
      <c r="I37" s="171" t="s">
        <v>53</v>
      </c>
    </row>
    <row r="38" spans="1:9" ht="24" thickBot="1" x14ac:dyDescent="0.4">
      <c r="A38" s="432" t="s">
        <v>749</v>
      </c>
      <c r="B38" s="433"/>
      <c r="C38" s="433"/>
      <c r="D38" s="433"/>
      <c r="E38" s="433"/>
      <c r="F38" s="433"/>
      <c r="G38" s="433"/>
      <c r="H38" s="433"/>
      <c r="I38" s="434"/>
    </row>
    <row r="39" spans="1:9" ht="18.75" thickBot="1" x14ac:dyDescent="0.3">
      <c r="A39" s="158" t="s">
        <v>750</v>
      </c>
      <c r="B39" s="159"/>
      <c r="C39" s="159"/>
      <c r="D39" s="160"/>
      <c r="E39" s="160"/>
      <c r="F39" s="161"/>
      <c r="G39" s="161"/>
      <c r="H39" s="161"/>
      <c r="I39" s="161"/>
    </row>
    <row r="40" spans="1:9" ht="14.25" x14ac:dyDescent="0.2">
      <c r="A40" s="162" t="s">
        <v>751</v>
      </c>
      <c r="B40" s="163" t="s">
        <v>752</v>
      </c>
      <c r="C40" s="163" t="s">
        <v>174</v>
      </c>
      <c r="D40" s="163" t="s">
        <v>753</v>
      </c>
      <c r="E40" s="163" t="s">
        <v>754</v>
      </c>
      <c r="F40" s="163" t="s">
        <v>755</v>
      </c>
      <c r="G40" s="163" t="s">
        <v>724</v>
      </c>
      <c r="H40" s="165">
        <v>6</v>
      </c>
      <c r="I40" s="166" t="s">
        <v>742</v>
      </c>
    </row>
    <row r="41" spans="1:9" ht="14.25" x14ac:dyDescent="0.2">
      <c r="A41" s="167"/>
      <c r="B41" s="168"/>
      <c r="C41" s="168"/>
      <c r="D41" s="168"/>
      <c r="E41" s="168" t="s">
        <v>756</v>
      </c>
      <c r="F41" s="168" t="s">
        <v>757</v>
      </c>
      <c r="G41" s="168" t="s">
        <v>724</v>
      </c>
      <c r="H41" s="170">
        <v>5</v>
      </c>
      <c r="I41" s="171" t="s">
        <v>742</v>
      </c>
    </row>
    <row r="42" spans="1:9" ht="14.25" x14ac:dyDescent="0.2">
      <c r="A42" s="167"/>
      <c r="B42" s="168"/>
      <c r="C42" s="168"/>
      <c r="D42" s="168"/>
      <c r="E42" s="148" t="s">
        <v>758</v>
      </c>
      <c r="F42" s="168" t="s">
        <v>759</v>
      </c>
      <c r="G42" s="168" t="s">
        <v>724</v>
      </c>
      <c r="H42" s="170">
        <v>1</v>
      </c>
      <c r="I42" s="171" t="s">
        <v>742</v>
      </c>
    </row>
    <row r="43" spans="1:9" ht="14.25" x14ac:dyDescent="0.2">
      <c r="A43" s="167"/>
      <c r="B43" s="168"/>
      <c r="C43" s="168"/>
      <c r="D43" s="168"/>
      <c r="E43" s="168" t="s">
        <v>760</v>
      </c>
      <c r="F43" s="168" t="s">
        <v>761</v>
      </c>
      <c r="G43" s="168" t="s">
        <v>724</v>
      </c>
      <c r="H43" s="170">
        <v>15</v>
      </c>
      <c r="I43" s="171" t="s">
        <v>762</v>
      </c>
    </row>
    <row r="44" spans="1:9" ht="14.25" x14ac:dyDescent="0.2">
      <c r="A44" s="167"/>
      <c r="B44" s="168"/>
      <c r="C44" s="168"/>
      <c r="D44" s="168"/>
      <c r="E44" s="168" t="s">
        <v>763</v>
      </c>
      <c r="F44" s="168" t="s">
        <v>764</v>
      </c>
      <c r="G44" s="168" t="s">
        <v>724</v>
      </c>
      <c r="H44" s="170" t="s">
        <v>765</v>
      </c>
      <c r="I44" s="171"/>
    </row>
    <row r="45" spans="1:9" ht="15" thickBot="1" x14ac:dyDescent="0.25">
      <c r="A45" s="167"/>
      <c r="B45" s="168"/>
      <c r="C45" s="168"/>
      <c r="D45" s="168"/>
      <c r="E45" s="168"/>
      <c r="F45" s="169" t="s">
        <v>1268</v>
      </c>
      <c r="G45" s="169" t="s">
        <v>724</v>
      </c>
      <c r="H45" s="170">
        <v>15</v>
      </c>
      <c r="I45" s="171" t="s">
        <v>53</v>
      </c>
    </row>
    <row r="46" spans="1:9" ht="14.25" x14ac:dyDescent="0.2">
      <c r="A46" s="162" t="s">
        <v>175</v>
      </c>
      <c r="B46" s="163" t="s">
        <v>752</v>
      </c>
      <c r="C46" s="163" t="s">
        <v>176</v>
      </c>
      <c r="D46" s="163" t="s">
        <v>753</v>
      </c>
      <c r="E46" s="163" t="s">
        <v>754</v>
      </c>
      <c r="F46" s="163" t="s">
        <v>755</v>
      </c>
      <c r="G46" s="163" t="s">
        <v>724</v>
      </c>
      <c r="H46" s="165">
        <v>6</v>
      </c>
      <c r="I46" s="166" t="s">
        <v>742</v>
      </c>
    </row>
    <row r="47" spans="1:9" ht="14.25" x14ac:dyDescent="0.2">
      <c r="A47" s="167"/>
      <c r="B47" s="168"/>
      <c r="C47" s="168"/>
      <c r="D47" s="168"/>
      <c r="E47" s="168" t="s">
        <v>756</v>
      </c>
      <c r="F47" s="168" t="s">
        <v>757</v>
      </c>
      <c r="G47" s="168" t="s">
        <v>724</v>
      </c>
      <c r="H47" s="170">
        <v>5</v>
      </c>
      <c r="I47" s="171" t="s">
        <v>742</v>
      </c>
    </row>
    <row r="48" spans="1:9" ht="14.25" x14ac:dyDescent="0.2">
      <c r="A48" s="167"/>
      <c r="B48" s="168"/>
      <c r="C48" s="168"/>
      <c r="D48" s="168"/>
      <c r="E48" s="148" t="s">
        <v>758</v>
      </c>
      <c r="F48" s="168" t="s">
        <v>759</v>
      </c>
      <c r="G48" s="168" t="s">
        <v>724</v>
      </c>
      <c r="H48" s="170">
        <v>1</v>
      </c>
      <c r="I48" s="171" t="s">
        <v>742</v>
      </c>
    </row>
    <row r="49" spans="1:9" ht="14.25" x14ac:dyDescent="0.2">
      <c r="A49" s="167"/>
      <c r="B49" s="168"/>
      <c r="C49" s="168"/>
      <c r="D49" s="168"/>
      <c r="E49" s="168" t="s">
        <v>760</v>
      </c>
      <c r="F49" s="168" t="s">
        <v>761</v>
      </c>
      <c r="G49" s="168" t="s">
        <v>724</v>
      </c>
      <c r="H49" s="170">
        <v>15</v>
      </c>
      <c r="I49" s="171" t="s">
        <v>762</v>
      </c>
    </row>
    <row r="50" spans="1:9" ht="14.25" x14ac:dyDescent="0.2">
      <c r="A50" s="167"/>
      <c r="B50" s="168"/>
      <c r="C50" s="168"/>
      <c r="D50" s="168"/>
      <c r="E50" s="168" t="s">
        <v>763</v>
      </c>
      <c r="F50" s="168" t="s">
        <v>764</v>
      </c>
      <c r="G50" s="168" t="s">
        <v>724</v>
      </c>
      <c r="H50" s="170" t="s">
        <v>765</v>
      </c>
      <c r="I50" s="171"/>
    </row>
    <row r="51" spans="1:9" ht="15" thickBot="1" x14ac:dyDescent="0.25">
      <c r="A51" s="167"/>
      <c r="B51" s="168"/>
      <c r="C51" s="168"/>
      <c r="D51" s="172"/>
      <c r="E51" s="172"/>
      <c r="F51" s="173" t="s">
        <v>1268</v>
      </c>
      <c r="G51" s="173" t="s">
        <v>724</v>
      </c>
      <c r="H51" s="174">
        <v>15</v>
      </c>
      <c r="I51" s="175" t="s">
        <v>53</v>
      </c>
    </row>
    <row r="52" spans="1:9" ht="18.75" thickBot="1" x14ac:dyDescent="0.3">
      <c r="A52" s="158" t="s">
        <v>766</v>
      </c>
      <c r="B52" s="159"/>
      <c r="C52" s="159"/>
      <c r="D52" s="160"/>
      <c r="E52" s="160"/>
      <c r="F52" s="161"/>
      <c r="G52" s="161"/>
      <c r="H52" s="161"/>
      <c r="I52" s="161"/>
    </row>
    <row r="53" spans="1:9" ht="14.25" x14ac:dyDescent="0.2">
      <c r="A53" s="178" t="s">
        <v>1372</v>
      </c>
      <c r="B53" s="163" t="s">
        <v>625</v>
      </c>
      <c r="C53" s="164" t="s">
        <v>1375</v>
      </c>
      <c r="D53" s="163" t="s">
        <v>523</v>
      </c>
      <c r="E53" s="163" t="s">
        <v>1398</v>
      </c>
      <c r="F53" s="163" t="s">
        <v>757</v>
      </c>
      <c r="G53" s="163" t="s">
        <v>767</v>
      </c>
      <c r="H53" s="165">
        <v>55</v>
      </c>
      <c r="I53" s="166" t="s">
        <v>768</v>
      </c>
    </row>
    <row r="54" spans="1:9" ht="14.25" x14ac:dyDescent="0.2">
      <c r="A54" s="179"/>
      <c r="B54" s="168"/>
      <c r="C54" s="169"/>
      <c r="D54" s="168"/>
      <c r="E54" s="168"/>
      <c r="F54" s="168" t="s">
        <v>771</v>
      </c>
      <c r="G54" s="168" t="s">
        <v>767</v>
      </c>
      <c r="H54" s="170">
        <v>110</v>
      </c>
      <c r="I54" s="171" t="s">
        <v>762</v>
      </c>
    </row>
    <row r="55" spans="1:9" ht="15" thickBot="1" x14ac:dyDescent="0.25">
      <c r="A55" s="179"/>
      <c r="B55" s="168"/>
      <c r="C55" s="169"/>
      <c r="D55" s="168"/>
      <c r="E55" s="168"/>
      <c r="F55" s="168" t="s">
        <v>1268</v>
      </c>
      <c r="G55" s="168" t="s">
        <v>724</v>
      </c>
      <c r="H55" s="170">
        <v>15</v>
      </c>
      <c r="I55" s="171" t="s">
        <v>53</v>
      </c>
    </row>
    <row r="56" spans="1:9" ht="14.25" x14ac:dyDescent="0.2">
      <c r="A56" s="178" t="s">
        <v>1373</v>
      </c>
      <c r="B56" s="163" t="s">
        <v>625</v>
      </c>
      <c r="C56" s="164" t="s">
        <v>1376</v>
      </c>
      <c r="D56" s="163" t="s">
        <v>523</v>
      </c>
      <c r="E56" s="163" t="s">
        <v>1398</v>
      </c>
      <c r="F56" s="163" t="s">
        <v>757</v>
      </c>
      <c r="G56" s="163" t="s">
        <v>767</v>
      </c>
      <c r="H56" s="165">
        <v>55</v>
      </c>
      <c r="I56" s="166" t="s">
        <v>768</v>
      </c>
    </row>
    <row r="57" spans="1:9" ht="14.25" x14ac:dyDescent="0.2">
      <c r="A57" s="179"/>
      <c r="B57" s="168"/>
      <c r="C57" s="169"/>
      <c r="D57" s="168"/>
      <c r="E57" s="168"/>
      <c r="F57" s="168" t="s">
        <v>771</v>
      </c>
      <c r="G57" s="168" t="s">
        <v>767</v>
      </c>
      <c r="H57" s="170">
        <v>110</v>
      </c>
      <c r="I57" s="171" t="s">
        <v>762</v>
      </c>
    </row>
    <row r="58" spans="1:9" ht="15" thickBot="1" x14ac:dyDescent="0.25">
      <c r="A58" s="179"/>
      <c r="B58" s="168"/>
      <c r="C58" s="169"/>
      <c r="D58" s="168"/>
      <c r="E58" s="168"/>
      <c r="F58" s="168" t="s">
        <v>1268</v>
      </c>
      <c r="G58" s="168" t="s">
        <v>724</v>
      </c>
      <c r="H58" s="170">
        <v>15</v>
      </c>
      <c r="I58" s="171" t="s">
        <v>53</v>
      </c>
    </row>
    <row r="59" spans="1:9" ht="14.25" x14ac:dyDescent="0.2">
      <c r="A59" s="178" t="s">
        <v>1374</v>
      </c>
      <c r="B59" s="163" t="s">
        <v>625</v>
      </c>
      <c r="C59" s="164" t="s">
        <v>1377</v>
      </c>
      <c r="D59" s="163" t="s">
        <v>523</v>
      </c>
      <c r="E59" s="163" t="s">
        <v>1398</v>
      </c>
      <c r="F59" s="163" t="s">
        <v>757</v>
      </c>
      <c r="G59" s="163" t="s">
        <v>767</v>
      </c>
      <c r="H59" s="165">
        <v>55</v>
      </c>
      <c r="I59" s="166" t="s">
        <v>768</v>
      </c>
    </row>
    <row r="60" spans="1:9" ht="15" thickBot="1" x14ac:dyDescent="0.25">
      <c r="A60" s="179"/>
      <c r="B60" s="168"/>
      <c r="C60" s="169"/>
      <c r="D60" s="168"/>
      <c r="E60" s="168"/>
      <c r="F60" s="168" t="s">
        <v>771</v>
      </c>
      <c r="G60" s="168" t="s">
        <v>767</v>
      </c>
      <c r="H60" s="170">
        <v>110</v>
      </c>
      <c r="I60" s="171" t="s">
        <v>762</v>
      </c>
    </row>
    <row r="61" spans="1:9" ht="15" thickBot="1" x14ac:dyDescent="0.25">
      <c r="A61" s="179"/>
      <c r="B61" s="168"/>
      <c r="C61" s="169"/>
      <c r="D61" s="168"/>
      <c r="E61" s="168"/>
      <c r="F61" s="168" t="s">
        <v>1268</v>
      </c>
      <c r="G61" s="168" t="s">
        <v>724</v>
      </c>
      <c r="H61" s="170">
        <v>15</v>
      </c>
      <c r="I61" s="171" t="s">
        <v>53</v>
      </c>
    </row>
    <row r="62" spans="1:9" ht="14.25" x14ac:dyDescent="0.2">
      <c r="A62" s="178" t="s">
        <v>97</v>
      </c>
      <c r="B62" s="163" t="s">
        <v>625</v>
      </c>
      <c r="C62" s="164" t="s">
        <v>6</v>
      </c>
      <c r="D62" s="163" t="s">
        <v>523</v>
      </c>
      <c r="E62" s="163" t="s">
        <v>1104</v>
      </c>
      <c r="F62" s="163" t="s">
        <v>755</v>
      </c>
      <c r="G62" s="163" t="s">
        <v>767</v>
      </c>
      <c r="H62" s="165">
        <v>90</v>
      </c>
      <c r="I62" s="166" t="s">
        <v>768</v>
      </c>
    </row>
    <row r="63" spans="1:9" ht="14.25" x14ac:dyDescent="0.2">
      <c r="A63" s="179"/>
      <c r="B63" s="168"/>
      <c r="C63" s="169"/>
      <c r="D63" s="168"/>
      <c r="E63" s="168" t="s">
        <v>1105</v>
      </c>
      <c r="F63" s="168" t="s">
        <v>769</v>
      </c>
      <c r="G63" s="168" t="s">
        <v>767</v>
      </c>
      <c r="H63" s="170">
        <v>200</v>
      </c>
      <c r="I63" s="171" t="s">
        <v>762</v>
      </c>
    </row>
    <row r="64" spans="1:9" ht="14.25" x14ac:dyDescent="0.2">
      <c r="A64" s="179"/>
      <c r="B64" s="168"/>
      <c r="C64" s="169"/>
      <c r="D64" s="168"/>
      <c r="E64" s="168" t="s">
        <v>1106</v>
      </c>
      <c r="F64" s="168" t="s">
        <v>771</v>
      </c>
      <c r="G64" s="168" t="s">
        <v>767</v>
      </c>
      <c r="H64" s="170">
        <v>180</v>
      </c>
      <c r="I64" s="171" t="s">
        <v>762</v>
      </c>
    </row>
    <row r="65" spans="1:9" ht="15" thickBot="1" x14ac:dyDescent="0.25">
      <c r="A65" s="179"/>
      <c r="B65" s="168"/>
      <c r="C65" s="169"/>
      <c r="D65" s="168"/>
      <c r="E65" s="168" t="s">
        <v>625</v>
      </c>
      <c r="F65" s="168" t="s">
        <v>1268</v>
      </c>
      <c r="G65" s="168" t="s">
        <v>724</v>
      </c>
      <c r="H65" s="170">
        <v>15</v>
      </c>
      <c r="I65" s="171" t="s">
        <v>53</v>
      </c>
    </row>
    <row r="66" spans="1:9" ht="14.25" x14ac:dyDescent="0.2">
      <c r="A66" s="178" t="s">
        <v>98</v>
      </c>
      <c r="B66" s="163" t="s">
        <v>625</v>
      </c>
      <c r="C66" s="164" t="s">
        <v>87</v>
      </c>
      <c r="D66" s="163" t="s">
        <v>516</v>
      </c>
      <c r="E66" s="163" t="s">
        <v>772</v>
      </c>
      <c r="F66" s="163" t="s">
        <v>757</v>
      </c>
      <c r="G66" s="163" t="s">
        <v>767</v>
      </c>
      <c r="H66" s="165">
        <v>60</v>
      </c>
      <c r="I66" s="166" t="s">
        <v>768</v>
      </c>
    </row>
    <row r="67" spans="1:9" ht="14.25" x14ac:dyDescent="0.2">
      <c r="A67" s="179"/>
      <c r="B67" s="168"/>
      <c r="C67" s="169"/>
      <c r="D67" s="168"/>
      <c r="E67" s="168"/>
      <c r="F67" s="168" t="s">
        <v>769</v>
      </c>
      <c r="G67" s="168" t="s">
        <v>767</v>
      </c>
      <c r="H67" s="170">
        <v>450</v>
      </c>
      <c r="I67" s="171" t="s">
        <v>762</v>
      </c>
    </row>
    <row r="68" spans="1:9" ht="14.25" x14ac:dyDescent="0.2">
      <c r="A68" s="179"/>
      <c r="B68" s="168"/>
      <c r="C68" s="169"/>
      <c r="D68" s="168"/>
      <c r="E68" s="168"/>
      <c r="F68" s="168" t="s">
        <v>770</v>
      </c>
      <c r="G68" s="168" t="s">
        <v>767</v>
      </c>
      <c r="H68" s="170">
        <v>25</v>
      </c>
      <c r="I68" s="171" t="s">
        <v>762</v>
      </c>
    </row>
    <row r="69" spans="1:9" ht="14.25" x14ac:dyDescent="0.2">
      <c r="A69" s="179"/>
      <c r="B69" s="168"/>
      <c r="C69" s="169"/>
      <c r="D69" s="168"/>
      <c r="E69" s="168"/>
      <c r="F69" s="168" t="s">
        <v>771</v>
      </c>
      <c r="G69" s="168" t="s">
        <v>767</v>
      </c>
      <c r="H69" s="170">
        <v>320</v>
      </c>
      <c r="I69" s="171" t="s">
        <v>762</v>
      </c>
    </row>
    <row r="70" spans="1:9" ht="15" thickBot="1" x14ac:dyDescent="0.25">
      <c r="A70" s="179"/>
      <c r="B70" s="168"/>
      <c r="C70" s="169"/>
      <c r="D70" s="168"/>
      <c r="E70" s="168"/>
      <c r="F70" s="168" t="s">
        <v>1268</v>
      </c>
      <c r="G70" s="168" t="s">
        <v>724</v>
      </c>
      <c r="H70" s="170">
        <v>15</v>
      </c>
      <c r="I70" s="171" t="s">
        <v>53</v>
      </c>
    </row>
    <row r="71" spans="1:9" ht="14.25" x14ac:dyDescent="0.2">
      <c r="A71" s="178" t="s">
        <v>99</v>
      </c>
      <c r="B71" s="163" t="s">
        <v>625</v>
      </c>
      <c r="C71" s="164" t="s">
        <v>7</v>
      </c>
      <c r="D71" s="163" t="s">
        <v>516</v>
      </c>
      <c r="E71" s="163" t="s">
        <v>773</v>
      </c>
      <c r="F71" s="163" t="s">
        <v>757</v>
      </c>
      <c r="G71" s="163" t="s">
        <v>767</v>
      </c>
      <c r="H71" s="165">
        <v>60</v>
      </c>
      <c r="I71" s="166" t="s">
        <v>768</v>
      </c>
    </row>
    <row r="72" spans="1:9" ht="14.25" x14ac:dyDescent="0.2">
      <c r="A72" s="179"/>
      <c r="B72" s="168"/>
      <c r="C72" s="169"/>
      <c r="D72" s="168"/>
      <c r="E72" s="168"/>
      <c r="F72" s="168" t="s">
        <v>769</v>
      </c>
      <c r="G72" s="168" t="s">
        <v>767</v>
      </c>
      <c r="H72" s="170">
        <v>450</v>
      </c>
      <c r="I72" s="171" t="s">
        <v>762</v>
      </c>
    </row>
    <row r="73" spans="1:9" ht="14.25" x14ac:dyDescent="0.2">
      <c r="A73" s="179"/>
      <c r="B73" s="168"/>
      <c r="C73" s="169"/>
      <c r="D73" s="168"/>
      <c r="E73" s="168"/>
      <c r="F73" s="168" t="s">
        <v>770</v>
      </c>
      <c r="G73" s="168" t="s">
        <v>767</v>
      </c>
      <c r="H73" s="170">
        <v>165</v>
      </c>
      <c r="I73" s="171" t="s">
        <v>762</v>
      </c>
    </row>
    <row r="74" spans="1:9" ht="14.25" x14ac:dyDescent="0.2">
      <c r="A74" s="179"/>
      <c r="B74" s="168"/>
      <c r="C74" s="169"/>
      <c r="D74" s="168"/>
      <c r="E74" s="168"/>
      <c r="F74" s="168" t="s">
        <v>771</v>
      </c>
      <c r="G74" s="168" t="s">
        <v>767</v>
      </c>
      <c r="H74" s="170">
        <v>320</v>
      </c>
      <c r="I74" s="171" t="s">
        <v>762</v>
      </c>
    </row>
    <row r="75" spans="1:9" ht="15" thickBot="1" x14ac:dyDescent="0.25">
      <c r="A75" s="179"/>
      <c r="B75" s="168"/>
      <c r="C75" s="169"/>
      <c r="D75" s="168"/>
      <c r="E75" s="168"/>
      <c r="F75" s="168" t="s">
        <v>1268</v>
      </c>
      <c r="G75" s="168" t="s">
        <v>724</v>
      </c>
      <c r="H75" s="170">
        <v>15</v>
      </c>
      <c r="I75" s="171" t="s">
        <v>53</v>
      </c>
    </row>
    <row r="76" spans="1:9" ht="14.25" x14ac:dyDescent="0.2">
      <c r="A76" s="178" t="s">
        <v>100</v>
      </c>
      <c r="B76" s="163" t="s">
        <v>625</v>
      </c>
      <c r="C76" s="164" t="s">
        <v>8</v>
      </c>
      <c r="D76" s="163" t="s">
        <v>1142</v>
      </c>
      <c r="E76" s="163" t="s">
        <v>1153</v>
      </c>
      <c r="F76" s="163" t="s">
        <v>757</v>
      </c>
      <c r="G76" s="163" t="s">
        <v>767</v>
      </c>
      <c r="H76" s="165">
        <v>70</v>
      </c>
      <c r="I76" s="166" t="s">
        <v>768</v>
      </c>
    </row>
    <row r="77" spans="1:9" ht="14.25" x14ac:dyDescent="0.2">
      <c r="A77" s="179"/>
      <c r="B77" s="168"/>
      <c r="C77" s="169"/>
      <c r="D77" s="168"/>
      <c r="E77" s="168" t="s">
        <v>1154</v>
      </c>
      <c r="F77" s="168" t="s">
        <v>769</v>
      </c>
      <c r="G77" s="168" t="s">
        <v>767</v>
      </c>
      <c r="H77" s="170">
        <v>200</v>
      </c>
      <c r="I77" s="171" t="s">
        <v>762</v>
      </c>
    </row>
    <row r="78" spans="1:9" ht="14.25" x14ac:dyDescent="0.2">
      <c r="A78" s="179"/>
      <c r="B78" s="168"/>
      <c r="C78" s="169"/>
      <c r="D78" s="168"/>
      <c r="E78" s="168" t="s">
        <v>1155</v>
      </c>
      <c r="F78" s="168" t="s">
        <v>776</v>
      </c>
      <c r="G78" s="168" t="s">
        <v>767</v>
      </c>
      <c r="H78" s="170">
        <v>36</v>
      </c>
      <c r="I78" s="171" t="s">
        <v>768</v>
      </c>
    </row>
    <row r="79" spans="1:9" ht="14.25" x14ac:dyDescent="0.2">
      <c r="A79" s="179"/>
      <c r="B79" s="168"/>
      <c r="C79" s="169"/>
      <c r="D79" s="168"/>
      <c r="E79" s="168"/>
      <c r="F79" s="168" t="s">
        <v>771</v>
      </c>
      <c r="G79" s="168" t="s">
        <v>767</v>
      </c>
      <c r="H79" s="170">
        <v>180</v>
      </c>
      <c r="I79" s="171" t="s">
        <v>1149</v>
      </c>
    </row>
    <row r="80" spans="1:9" ht="14.25" x14ac:dyDescent="0.2">
      <c r="A80" s="179"/>
      <c r="B80" s="168"/>
      <c r="C80" s="169"/>
      <c r="D80" s="168"/>
      <c r="E80" s="168"/>
      <c r="F80" s="168" t="s">
        <v>755</v>
      </c>
      <c r="G80" s="168" t="s">
        <v>767</v>
      </c>
      <c r="H80" s="170">
        <v>15</v>
      </c>
      <c r="I80" s="171" t="s">
        <v>768</v>
      </c>
    </row>
    <row r="81" spans="1:9" ht="15" thickBot="1" x14ac:dyDescent="0.25">
      <c r="A81" s="179"/>
      <c r="B81" s="168"/>
      <c r="C81" s="169"/>
      <c r="D81" s="168"/>
      <c r="E81" s="168"/>
      <c r="F81" s="168" t="s">
        <v>1268</v>
      </c>
      <c r="G81" s="168" t="s">
        <v>724</v>
      </c>
      <c r="H81" s="170">
        <v>15</v>
      </c>
      <c r="I81" s="171" t="s">
        <v>53</v>
      </c>
    </row>
    <row r="82" spans="1:9" ht="14.25" x14ac:dyDescent="0.2">
      <c r="A82" s="178" t="s">
        <v>101</v>
      </c>
      <c r="B82" s="163" t="s">
        <v>625</v>
      </c>
      <c r="C82" s="164" t="s">
        <v>9</v>
      </c>
      <c r="D82" s="163" t="s">
        <v>516</v>
      </c>
      <c r="E82" s="163" t="s">
        <v>777</v>
      </c>
      <c r="F82" s="163" t="s">
        <v>757</v>
      </c>
      <c r="G82" s="163" t="s">
        <v>767</v>
      </c>
      <c r="H82" s="165">
        <v>60</v>
      </c>
      <c r="I82" s="166" t="s">
        <v>768</v>
      </c>
    </row>
    <row r="83" spans="1:9" ht="14.25" x14ac:dyDescent="0.2">
      <c r="A83" s="179"/>
      <c r="B83" s="168"/>
      <c r="C83" s="169"/>
      <c r="D83" s="168"/>
      <c r="E83" s="148" t="s">
        <v>778</v>
      </c>
      <c r="F83" s="168" t="s">
        <v>769</v>
      </c>
      <c r="G83" s="168" t="s">
        <v>767</v>
      </c>
      <c r="H83" s="170">
        <v>450</v>
      </c>
      <c r="I83" s="171" t="s">
        <v>762</v>
      </c>
    </row>
    <row r="84" spans="1:9" ht="14.25" x14ac:dyDescent="0.2">
      <c r="A84" s="179"/>
      <c r="B84" s="168"/>
      <c r="C84" s="169"/>
      <c r="D84" s="168"/>
      <c r="E84" s="168" t="s">
        <v>779</v>
      </c>
      <c r="F84" s="168" t="s">
        <v>770</v>
      </c>
      <c r="G84" s="168" t="s">
        <v>767</v>
      </c>
      <c r="H84" s="170">
        <v>165</v>
      </c>
      <c r="I84" s="171" t="s">
        <v>762</v>
      </c>
    </row>
    <row r="85" spans="1:9" ht="14.25" x14ac:dyDescent="0.2">
      <c r="A85" s="179"/>
      <c r="B85" s="168"/>
      <c r="C85" s="169"/>
      <c r="D85" s="168"/>
      <c r="E85" s="168"/>
      <c r="F85" s="168" t="s">
        <v>771</v>
      </c>
      <c r="G85" s="168" t="s">
        <v>767</v>
      </c>
      <c r="H85" s="170">
        <v>320</v>
      </c>
      <c r="I85" s="171" t="s">
        <v>762</v>
      </c>
    </row>
    <row r="86" spans="1:9" ht="15" thickBot="1" x14ac:dyDescent="0.25">
      <c r="A86" s="179"/>
      <c r="B86" s="168"/>
      <c r="C86" s="169"/>
      <c r="D86" s="168"/>
      <c r="E86" s="168"/>
      <c r="F86" s="168" t="s">
        <v>1268</v>
      </c>
      <c r="G86" s="168" t="s">
        <v>724</v>
      </c>
      <c r="H86" s="170">
        <v>15</v>
      </c>
      <c r="I86" s="171" t="s">
        <v>53</v>
      </c>
    </row>
    <row r="87" spans="1:9" ht="14.25" x14ac:dyDescent="0.2">
      <c r="A87" s="178" t="s">
        <v>178</v>
      </c>
      <c r="B87" s="163" t="s">
        <v>625</v>
      </c>
      <c r="C87" s="164" t="s">
        <v>263</v>
      </c>
      <c r="D87" s="163" t="s">
        <v>523</v>
      </c>
      <c r="E87" s="163" t="s">
        <v>780</v>
      </c>
      <c r="F87" s="163" t="s">
        <v>757</v>
      </c>
      <c r="G87" s="163" t="s">
        <v>767</v>
      </c>
      <c r="H87" s="165">
        <v>55</v>
      </c>
      <c r="I87" s="166" t="s">
        <v>768</v>
      </c>
    </row>
    <row r="88" spans="1:9" ht="14.25" x14ac:dyDescent="0.2">
      <c r="A88" s="179"/>
      <c r="B88" s="168"/>
      <c r="C88" s="169"/>
      <c r="D88" s="168"/>
      <c r="E88" s="168"/>
      <c r="F88" s="168" t="s">
        <v>771</v>
      </c>
      <c r="G88" s="168" t="s">
        <v>767</v>
      </c>
      <c r="H88" s="170">
        <v>110</v>
      </c>
      <c r="I88" s="171" t="s">
        <v>762</v>
      </c>
    </row>
    <row r="89" spans="1:9" ht="15" thickBot="1" x14ac:dyDescent="0.25">
      <c r="A89" s="179"/>
      <c r="B89" s="168"/>
      <c r="C89" s="169"/>
      <c r="D89" s="168"/>
      <c r="E89" s="168"/>
      <c r="F89" s="168" t="s">
        <v>1268</v>
      </c>
      <c r="G89" s="168" t="s">
        <v>724</v>
      </c>
      <c r="H89" s="170">
        <v>15</v>
      </c>
      <c r="I89" s="171" t="s">
        <v>53</v>
      </c>
    </row>
    <row r="90" spans="1:9" ht="14.25" x14ac:dyDescent="0.2">
      <c r="A90" s="178" t="s">
        <v>1378</v>
      </c>
      <c r="B90" s="163" t="s">
        <v>625</v>
      </c>
      <c r="C90" s="164" t="s">
        <v>1379</v>
      </c>
      <c r="D90" s="163" t="s">
        <v>523</v>
      </c>
      <c r="E90" s="163" t="s">
        <v>1398</v>
      </c>
      <c r="F90" s="163" t="s">
        <v>757</v>
      </c>
      <c r="G90" s="163" t="s">
        <v>767</v>
      </c>
      <c r="H90" s="165">
        <v>55</v>
      </c>
      <c r="I90" s="166" t="s">
        <v>768</v>
      </c>
    </row>
    <row r="91" spans="1:9" ht="14.25" x14ac:dyDescent="0.2">
      <c r="A91" s="179"/>
      <c r="B91" s="168"/>
      <c r="C91" s="169"/>
      <c r="D91" s="168"/>
      <c r="E91" s="168"/>
      <c r="F91" s="168" t="s">
        <v>771</v>
      </c>
      <c r="G91" s="168" t="s">
        <v>767</v>
      </c>
      <c r="H91" s="170">
        <v>110</v>
      </c>
      <c r="I91" s="171" t="s">
        <v>762</v>
      </c>
    </row>
    <row r="92" spans="1:9" ht="15" thickBot="1" x14ac:dyDescent="0.25">
      <c r="A92" s="179"/>
      <c r="B92" s="168"/>
      <c r="C92" s="169"/>
      <c r="D92" s="168"/>
      <c r="E92" s="168"/>
      <c r="F92" s="168" t="s">
        <v>1268</v>
      </c>
      <c r="G92" s="168" t="s">
        <v>724</v>
      </c>
      <c r="H92" s="170">
        <v>15</v>
      </c>
      <c r="I92" s="171" t="s">
        <v>53</v>
      </c>
    </row>
    <row r="93" spans="1:9" ht="14.25" x14ac:dyDescent="0.2">
      <c r="A93" s="178" t="s">
        <v>103</v>
      </c>
      <c r="B93" s="163" t="s">
        <v>625</v>
      </c>
      <c r="C93" s="164" t="s">
        <v>10</v>
      </c>
      <c r="D93" s="163" t="s">
        <v>516</v>
      </c>
      <c r="E93" s="163" t="s">
        <v>777</v>
      </c>
      <c r="F93" s="163" t="s">
        <v>757</v>
      </c>
      <c r="G93" s="163" t="s">
        <v>767</v>
      </c>
      <c r="H93" s="165">
        <v>60</v>
      </c>
      <c r="I93" s="166" t="s">
        <v>768</v>
      </c>
    </row>
    <row r="94" spans="1:9" ht="14.25" x14ac:dyDescent="0.2">
      <c r="A94" s="179"/>
      <c r="B94" s="168"/>
      <c r="C94" s="169"/>
      <c r="D94" s="168"/>
      <c r="E94" s="148" t="s">
        <v>778</v>
      </c>
      <c r="F94" s="168" t="s">
        <v>769</v>
      </c>
      <c r="G94" s="168" t="s">
        <v>767</v>
      </c>
      <c r="H94" s="170">
        <v>450</v>
      </c>
      <c r="I94" s="171" t="s">
        <v>762</v>
      </c>
    </row>
    <row r="95" spans="1:9" ht="14.25" x14ac:dyDescent="0.2">
      <c r="A95" s="179"/>
      <c r="B95" s="168"/>
      <c r="C95" s="169"/>
      <c r="D95" s="168"/>
      <c r="E95" s="168" t="s">
        <v>779</v>
      </c>
      <c r="F95" s="168" t="s">
        <v>770</v>
      </c>
      <c r="G95" s="168" t="s">
        <v>767</v>
      </c>
      <c r="H95" s="170">
        <v>165</v>
      </c>
      <c r="I95" s="171" t="s">
        <v>762</v>
      </c>
    </row>
    <row r="96" spans="1:9" ht="14.25" x14ac:dyDescent="0.2">
      <c r="A96" s="179"/>
      <c r="B96" s="168"/>
      <c r="C96" s="169"/>
      <c r="D96" s="168"/>
      <c r="E96" s="168"/>
      <c r="F96" s="168" t="s">
        <v>771</v>
      </c>
      <c r="G96" s="168" t="s">
        <v>767</v>
      </c>
      <c r="H96" s="170">
        <v>320</v>
      </c>
      <c r="I96" s="171" t="s">
        <v>762</v>
      </c>
    </row>
    <row r="97" spans="1:9" ht="15" thickBot="1" x14ac:dyDescent="0.25">
      <c r="A97" s="179"/>
      <c r="B97" s="168"/>
      <c r="C97" s="169"/>
      <c r="D97" s="168"/>
      <c r="E97" s="168"/>
      <c r="F97" s="168" t="s">
        <v>1268</v>
      </c>
      <c r="G97" s="168" t="s">
        <v>724</v>
      </c>
      <c r="H97" s="170">
        <v>15</v>
      </c>
      <c r="I97" s="171" t="s">
        <v>53</v>
      </c>
    </row>
    <row r="98" spans="1:9" ht="14.25" x14ac:dyDescent="0.2">
      <c r="A98" s="178" t="s">
        <v>1380</v>
      </c>
      <c r="B98" s="163" t="s">
        <v>625</v>
      </c>
      <c r="C98" s="164" t="s">
        <v>1381</v>
      </c>
      <c r="D98" s="163" t="s">
        <v>523</v>
      </c>
      <c r="E98" s="163" t="s">
        <v>1398</v>
      </c>
      <c r="F98" s="163" t="s">
        <v>757</v>
      </c>
      <c r="G98" s="163" t="s">
        <v>767</v>
      </c>
      <c r="H98" s="165">
        <v>55</v>
      </c>
      <c r="I98" s="166" t="s">
        <v>768</v>
      </c>
    </row>
    <row r="99" spans="1:9" ht="14.25" x14ac:dyDescent="0.2">
      <c r="A99" s="179"/>
      <c r="B99" s="168"/>
      <c r="C99" s="169"/>
      <c r="D99" s="168"/>
      <c r="E99" s="168"/>
      <c r="F99" s="168" t="s">
        <v>771</v>
      </c>
      <c r="G99" s="168" t="s">
        <v>767</v>
      </c>
      <c r="H99" s="170">
        <v>110</v>
      </c>
      <c r="I99" s="171" t="s">
        <v>762</v>
      </c>
    </row>
    <row r="100" spans="1:9" ht="15" thickBot="1" x14ac:dyDescent="0.25">
      <c r="A100" s="179"/>
      <c r="B100" s="168"/>
      <c r="C100" s="169"/>
      <c r="D100" s="168"/>
      <c r="E100" s="168"/>
      <c r="F100" s="168" t="s">
        <v>1268</v>
      </c>
      <c r="G100" s="168" t="s">
        <v>724</v>
      </c>
      <c r="H100" s="170">
        <v>15</v>
      </c>
      <c r="I100" s="171" t="s">
        <v>53</v>
      </c>
    </row>
    <row r="101" spans="1:9" ht="14.25" x14ac:dyDescent="0.2">
      <c r="A101" s="178" t="s">
        <v>104</v>
      </c>
      <c r="B101" s="163" t="s">
        <v>625</v>
      </c>
      <c r="C101" s="164" t="s">
        <v>11</v>
      </c>
      <c r="D101" s="163" t="s">
        <v>516</v>
      </c>
      <c r="E101" s="163" t="s">
        <v>787</v>
      </c>
      <c r="F101" s="163" t="s">
        <v>757</v>
      </c>
      <c r="G101" s="163" t="s">
        <v>767</v>
      </c>
      <c r="H101" s="165">
        <v>60</v>
      </c>
      <c r="I101" s="166" t="s">
        <v>768</v>
      </c>
    </row>
    <row r="102" spans="1:9" ht="14.25" x14ac:dyDescent="0.2">
      <c r="A102" s="179"/>
      <c r="B102" s="168"/>
      <c r="C102" s="169"/>
      <c r="D102" s="168"/>
      <c r="E102" s="168" t="s">
        <v>788</v>
      </c>
      <c r="F102" s="168" t="s">
        <v>769</v>
      </c>
      <c r="G102" s="168" t="s">
        <v>767</v>
      </c>
      <c r="H102" s="170">
        <v>450</v>
      </c>
      <c r="I102" s="171" t="s">
        <v>762</v>
      </c>
    </row>
    <row r="103" spans="1:9" ht="14.25" x14ac:dyDescent="0.2">
      <c r="A103" s="179"/>
      <c r="B103" s="168"/>
      <c r="C103" s="169"/>
      <c r="D103" s="168"/>
      <c r="E103" s="168"/>
      <c r="F103" s="168" t="s">
        <v>770</v>
      </c>
      <c r="G103" s="168" t="s">
        <v>767</v>
      </c>
      <c r="H103" s="170">
        <v>165</v>
      </c>
      <c r="I103" s="171" t="s">
        <v>762</v>
      </c>
    </row>
    <row r="104" spans="1:9" ht="14.25" x14ac:dyDescent="0.2">
      <c r="A104" s="179"/>
      <c r="B104" s="168"/>
      <c r="C104" s="169"/>
      <c r="D104" s="168"/>
      <c r="E104" s="168"/>
      <c r="F104" s="168" t="s">
        <v>771</v>
      </c>
      <c r="G104" s="168" t="s">
        <v>767</v>
      </c>
      <c r="H104" s="170">
        <v>320</v>
      </c>
      <c r="I104" s="171" t="s">
        <v>762</v>
      </c>
    </row>
    <row r="105" spans="1:9" ht="15" thickBot="1" x14ac:dyDescent="0.25">
      <c r="A105" s="179"/>
      <c r="B105" s="168"/>
      <c r="C105" s="169"/>
      <c r="D105" s="168"/>
      <c r="E105" s="168"/>
      <c r="F105" s="168" t="s">
        <v>1268</v>
      </c>
      <c r="G105" s="168" t="s">
        <v>724</v>
      </c>
      <c r="H105" s="170">
        <v>15</v>
      </c>
      <c r="I105" s="171" t="s">
        <v>53</v>
      </c>
    </row>
    <row r="106" spans="1:9" ht="14.25" x14ac:dyDescent="0.2">
      <c r="A106" s="178" t="s">
        <v>105</v>
      </c>
      <c r="B106" s="163" t="s">
        <v>625</v>
      </c>
      <c r="C106" s="164" t="s">
        <v>86</v>
      </c>
      <c r="D106" s="163" t="s">
        <v>516</v>
      </c>
      <c r="E106" s="163" t="s">
        <v>789</v>
      </c>
      <c r="F106" s="163" t="s">
        <v>757</v>
      </c>
      <c r="G106" s="163" t="s">
        <v>767</v>
      </c>
      <c r="H106" s="165">
        <v>60</v>
      </c>
      <c r="I106" s="166" t="s">
        <v>768</v>
      </c>
    </row>
    <row r="107" spans="1:9" ht="14.25" x14ac:dyDescent="0.2">
      <c r="A107" s="179"/>
      <c r="B107" s="168"/>
      <c r="C107" s="169"/>
      <c r="D107" s="168"/>
      <c r="E107" s="168" t="s">
        <v>790</v>
      </c>
      <c r="F107" s="168" t="s">
        <v>769</v>
      </c>
      <c r="G107" s="168" t="s">
        <v>767</v>
      </c>
      <c r="H107" s="170">
        <v>450</v>
      </c>
      <c r="I107" s="171" t="s">
        <v>762</v>
      </c>
    </row>
    <row r="108" spans="1:9" ht="14.25" x14ac:dyDescent="0.2">
      <c r="A108" s="179"/>
      <c r="B108" s="168"/>
      <c r="C108" s="169"/>
      <c r="D108" s="168"/>
      <c r="E108" s="168"/>
      <c r="F108" s="168" t="s">
        <v>770</v>
      </c>
      <c r="G108" s="168" t="s">
        <v>767</v>
      </c>
      <c r="H108" s="170">
        <v>165</v>
      </c>
      <c r="I108" s="171" t="s">
        <v>762</v>
      </c>
    </row>
    <row r="109" spans="1:9" ht="14.25" x14ac:dyDescent="0.2">
      <c r="A109" s="179"/>
      <c r="B109" s="168"/>
      <c r="C109" s="169"/>
      <c r="D109" s="168"/>
      <c r="E109" s="168"/>
      <c r="F109" s="168" t="s">
        <v>771</v>
      </c>
      <c r="G109" s="168" t="s">
        <v>767</v>
      </c>
      <c r="H109" s="170">
        <v>320</v>
      </c>
      <c r="I109" s="171" t="s">
        <v>762</v>
      </c>
    </row>
    <row r="110" spans="1:9" ht="15" thickBot="1" x14ac:dyDescent="0.25">
      <c r="A110" s="179"/>
      <c r="B110" s="168"/>
      <c r="C110" s="169"/>
      <c r="D110" s="168"/>
      <c r="E110" s="168"/>
      <c r="F110" s="168" t="s">
        <v>1268</v>
      </c>
      <c r="G110" s="168" t="s">
        <v>724</v>
      </c>
      <c r="H110" s="170">
        <v>15</v>
      </c>
      <c r="I110" s="171" t="s">
        <v>53</v>
      </c>
    </row>
    <row r="111" spans="1:9" ht="14.25" x14ac:dyDescent="0.2">
      <c r="A111" s="178" t="s">
        <v>1382</v>
      </c>
      <c r="B111" s="163" t="s">
        <v>625</v>
      </c>
      <c r="C111" s="164" t="s">
        <v>1383</v>
      </c>
      <c r="D111" s="163" t="s">
        <v>523</v>
      </c>
      <c r="E111" s="163" t="s">
        <v>1398</v>
      </c>
      <c r="F111" s="163" t="s">
        <v>757</v>
      </c>
      <c r="G111" s="163" t="s">
        <v>767</v>
      </c>
      <c r="H111" s="165">
        <v>55</v>
      </c>
      <c r="I111" s="166" t="s">
        <v>768</v>
      </c>
    </row>
    <row r="112" spans="1:9" ht="14.25" x14ac:dyDescent="0.2">
      <c r="A112" s="179"/>
      <c r="B112" s="168"/>
      <c r="C112" s="169"/>
      <c r="D112" s="168"/>
      <c r="E112" s="168"/>
      <c r="F112" s="168" t="s">
        <v>771</v>
      </c>
      <c r="G112" s="168" t="s">
        <v>767</v>
      </c>
      <c r="H112" s="170">
        <v>110</v>
      </c>
      <c r="I112" s="171" t="s">
        <v>762</v>
      </c>
    </row>
    <row r="113" spans="1:9" ht="15" thickBot="1" x14ac:dyDescent="0.25">
      <c r="A113" s="179"/>
      <c r="B113" s="168"/>
      <c r="C113" s="169"/>
      <c r="D113" s="168"/>
      <c r="E113" s="168"/>
      <c r="F113" s="168" t="s">
        <v>1268</v>
      </c>
      <c r="G113" s="168" t="s">
        <v>724</v>
      </c>
      <c r="H113" s="170">
        <v>15</v>
      </c>
      <c r="I113" s="171" t="s">
        <v>53</v>
      </c>
    </row>
    <row r="114" spans="1:9" ht="14.25" x14ac:dyDescent="0.2">
      <c r="A114" s="178" t="s">
        <v>179</v>
      </c>
      <c r="B114" s="163" t="s">
        <v>625</v>
      </c>
      <c r="C114" s="164" t="s">
        <v>183</v>
      </c>
      <c r="D114" s="163" t="s">
        <v>523</v>
      </c>
      <c r="E114" s="163" t="s">
        <v>791</v>
      </c>
      <c r="F114" s="163" t="s">
        <v>757</v>
      </c>
      <c r="G114" s="163" t="s">
        <v>767</v>
      </c>
      <c r="H114" s="165">
        <v>55</v>
      </c>
      <c r="I114" s="166" t="s">
        <v>768</v>
      </c>
    </row>
    <row r="115" spans="1:9" ht="14.25" x14ac:dyDescent="0.2">
      <c r="A115" s="179"/>
      <c r="B115" s="168"/>
      <c r="C115" s="169"/>
      <c r="D115" s="168"/>
      <c r="E115" s="168" t="s">
        <v>792</v>
      </c>
      <c r="F115" s="168" t="s">
        <v>771</v>
      </c>
      <c r="G115" s="168" t="s">
        <v>767</v>
      </c>
      <c r="H115" s="170">
        <v>110</v>
      </c>
      <c r="I115" s="171" t="s">
        <v>762</v>
      </c>
    </row>
    <row r="116" spans="1:9" ht="15" thickBot="1" x14ac:dyDescent="0.25">
      <c r="A116" s="179"/>
      <c r="B116" s="168"/>
      <c r="C116" s="169"/>
      <c r="D116" s="168"/>
      <c r="E116" s="168"/>
      <c r="F116" s="168" t="s">
        <v>1268</v>
      </c>
      <c r="G116" s="168" t="s">
        <v>724</v>
      </c>
      <c r="H116" s="170">
        <v>15</v>
      </c>
      <c r="I116" s="171" t="s">
        <v>53</v>
      </c>
    </row>
    <row r="117" spans="1:9" ht="14.25" x14ac:dyDescent="0.2">
      <c r="A117" s="178" t="s">
        <v>106</v>
      </c>
      <c r="B117" s="163" t="s">
        <v>625</v>
      </c>
      <c r="C117" s="164" t="s">
        <v>12</v>
      </c>
      <c r="D117" s="163" t="s">
        <v>523</v>
      </c>
      <c r="E117" s="163" t="s">
        <v>793</v>
      </c>
      <c r="F117" s="163" t="s">
        <v>757</v>
      </c>
      <c r="G117" s="163" t="s">
        <v>767</v>
      </c>
      <c r="H117" s="165">
        <v>65</v>
      </c>
      <c r="I117" s="166" t="s">
        <v>768</v>
      </c>
    </row>
    <row r="118" spans="1:9" ht="14.25" x14ac:dyDescent="0.2">
      <c r="A118" s="179"/>
      <c r="B118" s="168"/>
      <c r="C118" s="169"/>
      <c r="D118" s="168"/>
      <c r="E118" s="168" t="s">
        <v>794</v>
      </c>
      <c r="F118" s="168" t="s">
        <v>769</v>
      </c>
      <c r="G118" s="168" t="s">
        <v>767</v>
      </c>
      <c r="H118" s="170">
        <v>155</v>
      </c>
      <c r="I118" s="171" t="s">
        <v>762</v>
      </c>
    </row>
    <row r="119" spans="1:9" ht="14.25" x14ac:dyDescent="0.2">
      <c r="A119" s="179"/>
      <c r="B119" s="168"/>
      <c r="C119" s="169"/>
      <c r="D119" s="168"/>
      <c r="E119" s="168" t="s">
        <v>795</v>
      </c>
      <c r="F119" s="168" t="s">
        <v>771</v>
      </c>
      <c r="G119" s="168" t="s">
        <v>767</v>
      </c>
      <c r="H119" s="170">
        <v>120</v>
      </c>
      <c r="I119" s="171" t="s">
        <v>762</v>
      </c>
    </row>
    <row r="120" spans="1:9" ht="15" thickBot="1" x14ac:dyDescent="0.25">
      <c r="A120" s="179"/>
      <c r="B120" s="168"/>
      <c r="C120" s="169"/>
      <c r="D120" s="168"/>
      <c r="E120" s="168"/>
      <c r="F120" s="168" t="s">
        <v>1268</v>
      </c>
      <c r="G120" s="168" t="s">
        <v>724</v>
      </c>
      <c r="H120" s="170">
        <v>15</v>
      </c>
      <c r="I120" s="171" t="s">
        <v>53</v>
      </c>
    </row>
    <row r="121" spans="1:9" ht="14.25" x14ac:dyDescent="0.2">
      <c r="A121" s="178" t="s">
        <v>107</v>
      </c>
      <c r="B121" s="163" t="s">
        <v>625</v>
      </c>
      <c r="C121" s="164" t="s">
        <v>13</v>
      </c>
      <c r="D121" s="163" t="s">
        <v>1313</v>
      </c>
      <c r="E121" s="163" t="s">
        <v>1326</v>
      </c>
      <c r="F121" s="163" t="s">
        <v>757</v>
      </c>
      <c r="G121" s="163" t="s">
        <v>767</v>
      </c>
      <c r="H121" s="165">
        <v>75</v>
      </c>
      <c r="I121" s="166" t="s">
        <v>768</v>
      </c>
    </row>
    <row r="122" spans="1:9" ht="14.25" x14ac:dyDescent="0.2">
      <c r="A122" s="179"/>
      <c r="B122" s="168"/>
      <c r="C122" s="169"/>
      <c r="D122" s="168"/>
      <c r="E122" s="168" t="s">
        <v>1327</v>
      </c>
      <c r="F122" s="168" t="s">
        <v>774</v>
      </c>
      <c r="G122" s="168" t="s">
        <v>767</v>
      </c>
      <c r="H122" s="170">
        <v>60</v>
      </c>
      <c r="I122" s="171" t="s">
        <v>762</v>
      </c>
    </row>
    <row r="123" spans="1:9" ht="14.25" x14ac:dyDescent="0.2">
      <c r="A123" s="179"/>
      <c r="B123" s="168"/>
      <c r="C123" s="169"/>
      <c r="D123" s="168"/>
      <c r="E123" s="168" t="s">
        <v>1328</v>
      </c>
      <c r="F123" s="168" t="s">
        <v>771</v>
      </c>
      <c r="G123" s="168" t="s">
        <v>767</v>
      </c>
      <c r="H123" s="170">
        <v>120</v>
      </c>
      <c r="I123" s="171" t="s">
        <v>762</v>
      </c>
    </row>
    <row r="124" spans="1:9" ht="15" thickBot="1" x14ac:dyDescent="0.25">
      <c r="A124" s="181"/>
      <c r="B124" s="172"/>
      <c r="C124" s="173"/>
      <c r="D124" s="172"/>
      <c r="E124" s="172" t="s">
        <v>1329</v>
      </c>
      <c r="F124" s="168" t="s">
        <v>1268</v>
      </c>
      <c r="G124" s="168" t="s">
        <v>724</v>
      </c>
      <c r="H124" s="170">
        <v>15</v>
      </c>
      <c r="I124" s="171" t="s">
        <v>53</v>
      </c>
    </row>
    <row r="125" spans="1:9" ht="14.25" x14ac:dyDescent="0.2">
      <c r="A125" s="178" t="s">
        <v>171</v>
      </c>
      <c r="B125" s="163" t="s">
        <v>625</v>
      </c>
      <c r="C125" s="164" t="s">
        <v>172</v>
      </c>
      <c r="D125" s="163" t="s">
        <v>516</v>
      </c>
      <c r="E125" s="163" t="s">
        <v>796</v>
      </c>
      <c r="F125" s="163" t="s">
        <v>757</v>
      </c>
      <c r="G125" s="163" t="s">
        <v>767</v>
      </c>
      <c r="H125" s="165">
        <v>60</v>
      </c>
      <c r="I125" s="166" t="s">
        <v>768</v>
      </c>
    </row>
    <row r="126" spans="1:9" ht="14.25" x14ac:dyDescent="0.2">
      <c r="A126" s="179"/>
      <c r="B126" s="168"/>
      <c r="C126" s="169"/>
      <c r="D126" s="168"/>
      <c r="E126" s="168" t="s">
        <v>797</v>
      </c>
      <c r="F126" s="168" t="s">
        <v>769</v>
      </c>
      <c r="G126" s="168" t="s">
        <v>767</v>
      </c>
      <c r="H126" s="170">
        <v>450</v>
      </c>
      <c r="I126" s="171" t="s">
        <v>762</v>
      </c>
    </row>
    <row r="127" spans="1:9" ht="14.25" x14ac:dyDescent="0.2">
      <c r="A127" s="179"/>
      <c r="B127" s="168"/>
      <c r="C127" s="169"/>
      <c r="D127" s="168"/>
      <c r="E127" s="168"/>
      <c r="F127" s="168" t="s">
        <v>770</v>
      </c>
      <c r="G127" s="168" t="s">
        <v>767</v>
      </c>
      <c r="H127" s="170">
        <v>165</v>
      </c>
      <c r="I127" s="171" t="s">
        <v>762</v>
      </c>
    </row>
    <row r="128" spans="1:9" ht="14.25" x14ac:dyDescent="0.2">
      <c r="A128" s="179"/>
      <c r="B128" s="168"/>
      <c r="C128" s="169"/>
      <c r="D128" s="168"/>
      <c r="E128" s="168"/>
      <c r="F128" s="168" t="s">
        <v>771</v>
      </c>
      <c r="G128" s="168" t="s">
        <v>767</v>
      </c>
      <c r="H128" s="170">
        <v>320</v>
      </c>
      <c r="I128" s="171" t="s">
        <v>762</v>
      </c>
    </row>
    <row r="129" spans="1:9" ht="15" thickBot="1" x14ac:dyDescent="0.25">
      <c r="A129" s="179"/>
      <c r="B129" s="168"/>
      <c r="C129" s="169"/>
      <c r="D129" s="168"/>
      <c r="E129" s="168"/>
      <c r="F129" s="168" t="s">
        <v>1268</v>
      </c>
      <c r="G129" s="168" t="s">
        <v>724</v>
      </c>
      <c r="H129" s="170">
        <v>15</v>
      </c>
      <c r="I129" s="171" t="s">
        <v>53</v>
      </c>
    </row>
    <row r="130" spans="1:9" ht="14.25" x14ac:dyDescent="0.2">
      <c r="A130" s="178" t="s">
        <v>108</v>
      </c>
      <c r="B130" s="163" t="s">
        <v>625</v>
      </c>
      <c r="C130" s="164" t="s">
        <v>14</v>
      </c>
      <c r="D130" s="163" t="s">
        <v>523</v>
      </c>
      <c r="E130" s="163" t="s">
        <v>798</v>
      </c>
      <c r="F130" s="163" t="s">
        <v>757</v>
      </c>
      <c r="G130" s="163" t="s">
        <v>767</v>
      </c>
      <c r="H130" s="165">
        <v>55</v>
      </c>
      <c r="I130" s="166" t="s">
        <v>768</v>
      </c>
    </row>
    <row r="131" spans="1:9" ht="14.25" x14ac:dyDescent="0.2">
      <c r="A131" s="179"/>
      <c r="B131" s="168"/>
      <c r="C131" s="169"/>
      <c r="D131" s="168"/>
      <c r="E131" s="168" t="s">
        <v>799</v>
      </c>
      <c r="F131" s="168" t="s">
        <v>771</v>
      </c>
      <c r="G131" s="168" t="s">
        <v>767</v>
      </c>
      <c r="H131" s="170">
        <v>110</v>
      </c>
      <c r="I131" s="171" t="s">
        <v>762</v>
      </c>
    </row>
    <row r="132" spans="1:9" ht="15" thickBot="1" x14ac:dyDescent="0.25">
      <c r="A132" s="179"/>
      <c r="B132" s="168"/>
      <c r="C132" s="169"/>
      <c r="D132" s="168"/>
      <c r="E132" s="168"/>
      <c r="F132" s="168" t="s">
        <v>1268</v>
      </c>
      <c r="G132" s="168" t="s">
        <v>724</v>
      </c>
      <c r="H132" s="170">
        <v>15</v>
      </c>
      <c r="I132" s="171" t="s">
        <v>53</v>
      </c>
    </row>
    <row r="133" spans="1:9" ht="14.25" x14ac:dyDescent="0.2">
      <c r="A133" s="178" t="s">
        <v>108</v>
      </c>
      <c r="B133" s="163" t="s">
        <v>625</v>
      </c>
      <c r="C133" s="164" t="s">
        <v>800</v>
      </c>
      <c r="D133" s="163" t="s">
        <v>801</v>
      </c>
      <c r="E133" s="163" t="s">
        <v>802</v>
      </c>
      <c r="F133" s="163" t="s">
        <v>757</v>
      </c>
      <c r="G133" s="163" t="s">
        <v>767</v>
      </c>
      <c r="H133" s="165">
        <v>55</v>
      </c>
      <c r="I133" s="166" t="s">
        <v>803</v>
      </c>
    </row>
    <row r="134" spans="1:9" ht="14.25" x14ac:dyDescent="0.2">
      <c r="A134" s="179"/>
      <c r="B134" s="168"/>
      <c r="C134" s="169" t="s">
        <v>804</v>
      </c>
      <c r="D134" s="168"/>
      <c r="E134" s="168" t="s">
        <v>799</v>
      </c>
      <c r="F134" s="168" t="s">
        <v>771</v>
      </c>
      <c r="G134" s="168" t="s">
        <v>767</v>
      </c>
      <c r="H134" s="170">
        <v>100</v>
      </c>
      <c r="I134" s="171" t="s">
        <v>762</v>
      </c>
    </row>
    <row r="135" spans="1:9" ht="14.25" x14ac:dyDescent="0.2">
      <c r="A135" s="179"/>
      <c r="B135" s="168"/>
      <c r="C135" s="169"/>
      <c r="D135" s="168"/>
      <c r="E135" s="168" t="s">
        <v>14</v>
      </c>
      <c r="F135" s="168" t="s">
        <v>805</v>
      </c>
      <c r="G135" s="168" t="s">
        <v>767</v>
      </c>
      <c r="H135" s="170">
        <v>200</v>
      </c>
      <c r="I135" s="171" t="s">
        <v>762</v>
      </c>
    </row>
    <row r="136" spans="1:9" ht="14.25" x14ac:dyDescent="0.2">
      <c r="A136" s="179"/>
      <c r="B136" s="168"/>
      <c r="C136" s="169"/>
      <c r="D136" s="168"/>
      <c r="E136" s="168"/>
      <c r="F136" s="168" t="s">
        <v>806</v>
      </c>
      <c r="G136" s="168" t="s">
        <v>767</v>
      </c>
      <c r="H136" s="170">
        <v>100</v>
      </c>
      <c r="I136" s="171" t="s">
        <v>807</v>
      </c>
    </row>
    <row r="137" spans="1:9" ht="14.25" x14ac:dyDescent="0.2">
      <c r="A137" s="179"/>
      <c r="B137" s="168"/>
      <c r="C137" s="169"/>
      <c r="D137" s="168"/>
      <c r="E137" s="168"/>
      <c r="F137" s="168" t="s">
        <v>808</v>
      </c>
      <c r="G137" s="168" t="s">
        <v>767</v>
      </c>
      <c r="H137" s="170">
        <v>200</v>
      </c>
      <c r="I137" s="171" t="s">
        <v>807</v>
      </c>
    </row>
    <row r="138" spans="1:9" ht="15" thickBot="1" x14ac:dyDescent="0.25">
      <c r="A138" s="179"/>
      <c r="B138" s="168"/>
      <c r="C138" s="169"/>
      <c r="D138" s="168"/>
      <c r="E138" s="168"/>
      <c r="F138" s="168" t="s">
        <v>1268</v>
      </c>
      <c r="G138" s="168" t="s">
        <v>724</v>
      </c>
      <c r="H138" s="170">
        <v>15</v>
      </c>
      <c r="I138" s="171" t="s">
        <v>53</v>
      </c>
    </row>
    <row r="139" spans="1:9" ht="14.25" x14ac:dyDescent="0.2">
      <c r="A139" s="178" t="s">
        <v>479</v>
      </c>
      <c r="B139" s="163" t="s">
        <v>625</v>
      </c>
      <c r="C139" s="164" t="s">
        <v>480</v>
      </c>
      <c r="D139" s="163" t="s">
        <v>516</v>
      </c>
      <c r="E139" s="163" t="s">
        <v>809</v>
      </c>
      <c r="F139" s="163" t="s">
        <v>757</v>
      </c>
      <c r="G139" s="163" t="s">
        <v>767</v>
      </c>
      <c r="H139" s="165">
        <v>60</v>
      </c>
      <c r="I139" s="166" t="s">
        <v>768</v>
      </c>
    </row>
    <row r="140" spans="1:9" ht="14.25" x14ac:dyDescent="0.2">
      <c r="A140" s="179"/>
      <c r="B140" s="168"/>
      <c r="C140" s="169"/>
      <c r="D140" s="168"/>
      <c r="E140" s="168" t="s">
        <v>810</v>
      </c>
      <c r="F140" s="168" t="s">
        <v>769</v>
      </c>
      <c r="G140" s="168" t="s">
        <v>767</v>
      </c>
      <c r="H140" s="170">
        <v>450</v>
      </c>
      <c r="I140" s="171" t="s">
        <v>762</v>
      </c>
    </row>
    <row r="141" spans="1:9" ht="14.25" x14ac:dyDescent="0.2">
      <c r="A141" s="179"/>
      <c r="B141" s="168"/>
      <c r="C141" s="169"/>
      <c r="D141" s="168"/>
      <c r="E141" s="168"/>
      <c r="F141" s="168" t="s">
        <v>770</v>
      </c>
      <c r="G141" s="168" t="s">
        <v>767</v>
      </c>
      <c r="H141" s="170">
        <v>165</v>
      </c>
      <c r="I141" s="171" t="s">
        <v>762</v>
      </c>
    </row>
    <row r="142" spans="1:9" ht="14.25" x14ac:dyDescent="0.2">
      <c r="A142" s="179"/>
      <c r="B142" s="168"/>
      <c r="C142" s="169"/>
      <c r="D142" s="168"/>
      <c r="E142" s="168"/>
      <c r="F142" s="168" t="s">
        <v>771</v>
      </c>
      <c r="G142" s="168" t="s">
        <v>767</v>
      </c>
      <c r="H142" s="170">
        <v>320</v>
      </c>
      <c r="I142" s="171" t="s">
        <v>762</v>
      </c>
    </row>
    <row r="143" spans="1:9" ht="15" thickBot="1" x14ac:dyDescent="0.25">
      <c r="A143" s="179"/>
      <c r="B143" s="168"/>
      <c r="C143" s="169"/>
      <c r="D143" s="168"/>
      <c r="E143" s="168"/>
      <c r="F143" s="168" t="s">
        <v>1268</v>
      </c>
      <c r="G143" s="168" t="s">
        <v>724</v>
      </c>
      <c r="H143" s="170">
        <v>15</v>
      </c>
      <c r="I143" s="171" t="s">
        <v>53</v>
      </c>
    </row>
    <row r="144" spans="1:9" ht="14.25" x14ac:dyDescent="0.2">
      <c r="A144" s="178" t="s">
        <v>1384</v>
      </c>
      <c r="B144" s="163" t="s">
        <v>625</v>
      </c>
      <c r="C144" s="164" t="s">
        <v>1385</v>
      </c>
      <c r="D144" s="163" t="s">
        <v>523</v>
      </c>
      <c r="E144" s="163" t="s">
        <v>1398</v>
      </c>
      <c r="F144" s="163" t="s">
        <v>757</v>
      </c>
      <c r="G144" s="163" t="s">
        <v>767</v>
      </c>
      <c r="H144" s="165">
        <v>55</v>
      </c>
      <c r="I144" s="166" t="s">
        <v>768</v>
      </c>
    </row>
    <row r="145" spans="1:9" ht="14.25" x14ac:dyDescent="0.2">
      <c r="A145" s="179"/>
      <c r="B145" s="168"/>
      <c r="C145" s="169"/>
      <c r="D145" s="168"/>
      <c r="E145" s="168"/>
      <c r="F145" s="168" t="s">
        <v>771</v>
      </c>
      <c r="G145" s="168" t="s">
        <v>767</v>
      </c>
      <c r="H145" s="170">
        <v>110</v>
      </c>
      <c r="I145" s="171" t="s">
        <v>762</v>
      </c>
    </row>
    <row r="146" spans="1:9" ht="15" thickBot="1" x14ac:dyDescent="0.25">
      <c r="A146" s="179"/>
      <c r="B146" s="168"/>
      <c r="C146" s="169"/>
      <c r="D146" s="168"/>
      <c r="E146" s="168"/>
      <c r="F146" s="168" t="s">
        <v>1268</v>
      </c>
      <c r="G146" s="168" t="s">
        <v>724</v>
      </c>
      <c r="H146" s="170">
        <v>15</v>
      </c>
      <c r="I146" s="171" t="s">
        <v>53</v>
      </c>
    </row>
    <row r="147" spans="1:9" ht="14.25" x14ac:dyDescent="0.2">
      <c r="A147" s="178" t="s">
        <v>109</v>
      </c>
      <c r="B147" s="163" t="s">
        <v>625</v>
      </c>
      <c r="C147" s="164" t="s">
        <v>15</v>
      </c>
      <c r="D147" s="163" t="s">
        <v>516</v>
      </c>
      <c r="E147" s="163" t="s">
        <v>811</v>
      </c>
      <c r="F147" s="163" t="s">
        <v>757</v>
      </c>
      <c r="G147" s="163" t="s">
        <v>767</v>
      </c>
      <c r="H147" s="165">
        <v>60</v>
      </c>
      <c r="I147" s="166" t="s">
        <v>768</v>
      </c>
    </row>
    <row r="148" spans="1:9" ht="14.25" x14ac:dyDescent="0.2">
      <c r="A148" s="179"/>
      <c r="B148" s="168"/>
      <c r="C148" s="169"/>
      <c r="D148" s="168"/>
      <c r="E148" s="168" t="s">
        <v>812</v>
      </c>
      <c r="F148" s="168" t="s">
        <v>769</v>
      </c>
      <c r="G148" s="168" t="s">
        <v>767</v>
      </c>
      <c r="H148" s="170">
        <v>450</v>
      </c>
      <c r="I148" s="171" t="s">
        <v>762</v>
      </c>
    </row>
    <row r="149" spans="1:9" ht="14.25" x14ac:dyDescent="0.2">
      <c r="A149" s="179"/>
      <c r="B149" s="168"/>
      <c r="C149" s="169"/>
      <c r="D149" s="168"/>
      <c r="E149" s="168"/>
      <c r="F149" s="168" t="s">
        <v>770</v>
      </c>
      <c r="G149" s="168" t="s">
        <v>767</v>
      </c>
      <c r="H149" s="170">
        <v>165</v>
      </c>
      <c r="I149" s="171" t="s">
        <v>762</v>
      </c>
    </row>
    <row r="150" spans="1:9" ht="14.25" x14ac:dyDescent="0.2">
      <c r="A150" s="179"/>
      <c r="B150" s="168"/>
      <c r="C150" s="169"/>
      <c r="D150" s="168"/>
      <c r="E150" s="168"/>
      <c r="F150" s="168" t="s">
        <v>771</v>
      </c>
      <c r="G150" s="168" t="s">
        <v>767</v>
      </c>
      <c r="H150" s="170">
        <v>320</v>
      </c>
      <c r="I150" s="171" t="s">
        <v>762</v>
      </c>
    </row>
    <row r="151" spans="1:9" ht="15" thickBot="1" x14ac:dyDescent="0.25">
      <c r="A151" s="179"/>
      <c r="B151" s="168"/>
      <c r="C151" s="169"/>
      <c r="D151" s="168"/>
      <c r="E151" s="168"/>
      <c r="F151" s="168" t="s">
        <v>1268</v>
      </c>
      <c r="G151" s="168" t="s">
        <v>724</v>
      </c>
      <c r="H151" s="170">
        <v>15</v>
      </c>
      <c r="I151" s="171" t="s">
        <v>53</v>
      </c>
    </row>
    <row r="152" spans="1:9" ht="14.25" x14ac:dyDescent="0.2">
      <c r="A152" s="178" t="s">
        <v>110</v>
      </c>
      <c r="B152" s="163" t="s">
        <v>625</v>
      </c>
      <c r="C152" s="164" t="s">
        <v>16</v>
      </c>
      <c r="D152" s="163" t="s">
        <v>516</v>
      </c>
      <c r="E152" s="163" t="s">
        <v>796</v>
      </c>
      <c r="F152" s="163" t="s">
        <v>757</v>
      </c>
      <c r="G152" s="163" t="s">
        <v>767</v>
      </c>
      <c r="H152" s="165">
        <v>60</v>
      </c>
      <c r="I152" s="166" t="s">
        <v>768</v>
      </c>
    </row>
    <row r="153" spans="1:9" ht="14.25" x14ac:dyDescent="0.2">
      <c r="A153" s="179"/>
      <c r="B153" s="168"/>
      <c r="C153" s="169"/>
      <c r="D153" s="168"/>
      <c r="E153" s="168" t="s">
        <v>797</v>
      </c>
      <c r="F153" s="168" t="s">
        <v>769</v>
      </c>
      <c r="G153" s="168" t="s">
        <v>767</v>
      </c>
      <c r="H153" s="170">
        <v>450</v>
      </c>
      <c r="I153" s="171" t="s">
        <v>762</v>
      </c>
    </row>
    <row r="154" spans="1:9" ht="14.25" x14ac:dyDescent="0.2">
      <c r="A154" s="179"/>
      <c r="B154" s="168"/>
      <c r="C154" s="169"/>
      <c r="D154" s="168"/>
      <c r="E154" s="168"/>
      <c r="F154" s="168" t="s">
        <v>770</v>
      </c>
      <c r="G154" s="168" t="s">
        <v>767</v>
      </c>
      <c r="H154" s="170">
        <v>165</v>
      </c>
      <c r="I154" s="171" t="s">
        <v>762</v>
      </c>
    </row>
    <row r="155" spans="1:9" ht="14.25" x14ac:dyDescent="0.2">
      <c r="A155" s="179"/>
      <c r="B155" s="168"/>
      <c r="C155" s="169"/>
      <c r="D155" s="168"/>
      <c r="E155" s="168"/>
      <c r="F155" s="168" t="s">
        <v>771</v>
      </c>
      <c r="G155" s="168" t="s">
        <v>767</v>
      </c>
      <c r="H155" s="170">
        <v>320</v>
      </c>
      <c r="I155" s="171" t="s">
        <v>762</v>
      </c>
    </row>
    <row r="156" spans="1:9" ht="15" thickBot="1" x14ac:dyDescent="0.25">
      <c r="A156" s="179"/>
      <c r="B156" s="168"/>
      <c r="C156" s="169"/>
      <c r="D156" s="168"/>
      <c r="E156" s="168"/>
      <c r="F156" s="168" t="s">
        <v>1268</v>
      </c>
      <c r="G156" s="168" t="s">
        <v>724</v>
      </c>
      <c r="H156" s="170">
        <v>15</v>
      </c>
      <c r="I156" s="171" t="s">
        <v>53</v>
      </c>
    </row>
    <row r="157" spans="1:9" ht="14.25" x14ac:dyDescent="0.2">
      <c r="A157" s="178" t="s">
        <v>1386</v>
      </c>
      <c r="B157" s="163" t="s">
        <v>625</v>
      </c>
      <c r="C157" s="164" t="s">
        <v>1387</v>
      </c>
      <c r="D157" s="163" t="s">
        <v>523</v>
      </c>
      <c r="E157" s="163" t="s">
        <v>1398</v>
      </c>
      <c r="F157" s="163" t="s">
        <v>757</v>
      </c>
      <c r="G157" s="163" t="s">
        <v>767</v>
      </c>
      <c r="H157" s="165">
        <v>55</v>
      </c>
      <c r="I157" s="166" t="s">
        <v>768</v>
      </c>
    </row>
    <row r="158" spans="1:9" ht="14.25" x14ac:dyDescent="0.2">
      <c r="A158" s="179"/>
      <c r="B158" s="168"/>
      <c r="C158" s="169"/>
      <c r="D158" s="168"/>
      <c r="E158" s="168"/>
      <c r="F158" s="168" t="s">
        <v>771</v>
      </c>
      <c r="G158" s="168" t="s">
        <v>767</v>
      </c>
      <c r="H158" s="170">
        <v>110</v>
      </c>
      <c r="I158" s="171" t="s">
        <v>762</v>
      </c>
    </row>
    <row r="159" spans="1:9" ht="15" thickBot="1" x14ac:dyDescent="0.25">
      <c r="A159" s="179"/>
      <c r="B159" s="168"/>
      <c r="C159" s="169"/>
      <c r="D159" s="168"/>
      <c r="E159" s="168"/>
      <c r="F159" s="168" t="s">
        <v>1268</v>
      </c>
      <c r="G159" s="168" t="s">
        <v>724</v>
      </c>
      <c r="H159" s="170">
        <v>15</v>
      </c>
      <c r="I159" s="171" t="s">
        <v>53</v>
      </c>
    </row>
    <row r="160" spans="1:9" ht="14.25" x14ac:dyDescent="0.2">
      <c r="A160" s="178" t="s">
        <v>1388</v>
      </c>
      <c r="B160" s="163" t="s">
        <v>625</v>
      </c>
      <c r="C160" s="164" t="s">
        <v>1389</v>
      </c>
      <c r="D160" s="163" t="s">
        <v>523</v>
      </c>
      <c r="E160" s="163" t="s">
        <v>1398</v>
      </c>
      <c r="F160" s="163" t="s">
        <v>757</v>
      </c>
      <c r="G160" s="163" t="s">
        <v>767</v>
      </c>
      <c r="H160" s="165">
        <v>55</v>
      </c>
      <c r="I160" s="166" t="s">
        <v>768</v>
      </c>
    </row>
    <row r="161" spans="1:9" ht="14.25" x14ac:dyDescent="0.2">
      <c r="A161" s="179"/>
      <c r="B161" s="168"/>
      <c r="C161" s="169"/>
      <c r="D161" s="168"/>
      <c r="E161" s="168"/>
      <c r="F161" s="168" t="s">
        <v>771</v>
      </c>
      <c r="G161" s="168" t="s">
        <v>767</v>
      </c>
      <c r="H161" s="170">
        <v>110</v>
      </c>
      <c r="I161" s="171" t="s">
        <v>762</v>
      </c>
    </row>
    <row r="162" spans="1:9" ht="15" thickBot="1" x14ac:dyDescent="0.25">
      <c r="A162" s="179"/>
      <c r="B162" s="168"/>
      <c r="C162" s="169"/>
      <c r="D162" s="168"/>
      <c r="E162" s="168"/>
      <c r="F162" s="168" t="s">
        <v>1268</v>
      </c>
      <c r="G162" s="168" t="s">
        <v>724</v>
      </c>
      <c r="H162" s="170">
        <v>15</v>
      </c>
      <c r="I162" s="171" t="s">
        <v>53</v>
      </c>
    </row>
    <row r="163" spans="1:9" ht="14.25" x14ac:dyDescent="0.2">
      <c r="A163" s="178" t="s">
        <v>111</v>
      </c>
      <c r="B163" s="163" t="s">
        <v>625</v>
      </c>
      <c r="C163" s="164" t="s">
        <v>70</v>
      </c>
      <c r="D163" s="163" t="s">
        <v>813</v>
      </c>
      <c r="E163" s="163" t="s">
        <v>780</v>
      </c>
      <c r="F163" s="163" t="s">
        <v>757</v>
      </c>
      <c r="G163" s="163" t="s">
        <v>767</v>
      </c>
      <c r="H163" s="165">
        <v>55</v>
      </c>
      <c r="I163" s="166" t="s">
        <v>768</v>
      </c>
    </row>
    <row r="164" spans="1:9" ht="14.25" x14ac:dyDescent="0.2">
      <c r="A164" s="179"/>
      <c r="B164" s="168"/>
      <c r="C164" s="169"/>
      <c r="D164" s="168"/>
      <c r="E164" s="168"/>
      <c r="F164" s="168" t="s">
        <v>771</v>
      </c>
      <c r="G164" s="168" t="s">
        <v>767</v>
      </c>
      <c r="H164" s="170">
        <v>110</v>
      </c>
      <c r="I164" s="171" t="s">
        <v>762</v>
      </c>
    </row>
    <row r="165" spans="1:9" ht="15" thickBot="1" x14ac:dyDescent="0.25">
      <c r="A165" s="179"/>
      <c r="B165" s="168"/>
      <c r="C165" s="169"/>
      <c r="D165" s="168"/>
      <c r="E165" s="168"/>
      <c r="F165" s="168" t="s">
        <v>1268</v>
      </c>
      <c r="G165" s="168" t="s">
        <v>724</v>
      </c>
      <c r="H165" s="170">
        <v>15</v>
      </c>
      <c r="I165" s="171" t="s">
        <v>53</v>
      </c>
    </row>
    <row r="166" spans="1:9" ht="14.25" x14ac:dyDescent="0.2">
      <c r="A166" s="178" t="s">
        <v>180</v>
      </c>
      <c r="B166" s="163" t="s">
        <v>625</v>
      </c>
      <c r="C166" s="164" t="s">
        <v>184</v>
      </c>
      <c r="D166" s="163" t="s">
        <v>813</v>
      </c>
      <c r="E166" s="163" t="s">
        <v>814</v>
      </c>
      <c r="F166" s="163" t="s">
        <v>757</v>
      </c>
      <c r="G166" s="163" t="s">
        <v>767</v>
      </c>
      <c r="H166" s="165">
        <v>55</v>
      </c>
      <c r="I166" s="166" t="s">
        <v>768</v>
      </c>
    </row>
    <row r="167" spans="1:9" ht="14.25" x14ac:dyDescent="0.2">
      <c r="A167" s="179"/>
      <c r="B167" s="168"/>
      <c r="C167" s="169"/>
      <c r="D167" s="168"/>
      <c r="E167" s="168" t="s">
        <v>815</v>
      </c>
      <c r="F167" s="168" t="s">
        <v>771</v>
      </c>
      <c r="G167" s="168" t="s">
        <v>767</v>
      </c>
      <c r="H167" s="170">
        <v>110</v>
      </c>
      <c r="I167" s="171" t="s">
        <v>762</v>
      </c>
    </row>
    <row r="168" spans="1:9" ht="15" thickBot="1" x14ac:dyDescent="0.25">
      <c r="A168" s="179"/>
      <c r="B168" s="168"/>
      <c r="C168" s="169"/>
      <c r="D168" s="168"/>
      <c r="E168" s="168" t="s">
        <v>816</v>
      </c>
      <c r="F168" s="168" t="s">
        <v>1268</v>
      </c>
      <c r="G168" s="168" t="s">
        <v>724</v>
      </c>
      <c r="H168" s="170">
        <v>15</v>
      </c>
      <c r="I168" s="171" t="s">
        <v>53</v>
      </c>
    </row>
    <row r="169" spans="1:9" ht="14.25" x14ac:dyDescent="0.2">
      <c r="A169" s="178" t="s">
        <v>1390</v>
      </c>
      <c r="B169" s="163" t="s">
        <v>625</v>
      </c>
      <c r="C169" s="164" t="s">
        <v>1399</v>
      </c>
      <c r="D169" s="163" t="s">
        <v>523</v>
      </c>
      <c r="E169" s="163" t="s">
        <v>1398</v>
      </c>
      <c r="F169" s="163" t="s">
        <v>757</v>
      </c>
      <c r="G169" s="163" t="s">
        <v>767</v>
      </c>
      <c r="H169" s="165">
        <v>55</v>
      </c>
      <c r="I169" s="166" t="s">
        <v>768</v>
      </c>
    </row>
    <row r="170" spans="1:9" ht="14.25" x14ac:dyDescent="0.2">
      <c r="A170" s="179"/>
      <c r="B170" s="168"/>
      <c r="C170" s="169"/>
      <c r="D170" s="168"/>
      <c r="E170" s="168"/>
      <c r="F170" s="168" t="s">
        <v>771</v>
      </c>
      <c r="G170" s="168" t="s">
        <v>767</v>
      </c>
      <c r="H170" s="170">
        <v>110</v>
      </c>
      <c r="I170" s="171" t="s">
        <v>762</v>
      </c>
    </row>
    <row r="171" spans="1:9" ht="15" thickBot="1" x14ac:dyDescent="0.25">
      <c r="A171" s="179"/>
      <c r="B171" s="168"/>
      <c r="C171" s="169"/>
      <c r="D171" s="168"/>
      <c r="E171" s="168"/>
      <c r="F171" s="168" t="s">
        <v>1268</v>
      </c>
      <c r="G171" s="168" t="s">
        <v>724</v>
      </c>
      <c r="H171" s="170">
        <v>15</v>
      </c>
      <c r="I171" s="171" t="s">
        <v>53</v>
      </c>
    </row>
    <row r="172" spans="1:9" ht="14.25" x14ac:dyDescent="0.2">
      <c r="A172" s="178" t="s">
        <v>112</v>
      </c>
      <c r="B172" s="163" t="s">
        <v>625</v>
      </c>
      <c r="C172" s="164" t="s">
        <v>17</v>
      </c>
      <c r="D172" s="163" t="s">
        <v>1145</v>
      </c>
      <c r="E172" s="163" t="s">
        <v>1150</v>
      </c>
      <c r="F172" s="163" t="s">
        <v>757</v>
      </c>
      <c r="G172" s="163" t="s">
        <v>767</v>
      </c>
      <c r="H172" s="277">
        <v>60</v>
      </c>
      <c r="I172" s="166" t="s">
        <v>768</v>
      </c>
    </row>
    <row r="173" spans="1:9" ht="14.25" x14ac:dyDescent="0.2">
      <c r="A173" s="179"/>
      <c r="B173" s="168"/>
      <c r="C173" s="169"/>
      <c r="D173" s="168"/>
      <c r="E173" s="168" t="s">
        <v>1151</v>
      </c>
      <c r="F173" s="168" t="s">
        <v>769</v>
      </c>
      <c r="G173" s="168" t="s">
        <v>767</v>
      </c>
      <c r="H173" s="170">
        <v>200</v>
      </c>
      <c r="I173" s="171" t="s">
        <v>762</v>
      </c>
    </row>
    <row r="174" spans="1:9" ht="14.25" x14ac:dyDescent="0.2">
      <c r="A174" s="179"/>
      <c r="B174" s="168"/>
      <c r="C174" s="169"/>
      <c r="D174" s="168"/>
      <c r="E174" s="168" t="s">
        <v>1152</v>
      </c>
      <c r="F174" s="168" t="s">
        <v>771</v>
      </c>
      <c r="G174" s="168" t="s">
        <v>767</v>
      </c>
      <c r="H174" s="170">
        <v>180</v>
      </c>
      <c r="I174" s="171" t="s">
        <v>1149</v>
      </c>
    </row>
    <row r="175" spans="1:9" ht="15" thickBot="1" x14ac:dyDescent="0.25">
      <c r="A175" s="179"/>
      <c r="B175" s="168"/>
      <c r="C175" s="169"/>
      <c r="D175" s="168"/>
      <c r="E175" s="168" t="s">
        <v>625</v>
      </c>
      <c r="F175" s="168" t="s">
        <v>1268</v>
      </c>
      <c r="G175" s="168" t="s">
        <v>724</v>
      </c>
      <c r="H175" s="170">
        <v>15</v>
      </c>
      <c r="I175" s="171" t="s">
        <v>53</v>
      </c>
    </row>
    <row r="176" spans="1:9" ht="14.25" x14ac:dyDescent="0.2">
      <c r="A176" s="178" t="s">
        <v>113</v>
      </c>
      <c r="B176" s="163" t="s">
        <v>625</v>
      </c>
      <c r="C176" s="164" t="s">
        <v>817</v>
      </c>
      <c r="D176" s="163" t="s">
        <v>1192</v>
      </c>
      <c r="E176" s="163" t="s">
        <v>1193</v>
      </c>
      <c r="F176" s="163" t="s">
        <v>757</v>
      </c>
      <c r="G176" s="163" t="s">
        <v>724</v>
      </c>
      <c r="H176" s="165">
        <v>15</v>
      </c>
      <c r="I176" s="166" t="s">
        <v>768</v>
      </c>
    </row>
    <row r="177" spans="1:9" ht="14.25" x14ac:dyDescent="0.2">
      <c r="A177" s="179"/>
      <c r="B177" s="168"/>
      <c r="C177" s="169"/>
      <c r="D177" s="168"/>
      <c r="E177" s="168" t="s">
        <v>1194</v>
      </c>
      <c r="F177" s="168" t="s">
        <v>723</v>
      </c>
      <c r="G177" s="168" t="s">
        <v>724</v>
      </c>
      <c r="H177" s="170">
        <v>35</v>
      </c>
      <c r="I177" s="171" t="s">
        <v>762</v>
      </c>
    </row>
    <row r="178" spans="1:9" ht="14.25" x14ac:dyDescent="0.2">
      <c r="A178" s="179"/>
      <c r="B178" s="168"/>
      <c r="C178" s="169"/>
      <c r="D178" s="168"/>
      <c r="E178" s="168" t="s">
        <v>1195</v>
      </c>
      <c r="F178" s="168" t="s">
        <v>771</v>
      </c>
      <c r="G178" s="168" t="s">
        <v>724</v>
      </c>
      <c r="H178" s="170">
        <v>25</v>
      </c>
      <c r="I178" s="171" t="s">
        <v>762</v>
      </c>
    </row>
    <row r="179" spans="1:9" ht="15" thickBot="1" x14ac:dyDescent="0.25">
      <c r="A179" s="179"/>
      <c r="B179" s="168"/>
      <c r="C179" s="169"/>
      <c r="D179" s="168"/>
      <c r="E179" s="168" t="s">
        <v>1196</v>
      </c>
      <c r="F179" s="168" t="s">
        <v>1268</v>
      </c>
      <c r="G179" s="168" t="s">
        <v>724</v>
      </c>
      <c r="H179" s="170">
        <v>15</v>
      </c>
      <c r="I179" s="171" t="s">
        <v>53</v>
      </c>
    </row>
    <row r="180" spans="1:9" ht="14.25" x14ac:dyDescent="0.2">
      <c r="A180" s="178" t="s">
        <v>1392</v>
      </c>
      <c r="B180" s="163" t="s">
        <v>625</v>
      </c>
      <c r="C180" s="164" t="s">
        <v>1395</v>
      </c>
      <c r="D180" s="163" t="s">
        <v>523</v>
      </c>
      <c r="E180" s="163" t="s">
        <v>1398</v>
      </c>
      <c r="F180" s="163" t="s">
        <v>757</v>
      </c>
      <c r="G180" s="163" t="s">
        <v>767</v>
      </c>
      <c r="H180" s="165">
        <v>55</v>
      </c>
      <c r="I180" s="166" t="s">
        <v>768</v>
      </c>
    </row>
    <row r="181" spans="1:9" ht="14.25" x14ac:dyDescent="0.2">
      <c r="A181" s="179"/>
      <c r="B181" s="168"/>
      <c r="C181" s="169"/>
      <c r="D181" s="168"/>
      <c r="E181" s="168"/>
      <c r="F181" s="168" t="s">
        <v>771</v>
      </c>
      <c r="G181" s="168" t="s">
        <v>767</v>
      </c>
      <c r="H181" s="170">
        <v>110</v>
      </c>
      <c r="I181" s="171" t="s">
        <v>762</v>
      </c>
    </row>
    <row r="182" spans="1:9" ht="15" thickBot="1" x14ac:dyDescent="0.25">
      <c r="A182" s="179"/>
      <c r="B182" s="168"/>
      <c r="C182" s="169"/>
      <c r="D182" s="168"/>
      <c r="E182" s="168"/>
      <c r="F182" s="168" t="s">
        <v>1268</v>
      </c>
      <c r="G182" s="168" t="s">
        <v>724</v>
      </c>
      <c r="H182" s="170">
        <v>15</v>
      </c>
      <c r="I182" s="171" t="s">
        <v>53</v>
      </c>
    </row>
    <row r="183" spans="1:9" ht="14.25" x14ac:dyDescent="0.2">
      <c r="A183" s="178" t="s">
        <v>114</v>
      </c>
      <c r="B183" s="163" t="s">
        <v>625</v>
      </c>
      <c r="C183" s="164" t="s">
        <v>18</v>
      </c>
      <c r="D183" s="163" t="s">
        <v>516</v>
      </c>
      <c r="E183" s="163" t="s">
        <v>772</v>
      </c>
      <c r="F183" s="163" t="s">
        <v>757</v>
      </c>
      <c r="G183" s="163" t="s">
        <v>767</v>
      </c>
      <c r="H183" s="165">
        <v>60</v>
      </c>
      <c r="I183" s="166" t="s">
        <v>768</v>
      </c>
    </row>
    <row r="184" spans="1:9" ht="14.25" x14ac:dyDescent="0.2">
      <c r="A184" s="179"/>
      <c r="B184" s="168"/>
      <c r="C184" s="169"/>
      <c r="D184" s="168"/>
      <c r="E184" s="168"/>
      <c r="F184" s="168" t="s">
        <v>769</v>
      </c>
      <c r="G184" s="168" t="s">
        <v>767</v>
      </c>
      <c r="H184" s="170">
        <v>450</v>
      </c>
      <c r="I184" s="171" t="s">
        <v>762</v>
      </c>
    </row>
    <row r="185" spans="1:9" ht="14.25" x14ac:dyDescent="0.2">
      <c r="A185" s="179"/>
      <c r="B185" s="168"/>
      <c r="C185" s="169"/>
      <c r="D185" s="168"/>
      <c r="E185" s="168"/>
      <c r="F185" s="168" t="s">
        <v>770</v>
      </c>
      <c r="G185" s="168" t="s">
        <v>767</v>
      </c>
      <c r="H185" s="170">
        <v>165</v>
      </c>
      <c r="I185" s="171" t="s">
        <v>762</v>
      </c>
    </row>
    <row r="186" spans="1:9" ht="14.25" x14ac:dyDescent="0.2">
      <c r="A186" s="179"/>
      <c r="B186" s="168"/>
      <c r="C186" s="169"/>
      <c r="D186" s="168"/>
      <c r="E186" s="168"/>
      <c r="F186" s="168" t="s">
        <v>771</v>
      </c>
      <c r="G186" s="168" t="s">
        <v>767</v>
      </c>
      <c r="H186" s="170">
        <v>320</v>
      </c>
      <c r="I186" s="171" t="s">
        <v>762</v>
      </c>
    </row>
    <row r="187" spans="1:9" ht="15" thickBot="1" x14ac:dyDescent="0.25">
      <c r="A187" s="179"/>
      <c r="B187" s="168"/>
      <c r="C187" s="169"/>
      <c r="D187" s="168"/>
      <c r="E187" s="168"/>
      <c r="F187" s="168" t="s">
        <v>1268</v>
      </c>
      <c r="G187" s="168" t="s">
        <v>724</v>
      </c>
      <c r="H187" s="170">
        <v>15</v>
      </c>
      <c r="I187" s="171" t="s">
        <v>53</v>
      </c>
    </row>
    <row r="188" spans="1:9" ht="14.25" x14ac:dyDescent="0.2">
      <c r="A188" s="178" t="s">
        <v>1396</v>
      </c>
      <c r="B188" s="163" t="s">
        <v>625</v>
      </c>
      <c r="C188" s="164" t="s">
        <v>1397</v>
      </c>
      <c r="D188" s="163" t="s">
        <v>523</v>
      </c>
      <c r="E188" s="163" t="s">
        <v>1398</v>
      </c>
      <c r="F188" s="163" t="s">
        <v>757</v>
      </c>
      <c r="G188" s="163" t="s">
        <v>767</v>
      </c>
      <c r="H188" s="165">
        <v>55</v>
      </c>
      <c r="I188" s="166" t="s">
        <v>768</v>
      </c>
    </row>
    <row r="189" spans="1:9" ht="14.25" x14ac:dyDescent="0.2">
      <c r="A189" s="179"/>
      <c r="B189" s="168"/>
      <c r="C189" s="169"/>
      <c r="D189" s="168"/>
      <c r="E189" s="168"/>
      <c r="F189" s="168" t="s">
        <v>771</v>
      </c>
      <c r="G189" s="168" t="s">
        <v>767</v>
      </c>
      <c r="H189" s="170">
        <v>110</v>
      </c>
      <c r="I189" s="171" t="s">
        <v>762</v>
      </c>
    </row>
    <row r="190" spans="1:9" ht="15" thickBot="1" x14ac:dyDescent="0.25">
      <c r="A190" s="179"/>
      <c r="B190" s="168"/>
      <c r="C190" s="169"/>
      <c r="D190" s="168"/>
      <c r="E190" s="168"/>
      <c r="F190" s="168" t="s">
        <v>1268</v>
      </c>
      <c r="G190" s="168" t="s">
        <v>724</v>
      </c>
      <c r="H190" s="170">
        <v>15</v>
      </c>
      <c r="I190" s="171" t="s">
        <v>53</v>
      </c>
    </row>
    <row r="191" spans="1:9" ht="14.25" x14ac:dyDescent="0.2">
      <c r="A191" s="178" t="s">
        <v>115</v>
      </c>
      <c r="B191" s="163" t="s">
        <v>625</v>
      </c>
      <c r="C191" s="164" t="s">
        <v>19</v>
      </c>
      <c r="D191" s="163" t="s">
        <v>516</v>
      </c>
      <c r="E191" s="163" t="s">
        <v>818</v>
      </c>
      <c r="F191" s="163" t="s">
        <v>757</v>
      </c>
      <c r="G191" s="163" t="s">
        <v>767</v>
      </c>
      <c r="H191" s="165">
        <v>60</v>
      </c>
      <c r="I191" s="166" t="s">
        <v>768</v>
      </c>
    </row>
    <row r="192" spans="1:9" ht="14.25" x14ac:dyDescent="0.2">
      <c r="A192" s="179"/>
      <c r="B192" s="168"/>
      <c r="C192" s="169"/>
      <c r="D192" s="168"/>
      <c r="E192" s="168" t="s">
        <v>819</v>
      </c>
      <c r="F192" s="168" t="s">
        <v>769</v>
      </c>
      <c r="G192" s="168" t="s">
        <v>767</v>
      </c>
      <c r="H192" s="170">
        <v>450</v>
      </c>
      <c r="I192" s="171" t="s">
        <v>762</v>
      </c>
    </row>
    <row r="193" spans="1:9" ht="14.25" x14ac:dyDescent="0.2">
      <c r="A193" s="179"/>
      <c r="B193" s="168"/>
      <c r="C193" s="169"/>
      <c r="D193" s="168"/>
      <c r="E193" s="168"/>
      <c r="F193" s="168" t="s">
        <v>770</v>
      </c>
      <c r="G193" s="168" t="s">
        <v>767</v>
      </c>
      <c r="H193" s="170">
        <v>25</v>
      </c>
      <c r="I193" s="171" t="s">
        <v>762</v>
      </c>
    </row>
    <row r="194" spans="1:9" ht="14.25" x14ac:dyDescent="0.2">
      <c r="A194" s="179"/>
      <c r="B194" s="168"/>
      <c r="C194" s="169"/>
      <c r="D194" s="168"/>
      <c r="E194" s="168"/>
      <c r="F194" s="168" t="s">
        <v>771</v>
      </c>
      <c r="G194" s="168" t="s">
        <v>767</v>
      </c>
      <c r="H194" s="170">
        <v>320</v>
      </c>
      <c r="I194" s="171" t="s">
        <v>762</v>
      </c>
    </row>
    <row r="195" spans="1:9" ht="15" thickBot="1" x14ac:dyDescent="0.25">
      <c r="A195" s="179"/>
      <c r="B195" s="168"/>
      <c r="C195" s="169"/>
      <c r="D195" s="168"/>
      <c r="E195" s="168"/>
      <c r="F195" s="168" t="s">
        <v>1268</v>
      </c>
      <c r="G195" s="168" t="s">
        <v>724</v>
      </c>
      <c r="H195" s="170">
        <v>15</v>
      </c>
      <c r="I195" s="171" t="s">
        <v>53</v>
      </c>
    </row>
    <row r="196" spans="1:9" ht="14.25" x14ac:dyDescent="0.2">
      <c r="A196" s="178" t="s">
        <v>116</v>
      </c>
      <c r="B196" s="163" t="s">
        <v>625</v>
      </c>
      <c r="C196" s="164" t="s">
        <v>117</v>
      </c>
      <c r="D196" s="163" t="s">
        <v>516</v>
      </c>
      <c r="E196" s="163" t="s">
        <v>820</v>
      </c>
      <c r="F196" s="163" t="s">
        <v>757</v>
      </c>
      <c r="G196" s="163" t="s">
        <v>767</v>
      </c>
      <c r="H196" s="165">
        <v>60</v>
      </c>
      <c r="I196" s="166" t="s">
        <v>768</v>
      </c>
    </row>
    <row r="197" spans="1:9" ht="14.25" x14ac:dyDescent="0.2">
      <c r="A197" s="179"/>
      <c r="B197" s="168"/>
      <c r="C197" s="169"/>
      <c r="D197" s="168"/>
      <c r="E197" s="168"/>
      <c r="F197" s="168" t="s">
        <v>769</v>
      </c>
      <c r="G197" s="168" t="s">
        <v>767</v>
      </c>
      <c r="H197" s="170">
        <v>450</v>
      </c>
      <c r="I197" s="171" t="s">
        <v>762</v>
      </c>
    </row>
    <row r="198" spans="1:9" ht="14.25" x14ac:dyDescent="0.2">
      <c r="A198" s="179"/>
      <c r="B198" s="168"/>
      <c r="C198" s="169"/>
      <c r="D198" s="168"/>
      <c r="E198" s="168"/>
      <c r="F198" s="168" t="s">
        <v>770</v>
      </c>
      <c r="G198" s="168" t="s">
        <v>767</v>
      </c>
      <c r="H198" s="170">
        <v>25</v>
      </c>
      <c r="I198" s="171" t="s">
        <v>762</v>
      </c>
    </row>
    <row r="199" spans="1:9" ht="14.25" x14ac:dyDescent="0.2">
      <c r="A199" s="179"/>
      <c r="B199" s="168"/>
      <c r="C199" s="169"/>
      <c r="D199" s="168"/>
      <c r="E199" s="168"/>
      <c r="F199" s="168" t="s">
        <v>771</v>
      </c>
      <c r="G199" s="168" t="s">
        <v>767</v>
      </c>
      <c r="H199" s="170">
        <v>320</v>
      </c>
      <c r="I199" s="171" t="s">
        <v>762</v>
      </c>
    </row>
    <row r="200" spans="1:9" ht="15" thickBot="1" x14ac:dyDescent="0.25">
      <c r="A200" s="169"/>
      <c r="B200" s="172"/>
      <c r="C200" s="173"/>
      <c r="D200" s="172"/>
      <c r="E200" s="172"/>
      <c r="F200" s="172" t="s">
        <v>1268</v>
      </c>
      <c r="G200" s="172" t="s">
        <v>724</v>
      </c>
      <c r="H200" s="174">
        <v>15</v>
      </c>
      <c r="I200" s="175" t="s">
        <v>53</v>
      </c>
    </row>
    <row r="201" spans="1:9" ht="14.25" x14ac:dyDescent="0.2">
      <c r="A201" s="178" t="s">
        <v>102</v>
      </c>
      <c r="B201" s="163" t="s">
        <v>237</v>
      </c>
      <c r="C201" s="164" t="s">
        <v>237</v>
      </c>
      <c r="D201" s="163" t="s">
        <v>525</v>
      </c>
      <c r="E201" s="163" t="s">
        <v>781</v>
      </c>
      <c r="F201" s="163" t="s">
        <v>757</v>
      </c>
      <c r="G201" s="163" t="s">
        <v>782</v>
      </c>
      <c r="H201" s="165">
        <v>150</v>
      </c>
      <c r="I201" s="166" t="s">
        <v>768</v>
      </c>
    </row>
    <row r="202" spans="1:9" ht="14.25" x14ac:dyDescent="0.2">
      <c r="A202" s="179"/>
      <c r="B202" s="168"/>
      <c r="C202" s="169"/>
      <c r="D202" s="168"/>
      <c r="E202" s="168" t="s">
        <v>783</v>
      </c>
      <c r="F202" s="168" t="s">
        <v>784</v>
      </c>
      <c r="G202" s="168" t="s">
        <v>782</v>
      </c>
      <c r="H202" s="170">
        <v>500</v>
      </c>
      <c r="I202" s="171" t="s">
        <v>762</v>
      </c>
    </row>
    <row r="203" spans="1:9" ht="14.25" x14ac:dyDescent="0.2">
      <c r="A203" s="179"/>
      <c r="B203" s="168"/>
      <c r="C203" s="169"/>
      <c r="D203" s="168"/>
      <c r="E203" s="168" t="s">
        <v>785</v>
      </c>
      <c r="F203" s="168" t="s">
        <v>770</v>
      </c>
      <c r="G203" s="168" t="s">
        <v>782</v>
      </c>
      <c r="H203" s="170">
        <v>200</v>
      </c>
      <c r="I203" s="171" t="s">
        <v>762</v>
      </c>
    </row>
    <row r="204" spans="1:9" ht="15" thickBot="1" x14ac:dyDescent="0.25">
      <c r="A204" s="181"/>
      <c r="B204" s="172"/>
      <c r="C204" s="173"/>
      <c r="D204" s="172"/>
      <c r="E204" s="172" t="s">
        <v>786</v>
      </c>
      <c r="F204" s="172" t="s">
        <v>1268</v>
      </c>
      <c r="G204" s="172" t="s">
        <v>724</v>
      </c>
      <c r="H204" s="174">
        <v>15</v>
      </c>
      <c r="I204" s="175" t="s">
        <v>53</v>
      </c>
    </row>
    <row r="205" spans="1:9" ht="14.25" x14ac:dyDescent="0.2">
      <c r="A205" s="182" t="s">
        <v>821</v>
      </c>
      <c r="B205" s="168"/>
      <c r="C205" s="169"/>
      <c r="D205" s="168"/>
      <c r="E205" s="168"/>
      <c r="F205" s="168"/>
      <c r="G205" s="168"/>
      <c r="H205" s="170"/>
      <c r="I205" s="168"/>
    </row>
    <row r="206" spans="1:9" ht="14.25" x14ac:dyDescent="0.2">
      <c r="A206" s="183" t="s">
        <v>822</v>
      </c>
      <c r="B206" s="168"/>
      <c r="C206" s="169"/>
      <c r="D206" s="168"/>
      <c r="E206" s="168"/>
      <c r="F206" s="168"/>
      <c r="G206" s="168"/>
      <c r="H206" s="170"/>
      <c r="I206" s="168"/>
    </row>
    <row r="207" spans="1:9" ht="14.25" x14ac:dyDescent="0.2">
      <c r="A207" s="184" t="s">
        <v>1029</v>
      </c>
      <c r="B207" s="168"/>
      <c r="C207" s="169"/>
      <c r="D207" s="168"/>
      <c r="E207" s="168"/>
      <c r="F207" s="168"/>
      <c r="G207" s="168"/>
      <c r="H207" s="170"/>
      <c r="I207" s="168"/>
    </row>
    <row r="208" spans="1:9" ht="14.25" x14ac:dyDescent="0.2">
      <c r="A208" s="184" t="s">
        <v>823</v>
      </c>
      <c r="B208" s="168"/>
      <c r="C208" s="169"/>
      <c r="D208" s="168"/>
      <c r="E208" s="168"/>
      <c r="F208" s="168"/>
      <c r="G208" s="168"/>
      <c r="H208" s="170"/>
      <c r="I208" s="168"/>
    </row>
    <row r="209" spans="1:10" ht="14.25" x14ac:dyDescent="0.2">
      <c r="A209" s="184" t="s">
        <v>824</v>
      </c>
      <c r="B209" s="168"/>
      <c r="C209" s="169"/>
      <c r="D209" s="168"/>
      <c r="E209" s="168"/>
      <c r="F209" s="168"/>
      <c r="G209" s="168"/>
      <c r="H209" s="170"/>
      <c r="I209" s="168"/>
    </row>
    <row r="210" spans="1:10" ht="14.25" x14ac:dyDescent="0.2">
      <c r="A210" s="184"/>
      <c r="B210" s="168"/>
      <c r="C210" s="169"/>
      <c r="D210" s="168"/>
      <c r="E210" s="168"/>
      <c r="F210" s="168"/>
      <c r="G210" s="168"/>
      <c r="H210" s="170"/>
      <c r="I210" s="168"/>
    </row>
    <row r="211" spans="1:10" ht="18.75" thickBot="1" x14ac:dyDescent="0.3">
      <c r="A211" s="176" t="s">
        <v>22</v>
      </c>
      <c r="B211" s="159"/>
      <c r="C211" s="159"/>
      <c r="D211" s="160"/>
      <c r="E211" s="160"/>
      <c r="F211" s="161"/>
      <c r="G211" s="161"/>
      <c r="H211" s="161"/>
      <c r="I211" s="161"/>
    </row>
    <row r="212" spans="1:10" ht="14.25" x14ac:dyDescent="0.2">
      <c r="A212" s="178" t="s">
        <v>118</v>
      </c>
      <c r="B212" s="163" t="s">
        <v>626</v>
      </c>
      <c r="C212" s="164" t="s">
        <v>23</v>
      </c>
      <c r="D212" s="163" t="s">
        <v>537</v>
      </c>
      <c r="E212" s="163" t="s">
        <v>825</v>
      </c>
      <c r="F212" s="163" t="s">
        <v>757</v>
      </c>
      <c r="G212" s="163" t="s">
        <v>724</v>
      </c>
      <c r="H212" s="165">
        <v>25</v>
      </c>
      <c r="I212" s="166" t="s">
        <v>826</v>
      </c>
    </row>
    <row r="213" spans="1:10" ht="14.25" x14ac:dyDescent="0.2">
      <c r="A213" s="179"/>
      <c r="B213" s="168"/>
      <c r="C213" s="169"/>
      <c r="D213" s="168"/>
      <c r="E213" s="168" t="s">
        <v>827</v>
      </c>
      <c r="F213" s="168" t="s">
        <v>828</v>
      </c>
      <c r="G213" s="168" t="s">
        <v>724</v>
      </c>
      <c r="H213" s="170">
        <v>20</v>
      </c>
      <c r="I213" s="171" t="s">
        <v>762</v>
      </c>
    </row>
    <row r="214" spans="1:10" ht="14.25" x14ac:dyDescent="0.2">
      <c r="A214" s="179"/>
      <c r="B214" s="168"/>
      <c r="C214" s="169"/>
      <c r="D214" s="168"/>
      <c r="E214" s="168" t="s">
        <v>829</v>
      </c>
      <c r="F214" s="168" t="s">
        <v>1268</v>
      </c>
      <c r="G214" s="168" t="s">
        <v>724</v>
      </c>
      <c r="H214" s="170">
        <v>15</v>
      </c>
      <c r="I214" s="171" t="s">
        <v>53</v>
      </c>
    </row>
    <row r="215" spans="1:10" ht="15" thickBot="1" x14ac:dyDescent="0.25">
      <c r="A215" s="179"/>
      <c r="B215" s="168"/>
      <c r="C215" s="169"/>
      <c r="D215" s="168"/>
      <c r="E215" s="168" t="s">
        <v>830</v>
      </c>
      <c r="F215" s="168"/>
      <c r="G215" s="168"/>
      <c r="H215" s="170"/>
      <c r="I215" s="171"/>
    </row>
    <row r="216" spans="1:10" ht="14.25" x14ac:dyDescent="0.2">
      <c r="A216" s="178" t="s">
        <v>119</v>
      </c>
      <c r="B216" s="163" t="s">
        <v>626</v>
      </c>
      <c r="C216" s="164" t="s">
        <v>24</v>
      </c>
      <c r="D216" s="163" t="s">
        <v>537</v>
      </c>
      <c r="E216" s="163" t="s">
        <v>831</v>
      </c>
      <c r="F216" s="163" t="s">
        <v>757</v>
      </c>
      <c r="G216" s="163" t="s">
        <v>724</v>
      </c>
      <c r="H216" s="165">
        <v>15</v>
      </c>
      <c r="I216" s="166" t="s">
        <v>742</v>
      </c>
    </row>
    <row r="217" spans="1:10" ht="14.25" x14ac:dyDescent="0.2">
      <c r="A217" s="179"/>
      <c r="B217" s="168"/>
      <c r="C217" s="169"/>
      <c r="D217" s="168"/>
      <c r="E217" s="168" t="s">
        <v>832</v>
      </c>
      <c r="F217" s="168" t="s">
        <v>828</v>
      </c>
      <c r="G217" s="168" t="s">
        <v>724</v>
      </c>
      <c r="H217" s="170">
        <v>10</v>
      </c>
      <c r="I217" s="171" t="s">
        <v>762</v>
      </c>
    </row>
    <row r="218" spans="1:10" ht="14.25" x14ac:dyDescent="0.2">
      <c r="A218" s="179"/>
      <c r="B218" s="168"/>
      <c r="C218" s="169"/>
      <c r="D218" s="168"/>
      <c r="E218" s="168" t="s">
        <v>833</v>
      </c>
      <c r="F218" s="168" t="s">
        <v>1268</v>
      </c>
      <c r="G218" s="168" t="s">
        <v>724</v>
      </c>
      <c r="H218" s="170">
        <v>15</v>
      </c>
      <c r="I218" s="171" t="s">
        <v>53</v>
      </c>
    </row>
    <row r="219" spans="1:10" ht="15" thickBot="1" x14ac:dyDescent="0.25">
      <c r="A219" s="179"/>
      <c r="B219" s="168"/>
      <c r="C219" s="169"/>
      <c r="D219" s="168"/>
      <c r="E219" s="168" t="s">
        <v>834</v>
      </c>
      <c r="F219" s="168"/>
      <c r="G219" s="168"/>
      <c r="H219" s="170"/>
      <c r="I219" s="171"/>
    </row>
    <row r="220" spans="1:10" ht="14.25" x14ac:dyDescent="0.2">
      <c r="A220" s="178" t="s">
        <v>120</v>
      </c>
      <c r="B220" s="163" t="s">
        <v>626</v>
      </c>
      <c r="C220" s="164" t="s">
        <v>25</v>
      </c>
      <c r="D220" s="163" t="s">
        <v>537</v>
      </c>
      <c r="E220" s="163" t="s">
        <v>835</v>
      </c>
      <c r="F220" s="163" t="s">
        <v>757</v>
      </c>
      <c r="G220" s="163" t="s">
        <v>836</v>
      </c>
      <c r="H220" s="165">
        <v>20</v>
      </c>
      <c r="I220" s="166" t="s">
        <v>742</v>
      </c>
    </row>
    <row r="221" spans="1:10" ht="14.25" x14ac:dyDescent="0.2">
      <c r="A221" s="179"/>
      <c r="B221" s="168"/>
      <c r="C221" s="169"/>
      <c r="D221" s="168"/>
      <c r="E221" s="168" t="s">
        <v>837</v>
      </c>
      <c r="F221" s="168" t="s">
        <v>838</v>
      </c>
      <c r="G221" s="168" t="s">
        <v>836</v>
      </c>
      <c r="H221" s="170">
        <v>10</v>
      </c>
      <c r="I221" s="171" t="s">
        <v>762</v>
      </c>
    </row>
    <row r="222" spans="1:10" ht="15" thickBot="1" x14ac:dyDescent="0.25">
      <c r="A222" s="181"/>
      <c r="B222" s="172"/>
      <c r="C222" s="173"/>
      <c r="D222" s="172"/>
      <c r="E222" s="172" t="s">
        <v>839</v>
      </c>
      <c r="F222" s="172" t="s">
        <v>1268</v>
      </c>
      <c r="G222" s="172" t="s">
        <v>724</v>
      </c>
      <c r="H222" s="174">
        <v>15</v>
      </c>
      <c r="I222" s="175" t="s">
        <v>53</v>
      </c>
      <c r="J222" s="180"/>
    </row>
    <row r="223" spans="1:10" ht="18.75" thickBot="1" x14ac:dyDescent="0.3">
      <c r="A223" s="158" t="s">
        <v>26</v>
      </c>
      <c r="B223" s="159"/>
      <c r="C223" s="159"/>
      <c r="D223" s="145"/>
      <c r="E223" s="145"/>
      <c r="F223" s="185"/>
      <c r="G223" s="185"/>
      <c r="H223" s="185"/>
      <c r="I223" s="185"/>
      <c r="J223" s="180"/>
    </row>
    <row r="224" spans="1:10" ht="14.25" x14ac:dyDescent="0.2">
      <c r="A224" s="178" t="s">
        <v>121</v>
      </c>
      <c r="B224" s="163" t="s">
        <v>629</v>
      </c>
      <c r="C224" s="164" t="s">
        <v>67</v>
      </c>
      <c r="D224" s="163" t="s">
        <v>1214</v>
      </c>
      <c r="E224" s="186" t="s">
        <v>1223</v>
      </c>
      <c r="F224" s="163" t="s">
        <v>757</v>
      </c>
      <c r="G224" s="163" t="s">
        <v>840</v>
      </c>
      <c r="H224" s="187">
        <v>3.98</v>
      </c>
      <c r="I224" s="166" t="s">
        <v>742</v>
      </c>
    </row>
    <row r="225" spans="1:9" ht="14.25" x14ac:dyDescent="0.2">
      <c r="A225" s="179"/>
      <c r="B225" s="168"/>
      <c r="C225" s="169"/>
      <c r="D225" s="168"/>
      <c r="E225" s="188" t="s">
        <v>1224</v>
      </c>
      <c r="F225" s="168" t="s">
        <v>841</v>
      </c>
      <c r="G225" s="168" t="s">
        <v>840</v>
      </c>
      <c r="H225" s="268">
        <v>1500</v>
      </c>
      <c r="I225" s="171" t="s">
        <v>742</v>
      </c>
    </row>
    <row r="226" spans="1:9" ht="14.25" x14ac:dyDescent="0.2">
      <c r="A226" s="179"/>
      <c r="B226" s="168"/>
      <c r="C226" s="169"/>
      <c r="D226" s="168"/>
      <c r="E226" s="188" t="s">
        <v>1225</v>
      </c>
      <c r="F226" s="168" t="s">
        <v>838</v>
      </c>
      <c r="G226" s="168" t="s">
        <v>840</v>
      </c>
      <c r="H226" s="268">
        <v>4320</v>
      </c>
      <c r="I226" s="171" t="s">
        <v>762</v>
      </c>
    </row>
    <row r="227" spans="1:9" ht="15" thickBot="1" x14ac:dyDescent="0.25">
      <c r="A227" s="179"/>
      <c r="B227" s="168"/>
      <c r="C227" s="169"/>
      <c r="D227" s="168"/>
      <c r="E227" s="188" t="s">
        <v>1226</v>
      </c>
      <c r="F227" s="172" t="s">
        <v>1268</v>
      </c>
      <c r="G227" s="172" t="s">
        <v>724</v>
      </c>
      <c r="H227" s="174">
        <v>15</v>
      </c>
      <c r="I227" s="175" t="s">
        <v>53</v>
      </c>
    </row>
    <row r="228" spans="1:9" ht="14.25" x14ac:dyDescent="0.2">
      <c r="A228" s="178" t="s">
        <v>187</v>
      </c>
      <c r="B228" s="163" t="s">
        <v>629</v>
      </c>
      <c r="C228" s="164" t="s">
        <v>186</v>
      </c>
      <c r="D228" s="163" t="s">
        <v>1214</v>
      </c>
      <c r="E228" s="186" t="s">
        <v>1220</v>
      </c>
      <c r="F228" s="163" t="s">
        <v>757</v>
      </c>
      <c r="G228" s="163" t="s">
        <v>840</v>
      </c>
      <c r="H228" s="187">
        <v>3.98</v>
      </c>
      <c r="I228" s="166" t="s">
        <v>742</v>
      </c>
    </row>
    <row r="229" spans="1:9" ht="14.25" x14ac:dyDescent="0.2">
      <c r="A229" s="179"/>
      <c r="B229" s="168"/>
      <c r="C229" s="169"/>
      <c r="D229" s="168"/>
      <c r="E229" s="188" t="s">
        <v>1221</v>
      </c>
      <c r="F229" s="168" t="s">
        <v>841</v>
      </c>
      <c r="G229" s="168" t="s">
        <v>840</v>
      </c>
      <c r="H229" s="268">
        <v>1500</v>
      </c>
      <c r="I229" s="171" t="s">
        <v>742</v>
      </c>
    </row>
    <row r="230" spans="1:9" ht="14.25" x14ac:dyDescent="0.2">
      <c r="A230" s="179"/>
      <c r="B230" s="168"/>
      <c r="C230" s="169"/>
      <c r="D230" s="168"/>
      <c r="E230" s="188" t="s">
        <v>1222</v>
      </c>
      <c r="F230" s="168" t="s">
        <v>838</v>
      </c>
      <c r="G230" s="168" t="s">
        <v>840</v>
      </c>
      <c r="H230" s="268">
        <v>4320</v>
      </c>
      <c r="I230" s="171" t="s">
        <v>762</v>
      </c>
    </row>
    <row r="231" spans="1:9" ht="15" thickBot="1" x14ac:dyDescent="0.25">
      <c r="A231" s="179"/>
      <c r="B231" s="168"/>
      <c r="C231" s="169"/>
      <c r="D231" s="168"/>
      <c r="E231" s="188"/>
      <c r="F231" s="172" t="s">
        <v>1268</v>
      </c>
      <c r="G231" s="172" t="s">
        <v>724</v>
      </c>
      <c r="H231" s="174">
        <v>15</v>
      </c>
      <c r="I231" s="175" t="s">
        <v>53</v>
      </c>
    </row>
    <row r="232" spans="1:9" ht="14.25" x14ac:dyDescent="0.2">
      <c r="A232" s="178" t="s">
        <v>122</v>
      </c>
      <c r="B232" s="163" t="s">
        <v>629</v>
      </c>
      <c r="C232" s="164" t="s">
        <v>27</v>
      </c>
      <c r="D232" s="163" t="s">
        <v>1214</v>
      </c>
      <c r="E232" s="186" t="s">
        <v>1227</v>
      </c>
      <c r="F232" s="163" t="s">
        <v>757</v>
      </c>
      <c r="G232" s="163" t="s">
        <v>840</v>
      </c>
      <c r="H232" s="187">
        <v>3.98</v>
      </c>
      <c r="I232" s="166" t="s">
        <v>742</v>
      </c>
    </row>
    <row r="233" spans="1:9" ht="14.25" x14ac:dyDescent="0.2">
      <c r="A233" s="179"/>
      <c r="B233" s="168"/>
      <c r="C233" s="169"/>
      <c r="D233" s="168"/>
      <c r="E233" s="188" t="s">
        <v>1228</v>
      </c>
      <c r="F233" s="168" t="s">
        <v>841</v>
      </c>
      <c r="G233" s="168" t="s">
        <v>840</v>
      </c>
      <c r="H233" s="268">
        <v>1500</v>
      </c>
      <c r="I233" s="171" t="s">
        <v>742</v>
      </c>
    </row>
    <row r="234" spans="1:9" ht="14.25" x14ac:dyDescent="0.2">
      <c r="A234" s="179"/>
      <c r="B234" s="168"/>
      <c r="C234" s="169"/>
      <c r="D234" s="168"/>
      <c r="E234" s="188" t="s">
        <v>1229</v>
      </c>
      <c r="F234" s="168" t="s">
        <v>838</v>
      </c>
      <c r="G234" s="168" t="s">
        <v>840</v>
      </c>
      <c r="H234" s="268">
        <v>4320</v>
      </c>
      <c r="I234" s="171" t="s">
        <v>762</v>
      </c>
    </row>
    <row r="235" spans="1:9" ht="15" thickBot="1" x14ac:dyDescent="0.25">
      <c r="A235" s="179"/>
      <c r="B235" s="168"/>
      <c r="C235" s="169"/>
      <c r="D235" s="168"/>
      <c r="E235" s="188" t="s">
        <v>1230</v>
      </c>
      <c r="F235" s="172" t="s">
        <v>1268</v>
      </c>
      <c r="G235" s="172" t="s">
        <v>724</v>
      </c>
      <c r="H235" s="174">
        <v>15</v>
      </c>
      <c r="I235" s="175" t="s">
        <v>53</v>
      </c>
    </row>
    <row r="236" spans="1:9" ht="14.25" x14ac:dyDescent="0.2">
      <c r="A236" s="178" t="s">
        <v>123</v>
      </c>
      <c r="B236" s="163" t="s">
        <v>629</v>
      </c>
      <c r="C236" s="164" t="s">
        <v>68</v>
      </c>
      <c r="D236" s="163" t="s">
        <v>1214</v>
      </c>
      <c r="E236" s="186" t="s">
        <v>1215</v>
      </c>
      <c r="F236" s="163" t="s">
        <v>757</v>
      </c>
      <c r="G236" s="163" t="s">
        <v>840</v>
      </c>
      <c r="H236" s="187">
        <v>3.98</v>
      </c>
      <c r="I236" s="166" t="s">
        <v>742</v>
      </c>
    </row>
    <row r="237" spans="1:9" ht="14.25" x14ac:dyDescent="0.2">
      <c r="A237" s="179"/>
      <c r="B237" s="168"/>
      <c r="C237" s="169"/>
      <c r="D237" s="168"/>
      <c r="E237" s="188" t="s">
        <v>1216</v>
      </c>
      <c r="F237" s="168" t="s">
        <v>841</v>
      </c>
      <c r="G237" s="168" t="s">
        <v>840</v>
      </c>
      <c r="H237" s="268">
        <v>1500</v>
      </c>
      <c r="I237" s="171" t="s">
        <v>742</v>
      </c>
    </row>
    <row r="238" spans="1:9" ht="14.25" x14ac:dyDescent="0.2">
      <c r="A238" s="179"/>
      <c r="B238" s="168"/>
      <c r="C238" s="169"/>
      <c r="D238" s="168"/>
      <c r="E238" s="188" t="s">
        <v>1217</v>
      </c>
      <c r="F238" s="168" t="s">
        <v>838</v>
      </c>
      <c r="G238" s="168" t="s">
        <v>840</v>
      </c>
      <c r="H238" s="268">
        <v>4320</v>
      </c>
      <c r="I238" s="171" t="s">
        <v>762</v>
      </c>
    </row>
    <row r="239" spans="1:9" ht="15" thickBot="1" x14ac:dyDescent="0.25">
      <c r="A239" s="179"/>
      <c r="B239" s="168"/>
      <c r="C239" s="169"/>
      <c r="D239" s="168"/>
      <c r="E239" s="188"/>
      <c r="F239" s="172" t="s">
        <v>1268</v>
      </c>
      <c r="G239" s="172" t="s">
        <v>724</v>
      </c>
      <c r="H239" s="174">
        <v>15</v>
      </c>
      <c r="I239" s="175" t="s">
        <v>53</v>
      </c>
    </row>
    <row r="240" spans="1:9" ht="14.25" x14ac:dyDescent="0.2">
      <c r="A240" s="178" t="s">
        <v>124</v>
      </c>
      <c r="B240" s="163" t="s">
        <v>629</v>
      </c>
      <c r="C240" s="164" t="s">
        <v>69</v>
      </c>
      <c r="D240" s="163" t="s">
        <v>1214</v>
      </c>
      <c r="E240" s="186" t="s">
        <v>1215</v>
      </c>
      <c r="F240" s="163" t="s">
        <v>757</v>
      </c>
      <c r="G240" s="163" t="s">
        <v>840</v>
      </c>
      <c r="H240" s="187">
        <v>3.98</v>
      </c>
      <c r="I240" s="166" t="s">
        <v>742</v>
      </c>
    </row>
    <row r="241" spans="1:9" ht="14.25" x14ac:dyDescent="0.2">
      <c r="A241" s="179"/>
      <c r="B241" s="168"/>
      <c r="C241" s="169"/>
      <c r="D241" s="168"/>
      <c r="E241" s="188" t="s">
        <v>1218</v>
      </c>
      <c r="F241" s="168" t="s">
        <v>841</v>
      </c>
      <c r="G241" s="168" t="s">
        <v>840</v>
      </c>
      <c r="H241" s="268">
        <v>1500</v>
      </c>
      <c r="I241" s="171" t="s">
        <v>742</v>
      </c>
    </row>
    <row r="242" spans="1:9" ht="14.25" x14ac:dyDescent="0.2">
      <c r="A242" s="179"/>
      <c r="B242" s="168"/>
      <c r="C242" s="169"/>
      <c r="D242" s="168"/>
      <c r="E242" s="188" t="s">
        <v>1219</v>
      </c>
      <c r="F242" s="168" t="s">
        <v>838</v>
      </c>
      <c r="G242" s="168" t="s">
        <v>840</v>
      </c>
      <c r="H242" s="268">
        <v>4320</v>
      </c>
      <c r="I242" s="171" t="s">
        <v>762</v>
      </c>
    </row>
    <row r="243" spans="1:9" ht="15" thickBot="1" x14ac:dyDescent="0.25">
      <c r="A243" s="181"/>
      <c r="B243" s="168"/>
      <c r="C243" s="169"/>
      <c r="D243" s="172"/>
      <c r="E243" s="189"/>
      <c r="F243" s="172" t="s">
        <v>1268</v>
      </c>
      <c r="G243" s="172" t="s">
        <v>724</v>
      </c>
      <c r="H243" s="174">
        <v>15</v>
      </c>
      <c r="I243" s="175" t="s">
        <v>53</v>
      </c>
    </row>
    <row r="244" spans="1:9" ht="18.75" thickBot="1" x14ac:dyDescent="0.3">
      <c r="A244" s="158" t="s">
        <v>842</v>
      </c>
      <c r="B244" s="159"/>
      <c r="C244" s="159"/>
      <c r="D244" s="160"/>
      <c r="E244" s="160"/>
      <c r="F244" s="161"/>
      <c r="G244" s="161"/>
      <c r="H244" s="161"/>
      <c r="I244" s="161"/>
    </row>
    <row r="245" spans="1:9" ht="14.25" x14ac:dyDescent="0.2">
      <c r="A245" s="178" t="s">
        <v>125</v>
      </c>
      <c r="B245" s="163" t="s">
        <v>630</v>
      </c>
      <c r="C245" s="164" t="s">
        <v>85</v>
      </c>
      <c r="D245" s="163" t="s">
        <v>545</v>
      </c>
      <c r="E245" s="163" t="s">
        <v>843</v>
      </c>
      <c r="F245" s="163" t="s">
        <v>844</v>
      </c>
      <c r="G245" s="163" t="s">
        <v>845</v>
      </c>
      <c r="H245" s="165">
        <v>35</v>
      </c>
      <c r="I245" s="166" t="s">
        <v>742</v>
      </c>
    </row>
    <row r="246" spans="1:9" ht="14.25" x14ac:dyDescent="0.2">
      <c r="A246" s="179"/>
      <c r="B246" s="168"/>
      <c r="C246" s="169"/>
      <c r="D246" s="168"/>
      <c r="E246" s="168" t="s">
        <v>846</v>
      </c>
      <c r="F246" s="168" t="s">
        <v>757</v>
      </c>
      <c r="G246" s="168" t="s">
        <v>845</v>
      </c>
      <c r="H246" s="170">
        <v>7</v>
      </c>
      <c r="I246" s="171" t="s">
        <v>742</v>
      </c>
    </row>
    <row r="247" spans="1:9" ht="14.25" x14ac:dyDescent="0.2">
      <c r="A247" s="179"/>
      <c r="B247" s="168"/>
      <c r="C247" s="169"/>
      <c r="D247" s="168"/>
      <c r="E247" s="168" t="s">
        <v>847</v>
      </c>
      <c r="F247" s="168" t="s">
        <v>838</v>
      </c>
      <c r="G247" s="168" t="s">
        <v>845</v>
      </c>
      <c r="H247" s="170">
        <v>50</v>
      </c>
      <c r="I247" s="171" t="s">
        <v>762</v>
      </c>
    </row>
    <row r="248" spans="1:9" ht="15" thickBot="1" x14ac:dyDescent="0.25">
      <c r="A248" s="179"/>
      <c r="B248" s="168"/>
      <c r="C248" s="169"/>
      <c r="D248" s="168"/>
      <c r="E248" s="168" t="s">
        <v>848</v>
      </c>
      <c r="F248" s="172" t="s">
        <v>1268</v>
      </c>
      <c r="G248" s="172" t="s">
        <v>724</v>
      </c>
      <c r="H248" s="174">
        <v>15</v>
      </c>
      <c r="I248" s="175" t="s">
        <v>53</v>
      </c>
    </row>
    <row r="249" spans="1:9" ht="14.25" x14ac:dyDescent="0.2">
      <c r="A249" s="178" t="s">
        <v>126</v>
      </c>
      <c r="B249" s="163" t="s">
        <v>630</v>
      </c>
      <c r="C249" s="164" t="s">
        <v>29</v>
      </c>
      <c r="D249" s="163" t="s">
        <v>545</v>
      </c>
      <c r="E249" s="163" t="s">
        <v>849</v>
      </c>
      <c r="F249" s="163" t="s">
        <v>844</v>
      </c>
      <c r="G249" s="163" t="s">
        <v>850</v>
      </c>
      <c r="H249" s="165">
        <v>35</v>
      </c>
      <c r="I249" s="166" t="s">
        <v>742</v>
      </c>
    </row>
    <row r="250" spans="1:9" ht="14.25" x14ac:dyDescent="0.2">
      <c r="A250" s="179"/>
      <c r="B250" s="168"/>
      <c r="C250" s="169"/>
      <c r="D250" s="168"/>
      <c r="E250" s="168" t="s">
        <v>851</v>
      </c>
      <c r="F250" s="168" t="s">
        <v>757</v>
      </c>
      <c r="G250" s="168" t="s">
        <v>850</v>
      </c>
      <c r="H250" s="170">
        <v>10</v>
      </c>
      <c r="I250" s="171" t="s">
        <v>852</v>
      </c>
    </row>
    <row r="251" spans="1:9" ht="14.25" x14ac:dyDescent="0.2">
      <c r="A251" s="179"/>
      <c r="B251" s="168"/>
      <c r="C251" s="169"/>
      <c r="D251" s="168"/>
      <c r="E251" s="168" t="s">
        <v>29</v>
      </c>
      <c r="F251" s="168" t="s">
        <v>853</v>
      </c>
      <c r="G251" s="168" t="s">
        <v>850</v>
      </c>
      <c r="H251" s="170">
        <v>2</v>
      </c>
      <c r="I251" s="171" t="s">
        <v>852</v>
      </c>
    </row>
    <row r="252" spans="1:9" ht="14.25" x14ac:dyDescent="0.2">
      <c r="A252" s="179"/>
      <c r="B252" s="168"/>
      <c r="C252" s="169"/>
      <c r="D252" s="168"/>
      <c r="E252" s="168"/>
      <c r="F252" s="168" t="s">
        <v>854</v>
      </c>
      <c r="G252" s="168" t="s">
        <v>850</v>
      </c>
      <c r="H252" s="170">
        <v>1.4</v>
      </c>
      <c r="I252" s="171" t="s">
        <v>852</v>
      </c>
    </row>
    <row r="253" spans="1:9" ht="14.25" x14ac:dyDescent="0.2">
      <c r="A253" s="179"/>
      <c r="B253" s="168"/>
      <c r="C253" s="169"/>
      <c r="D253" s="168"/>
      <c r="E253" s="168"/>
      <c r="F253" s="168" t="s">
        <v>855</v>
      </c>
      <c r="G253" s="168" t="s">
        <v>850</v>
      </c>
      <c r="H253" s="170">
        <v>30</v>
      </c>
      <c r="I253" s="171" t="s">
        <v>762</v>
      </c>
    </row>
    <row r="254" spans="1:9" ht="14.25" x14ac:dyDescent="0.2">
      <c r="A254" s="179"/>
      <c r="B254" s="168"/>
      <c r="C254" s="169"/>
      <c r="D254" s="168"/>
      <c r="E254" s="168"/>
      <c r="F254" s="168" t="s">
        <v>838</v>
      </c>
      <c r="G254" s="168" t="s">
        <v>850</v>
      </c>
      <c r="H254" s="170">
        <v>75</v>
      </c>
      <c r="I254" s="171" t="s">
        <v>762</v>
      </c>
    </row>
    <row r="255" spans="1:9" ht="15" thickBot="1" x14ac:dyDescent="0.25">
      <c r="A255" s="179"/>
      <c r="B255" s="168"/>
      <c r="C255" s="169"/>
      <c r="D255" s="168"/>
      <c r="E255" s="168"/>
      <c r="F255" s="172" t="s">
        <v>1268</v>
      </c>
      <c r="G255" s="172" t="s">
        <v>724</v>
      </c>
      <c r="H255" s="174">
        <v>15</v>
      </c>
      <c r="I255" s="175" t="s">
        <v>53</v>
      </c>
    </row>
    <row r="256" spans="1:9" ht="14.25" x14ac:dyDescent="0.2">
      <c r="A256" s="178" t="s">
        <v>127</v>
      </c>
      <c r="B256" s="163" t="s">
        <v>630</v>
      </c>
      <c r="C256" s="164" t="s">
        <v>28</v>
      </c>
      <c r="D256" s="163" t="s">
        <v>545</v>
      </c>
      <c r="E256" s="163" t="s">
        <v>856</v>
      </c>
      <c r="F256" s="163" t="s">
        <v>844</v>
      </c>
      <c r="G256" s="163" t="s">
        <v>836</v>
      </c>
      <c r="H256" s="165">
        <v>14</v>
      </c>
      <c r="I256" s="166" t="s">
        <v>742</v>
      </c>
    </row>
    <row r="257" spans="1:9" ht="14.25" x14ac:dyDescent="0.2">
      <c r="A257" s="179"/>
      <c r="B257" s="168"/>
      <c r="C257" s="169"/>
      <c r="D257" s="168"/>
      <c r="E257" s="168" t="s">
        <v>857</v>
      </c>
      <c r="F257" s="168" t="s">
        <v>858</v>
      </c>
      <c r="G257" s="168" t="s">
        <v>836</v>
      </c>
      <c r="H257" s="170">
        <v>12</v>
      </c>
      <c r="I257" s="171" t="s">
        <v>53</v>
      </c>
    </row>
    <row r="258" spans="1:9" ht="14.25" x14ac:dyDescent="0.2">
      <c r="A258" s="179"/>
      <c r="B258" s="168"/>
      <c r="C258" s="169"/>
      <c r="D258" s="168"/>
      <c r="E258" s="168" t="s">
        <v>859</v>
      </c>
      <c r="F258" s="168" t="s">
        <v>838</v>
      </c>
      <c r="G258" s="168" t="s">
        <v>836</v>
      </c>
      <c r="H258" s="170">
        <v>43</v>
      </c>
      <c r="I258" s="171" t="s">
        <v>762</v>
      </c>
    </row>
    <row r="259" spans="1:9" ht="15" thickBot="1" x14ac:dyDescent="0.25">
      <c r="A259" s="179"/>
      <c r="B259" s="168"/>
      <c r="C259" s="169"/>
      <c r="D259" s="168"/>
      <c r="E259" s="168"/>
      <c r="F259" s="172" t="s">
        <v>1268</v>
      </c>
      <c r="G259" s="172" t="s">
        <v>724</v>
      </c>
      <c r="H259" s="174">
        <v>15</v>
      </c>
      <c r="I259" s="175" t="s">
        <v>53</v>
      </c>
    </row>
    <row r="260" spans="1:9" ht="18.75" thickBot="1" x14ac:dyDescent="0.3">
      <c r="A260" s="190" t="s">
        <v>860</v>
      </c>
      <c r="B260" s="191"/>
      <c r="C260" s="191"/>
      <c r="D260" s="192"/>
      <c r="E260" s="192"/>
      <c r="F260" s="193"/>
      <c r="G260" s="193"/>
      <c r="H260" s="193"/>
      <c r="I260" s="194"/>
    </row>
    <row r="261" spans="1:9" ht="14.25" x14ac:dyDescent="0.2">
      <c r="A261" s="178" t="s">
        <v>275</v>
      </c>
      <c r="B261" s="163" t="s">
        <v>631</v>
      </c>
      <c r="C261" s="164" t="s">
        <v>274</v>
      </c>
      <c r="D261" s="163" t="s">
        <v>553</v>
      </c>
      <c r="E261" s="195" t="s">
        <v>861</v>
      </c>
      <c r="F261" s="163" t="s">
        <v>838</v>
      </c>
      <c r="G261" s="163" t="s">
        <v>862</v>
      </c>
      <c r="H261" s="165">
        <v>5000</v>
      </c>
      <c r="I261" s="166" t="s">
        <v>762</v>
      </c>
    </row>
    <row r="262" spans="1:9" ht="14.25" x14ac:dyDescent="0.2">
      <c r="A262" s="179"/>
      <c r="B262" s="168"/>
      <c r="C262" s="169"/>
      <c r="D262" s="168"/>
      <c r="E262" s="196" t="s">
        <v>863</v>
      </c>
      <c r="F262" s="168" t="s">
        <v>864</v>
      </c>
      <c r="G262" s="168" t="s">
        <v>862</v>
      </c>
      <c r="H262" s="170">
        <v>5000</v>
      </c>
      <c r="I262" s="171" t="s">
        <v>53</v>
      </c>
    </row>
    <row r="263" spans="1:9" ht="14.25" x14ac:dyDescent="0.2">
      <c r="A263" s="179"/>
      <c r="B263" s="168"/>
      <c r="C263" s="169"/>
      <c r="D263" s="168"/>
      <c r="E263" s="196" t="s">
        <v>865</v>
      </c>
      <c r="F263" s="168" t="s">
        <v>1268</v>
      </c>
      <c r="G263" s="168" t="s">
        <v>724</v>
      </c>
      <c r="H263" s="170">
        <v>15</v>
      </c>
      <c r="I263" s="171" t="s">
        <v>53</v>
      </c>
    </row>
    <row r="264" spans="1:9" ht="15" thickBot="1" x14ac:dyDescent="0.25">
      <c r="A264" s="179"/>
      <c r="B264" s="168"/>
      <c r="C264" s="169"/>
      <c r="D264" s="168"/>
      <c r="E264" s="196" t="s">
        <v>866</v>
      </c>
      <c r="F264" s="168"/>
      <c r="G264" s="168"/>
      <c r="H264" s="170"/>
      <c r="I264" s="171"/>
    </row>
    <row r="265" spans="1:9" ht="18.75" thickBot="1" x14ac:dyDescent="0.3">
      <c r="A265" s="158" t="s">
        <v>867</v>
      </c>
      <c r="B265" s="159"/>
      <c r="C265" s="159"/>
      <c r="D265" s="197"/>
      <c r="E265" s="197"/>
      <c r="F265" s="194"/>
      <c r="G265" s="194"/>
      <c r="H265" s="194"/>
      <c r="I265" s="194"/>
    </row>
    <row r="266" spans="1:9" ht="14.25" x14ac:dyDescent="0.2">
      <c r="A266" s="178" t="s">
        <v>128</v>
      </c>
      <c r="B266" s="163" t="s">
        <v>627</v>
      </c>
      <c r="C266" s="164" t="s">
        <v>31</v>
      </c>
      <c r="D266" s="163" t="s">
        <v>555</v>
      </c>
      <c r="E266" s="163" t="s">
        <v>868</v>
      </c>
      <c r="F266" s="163" t="s">
        <v>838</v>
      </c>
      <c r="G266" s="163" t="s">
        <v>724</v>
      </c>
      <c r="H266" s="165">
        <v>45</v>
      </c>
      <c r="I266" s="166" t="s">
        <v>762</v>
      </c>
    </row>
    <row r="267" spans="1:9" ht="14.25" x14ac:dyDescent="0.2">
      <c r="A267" s="179"/>
      <c r="B267" s="168"/>
      <c r="C267" s="169"/>
      <c r="D267" s="168"/>
      <c r="E267" s="168" t="s">
        <v>869</v>
      </c>
      <c r="F267" s="168" t="s">
        <v>808</v>
      </c>
      <c r="G267" s="168" t="s">
        <v>870</v>
      </c>
      <c r="H267" s="170">
        <v>1000</v>
      </c>
      <c r="I267" s="171" t="s">
        <v>53</v>
      </c>
    </row>
    <row r="268" spans="1:9" ht="14.25" x14ac:dyDescent="0.2">
      <c r="A268" s="179"/>
      <c r="B268" s="168"/>
      <c r="C268" s="169"/>
      <c r="D268" s="168"/>
      <c r="E268" s="168" t="s">
        <v>871</v>
      </c>
      <c r="F268" s="168" t="s">
        <v>1094</v>
      </c>
      <c r="G268" s="168" t="s">
        <v>870</v>
      </c>
      <c r="H268" s="170">
        <v>30</v>
      </c>
      <c r="I268" s="171" t="s">
        <v>53</v>
      </c>
    </row>
    <row r="269" spans="1:9" ht="14.25" x14ac:dyDescent="0.2">
      <c r="A269" s="179"/>
      <c r="B269" s="168"/>
      <c r="C269" s="169"/>
      <c r="D269" s="168"/>
      <c r="E269" s="168" t="s">
        <v>872</v>
      </c>
      <c r="F269" s="168" t="s">
        <v>1095</v>
      </c>
      <c r="G269" s="168" t="s">
        <v>724</v>
      </c>
      <c r="H269" s="170">
        <v>15</v>
      </c>
      <c r="I269" s="171" t="s">
        <v>1096</v>
      </c>
    </row>
    <row r="270" spans="1:9" ht="15" thickBot="1" x14ac:dyDescent="0.25">
      <c r="A270" s="179"/>
      <c r="B270" s="168"/>
      <c r="C270" s="169"/>
      <c r="D270" s="168"/>
      <c r="E270" s="168"/>
      <c r="F270" s="172" t="s">
        <v>1268</v>
      </c>
      <c r="G270" s="172" t="s">
        <v>724</v>
      </c>
      <c r="H270" s="174">
        <v>15</v>
      </c>
      <c r="I270" s="175" t="s">
        <v>53</v>
      </c>
    </row>
    <row r="271" spans="1:9" ht="14.25" x14ac:dyDescent="0.2">
      <c r="A271" s="178" t="s">
        <v>129</v>
      </c>
      <c r="B271" s="163" t="s">
        <v>627</v>
      </c>
      <c r="C271" s="164" t="s">
        <v>30</v>
      </c>
      <c r="D271" s="163" t="s">
        <v>555</v>
      </c>
      <c r="E271" s="163" t="s">
        <v>873</v>
      </c>
      <c r="F271" s="163" t="s">
        <v>844</v>
      </c>
      <c r="G271" s="163" t="s">
        <v>870</v>
      </c>
      <c r="H271" s="165">
        <v>200</v>
      </c>
      <c r="I271" s="166" t="s">
        <v>742</v>
      </c>
    </row>
    <row r="272" spans="1:9" ht="14.25" x14ac:dyDescent="0.2">
      <c r="A272" s="179"/>
      <c r="B272" s="168"/>
      <c r="C272" s="169"/>
      <c r="D272" s="168"/>
      <c r="E272" s="168" t="s">
        <v>874</v>
      </c>
      <c r="F272" s="168" t="s">
        <v>755</v>
      </c>
      <c r="G272" s="168" t="s">
        <v>870</v>
      </c>
      <c r="H272" s="170">
        <v>250</v>
      </c>
      <c r="I272" s="171" t="s">
        <v>742</v>
      </c>
    </row>
    <row r="273" spans="1:9" ht="14.25" x14ac:dyDescent="0.2">
      <c r="A273" s="179"/>
      <c r="B273" s="168"/>
      <c r="C273" s="169"/>
      <c r="D273" s="168"/>
      <c r="E273" s="168" t="s">
        <v>875</v>
      </c>
      <c r="F273" s="168" t="s">
        <v>876</v>
      </c>
      <c r="G273" s="168" t="s">
        <v>836</v>
      </c>
      <c r="H273" s="170">
        <v>40</v>
      </c>
      <c r="I273" s="171" t="s">
        <v>762</v>
      </c>
    </row>
    <row r="274" spans="1:9" ht="14.25" x14ac:dyDescent="0.2">
      <c r="A274" s="179"/>
      <c r="B274" s="168"/>
      <c r="C274" s="169"/>
      <c r="D274" s="168"/>
      <c r="E274" s="168"/>
      <c r="F274" s="168" t="s">
        <v>877</v>
      </c>
      <c r="G274" s="168" t="s">
        <v>870</v>
      </c>
      <c r="H274" s="170">
        <v>250</v>
      </c>
      <c r="I274" s="171" t="s">
        <v>742</v>
      </c>
    </row>
    <row r="275" spans="1:9" ht="14.25" x14ac:dyDescent="0.2">
      <c r="A275" s="179"/>
      <c r="B275" s="168"/>
      <c r="C275" s="169"/>
      <c r="D275" s="168"/>
      <c r="E275" s="168"/>
      <c r="F275" s="168" t="s">
        <v>878</v>
      </c>
      <c r="G275" s="168" t="s">
        <v>879</v>
      </c>
      <c r="H275" s="170">
        <v>500</v>
      </c>
      <c r="I275" s="171" t="s">
        <v>53</v>
      </c>
    </row>
    <row r="276" spans="1:9" ht="15" thickBot="1" x14ac:dyDescent="0.25">
      <c r="A276" s="181"/>
      <c r="B276" s="172"/>
      <c r="C276" s="173"/>
      <c r="D276" s="172"/>
      <c r="E276" s="172"/>
      <c r="F276" s="172" t="s">
        <v>1268</v>
      </c>
      <c r="G276" s="172" t="s">
        <v>724</v>
      </c>
      <c r="H276" s="174">
        <v>15</v>
      </c>
      <c r="I276" s="175" t="s">
        <v>53</v>
      </c>
    </row>
    <row r="277" spans="1:9" ht="18.75" thickBot="1" x14ac:dyDescent="0.3">
      <c r="A277" s="158" t="s">
        <v>880</v>
      </c>
      <c r="B277" s="159"/>
      <c r="C277" s="159"/>
      <c r="D277" s="160"/>
      <c r="E277" s="160"/>
      <c r="F277" s="161"/>
      <c r="G277" s="161"/>
      <c r="H277" s="161"/>
      <c r="I277" s="161"/>
    </row>
    <row r="278" spans="1:9" ht="14.25" x14ac:dyDescent="0.2">
      <c r="A278" s="178" t="s">
        <v>130</v>
      </c>
      <c r="B278" s="164" t="s">
        <v>32</v>
      </c>
      <c r="C278" s="164" t="s">
        <v>32</v>
      </c>
      <c r="D278" s="163" t="s">
        <v>562</v>
      </c>
      <c r="E278" s="163" t="s">
        <v>881</v>
      </c>
      <c r="F278" s="163" t="s">
        <v>844</v>
      </c>
      <c r="G278" s="163" t="s">
        <v>882</v>
      </c>
      <c r="H278" s="165">
        <v>8</v>
      </c>
      <c r="I278" s="166" t="s">
        <v>742</v>
      </c>
    </row>
    <row r="279" spans="1:9" ht="14.25" x14ac:dyDescent="0.2">
      <c r="A279" s="179"/>
      <c r="B279" s="169"/>
      <c r="C279" s="169"/>
      <c r="D279" s="168"/>
      <c r="E279" s="168" t="s">
        <v>883</v>
      </c>
      <c r="F279" s="168" t="s">
        <v>755</v>
      </c>
      <c r="G279" s="168" t="s">
        <v>882</v>
      </c>
      <c r="H279" s="170">
        <v>15</v>
      </c>
      <c r="I279" s="171" t="s">
        <v>742</v>
      </c>
    </row>
    <row r="280" spans="1:9" ht="14.25" x14ac:dyDescent="0.2">
      <c r="A280" s="179"/>
      <c r="B280" s="169"/>
      <c r="C280" s="169"/>
      <c r="D280" s="168"/>
      <c r="E280" s="168" t="s">
        <v>884</v>
      </c>
      <c r="F280" s="168" t="s">
        <v>885</v>
      </c>
      <c r="G280" s="168" t="s">
        <v>882</v>
      </c>
      <c r="H280" s="170">
        <v>1.75</v>
      </c>
      <c r="I280" s="171" t="s">
        <v>742</v>
      </c>
    </row>
    <row r="281" spans="1:9" ht="14.25" x14ac:dyDescent="0.2">
      <c r="A281" s="179"/>
      <c r="B281" s="169"/>
      <c r="C281" s="169"/>
      <c r="D281" s="168"/>
      <c r="E281" s="168" t="s">
        <v>886</v>
      </c>
      <c r="F281" s="168" t="s">
        <v>838</v>
      </c>
      <c r="G281" s="168" t="s">
        <v>882</v>
      </c>
      <c r="H281" s="170">
        <v>130</v>
      </c>
      <c r="I281" s="171" t="s">
        <v>762</v>
      </c>
    </row>
    <row r="282" spans="1:9" ht="15" thickBot="1" x14ac:dyDescent="0.25">
      <c r="A282" s="179"/>
      <c r="B282" s="169"/>
      <c r="C282" s="169"/>
      <c r="D282" s="168"/>
      <c r="E282" s="168"/>
      <c r="F282" s="172" t="s">
        <v>1268</v>
      </c>
      <c r="G282" s="172" t="s">
        <v>724</v>
      </c>
      <c r="H282" s="174">
        <v>15</v>
      </c>
      <c r="I282" s="175" t="s">
        <v>53</v>
      </c>
    </row>
    <row r="283" spans="1:9" ht="18.75" thickBot="1" x14ac:dyDescent="0.3">
      <c r="A283" s="158" t="s">
        <v>887</v>
      </c>
      <c r="B283" s="159"/>
      <c r="C283" s="159"/>
      <c r="D283" s="197"/>
      <c r="E283" s="197"/>
      <c r="F283" s="194"/>
      <c r="G283" s="194"/>
      <c r="H283" s="194"/>
      <c r="I283" s="194"/>
    </row>
    <row r="284" spans="1:9" ht="14.25" x14ac:dyDescent="0.2">
      <c r="A284" s="178" t="s">
        <v>131</v>
      </c>
      <c r="B284" s="163" t="s">
        <v>888</v>
      </c>
      <c r="C284" s="164" t="s">
        <v>33</v>
      </c>
      <c r="D284" s="163" t="s">
        <v>1198</v>
      </c>
      <c r="E284" s="198" t="s">
        <v>889</v>
      </c>
      <c r="F284" s="163" t="s">
        <v>755</v>
      </c>
      <c r="G284" s="163" t="s">
        <v>724</v>
      </c>
      <c r="H284" s="165">
        <v>5</v>
      </c>
      <c r="I284" s="166" t="s">
        <v>742</v>
      </c>
    </row>
    <row r="285" spans="1:9" ht="14.25" x14ac:dyDescent="0.2">
      <c r="A285" s="179"/>
      <c r="B285" s="168"/>
      <c r="C285" s="169"/>
      <c r="D285" s="168"/>
      <c r="E285" s="199" t="s">
        <v>890</v>
      </c>
      <c r="F285" s="168" t="s">
        <v>757</v>
      </c>
      <c r="G285" s="168" t="s">
        <v>724</v>
      </c>
      <c r="H285" s="170">
        <v>6</v>
      </c>
      <c r="I285" s="171" t="s">
        <v>742</v>
      </c>
    </row>
    <row r="286" spans="1:9" ht="14.25" x14ac:dyDescent="0.2">
      <c r="A286" s="179"/>
      <c r="B286" s="168"/>
      <c r="C286" s="169"/>
      <c r="D286" s="168"/>
      <c r="E286" s="199" t="s">
        <v>891</v>
      </c>
      <c r="F286" s="168" t="s">
        <v>892</v>
      </c>
      <c r="G286" s="168" t="s">
        <v>724</v>
      </c>
      <c r="H286" s="170">
        <v>0.5</v>
      </c>
      <c r="I286" s="171" t="s">
        <v>742</v>
      </c>
    </row>
    <row r="287" spans="1:9" ht="14.25" x14ac:dyDescent="0.2">
      <c r="A287" s="179"/>
      <c r="B287" s="168"/>
      <c r="C287" s="169"/>
      <c r="D287" s="168"/>
      <c r="E287" s="199" t="s">
        <v>893</v>
      </c>
      <c r="F287" s="168" t="s">
        <v>894</v>
      </c>
      <c r="G287" s="168" t="s">
        <v>724</v>
      </c>
      <c r="H287" s="170">
        <v>30</v>
      </c>
      <c r="I287" s="171" t="s">
        <v>53</v>
      </c>
    </row>
    <row r="288" spans="1:9" ht="15" thickBot="1" x14ac:dyDescent="0.25">
      <c r="A288" s="179"/>
      <c r="B288" s="168"/>
      <c r="C288" s="169"/>
      <c r="D288" s="168"/>
      <c r="E288" s="199"/>
      <c r="F288" s="172" t="s">
        <v>1268</v>
      </c>
      <c r="G288" s="172" t="s">
        <v>724</v>
      </c>
      <c r="H288" s="174">
        <v>15</v>
      </c>
      <c r="I288" s="175" t="s">
        <v>53</v>
      </c>
    </row>
    <row r="289" spans="1:9" ht="18.75" thickBot="1" x14ac:dyDescent="0.3">
      <c r="A289" s="158" t="s">
        <v>895</v>
      </c>
      <c r="B289" s="159"/>
      <c r="C289" s="159"/>
      <c r="D289" s="197"/>
      <c r="E289" s="197"/>
      <c r="F289" s="194"/>
      <c r="G289" s="194"/>
      <c r="H289" s="194"/>
      <c r="I289" s="194"/>
    </row>
    <row r="290" spans="1:9" ht="14.25" x14ac:dyDescent="0.2">
      <c r="A290" s="178" t="s">
        <v>132</v>
      </c>
      <c r="B290" s="163" t="s">
        <v>633</v>
      </c>
      <c r="C290" s="164" t="s">
        <v>34</v>
      </c>
      <c r="D290" s="163" t="s">
        <v>569</v>
      </c>
      <c r="E290" s="163" t="s">
        <v>896</v>
      </c>
      <c r="F290" s="163" t="s">
        <v>757</v>
      </c>
      <c r="G290" s="163" t="s">
        <v>836</v>
      </c>
      <c r="H290" s="165">
        <v>14</v>
      </c>
      <c r="I290" s="166" t="s">
        <v>742</v>
      </c>
    </row>
    <row r="291" spans="1:9" ht="14.25" x14ac:dyDescent="0.2">
      <c r="A291" s="179"/>
      <c r="B291" s="168"/>
      <c r="C291" s="169"/>
      <c r="D291" s="168"/>
      <c r="E291" s="168" t="s">
        <v>897</v>
      </c>
      <c r="F291" s="168" t="s">
        <v>838</v>
      </c>
      <c r="G291" s="168" t="s">
        <v>836</v>
      </c>
      <c r="H291" s="170">
        <v>65</v>
      </c>
      <c r="I291" s="171" t="s">
        <v>762</v>
      </c>
    </row>
    <row r="292" spans="1:9" ht="14.25" x14ac:dyDescent="0.2">
      <c r="A292" s="179"/>
      <c r="B292" s="168"/>
      <c r="C292" s="169"/>
      <c r="D292" s="168"/>
      <c r="E292" s="168"/>
      <c r="F292" s="168" t="s">
        <v>775</v>
      </c>
      <c r="G292" s="168" t="s">
        <v>836</v>
      </c>
      <c r="H292" s="170">
        <v>25</v>
      </c>
      <c r="I292" s="171" t="s">
        <v>898</v>
      </c>
    </row>
    <row r="293" spans="1:9" ht="15" thickBot="1" x14ac:dyDescent="0.25">
      <c r="A293" s="179"/>
      <c r="B293" s="168"/>
      <c r="C293" s="169"/>
      <c r="D293" s="168"/>
      <c r="E293" s="168"/>
      <c r="F293" s="172" t="s">
        <v>1268</v>
      </c>
      <c r="G293" s="172" t="s">
        <v>724</v>
      </c>
      <c r="H293" s="174">
        <v>15</v>
      </c>
      <c r="I293" s="175" t="s">
        <v>53</v>
      </c>
    </row>
    <row r="294" spans="1:9" ht="14.25" x14ac:dyDescent="0.2">
      <c r="A294" s="178" t="s">
        <v>167</v>
      </c>
      <c r="B294" s="163" t="s">
        <v>633</v>
      </c>
      <c r="C294" s="164" t="s">
        <v>35</v>
      </c>
      <c r="D294" s="163" t="s">
        <v>569</v>
      </c>
      <c r="E294" s="163" t="s">
        <v>899</v>
      </c>
      <c r="F294" s="163" t="s">
        <v>757</v>
      </c>
      <c r="G294" s="163" t="s">
        <v>836</v>
      </c>
      <c r="H294" s="165">
        <v>14</v>
      </c>
      <c r="I294" s="166" t="s">
        <v>742</v>
      </c>
    </row>
    <row r="295" spans="1:9" ht="14.25" x14ac:dyDescent="0.2">
      <c r="A295" s="179"/>
      <c r="B295" s="168"/>
      <c r="C295" s="169"/>
      <c r="D295" s="168"/>
      <c r="E295" s="168" t="s">
        <v>900</v>
      </c>
      <c r="F295" s="168" t="s">
        <v>838</v>
      </c>
      <c r="G295" s="168" t="s">
        <v>836</v>
      </c>
      <c r="H295" s="170">
        <v>65</v>
      </c>
      <c r="I295" s="171" t="s">
        <v>762</v>
      </c>
    </row>
    <row r="296" spans="1:9" ht="14.25" x14ac:dyDescent="0.2">
      <c r="A296" s="179"/>
      <c r="B296" s="168"/>
      <c r="C296" s="169"/>
      <c r="D296" s="168"/>
      <c r="E296" s="168" t="s">
        <v>901</v>
      </c>
      <c r="F296" s="168" t="s">
        <v>775</v>
      </c>
      <c r="G296" s="168" t="s">
        <v>836</v>
      </c>
      <c r="H296" s="170">
        <v>25</v>
      </c>
      <c r="I296" s="171" t="s">
        <v>898</v>
      </c>
    </row>
    <row r="297" spans="1:9" ht="15" thickBot="1" x14ac:dyDescent="0.25">
      <c r="A297" s="179"/>
      <c r="B297" s="168"/>
      <c r="C297" s="169"/>
      <c r="D297" s="168"/>
      <c r="E297" s="168"/>
      <c r="F297" s="172" t="s">
        <v>1268</v>
      </c>
      <c r="G297" s="172" t="s">
        <v>724</v>
      </c>
      <c r="H297" s="174">
        <v>15</v>
      </c>
      <c r="I297" s="175" t="s">
        <v>53</v>
      </c>
    </row>
    <row r="298" spans="1:9" ht="14.25" x14ac:dyDescent="0.2">
      <c r="A298" s="178" t="s">
        <v>133</v>
      </c>
      <c r="B298" s="163" t="s">
        <v>633</v>
      </c>
      <c r="C298" s="164" t="s">
        <v>36</v>
      </c>
      <c r="D298" s="163" t="s">
        <v>569</v>
      </c>
      <c r="E298" s="163" t="s">
        <v>902</v>
      </c>
      <c r="F298" s="163" t="s">
        <v>757</v>
      </c>
      <c r="G298" s="163" t="s">
        <v>836</v>
      </c>
      <c r="H298" s="165">
        <v>14</v>
      </c>
      <c r="I298" s="166" t="s">
        <v>742</v>
      </c>
    </row>
    <row r="299" spans="1:9" ht="14.25" x14ac:dyDescent="0.2">
      <c r="A299" s="179"/>
      <c r="B299" s="168"/>
      <c r="C299" s="169"/>
      <c r="D299" s="168"/>
      <c r="E299" s="168" t="s">
        <v>903</v>
      </c>
      <c r="F299" s="168" t="s">
        <v>838</v>
      </c>
      <c r="G299" s="168" t="s">
        <v>836</v>
      </c>
      <c r="H299" s="170">
        <v>65</v>
      </c>
      <c r="I299" s="171" t="s">
        <v>762</v>
      </c>
    </row>
    <row r="300" spans="1:9" ht="14.25" x14ac:dyDescent="0.2">
      <c r="A300" s="179"/>
      <c r="B300" s="168"/>
      <c r="C300" s="169"/>
      <c r="D300" s="168"/>
      <c r="E300" s="168" t="s">
        <v>904</v>
      </c>
      <c r="F300" s="168" t="s">
        <v>775</v>
      </c>
      <c r="G300" s="168" t="s">
        <v>836</v>
      </c>
      <c r="H300" s="170">
        <v>25</v>
      </c>
      <c r="I300" s="171" t="s">
        <v>898</v>
      </c>
    </row>
    <row r="301" spans="1:9" ht="15" thickBot="1" x14ac:dyDescent="0.25">
      <c r="A301" s="179"/>
      <c r="B301" s="168"/>
      <c r="C301" s="169"/>
      <c r="D301" s="168"/>
      <c r="E301" s="168"/>
      <c r="F301" s="172" t="s">
        <v>1268</v>
      </c>
      <c r="G301" s="172" t="s">
        <v>724</v>
      </c>
      <c r="H301" s="174">
        <v>15</v>
      </c>
      <c r="I301" s="175" t="s">
        <v>53</v>
      </c>
    </row>
    <row r="302" spans="1:9" ht="14.25" x14ac:dyDescent="0.2">
      <c r="A302" s="178" t="s">
        <v>134</v>
      </c>
      <c r="B302" s="163" t="s">
        <v>633</v>
      </c>
      <c r="C302" s="164" t="s">
        <v>37</v>
      </c>
      <c r="D302" s="163" t="s">
        <v>569</v>
      </c>
      <c r="E302" s="163" t="s">
        <v>899</v>
      </c>
      <c r="F302" s="163" t="s">
        <v>757</v>
      </c>
      <c r="G302" s="163" t="s">
        <v>836</v>
      </c>
      <c r="H302" s="165">
        <v>14</v>
      </c>
      <c r="I302" s="166" t="s">
        <v>742</v>
      </c>
    </row>
    <row r="303" spans="1:9" ht="14.25" x14ac:dyDescent="0.2">
      <c r="A303" s="179"/>
      <c r="B303" s="168"/>
      <c r="C303" s="169"/>
      <c r="D303" s="168"/>
      <c r="E303" s="168" t="s">
        <v>900</v>
      </c>
      <c r="F303" s="168" t="s">
        <v>838</v>
      </c>
      <c r="G303" s="168" t="s">
        <v>836</v>
      </c>
      <c r="H303" s="170">
        <v>65</v>
      </c>
      <c r="I303" s="171" t="s">
        <v>762</v>
      </c>
    </row>
    <row r="304" spans="1:9" ht="14.25" x14ac:dyDescent="0.2">
      <c r="A304" s="179"/>
      <c r="B304" s="168"/>
      <c r="C304" s="169"/>
      <c r="D304" s="168"/>
      <c r="E304" s="168" t="s">
        <v>901</v>
      </c>
      <c r="F304" s="168" t="s">
        <v>775</v>
      </c>
      <c r="G304" s="168" t="s">
        <v>836</v>
      </c>
      <c r="H304" s="170">
        <v>25</v>
      </c>
      <c r="I304" s="171" t="s">
        <v>898</v>
      </c>
    </row>
    <row r="305" spans="1:9" ht="15" thickBot="1" x14ac:dyDescent="0.25">
      <c r="A305" s="179"/>
      <c r="B305" s="168"/>
      <c r="C305" s="169"/>
      <c r="D305" s="168"/>
      <c r="E305" s="168"/>
      <c r="F305" s="172" t="s">
        <v>1268</v>
      </c>
      <c r="G305" s="172" t="s">
        <v>724</v>
      </c>
      <c r="H305" s="174">
        <v>15</v>
      </c>
      <c r="I305" s="175" t="s">
        <v>53</v>
      </c>
    </row>
    <row r="306" spans="1:9" ht="18.75" thickBot="1" x14ac:dyDescent="0.3">
      <c r="A306" s="158" t="s">
        <v>905</v>
      </c>
      <c r="B306" s="159"/>
      <c r="C306" s="159"/>
      <c r="D306" s="197"/>
      <c r="E306" s="197"/>
      <c r="F306" s="194"/>
      <c r="G306" s="194"/>
      <c r="H306" s="194"/>
      <c r="I306" s="194"/>
    </row>
    <row r="307" spans="1:9" ht="14.25" x14ac:dyDescent="0.2">
      <c r="A307" s="178" t="s">
        <v>135</v>
      </c>
      <c r="B307" s="163" t="s">
        <v>634</v>
      </c>
      <c r="C307" s="164" t="s">
        <v>38</v>
      </c>
      <c r="D307" s="163" t="s">
        <v>573</v>
      </c>
      <c r="E307" s="163" t="s">
        <v>906</v>
      </c>
      <c r="F307" s="163" t="s">
        <v>757</v>
      </c>
      <c r="G307" s="163" t="s">
        <v>724</v>
      </c>
      <c r="H307" s="165">
        <v>7</v>
      </c>
      <c r="I307" s="166" t="s">
        <v>742</v>
      </c>
    </row>
    <row r="308" spans="1:9" ht="14.25" x14ac:dyDescent="0.2">
      <c r="A308" s="179"/>
      <c r="B308" s="168"/>
      <c r="C308" s="169"/>
      <c r="D308" s="168"/>
      <c r="E308" s="168" t="s">
        <v>907</v>
      </c>
      <c r="F308" s="168" t="s">
        <v>755</v>
      </c>
      <c r="G308" s="168" t="s">
        <v>724</v>
      </c>
      <c r="H308" s="170">
        <v>7</v>
      </c>
      <c r="I308" s="171" t="s">
        <v>742</v>
      </c>
    </row>
    <row r="309" spans="1:9" ht="14.25" x14ac:dyDescent="0.2">
      <c r="A309" s="179"/>
      <c r="B309" s="168"/>
      <c r="C309" s="169"/>
      <c r="D309" s="168"/>
      <c r="E309" s="168" t="s">
        <v>908</v>
      </c>
      <c r="F309" s="168" t="s">
        <v>828</v>
      </c>
      <c r="G309" s="168" t="s">
        <v>724</v>
      </c>
      <c r="H309" s="170">
        <v>45</v>
      </c>
      <c r="I309" s="171" t="s">
        <v>762</v>
      </c>
    </row>
    <row r="310" spans="1:9" ht="15" thickBot="1" x14ac:dyDescent="0.25">
      <c r="A310" s="181"/>
      <c r="B310" s="172"/>
      <c r="C310" s="173"/>
      <c r="D310" s="172"/>
      <c r="E310" s="172"/>
      <c r="F310" s="172" t="s">
        <v>1268</v>
      </c>
      <c r="G310" s="172" t="s">
        <v>724</v>
      </c>
      <c r="H310" s="174">
        <v>15</v>
      </c>
      <c r="I310" s="175" t="s">
        <v>53</v>
      </c>
    </row>
    <row r="311" spans="1:9" ht="18.75" thickBot="1" x14ac:dyDescent="0.3">
      <c r="A311" s="176" t="s">
        <v>39</v>
      </c>
      <c r="B311" s="159"/>
      <c r="C311" s="159"/>
      <c r="D311" s="160"/>
      <c r="E311" s="160"/>
      <c r="F311" s="161"/>
      <c r="G311" s="161"/>
      <c r="H311" s="161"/>
      <c r="I311" s="161"/>
    </row>
    <row r="312" spans="1:9" ht="14.25" x14ac:dyDescent="0.2">
      <c r="A312" s="179" t="s">
        <v>136</v>
      </c>
      <c r="B312" s="163" t="s">
        <v>635</v>
      </c>
      <c r="C312" s="164" t="s">
        <v>41</v>
      </c>
      <c r="D312" s="163" t="s">
        <v>577</v>
      </c>
      <c r="E312" s="163" t="s">
        <v>909</v>
      </c>
      <c r="F312" s="163" t="s">
        <v>757</v>
      </c>
      <c r="G312" s="163" t="s">
        <v>724</v>
      </c>
      <c r="H312" s="165">
        <v>5</v>
      </c>
      <c r="I312" s="166" t="s">
        <v>742</v>
      </c>
    </row>
    <row r="313" spans="1:9" ht="14.25" x14ac:dyDescent="0.2">
      <c r="A313" s="179"/>
      <c r="B313" s="168"/>
      <c r="C313" s="169"/>
      <c r="D313" s="168"/>
      <c r="E313" s="168" t="s">
        <v>910</v>
      </c>
      <c r="F313" s="168" t="s">
        <v>755</v>
      </c>
      <c r="G313" s="168" t="s">
        <v>724</v>
      </c>
      <c r="H313" s="170">
        <v>5</v>
      </c>
      <c r="I313" s="171" t="s">
        <v>742</v>
      </c>
    </row>
    <row r="314" spans="1:9" ht="14.25" x14ac:dyDescent="0.2">
      <c r="A314" s="179"/>
      <c r="B314" s="168"/>
      <c r="C314" s="169"/>
      <c r="D314" s="168"/>
      <c r="E314" s="168" t="s">
        <v>911</v>
      </c>
      <c r="F314" s="168" t="s">
        <v>776</v>
      </c>
      <c r="G314" s="168" t="s">
        <v>724</v>
      </c>
      <c r="H314" s="170">
        <v>3</v>
      </c>
      <c r="I314" s="171" t="s">
        <v>742</v>
      </c>
    </row>
    <row r="315" spans="1:9" ht="15" thickBot="1" x14ac:dyDescent="0.25">
      <c r="A315" s="179"/>
      <c r="B315" s="168"/>
      <c r="C315" s="169"/>
      <c r="D315" s="168"/>
      <c r="E315" s="168"/>
      <c r="F315" s="172" t="s">
        <v>1268</v>
      </c>
      <c r="G315" s="172" t="s">
        <v>724</v>
      </c>
      <c r="H315" s="174">
        <v>15</v>
      </c>
      <c r="I315" s="175" t="s">
        <v>53</v>
      </c>
    </row>
    <row r="316" spans="1:9" ht="14.25" x14ac:dyDescent="0.2">
      <c r="A316" s="178" t="s">
        <v>137</v>
      </c>
      <c r="B316" s="163" t="s">
        <v>635</v>
      </c>
      <c r="C316" s="164" t="s">
        <v>40</v>
      </c>
      <c r="D316" s="163" t="s">
        <v>577</v>
      </c>
      <c r="E316" s="163" t="s">
        <v>912</v>
      </c>
      <c r="F316" s="163" t="s">
        <v>757</v>
      </c>
      <c r="G316" s="163" t="s">
        <v>913</v>
      </c>
      <c r="H316" s="165">
        <v>100000</v>
      </c>
      <c r="I316" s="166" t="s">
        <v>742</v>
      </c>
    </row>
    <row r="317" spans="1:9" ht="14.25" x14ac:dyDescent="0.2">
      <c r="A317" s="179"/>
      <c r="B317" s="168"/>
      <c r="C317" s="169"/>
      <c r="D317" s="168"/>
      <c r="E317" s="168" t="s">
        <v>914</v>
      </c>
      <c r="F317" s="168" t="s">
        <v>755</v>
      </c>
      <c r="G317" s="168" t="s">
        <v>724</v>
      </c>
      <c r="H317" s="170">
        <v>4</v>
      </c>
      <c r="I317" s="171" t="s">
        <v>742</v>
      </c>
    </row>
    <row r="318" spans="1:9" ht="14.25" x14ac:dyDescent="0.2">
      <c r="A318" s="179"/>
      <c r="B318" s="168"/>
      <c r="C318" s="169"/>
      <c r="D318" s="168"/>
      <c r="E318" s="168" t="s">
        <v>915</v>
      </c>
      <c r="F318" s="168" t="s">
        <v>776</v>
      </c>
      <c r="G318" s="168" t="s">
        <v>724</v>
      </c>
      <c r="H318" s="170">
        <v>5</v>
      </c>
      <c r="I318" s="171" t="s">
        <v>742</v>
      </c>
    </row>
    <row r="319" spans="1:9" ht="15" thickBot="1" x14ac:dyDescent="0.25">
      <c r="A319" s="181"/>
      <c r="B319" s="172"/>
      <c r="C319" s="173"/>
      <c r="D319" s="172"/>
      <c r="E319" s="172"/>
      <c r="F319" s="172" t="s">
        <v>1268</v>
      </c>
      <c r="G319" s="172" t="s">
        <v>724</v>
      </c>
      <c r="H319" s="174">
        <v>15</v>
      </c>
      <c r="I319" s="175" t="s">
        <v>53</v>
      </c>
    </row>
    <row r="320" spans="1:9" ht="24" thickBot="1" x14ac:dyDescent="0.4">
      <c r="A320" s="432" t="s">
        <v>259</v>
      </c>
      <c r="B320" s="433"/>
      <c r="C320" s="433"/>
      <c r="D320" s="433"/>
      <c r="E320" s="433"/>
      <c r="F320" s="433"/>
      <c r="G320" s="433"/>
      <c r="H320" s="433"/>
      <c r="I320" s="434"/>
    </row>
    <row r="321" spans="1:9" ht="18.75" thickBot="1" x14ac:dyDescent="0.3">
      <c r="A321" s="158" t="s">
        <v>916</v>
      </c>
      <c r="B321" s="159"/>
      <c r="C321" s="159"/>
      <c r="D321" s="192"/>
      <c r="E321" s="192"/>
      <c r="F321" s="193"/>
      <c r="G321" s="193"/>
      <c r="H321" s="193"/>
      <c r="I321" s="193"/>
    </row>
    <row r="322" spans="1:9" ht="14.25" x14ac:dyDescent="0.2">
      <c r="A322" s="178" t="s">
        <v>138</v>
      </c>
      <c r="B322" s="163" t="s">
        <v>636</v>
      </c>
      <c r="C322" s="164" t="s">
        <v>3</v>
      </c>
      <c r="D322" s="163" t="s">
        <v>1319</v>
      </c>
      <c r="E322" s="163" t="s">
        <v>1330</v>
      </c>
      <c r="F322" s="163" t="s">
        <v>1268</v>
      </c>
      <c r="G322" s="163" t="s">
        <v>724</v>
      </c>
      <c r="H322" s="165">
        <v>15</v>
      </c>
      <c r="I322" s="166" t="s">
        <v>53</v>
      </c>
    </row>
    <row r="323" spans="1:9" ht="14.25" x14ac:dyDescent="0.2">
      <c r="A323" s="179"/>
      <c r="B323" s="168"/>
      <c r="C323" s="169"/>
      <c r="D323" s="168"/>
      <c r="E323" s="168" t="s">
        <v>1331</v>
      </c>
      <c r="F323" s="168" t="s">
        <v>828</v>
      </c>
      <c r="G323" s="168" t="s">
        <v>724</v>
      </c>
      <c r="H323" s="170">
        <v>30</v>
      </c>
      <c r="I323" s="171" t="s">
        <v>762</v>
      </c>
    </row>
    <row r="324" spans="1:9" ht="15" thickBot="1" x14ac:dyDescent="0.25">
      <c r="A324" s="179"/>
      <c r="B324" s="168"/>
      <c r="C324" s="169"/>
      <c r="D324" s="168"/>
      <c r="E324" s="168" t="s">
        <v>1332</v>
      </c>
      <c r="F324" s="168"/>
      <c r="G324" s="168"/>
      <c r="H324" s="170"/>
      <c r="I324" s="171"/>
    </row>
    <row r="325" spans="1:9" ht="18.75" thickBot="1" x14ac:dyDescent="0.3">
      <c r="A325" s="190" t="s">
        <v>917</v>
      </c>
      <c r="B325" s="191"/>
      <c r="C325" s="191"/>
      <c r="D325" s="192"/>
      <c r="E325" s="192"/>
      <c r="F325" s="193"/>
      <c r="G325" s="193"/>
      <c r="H325" s="193"/>
      <c r="I325" s="193"/>
    </row>
    <row r="326" spans="1:9" ht="14.25" x14ac:dyDescent="0.2">
      <c r="A326" s="178" t="s">
        <v>139</v>
      </c>
      <c r="B326" s="163" t="s">
        <v>637</v>
      </c>
      <c r="C326" s="164" t="s">
        <v>72</v>
      </c>
      <c r="D326" s="163" t="s">
        <v>918</v>
      </c>
      <c r="E326" s="163" t="s">
        <v>919</v>
      </c>
      <c r="F326" s="163" t="s">
        <v>755</v>
      </c>
      <c r="G326" s="163" t="s">
        <v>920</v>
      </c>
      <c r="H326" s="165">
        <v>850</v>
      </c>
      <c r="I326" s="166" t="s">
        <v>921</v>
      </c>
    </row>
    <row r="327" spans="1:9" ht="14.25" x14ac:dyDescent="0.2">
      <c r="A327" s="179"/>
      <c r="B327" s="168"/>
      <c r="C327" s="169"/>
      <c r="D327" s="168"/>
      <c r="E327" s="168" t="s">
        <v>922</v>
      </c>
      <c r="F327" s="200"/>
      <c r="G327" s="168"/>
      <c r="H327" s="170"/>
      <c r="I327" s="171" t="s">
        <v>54</v>
      </c>
    </row>
    <row r="328" spans="1:9" ht="14.25" x14ac:dyDescent="0.2">
      <c r="A328" s="179"/>
      <c r="B328" s="168"/>
      <c r="C328" s="169"/>
      <c r="D328" s="168"/>
      <c r="E328" s="168" t="s">
        <v>923</v>
      </c>
      <c r="F328" s="200"/>
      <c r="G328" s="168" t="s">
        <v>920</v>
      </c>
      <c r="H328" s="170">
        <v>1250</v>
      </c>
      <c r="I328" s="171" t="s">
        <v>924</v>
      </c>
    </row>
    <row r="329" spans="1:9" ht="14.25" x14ac:dyDescent="0.2">
      <c r="A329" s="179"/>
      <c r="B329" s="168"/>
      <c r="C329" s="169"/>
      <c r="D329" s="168"/>
      <c r="E329" s="168" t="s">
        <v>925</v>
      </c>
      <c r="F329" s="168" t="s">
        <v>894</v>
      </c>
      <c r="G329" s="168" t="s">
        <v>920</v>
      </c>
      <c r="H329" s="170">
        <v>2500</v>
      </c>
      <c r="I329" s="171" t="s">
        <v>807</v>
      </c>
    </row>
    <row r="330" spans="1:9" ht="14.25" x14ac:dyDescent="0.2">
      <c r="A330" s="179"/>
      <c r="B330" s="168"/>
      <c r="C330" s="169"/>
      <c r="D330" s="168"/>
      <c r="E330" s="168" t="s">
        <v>926</v>
      </c>
      <c r="F330" s="168" t="s">
        <v>770</v>
      </c>
      <c r="G330" s="168" t="s">
        <v>724</v>
      </c>
      <c r="H330" s="170">
        <v>25</v>
      </c>
      <c r="I330" s="171" t="s">
        <v>807</v>
      </c>
    </row>
    <row r="331" spans="1:9" ht="15" thickBot="1" x14ac:dyDescent="0.25">
      <c r="A331" s="179"/>
      <c r="B331" s="168"/>
      <c r="C331" s="169"/>
      <c r="D331" s="168"/>
      <c r="E331" s="168"/>
      <c r="F331" s="172" t="s">
        <v>1268</v>
      </c>
      <c r="G331" s="172" t="s">
        <v>724</v>
      </c>
      <c r="H331" s="174">
        <v>15</v>
      </c>
      <c r="I331" s="175" t="s">
        <v>53</v>
      </c>
    </row>
    <row r="332" spans="1:9" ht="14.25" x14ac:dyDescent="0.2">
      <c r="A332" s="178" t="s">
        <v>140</v>
      </c>
      <c r="B332" s="163" t="s">
        <v>637</v>
      </c>
      <c r="C332" s="164" t="s">
        <v>584</v>
      </c>
      <c r="D332" s="163" t="s">
        <v>927</v>
      </c>
      <c r="E332" s="163" t="s">
        <v>931</v>
      </c>
      <c r="F332" s="163" t="s">
        <v>755</v>
      </c>
      <c r="G332" s="163" t="s">
        <v>836</v>
      </c>
      <c r="H332" s="165">
        <v>9</v>
      </c>
      <c r="I332" s="166" t="s">
        <v>742</v>
      </c>
    </row>
    <row r="333" spans="1:9" ht="14.25" x14ac:dyDescent="0.2">
      <c r="A333" s="179"/>
      <c r="B333" s="168"/>
      <c r="C333" s="169"/>
      <c r="D333" s="168"/>
      <c r="E333" s="168" t="s">
        <v>1079</v>
      </c>
      <c r="F333" s="168" t="s">
        <v>1268</v>
      </c>
      <c r="G333" s="168" t="s">
        <v>724</v>
      </c>
      <c r="H333" s="170">
        <v>15</v>
      </c>
      <c r="I333" s="171" t="s">
        <v>53</v>
      </c>
    </row>
    <row r="334" spans="1:9" ht="14.25" x14ac:dyDescent="0.2">
      <c r="A334" s="179"/>
      <c r="B334" s="168"/>
      <c r="C334" s="169"/>
      <c r="D334" s="168"/>
      <c r="E334" s="168" t="s">
        <v>1080</v>
      </c>
      <c r="F334" s="168" t="s">
        <v>838</v>
      </c>
      <c r="G334" s="168" t="s">
        <v>836</v>
      </c>
      <c r="H334" s="170">
        <v>25</v>
      </c>
      <c r="I334" s="171" t="s">
        <v>762</v>
      </c>
    </row>
    <row r="335" spans="1:9" ht="14.25" x14ac:dyDescent="0.2">
      <c r="A335" s="179"/>
      <c r="B335" s="168"/>
      <c r="C335" s="169"/>
      <c r="D335" s="168"/>
      <c r="E335" s="168" t="s">
        <v>1081</v>
      </c>
      <c r="F335" s="168"/>
      <c r="G335" s="168"/>
      <c r="H335" s="170"/>
      <c r="I335" s="171"/>
    </row>
    <row r="336" spans="1:9" ht="15" thickBot="1" x14ac:dyDescent="0.25">
      <c r="A336" s="179"/>
      <c r="B336" s="168"/>
      <c r="C336" s="169"/>
      <c r="D336" s="168"/>
      <c r="E336" s="168"/>
      <c r="F336" s="168"/>
      <c r="G336" s="168"/>
      <c r="H336" s="170"/>
      <c r="I336" s="171"/>
    </row>
    <row r="337" spans="1:9" ht="14.25" x14ac:dyDescent="0.2">
      <c r="A337" s="178" t="s">
        <v>141</v>
      </c>
      <c r="B337" s="163" t="s">
        <v>637</v>
      </c>
      <c r="C337" s="164" t="s">
        <v>148</v>
      </c>
      <c r="D337" s="163" t="s">
        <v>927</v>
      </c>
      <c r="E337" s="163" t="s">
        <v>928</v>
      </c>
      <c r="F337" s="163" t="s">
        <v>755</v>
      </c>
      <c r="G337" s="163" t="s">
        <v>724</v>
      </c>
      <c r="H337" s="165">
        <v>9</v>
      </c>
      <c r="I337" s="166" t="s">
        <v>742</v>
      </c>
    </row>
    <row r="338" spans="1:9" ht="14.25" x14ac:dyDescent="0.2">
      <c r="A338" s="179"/>
      <c r="B338" s="168"/>
      <c r="C338" s="169"/>
      <c r="D338" s="168"/>
      <c r="E338" s="168" t="s">
        <v>929</v>
      </c>
      <c r="F338" s="168" t="s">
        <v>838</v>
      </c>
      <c r="G338" s="168" t="s">
        <v>836</v>
      </c>
      <c r="H338" s="170">
        <v>25</v>
      </c>
      <c r="I338" s="171" t="s">
        <v>762</v>
      </c>
    </row>
    <row r="339" spans="1:9" ht="15" thickBot="1" x14ac:dyDescent="0.25">
      <c r="A339" s="179"/>
      <c r="B339" s="168"/>
      <c r="C339" s="169"/>
      <c r="D339" s="168"/>
      <c r="E339" s="168" t="s">
        <v>930</v>
      </c>
      <c r="F339" s="172" t="s">
        <v>1268</v>
      </c>
      <c r="G339" s="172" t="s">
        <v>724</v>
      </c>
      <c r="H339" s="174">
        <v>15</v>
      </c>
      <c r="I339" s="175" t="s">
        <v>53</v>
      </c>
    </row>
    <row r="340" spans="1:9" ht="14.25" x14ac:dyDescent="0.2">
      <c r="A340" s="178" t="s">
        <v>142</v>
      </c>
      <c r="B340" s="163" t="s">
        <v>637</v>
      </c>
      <c r="C340" s="164" t="s">
        <v>76</v>
      </c>
      <c r="D340" s="201" t="s">
        <v>1355</v>
      </c>
      <c r="E340" s="201" t="s">
        <v>1360</v>
      </c>
      <c r="F340" s="163" t="s">
        <v>755</v>
      </c>
      <c r="G340" s="163" t="s">
        <v>920</v>
      </c>
      <c r="H340" s="165">
        <v>975</v>
      </c>
      <c r="I340" s="166" t="s">
        <v>742</v>
      </c>
    </row>
    <row r="341" spans="1:9" ht="14.25" x14ac:dyDescent="0.2">
      <c r="A341" s="179"/>
      <c r="B341" s="168"/>
      <c r="C341" s="169"/>
      <c r="D341" s="168"/>
      <c r="E341" s="168" t="s">
        <v>1361</v>
      </c>
      <c r="F341" s="168" t="s">
        <v>838</v>
      </c>
      <c r="G341" s="168" t="s">
        <v>920</v>
      </c>
      <c r="H341" s="170">
        <v>1500</v>
      </c>
      <c r="I341" s="171" t="s">
        <v>807</v>
      </c>
    </row>
    <row r="342" spans="1:9" ht="15" thickBot="1" x14ac:dyDescent="0.25">
      <c r="A342" s="179"/>
      <c r="B342" s="168"/>
      <c r="C342" s="169"/>
      <c r="D342" s="168"/>
      <c r="E342" s="168"/>
      <c r="F342" s="172" t="s">
        <v>1268</v>
      </c>
      <c r="G342" s="172" t="s">
        <v>724</v>
      </c>
      <c r="H342" s="174">
        <v>15</v>
      </c>
      <c r="I342" s="175" t="s">
        <v>53</v>
      </c>
    </row>
    <row r="343" spans="1:9" ht="14.25" x14ac:dyDescent="0.2">
      <c r="A343" s="178" t="s">
        <v>143</v>
      </c>
      <c r="B343" s="163" t="s">
        <v>637</v>
      </c>
      <c r="C343" s="164" t="s">
        <v>73</v>
      </c>
      <c r="D343" s="163" t="s">
        <v>927</v>
      </c>
      <c r="E343" s="163" t="s">
        <v>1083</v>
      </c>
      <c r="F343" s="163" t="s">
        <v>755</v>
      </c>
      <c r="G343" s="163" t="s">
        <v>836</v>
      </c>
      <c r="H343" s="165">
        <v>9</v>
      </c>
      <c r="I343" s="166" t="s">
        <v>742</v>
      </c>
    </row>
    <row r="344" spans="1:9" ht="14.25" x14ac:dyDescent="0.2">
      <c r="A344" s="179"/>
      <c r="B344" s="168"/>
      <c r="C344" s="169"/>
      <c r="D344" s="168"/>
      <c r="E344" s="168" t="s">
        <v>1084</v>
      </c>
      <c r="F344" s="168" t="s">
        <v>838</v>
      </c>
      <c r="G344" s="168" t="s">
        <v>836</v>
      </c>
      <c r="H344" s="170">
        <v>25</v>
      </c>
      <c r="I344" s="171" t="s">
        <v>762</v>
      </c>
    </row>
    <row r="345" spans="1:9" ht="14.25" x14ac:dyDescent="0.2">
      <c r="A345" s="179"/>
      <c r="B345" s="168"/>
      <c r="C345" s="169"/>
      <c r="D345" s="168"/>
      <c r="E345" s="168" t="s">
        <v>1085</v>
      </c>
      <c r="F345" s="168" t="s">
        <v>1268</v>
      </c>
      <c r="G345" s="168" t="s">
        <v>724</v>
      </c>
      <c r="H345" s="170">
        <v>15</v>
      </c>
      <c r="I345" s="171" t="s">
        <v>53</v>
      </c>
    </row>
    <row r="346" spans="1:9" ht="14.25" x14ac:dyDescent="0.2">
      <c r="A346" s="179"/>
      <c r="B346" s="168"/>
      <c r="C346" s="169"/>
      <c r="D346" s="168"/>
      <c r="E346" s="168" t="s">
        <v>1086</v>
      </c>
      <c r="F346" s="168"/>
      <c r="G346" s="168"/>
      <c r="H346" s="170"/>
      <c r="I346" s="171"/>
    </row>
    <row r="347" spans="1:9" ht="15" thickBot="1" x14ac:dyDescent="0.25">
      <c r="A347" s="179"/>
      <c r="B347" s="168"/>
      <c r="C347" s="169"/>
      <c r="D347" s="168"/>
      <c r="E347" s="168" t="s">
        <v>1087</v>
      </c>
      <c r="F347" s="168"/>
      <c r="G347" s="168"/>
      <c r="H347" s="170"/>
      <c r="I347" s="171"/>
    </row>
    <row r="348" spans="1:9" ht="14.25" x14ac:dyDescent="0.2">
      <c r="A348" s="178" t="s">
        <v>144</v>
      </c>
      <c r="B348" s="163" t="s">
        <v>637</v>
      </c>
      <c r="C348" s="164" t="s">
        <v>586</v>
      </c>
      <c r="D348" s="163" t="s">
        <v>1092</v>
      </c>
      <c r="E348" s="163" t="s">
        <v>1157</v>
      </c>
      <c r="F348" s="163" t="s">
        <v>838</v>
      </c>
      <c r="G348" s="163" t="s">
        <v>920</v>
      </c>
      <c r="H348" s="165">
        <v>2000</v>
      </c>
      <c r="I348" s="166" t="s">
        <v>762</v>
      </c>
    </row>
    <row r="349" spans="1:9" ht="14.25" x14ac:dyDescent="0.2">
      <c r="A349" s="179"/>
      <c r="B349" s="168"/>
      <c r="C349" s="169"/>
      <c r="D349" s="168"/>
      <c r="E349" s="168" t="s">
        <v>1158</v>
      </c>
      <c r="F349" s="169" t="s">
        <v>770</v>
      </c>
      <c r="G349" s="168" t="s">
        <v>724</v>
      </c>
      <c r="H349" s="170">
        <v>25</v>
      </c>
      <c r="I349" s="171" t="s">
        <v>807</v>
      </c>
    </row>
    <row r="350" spans="1:9" ht="14.25" x14ac:dyDescent="0.2">
      <c r="A350" s="179"/>
      <c r="B350" s="168"/>
      <c r="C350" s="169"/>
      <c r="D350" s="168"/>
      <c r="E350" s="168" t="s">
        <v>1159</v>
      </c>
      <c r="F350" s="168" t="s">
        <v>1268</v>
      </c>
      <c r="G350" s="168" t="s">
        <v>724</v>
      </c>
      <c r="H350" s="170">
        <v>15</v>
      </c>
      <c r="I350" s="171" t="s">
        <v>53</v>
      </c>
    </row>
    <row r="351" spans="1:9" ht="15" thickBot="1" x14ac:dyDescent="0.25">
      <c r="A351" s="179"/>
      <c r="B351" s="168"/>
      <c r="C351" s="169"/>
      <c r="D351" s="168"/>
      <c r="E351" s="168" t="s">
        <v>1160</v>
      </c>
      <c r="F351" s="200"/>
      <c r="G351" s="168"/>
      <c r="H351" s="170"/>
      <c r="I351" s="171"/>
    </row>
    <row r="352" spans="1:9" ht="14.25" x14ac:dyDescent="0.2">
      <c r="A352" s="178" t="s">
        <v>140</v>
      </c>
      <c r="B352" s="163" t="s">
        <v>637</v>
      </c>
      <c r="C352" s="164" t="s">
        <v>460</v>
      </c>
      <c r="D352" s="163" t="s">
        <v>918</v>
      </c>
      <c r="E352" s="163" t="s">
        <v>1116</v>
      </c>
      <c r="F352" s="163" t="s">
        <v>755</v>
      </c>
      <c r="G352" s="163" t="s">
        <v>920</v>
      </c>
      <c r="H352" s="165">
        <v>850</v>
      </c>
      <c r="I352" s="166" t="s">
        <v>921</v>
      </c>
    </row>
    <row r="353" spans="1:9" ht="14.25" x14ac:dyDescent="0.2">
      <c r="A353" s="179"/>
      <c r="B353" s="168"/>
      <c r="C353" s="169"/>
      <c r="D353" s="168"/>
      <c r="E353" s="168"/>
      <c r="F353" s="168"/>
      <c r="G353" s="168"/>
      <c r="H353" s="170"/>
      <c r="I353" s="171" t="s">
        <v>54</v>
      </c>
    </row>
    <row r="354" spans="1:9" ht="14.25" x14ac:dyDescent="0.2">
      <c r="A354" s="179"/>
      <c r="B354" s="168"/>
      <c r="C354" s="169"/>
      <c r="D354" s="168"/>
      <c r="E354" s="168"/>
      <c r="F354" s="168"/>
      <c r="G354" s="168" t="s">
        <v>920</v>
      </c>
      <c r="H354" s="170">
        <v>1250</v>
      </c>
      <c r="I354" s="171" t="s">
        <v>924</v>
      </c>
    </row>
    <row r="355" spans="1:9" ht="14.25" x14ac:dyDescent="0.2">
      <c r="A355" s="179"/>
      <c r="B355" s="168"/>
      <c r="C355" s="169"/>
      <c r="D355" s="168"/>
      <c r="E355" s="168"/>
      <c r="F355" s="168" t="s">
        <v>894</v>
      </c>
      <c r="G355" s="168" t="s">
        <v>920</v>
      </c>
      <c r="H355" s="170">
        <v>2500</v>
      </c>
      <c r="I355" s="171" t="s">
        <v>807</v>
      </c>
    </row>
    <row r="356" spans="1:9" ht="14.25" x14ac:dyDescent="0.2">
      <c r="A356" s="179"/>
      <c r="B356" s="168"/>
      <c r="C356" s="169"/>
      <c r="D356" s="168"/>
      <c r="E356" s="168"/>
      <c r="F356" s="168" t="s">
        <v>770</v>
      </c>
      <c r="G356" s="168" t="s">
        <v>724</v>
      </c>
      <c r="H356" s="170">
        <v>25</v>
      </c>
      <c r="I356" s="171" t="s">
        <v>807</v>
      </c>
    </row>
    <row r="357" spans="1:9" ht="15" thickBot="1" x14ac:dyDescent="0.25">
      <c r="A357" s="179"/>
      <c r="B357" s="168"/>
      <c r="C357" s="169"/>
      <c r="D357" s="168"/>
      <c r="E357" s="168"/>
      <c r="F357" s="172" t="s">
        <v>1268</v>
      </c>
      <c r="G357" s="172" t="s">
        <v>724</v>
      </c>
      <c r="H357" s="174">
        <v>15</v>
      </c>
      <c r="I357" s="175" t="s">
        <v>53</v>
      </c>
    </row>
    <row r="358" spans="1:9" ht="14.25" x14ac:dyDescent="0.2">
      <c r="A358" s="178" t="s">
        <v>145</v>
      </c>
      <c r="B358" s="163" t="s">
        <v>637</v>
      </c>
      <c r="C358" s="164" t="s">
        <v>74</v>
      </c>
      <c r="D358" s="163" t="s">
        <v>918</v>
      </c>
      <c r="E358" s="163" t="s">
        <v>931</v>
      </c>
      <c r="F358" s="163" t="s">
        <v>755</v>
      </c>
      <c r="G358" s="163" t="s">
        <v>920</v>
      </c>
      <c r="H358" s="165">
        <v>850</v>
      </c>
      <c r="I358" s="166" t="s">
        <v>921</v>
      </c>
    </row>
    <row r="359" spans="1:9" ht="14.25" x14ac:dyDescent="0.2">
      <c r="A359" s="179"/>
      <c r="B359" s="168"/>
      <c r="C359" s="169"/>
      <c r="D359" s="168"/>
      <c r="E359" s="168" t="s">
        <v>932</v>
      </c>
      <c r="F359" s="200"/>
      <c r="G359" s="168"/>
      <c r="H359" s="170"/>
      <c r="I359" s="171" t="s">
        <v>54</v>
      </c>
    </row>
    <row r="360" spans="1:9" ht="14.25" x14ac:dyDescent="0.2">
      <c r="A360" s="179"/>
      <c r="B360" s="168"/>
      <c r="C360" s="169"/>
      <c r="D360" s="168"/>
      <c r="E360" s="168" t="s">
        <v>74</v>
      </c>
      <c r="F360" s="200"/>
      <c r="G360" s="168" t="s">
        <v>920</v>
      </c>
      <c r="H360" s="170">
        <v>1250</v>
      </c>
      <c r="I360" s="171" t="s">
        <v>924</v>
      </c>
    </row>
    <row r="361" spans="1:9" ht="14.25" x14ac:dyDescent="0.2">
      <c r="A361" s="179"/>
      <c r="B361" s="168"/>
      <c r="C361" s="169"/>
      <c r="D361" s="168"/>
      <c r="E361" s="168"/>
      <c r="F361" s="168" t="s">
        <v>894</v>
      </c>
      <c r="G361" s="168" t="s">
        <v>920</v>
      </c>
      <c r="H361" s="170">
        <v>2500</v>
      </c>
      <c r="I361" s="171" t="s">
        <v>807</v>
      </c>
    </row>
    <row r="362" spans="1:9" ht="14.25" x14ac:dyDescent="0.2">
      <c r="A362" s="179"/>
      <c r="B362" s="168"/>
      <c r="C362" s="169"/>
      <c r="D362" s="168"/>
      <c r="E362" s="168"/>
      <c r="F362" s="168" t="s">
        <v>770</v>
      </c>
      <c r="G362" s="168" t="s">
        <v>724</v>
      </c>
      <c r="H362" s="170">
        <v>25</v>
      </c>
      <c r="I362" s="171" t="s">
        <v>807</v>
      </c>
    </row>
    <row r="363" spans="1:9" ht="15" thickBot="1" x14ac:dyDescent="0.25">
      <c r="A363" s="179"/>
      <c r="B363" s="168"/>
      <c r="C363" s="169"/>
      <c r="D363" s="168"/>
      <c r="E363" s="168"/>
      <c r="F363" s="172" t="s">
        <v>1268</v>
      </c>
      <c r="G363" s="172" t="s">
        <v>724</v>
      </c>
      <c r="H363" s="174">
        <v>15</v>
      </c>
      <c r="I363" s="175" t="s">
        <v>53</v>
      </c>
    </row>
    <row r="364" spans="1:9" ht="14.25" x14ac:dyDescent="0.2">
      <c r="A364" s="178" t="s">
        <v>140</v>
      </c>
      <c r="B364" s="163" t="s">
        <v>637</v>
      </c>
      <c r="C364" s="164" t="s">
        <v>933</v>
      </c>
      <c r="D364" s="163" t="s">
        <v>927</v>
      </c>
      <c r="E364" s="163" t="s">
        <v>780</v>
      </c>
      <c r="F364" s="163" t="s">
        <v>755</v>
      </c>
      <c r="G364" s="163" t="s">
        <v>836</v>
      </c>
      <c r="H364" s="165">
        <v>9</v>
      </c>
      <c r="I364" s="166" t="s">
        <v>742</v>
      </c>
    </row>
    <row r="365" spans="1:9" ht="14.25" x14ac:dyDescent="0.2">
      <c r="A365" s="179"/>
      <c r="B365" s="168"/>
      <c r="C365" s="169"/>
      <c r="D365" s="168"/>
      <c r="E365" s="168"/>
      <c r="F365" s="168" t="s">
        <v>838</v>
      </c>
      <c r="G365" s="168" t="s">
        <v>836</v>
      </c>
      <c r="H365" s="170">
        <v>25</v>
      </c>
      <c r="I365" s="171" t="s">
        <v>762</v>
      </c>
    </row>
    <row r="366" spans="1:9" ht="15" thickBot="1" x14ac:dyDescent="0.25">
      <c r="A366" s="179"/>
      <c r="B366" s="168"/>
      <c r="C366" s="169"/>
      <c r="D366" s="168"/>
      <c r="E366" s="168"/>
      <c r="F366" s="172" t="s">
        <v>1268</v>
      </c>
      <c r="G366" s="172" t="s">
        <v>724</v>
      </c>
      <c r="H366" s="174">
        <v>15</v>
      </c>
      <c r="I366" s="175" t="s">
        <v>53</v>
      </c>
    </row>
    <row r="367" spans="1:9" ht="14.25" x14ac:dyDescent="0.2">
      <c r="A367" s="178" t="s">
        <v>146</v>
      </c>
      <c r="B367" s="163" t="s">
        <v>637</v>
      </c>
      <c r="C367" s="164" t="s">
        <v>934</v>
      </c>
      <c r="D367" s="163" t="s">
        <v>585</v>
      </c>
      <c r="E367" s="163" t="s">
        <v>1049</v>
      </c>
      <c r="F367" s="163" t="s">
        <v>755</v>
      </c>
      <c r="G367" s="163" t="s">
        <v>920</v>
      </c>
      <c r="H367" s="165">
        <v>1603</v>
      </c>
      <c r="I367" s="166" t="s">
        <v>935</v>
      </c>
    </row>
    <row r="368" spans="1:9" ht="14.25" x14ac:dyDescent="0.2">
      <c r="A368" s="179"/>
      <c r="B368" s="168"/>
      <c r="C368" s="169" t="s">
        <v>936</v>
      </c>
      <c r="D368" s="168"/>
      <c r="E368" s="168" t="s">
        <v>1050</v>
      </c>
      <c r="F368" s="168"/>
      <c r="G368" s="168"/>
      <c r="H368" s="170"/>
      <c r="I368" s="171" t="s">
        <v>54</v>
      </c>
    </row>
    <row r="369" spans="1:9" ht="14.25" x14ac:dyDescent="0.2">
      <c r="A369" s="179"/>
      <c r="B369" s="168"/>
      <c r="C369" s="169"/>
      <c r="D369" s="168"/>
      <c r="E369" s="168" t="s">
        <v>1051</v>
      </c>
      <c r="F369" s="168"/>
      <c r="G369" s="168" t="s">
        <v>920</v>
      </c>
      <c r="H369" s="170">
        <v>2002</v>
      </c>
      <c r="I369" s="171" t="s">
        <v>937</v>
      </c>
    </row>
    <row r="370" spans="1:9" ht="14.25" x14ac:dyDescent="0.2">
      <c r="A370" s="179"/>
      <c r="B370" s="168"/>
      <c r="C370" s="169"/>
      <c r="D370" s="168"/>
      <c r="E370" s="168"/>
      <c r="F370" s="168" t="s">
        <v>894</v>
      </c>
      <c r="G370" s="168" t="s">
        <v>920</v>
      </c>
      <c r="H370" s="170">
        <v>1000</v>
      </c>
      <c r="I370" s="171" t="s">
        <v>762</v>
      </c>
    </row>
    <row r="371" spans="1:9" ht="15" thickBot="1" x14ac:dyDescent="0.25">
      <c r="A371" s="179"/>
      <c r="B371" s="168"/>
      <c r="C371" s="169"/>
      <c r="D371" s="168"/>
      <c r="E371" s="168"/>
      <c r="F371" s="172" t="s">
        <v>1268</v>
      </c>
      <c r="G371" s="172" t="s">
        <v>724</v>
      </c>
      <c r="H371" s="174">
        <v>15</v>
      </c>
      <c r="I371" s="175" t="s">
        <v>53</v>
      </c>
    </row>
    <row r="372" spans="1:9" ht="14.25" x14ac:dyDescent="0.2">
      <c r="A372" s="178" t="s">
        <v>1311</v>
      </c>
      <c r="B372" s="163" t="s">
        <v>637</v>
      </c>
      <c r="C372" s="164" t="s">
        <v>1312</v>
      </c>
      <c r="D372" s="163" t="s">
        <v>1092</v>
      </c>
      <c r="E372" s="163" t="s">
        <v>1092</v>
      </c>
      <c r="F372" s="163" t="s">
        <v>755</v>
      </c>
      <c r="G372" s="163" t="s">
        <v>724</v>
      </c>
      <c r="H372" s="165">
        <v>10</v>
      </c>
      <c r="I372" s="166" t="s">
        <v>742</v>
      </c>
    </row>
    <row r="373" spans="1:9" ht="14.25" x14ac:dyDescent="0.2">
      <c r="A373" s="179"/>
      <c r="B373" s="168"/>
      <c r="C373" s="169"/>
      <c r="D373" s="168"/>
      <c r="E373" s="168" t="s">
        <v>1333</v>
      </c>
      <c r="F373" s="168" t="s">
        <v>838</v>
      </c>
      <c r="G373" s="168" t="s">
        <v>836</v>
      </c>
      <c r="H373" s="170">
        <v>45</v>
      </c>
      <c r="I373" s="171" t="s">
        <v>762</v>
      </c>
    </row>
    <row r="374" spans="1:9" ht="14.25" x14ac:dyDescent="0.2">
      <c r="A374" s="179"/>
      <c r="B374" s="168"/>
      <c r="C374" s="169"/>
      <c r="D374" s="168"/>
      <c r="E374" s="168" t="s">
        <v>1334</v>
      </c>
      <c r="F374" s="168" t="s">
        <v>770</v>
      </c>
      <c r="G374" s="168" t="s">
        <v>724</v>
      </c>
      <c r="H374" s="170">
        <v>30</v>
      </c>
      <c r="I374" s="171" t="s">
        <v>53</v>
      </c>
    </row>
    <row r="375" spans="1:9" ht="15" thickBot="1" x14ac:dyDescent="0.25">
      <c r="A375" s="179"/>
      <c r="B375" s="168"/>
      <c r="C375" s="169"/>
      <c r="D375" s="168"/>
      <c r="E375" s="168" t="s">
        <v>1335</v>
      </c>
      <c r="F375" s="172"/>
      <c r="G375" s="172"/>
      <c r="H375" s="174"/>
      <c r="I375" s="175"/>
    </row>
    <row r="376" spans="1:9" ht="14.25" x14ac:dyDescent="0.2">
      <c r="A376" s="178" t="s">
        <v>1114</v>
      </c>
      <c r="B376" s="163" t="s">
        <v>637</v>
      </c>
      <c r="C376" s="164" t="s">
        <v>1115</v>
      </c>
      <c r="D376" s="163" t="s">
        <v>918</v>
      </c>
      <c r="E376" s="163" t="s">
        <v>1116</v>
      </c>
      <c r="F376" s="163" t="s">
        <v>755</v>
      </c>
      <c r="G376" s="163" t="s">
        <v>920</v>
      </c>
      <c r="H376" s="165">
        <v>850</v>
      </c>
      <c r="I376" s="166" t="s">
        <v>921</v>
      </c>
    </row>
    <row r="377" spans="1:9" ht="14.25" x14ac:dyDescent="0.2">
      <c r="A377" s="179"/>
      <c r="B377" s="168"/>
      <c r="C377" s="169"/>
      <c r="D377" s="168"/>
      <c r="E377" s="168"/>
      <c r="F377" s="200"/>
      <c r="G377" s="168"/>
      <c r="H377" s="170"/>
      <c r="I377" s="171" t="s">
        <v>54</v>
      </c>
    </row>
    <row r="378" spans="1:9" ht="14.25" x14ac:dyDescent="0.2">
      <c r="A378" s="179"/>
      <c r="B378" s="168"/>
      <c r="C378" s="169"/>
      <c r="D378" s="168"/>
      <c r="E378" s="168"/>
      <c r="F378" s="200"/>
      <c r="G378" s="168" t="s">
        <v>920</v>
      </c>
      <c r="H378" s="170">
        <v>1250</v>
      </c>
      <c r="I378" s="171" t="s">
        <v>924</v>
      </c>
    </row>
    <row r="379" spans="1:9" ht="14.25" x14ac:dyDescent="0.2">
      <c r="A379" s="179"/>
      <c r="B379" s="168"/>
      <c r="C379" s="169"/>
      <c r="D379" s="168"/>
      <c r="E379" s="168"/>
      <c r="F379" s="168" t="s">
        <v>894</v>
      </c>
      <c r="G379" s="168" t="s">
        <v>920</v>
      </c>
      <c r="H379" s="170">
        <v>2500</v>
      </c>
      <c r="I379" s="171" t="s">
        <v>807</v>
      </c>
    </row>
    <row r="380" spans="1:9" ht="14.25" x14ac:dyDescent="0.2">
      <c r="A380" s="179"/>
      <c r="B380" s="168"/>
      <c r="C380" s="169"/>
      <c r="D380" s="168"/>
      <c r="E380" s="168"/>
      <c r="F380" s="168" t="s">
        <v>770</v>
      </c>
      <c r="G380" s="168" t="s">
        <v>724</v>
      </c>
      <c r="H380" s="170">
        <v>25</v>
      </c>
      <c r="I380" s="171" t="s">
        <v>807</v>
      </c>
    </row>
    <row r="381" spans="1:9" ht="15" thickBot="1" x14ac:dyDescent="0.25">
      <c r="A381" s="179"/>
      <c r="B381" s="168"/>
      <c r="C381" s="169"/>
      <c r="D381" s="168"/>
      <c r="E381" s="168"/>
      <c r="F381" s="172" t="s">
        <v>1268</v>
      </c>
      <c r="G381" s="172" t="s">
        <v>724</v>
      </c>
      <c r="H381" s="174">
        <v>15</v>
      </c>
      <c r="I381" s="175" t="s">
        <v>53</v>
      </c>
    </row>
    <row r="382" spans="1:9" ht="14.25" x14ac:dyDescent="0.2">
      <c r="A382" s="178" t="s">
        <v>144</v>
      </c>
      <c r="B382" s="163" t="s">
        <v>637</v>
      </c>
      <c r="C382" s="164" t="s">
        <v>1414</v>
      </c>
      <c r="D382" s="163" t="s">
        <v>1092</v>
      </c>
      <c r="E382" s="163" t="s">
        <v>1092</v>
      </c>
      <c r="F382" s="163" t="s">
        <v>755</v>
      </c>
      <c r="G382" s="163" t="s">
        <v>920</v>
      </c>
      <c r="H382" s="165">
        <v>850</v>
      </c>
      <c r="I382" s="166" t="s">
        <v>921</v>
      </c>
    </row>
    <row r="383" spans="1:9" ht="14.25" x14ac:dyDescent="0.2">
      <c r="A383" s="179"/>
      <c r="B383" s="168"/>
      <c r="C383" s="169"/>
      <c r="D383" s="168"/>
      <c r="E383" s="168" t="s">
        <v>938</v>
      </c>
      <c r="F383" s="200"/>
      <c r="G383" s="168"/>
      <c r="H383" s="170"/>
      <c r="I383" s="171" t="s">
        <v>54</v>
      </c>
    </row>
    <row r="384" spans="1:9" ht="14.25" x14ac:dyDescent="0.2">
      <c r="A384" s="179"/>
      <c r="B384" s="168"/>
      <c r="C384" s="169"/>
      <c r="D384" s="168"/>
      <c r="E384" s="168" t="s">
        <v>1415</v>
      </c>
      <c r="F384" s="200"/>
      <c r="G384" s="168" t="s">
        <v>920</v>
      </c>
      <c r="H384" s="170">
        <v>1250</v>
      </c>
      <c r="I384" s="171" t="s">
        <v>924</v>
      </c>
    </row>
    <row r="385" spans="1:9" ht="14.25" x14ac:dyDescent="0.2">
      <c r="A385" s="179"/>
      <c r="B385" s="168"/>
      <c r="C385" s="169"/>
      <c r="D385" s="168"/>
      <c r="E385" s="168" t="s">
        <v>1416</v>
      </c>
      <c r="F385" s="168" t="s">
        <v>894</v>
      </c>
      <c r="G385" s="168" t="s">
        <v>920</v>
      </c>
      <c r="H385" s="170">
        <v>2500</v>
      </c>
      <c r="I385" s="171" t="s">
        <v>807</v>
      </c>
    </row>
    <row r="386" spans="1:9" ht="14.25" x14ac:dyDescent="0.2">
      <c r="A386" s="179"/>
      <c r="B386" s="168"/>
      <c r="C386" s="169"/>
      <c r="D386" s="168"/>
      <c r="E386" s="168" t="s">
        <v>1417</v>
      </c>
      <c r="F386" s="168" t="s">
        <v>770</v>
      </c>
      <c r="G386" s="168" t="s">
        <v>724</v>
      </c>
      <c r="H386" s="170">
        <v>25</v>
      </c>
      <c r="I386" s="171" t="s">
        <v>807</v>
      </c>
    </row>
    <row r="387" spans="1:9" ht="15" thickBot="1" x14ac:dyDescent="0.25">
      <c r="A387" s="179"/>
      <c r="B387" s="168"/>
      <c r="C387" s="169"/>
      <c r="D387" s="168"/>
      <c r="E387" s="168"/>
      <c r="F387" s="172" t="s">
        <v>1268</v>
      </c>
      <c r="G387" s="172" t="s">
        <v>724</v>
      </c>
      <c r="H387" s="174">
        <v>20</v>
      </c>
      <c r="I387" s="175" t="s">
        <v>53</v>
      </c>
    </row>
    <row r="388" spans="1:9" ht="14.25" x14ac:dyDescent="0.2">
      <c r="A388" s="178" t="s">
        <v>1168</v>
      </c>
      <c r="B388" s="163" t="s">
        <v>637</v>
      </c>
      <c r="C388" s="164" t="s">
        <v>1169</v>
      </c>
      <c r="D388" s="163" t="s">
        <v>1092</v>
      </c>
      <c r="E388" s="163" t="s">
        <v>1170</v>
      </c>
      <c r="F388" s="163" t="s">
        <v>1171</v>
      </c>
      <c r="G388" s="163" t="s">
        <v>920</v>
      </c>
      <c r="H388" s="165">
        <v>1500</v>
      </c>
      <c r="I388" s="166" t="s">
        <v>742</v>
      </c>
    </row>
    <row r="389" spans="1:9" ht="14.25" x14ac:dyDescent="0.2">
      <c r="A389" s="179"/>
      <c r="B389" s="168"/>
      <c r="C389" s="169"/>
      <c r="D389" s="168"/>
      <c r="E389" s="168"/>
      <c r="F389" s="169" t="s">
        <v>828</v>
      </c>
      <c r="G389" s="168" t="s">
        <v>920</v>
      </c>
      <c r="H389" s="170">
        <v>2000</v>
      </c>
      <c r="I389" s="171" t="s">
        <v>807</v>
      </c>
    </row>
    <row r="390" spans="1:9" ht="15" thickBot="1" x14ac:dyDescent="0.25">
      <c r="A390" s="179"/>
      <c r="B390" s="168"/>
      <c r="C390" s="169"/>
      <c r="D390" s="168"/>
      <c r="E390" s="168"/>
      <c r="F390" s="172" t="s">
        <v>1268</v>
      </c>
      <c r="G390" s="172" t="s">
        <v>724</v>
      </c>
      <c r="H390" s="174">
        <v>15</v>
      </c>
      <c r="I390" s="175" t="s">
        <v>53</v>
      </c>
    </row>
    <row r="391" spans="1:9" ht="14.25" x14ac:dyDescent="0.2">
      <c r="A391" s="178" t="s">
        <v>149</v>
      </c>
      <c r="B391" s="163" t="s">
        <v>637</v>
      </c>
      <c r="C391" s="164" t="s">
        <v>640</v>
      </c>
      <c r="D391" s="163" t="s">
        <v>918</v>
      </c>
      <c r="E391" s="163" t="s">
        <v>938</v>
      </c>
      <c r="F391" s="163" t="s">
        <v>755</v>
      </c>
      <c r="G391" s="163" t="s">
        <v>920</v>
      </c>
      <c r="H391" s="165">
        <v>850</v>
      </c>
      <c r="I391" s="166" t="s">
        <v>921</v>
      </c>
    </row>
    <row r="392" spans="1:9" ht="14.25" x14ac:dyDescent="0.2">
      <c r="A392" s="179"/>
      <c r="B392" s="168"/>
      <c r="C392" s="169"/>
      <c r="D392" s="168"/>
      <c r="E392" s="168" t="s">
        <v>939</v>
      </c>
      <c r="F392" s="200"/>
      <c r="G392" s="168"/>
      <c r="H392" s="170"/>
      <c r="I392" s="171" t="s">
        <v>54</v>
      </c>
    </row>
    <row r="393" spans="1:9" ht="14.25" x14ac:dyDescent="0.2">
      <c r="A393" s="179"/>
      <c r="B393" s="168"/>
      <c r="C393" s="169"/>
      <c r="D393" s="168"/>
      <c r="E393" s="168" t="s">
        <v>940</v>
      </c>
      <c r="F393" s="200"/>
      <c r="G393" s="168" t="s">
        <v>920</v>
      </c>
      <c r="H393" s="170">
        <v>1250</v>
      </c>
      <c r="I393" s="171" t="s">
        <v>924</v>
      </c>
    </row>
    <row r="394" spans="1:9" ht="14.25" x14ac:dyDescent="0.2">
      <c r="A394" s="179"/>
      <c r="B394" s="168"/>
      <c r="C394" s="169"/>
      <c r="D394" s="168"/>
      <c r="E394" s="168" t="s">
        <v>941</v>
      </c>
      <c r="F394" s="168" t="s">
        <v>894</v>
      </c>
      <c r="G394" s="168" t="s">
        <v>920</v>
      </c>
      <c r="H394" s="170">
        <v>2500</v>
      </c>
      <c r="I394" s="171" t="s">
        <v>807</v>
      </c>
    </row>
    <row r="395" spans="1:9" ht="14.25" x14ac:dyDescent="0.2">
      <c r="A395" s="179"/>
      <c r="B395" s="168"/>
      <c r="C395" s="169"/>
      <c r="D395" s="168"/>
      <c r="E395" s="168" t="s">
        <v>640</v>
      </c>
      <c r="F395" s="168" t="s">
        <v>770</v>
      </c>
      <c r="G395" s="168" t="s">
        <v>724</v>
      </c>
      <c r="H395" s="170">
        <v>25</v>
      </c>
      <c r="I395" s="171" t="s">
        <v>807</v>
      </c>
    </row>
    <row r="396" spans="1:9" ht="15" thickBot="1" x14ac:dyDescent="0.25">
      <c r="A396" s="179"/>
      <c r="B396" s="168"/>
      <c r="C396" s="169"/>
      <c r="D396" s="168"/>
      <c r="E396" s="168"/>
      <c r="F396" s="172" t="s">
        <v>1268</v>
      </c>
      <c r="G396" s="172" t="s">
        <v>724</v>
      </c>
      <c r="H396" s="174">
        <v>15</v>
      </c>
      <c r="I396" s="175" t="s">
        <v>53</v>
      </c>
    </row>
    <row r="397" spans="1:9" ht="14.25" x14ac:dyDescent="0.2">
      <c r="A397" s="178" t="s">
        <v>150</v>
      </c>
      <c r="B397" s="163" t="s">
        <v>637</v>
      </c>
      <c r="C397" s="164" t="s">
        <v>75</v>
      </c>
      <c r="D397" s="163" t="s">
        <v>927</v>
      </c>
      <c r="E397" s="163" t="s">
        <v>1088</v>
      </c>
      <c r="F397" s="163" t="s">
        <v>755</v>
      </c>
      <c r="G397" s="163" t="s">
        <v>836</v>
      </c>
      <c r="H397" s="165">
        <v>9</v>
      </c>
      <c r="I397" s="166" t="s">
        <v>742</v>
      </c>
    </row>
    <row r="398" spans="1:9" ht="14.25" x14ac:dyDescent="0.2">
      <c r="A398" s="179"/>
      <c r="B398" s="168"/>
      <c r="C398" s="169"/>
      <c r="D398" s="168"/>
      <c r="E398" s="168" t="s">
        <v>1089</v>
      </c>
      <c r="F398" s="168" t="s">
        <v>838</v>
      </c>
      <c r="G398" s="168" t="s">
        <v>836</v>
      </c>
      <c r="H398" s="170">
        <v>25</v>
      </c>
      <c r="I398" s="171" t="s">
        <v>762</v>
      </c>
    </row>
    <row r="399" spans="1:9" ht="14.25" x14ac:dyDescent="0.2">
      <c r="A399" s="179"/>
      <c r="B399" s="168"/>
      <c r="C399" s="169"/>
      <c r="D399" s="168"/>
      <c r="E399" s="168" t="s">
        <v>1090</v>
      </c>
      <c r="F399" s="168" t="s">
        <v>1268</v>
      </c>
      <c r="G399" s="168" t="s">
        <v>724</v>
      </c>
      <c r="H399" s="170">
        <v>15</v>
      </c>
      <c r="I399" s="171" t="s">
        <v>53</v>
      </c>
    </row>
    <row r="400" spans="1:9" ht="15" thickBot="1" x14ac:dyDescent="0.25">
      <c r="A400" s="179"/>
      <c r="B400" s="168"/>
      <c r="C400" s="169"/>
      <c r="D400" s="168"/>
      <c r="E400" s="168" t="s">
        <v>1091</v>
      </c>
      <c r="F400" s="168"/>
      <c r="G400" s="168"/>
      <c r="H400" s="170"/>
      <c r="I400" s="171"/>
    </row>
    <row r="401" spans="1:9" ht="14.25" x14ac:dyDescent="0.2">
      <c r="A401" s="178" t="s">
        <v>151</v>
      </c>
      <c r="B401" s="163" t="s">
        <v>637</v>
      </c>
      <c r="C401" s="164" t="s">
        <v>21</v>
      </c>
      <c r="D401" s="163" t="s">
        <v>927</v>
      </c>
      <c r="E401" s="163" t="s">
        <v>942</v>
      </c>
      <c r="F401" s="163" t="s">
        <v>755</v>
      </c>
      <c r="G401" s="163" t="s">
        <v>724</v>
      </c>
      <c r="H401" s="165">
        <v>7</v>
      </c>
      <c r="I401" s="166" t="s">
        <v>742</v>
      </c>
    </row>
    <row r="402" spans="1:9" ht="14.25" x14ac:dyDescent="0.2">
      <c r="A402" s="179"/>
      <c r="B402" s="168"/>
      <c r="C402" s="169"/>
      <c r="D402" s="168"/>
      <c r="E402" s="168" t="s">
        <v>943</v>
      </c>
      <c r="F402" s="168" t="s">
        <v>838</v>
      </c>
      <c r="G402" s="168" t="s">
        <v>836</v>
      </c>
      <c r="H402" s="170">
        <v>25</v>
      </c>
      <c r="I402" s="171" t="s">
        <v>762</v>
      </c>
    </row>
    <row r="403" spans="1:9" ht="15" thickBot="1" x14ac:dyDescent="0.25">
      <c r="A403" s="179"/>
      <c r="B403" s="168"/>
      <c r="C403" s="169"/>
      <c r="D403" s="168"/>
      <c r="E403" s="168" t="s">
        <v>944</v>
      </c>
      <c r="F403" s="172" t="s">
        <v>1268</v>
      </c>
      <c r="G403" s="172" t="s">
        <v>724</v>
      </c>
      <c r="H403" s="174">
        <v>15</v>
      </c>
      <c r="I403" s="175" t="s">
        <v>53</v>
      </c>
    </row>
    <row r="404" spans="1:9" ht="18.75" thickBot="1" x14ac:dyDescent="0.3">
      <c r="A404" s="158" t="s">
        <v>945</v>
      </c>
      <c r="B404" s="159"/>
      <c r="C404" s="159"/>
      <c r="D404" s="160"/>
      <c r="E404" s="160"/>
      <c r="F404" s="161"/>
      <c r="G404" s="161"/>
      <c r="H404" s="161"/>
      <c r="I404" s="161"/>
    </row>
    <row r="405" spans="1:9" ht="14.25" x14ac:dyDescent="0.2">
      <c r="A405" s="178" t="s">
        <v>155</v>
      </c>
      <c r="B405" s="163" t="s">
        <v>638</v>
      </c>
      <c r="C405" s="164" t="s">
        <v>946</v>
      </c>
      <c r="D405" s="163" t="s">
        <v>590</v>
      </c>
      <c r="E405" s="163" t="s">
        <v>947</v>
      </c>
      <c r="F405" s="163" t="s">
        <v>894</v>
      </c>
      <c r="G405" s="163" t="s">
        <v>724</v>
      </c>
      <c r="H405" s="165">
        <v>35</v>
      </c>
      <c r="I405" s="166" t="s">
        <v>762</v>
      </c>
    </row>
    <row r="406" spans="1:9" ht="14.25" x14ac:dyDescent="0.2">
      <c r="A406" s="179"/>
      <c r="B406" s="168"/>
      <c r="C406" s="169"/>
      <c r="D406" s="168"/>
      <c r="E406" s="168" t="s">
        <v>948</v>
      </c>
      <c r="F406" s="168" t="s">
        <v>949</v>
      </c>
      <c r="G406" s="168" t="s">
        <v>724</v>
      </c>
      <c r="H406" s="170">
        <v>5</v>
      </c>
      <c r="I406" s="171" t="s">
        <v>762</v>
      </c>
    </row>
    <row r="407" spans="1:9" ht="14.25" x14ac:dyDescent="0.2">
      <c r="A407" s="179"/>
      <c r="B407" s="168"/>
      <c r="C407" s="169"/>
      <c r="D407" s="168"/>
      <c r="E407" s="168" t="s">
        <v>950</v>
      </c>
      <c r="F407" s="168" t="s">
        <v>770</v>
      </c>
      <c r="G407" s="168" t="s">
        <v>724</v>
      </c>
      <c r="H407" s="170">
        <v>30</v>
      </c>
      <c r="I407" s="171" t="s">
        <v>762</v>
      </c>
    </row>
    <row r="408" spans="1:9" ht="15" thickBot="1" x14ac:dyDescent="0.25">
      <c r="A408" s="181"/>
      <c r="B408" s="172"/>
      <c r="C408" s="173"/>
      <c r="D408" s="172"/>
      <c r="E408" s="168" t="s">
        <v>261</v>
      </c>
      <c r="F408" s="172" t="s">
        <v>1268</v>
      </c>
      <c r="G408" s="172" t="s">
        <v>724</v>
      </c>
      <c r="H408" s="174">
        <v>15</v>
      </c>
      <c r="I408" s="175" t="s">
        <v>53</v>
      </c>
    </row>
    <row r="409" spans="1:9" ht="14.25" x14ac:dyDescent="0.2">
      <c r="A409" s="178" t="s">
        <v>182</v>
      </c>
      <c r="B409" s="163" t="s">
        <v>638</v>
      </c>
      <c r="C409" s="164" t="s">
        <v>181</v>
      </c>
      <c r="D409" s="163" t="s">
        <v>590</v>
      </c>
      <c r="E409" s="163" t="s">
        <v>947</v>
      </c>
      <c r="F409" s="163" t="s">
        <v>894</v>
      </c>
      <c r="G409" s="163" t="s">
        <v>724</v>
      </c>
      <c r="H409" s="165">
        <v>35</v>
      </c>
      <c r="I409" s="166" t="s">
        <v>762</v>
      </c>
    </row>
    <row r="410" spans="1:9" ht="14.25" x14ac:dyDescent="0.2">
      <c r="A410" s="179"/>
      <c r="B410" s="168"/>
      <c r="C410" s="169"/>
      <c r="D410" s="168"/>
      <c r="E410" s="168" t="s">
        <v>948</v>
      </c>
      <c r="F410" s="168" t="s">
        <v>949</v>
      </c>
      <c r="G410" s="168" t="s">
        <v>724</v>
      </c>
      <c r="H410" s="170">
        <v>5</v>
      </c>
      <c r="I410" s="171" t="s">
        <v>762</v>
      </c>
    </row>
    <row r="411" spans="1:9" ht="14.25" x14ac:dyDescent="0.2">
      <c r="A411" s="179"/>
      <c r="B411" s="168"/>
      <c r="C411" s="169"/>
      <c r="D411" s="168"/>
      <c r="E411" s="168" t="s">
        <v>950</v>
      </c>
      <c r="F411" s="168" t="s">
        <v>770</v>
      </c>
      <c r="G411" s="168" t="s">
        <v>724</v>
      </c>
      <c r="H411" s="170">
        <v>30</v>
      </c>
      <c r="I411" s="171" t="s">
        <v>762</v>
      </c>
    </row>
    <row r="412" spans="1:9" ht="15" thickBot="1" x14ac:dyDescent="0.25">
      <c r="A412" s="179"/>
      <c r="B412" s="168"/>
      <c r="C412" s="169"/>
      <c r="D412" s="168"/>
      <c r="E412" s="168" t="s">
        <v>261</v>
      </c>
      <c r="F412" s="172" t="s">
        <v>1268</v>
      </c>
      <c r="G412" s="172" t="s">
        <v>724</v>
      </c>
      <c r="H412" s="174">
        <v>15</v>
      </c>
      <c r="I412" s="175" t="s">
        <v>53</v>
      </c>
    </row>
    <row r="413" spans="1:9" ht="18.75" thickBot="1" x14ac:dyDescent="0.3">
      <c r="A413" s="190" t="s">
        <v>78</v>
      </c>
      <c r="B413" s="191"/>
      <c r="C413" s="191"/>
      <c r="D413" s="192"/>
      <c r="E413" s="192"/>
      <c r="F413" s="193"/>
      <c r="G413" s="193"/>
      <c r="H413" s="193"/>
      <c r="I413" s="193"/>
    </row>
    <row r="414" spans="1:9" ht="14.25" x14ac:dyDescent="0.2">
      <c r="A414" s="178" t="s">
        <v>156</v>
      </c>
      <c r="B414" s="164" t="s">
        <v>639</v>
      </c>
      <c r="C414" s="164" t="s">
        <v>77</v>
      </c>
      <c r="D414" s="163" t="s">
        <v>1358</v>
      </c>
      <c r="E414" s="163" t="s">
        <v>1357</v>
      </c>
      <c r="F414" s="163" t="s">
        <v>1365</v>
      </c>
      <c r="G414" s="163"/>
      <c r="H414" s="165"/>
      <c r="I414" s="166"/>
    </row>
    <row r="415" spans="1:9" ht="14.25" x14ac:dyDescent="0.2">
      <c r="A415" s="179"/>
      <c r="B415" s="169"/>
      <c r="C415" s="169"/>
      <c r="D415" s="168"/>
      <c r="E415" s="168" t="s">
        <v>1359</v>
      </c>
      <c r="F415" s="168"/>
      <c r="G415" s="168"/>
      <c r="H415" s="170"/>
      <c r="I415" s="171"/>
    </row>
    <row r="416" spans="1:9" ht="15" thickBot="1" x14ac:dyDescent="0.25">
      <c r="A416" s="179"/>
      <c r="B416" s="169"/>
      <c r="C416" s="169"/>
      <c r="D416" s="168"/>
      <c r="E416" s="168" t="s">
        <v>639</v>
      </c>
      <c r="F416" s="168"/>
      <c r="G416" s="168"/>
      <c r="H416" s="170"/>
      <c r="I416" s="171"/>
    </row>
    <row r="417" spans="1:9" ht="24" thickBot="1" x14ac:dyDescent="0.4">
      <c r="A417" s="432" t="s">
        <v>277</v>
      </c>
      <c r="B417" s="433"/>
      <c r="C417" s="433"/>
      <c r="D417" s="433"/>
      <c r="E417" s="433"/>
      <c r="F417" s="433"/>
      <c r="G417" s="433"/>
      <c r="H417" s="433"/>
      <c r="I417" s="434"/>
    </row>
    <row r="418" spans="1:9" ht="18.75" thickBot="1" x14ac:dyDescent="0.3">
      <c r="A418" s="190" t="s">
        <v>951</v>
      </c>
      <c r="B418" s="191"/>
      <c r="C418" s="191"/>
      <c r="D418" s="192"/>
      <c r="E418" s="192"/>
      <c r="F418" s="193"/>
      <c r="G418" s="193"/>
      <c r="H418" s="193"/>
      <c r="I418" s="193"/>
    </row>
    <row r="419" spans="1:9" ht="14.25" x14ac:dyDescent="0.2">
      <c r="A419" s="178" t="s">
        <v>279</v>
      </c>
      <c r="B419" s="164" t="s">
        <v>645</v>
      </c>
      <c r="C419" s="164" t="s">
        <v>278</v>
      </c>
      <c r="D419" s="163" t="s">
        <v>1098</v>
      </c>
      <c r="E419" s="163" t="s">
        <v>1102</v>
      </c>
      <c r="F419" s="163" t="s">
        <v>828</v>
      </c>
      <c r="G419" s="163" t="s">
        <v>724</v>
      </c>
      <c r="H419" s="165">
        <v>68</v>
      </c>
      <c r="I419" s="166" t="s">
        <v>762</v>
      </c>
    </row>
    <row r="420" spans="1:9" ht="14.25" x14ac:dyDescent="0.2">
      <c r="A420" s="179"/>
      <c r="B420" s="169"/>
      <c r="C420" s="169"/>
      <c r="D420" s="168"/>
      <c r="E420" s="168" t="s">
        <v>1103</v>
      </c>
      <c r="F420" s="168" t="s">
        <v>1268</v>
      </c>
      <c r="G420" s="168" t="s">
        <v>724</v>
      </c>
      <c r="H420" s="170">
        <v>50</v>
      </c>
      <c r="I420" s="171" t="s">
        <v>53</v>
      </c>
    </row>
    <row r="421" spans="1:9" ht="15" thickBot="1" x14ac:dyDescent="0.25">
      <c r="A421" s="179"/>
      <c r="B421" s="169"/>
      <c r="C421" s="169"/>
      <c r="D421" s="168"/>
      <c r="E421" s="168" t="s">
        <v>1075</v>
      </c>
      <c r="F421" s="168"/>
      <c r="G421" s="168"/>
      <c r="H421" s="170"/>
      <c r="I421" s="171"/>
    </row>
    <row r="422" spans="1:9" ht="24" thickBot="1" x14ac:dyDescent="0.4">
      <c r="A422" s="432" t="s">
        <v>952</v>
      </c>
      <c r="B422" s="433"/>
      <c r="C422" s="433"/>
      <c r="D422" s="433"/>
      <c r="E422" s="433"/>
      <c r="F422" s="433"/>
      <c r="G422" s="433"/>
      <c r="H422" s="433"/>
      <c r="I422" s="434"/>
    </row>
    <row r="423" spans="1:9" ht="18.75" thickBot="1" x14ac:dyDescent="0.3">
      <c r="A423" s="158" t="s">
        <v>618</v>
      </c>
      <c r="B423" s="159"/>
      <c r="C423" s="159"/>
      <c r="D423" s="160"/>
      <c r="E423" s="160"/>
      <c r="F423" s="161"/>
      <c r="G423" s="161"/>
      <c r="H423" s="161"/>
      <c r="I423" s="161"/>
    </row>
    <row r="424" spans="1:9" ht="14.25" x14ac:dyDescent="0.2">
      <c r="A424" s="178" t="s">
        <v>617</v>
      </c>
      <c r="B424" s="163" t="s">
        <v>646</v>
      </c>
      <c r="C424" s="164" t="s">
        <v>616</v>
      </c>
      <c r="D424" s="163" t="s">
        <v>1076</v>
      </c>
      <c r="E424" s="163" t="s">
        <v>1077</v>
      </c>
      <c r="F424" s="163" t="s">
        <v>828</v>
      </c>
      <c r="G424" s="163" t="s">
        <v>724</v>
      </c>
      <c r="H424" s="165">
        <v>60</v>
      </c>
      <c r="I424" s="166" t="s">
        <v>762</v>
      </c>
    </row>
    <row r="425" spans="1:9" ht="15" thickBot="1" x14ac:dyDescent="0.25">
      <c r="A425" s="179"/>
      <c r="B425" s="168"/>
      <c r="C425" s="169"/>
      <c r="D425" s="172"/>
      <c r="E425" s="172" t="s">
        <v>1078</v>
      </c>
      <c r="F425" s="172" t="s">
        <v>1268</v>
      </c>
      <c r="G425" s="172" t="s">
        <v>724</v>
      </c>
      <c r="H425" s="174">
        <v>15</v>
      </c>
      <c r="I425" s="175" t="s">
        <v>53</v>
      </c>
    </row>
    <row r="426" spans="1:9" ht="18.75" thickBot="1" x14ac:dyDescent="0.3">
      <c r="A426" s="158" t="s">
        <v>455</v>
      </c>
      <c r="B426" s="159"/>
      <c r="C426" s="159"/>
      <c r="D426" s="160"/>
      <c r="E426" s="160"/>
      <c r="F426" s="161"/>
      <c r="G426" s="161"/>
      <c r="H426" s="161"/>
      <c r="I426" s="161"/>
    </row>
    <row r="427" spans="1:9" ht="14.25" x14ac:dyDescent="0.2">
      <c r="A427" s="178" t="s">
        <v>456</v>
      </c>
      <c r="B427" s="163" t="s">
        <v>647</v>
      </c>
      <c r="C427" s="164" t="s">
        <v>457</v>
      </c>
      <c r="D427" s="163" t="s">
        <v>594</v>
      </c>
      <c r="E427" s="163" t="s">
        <v>953</v>
      </c>
      <c r="F427" s="163" t="s">
        <v>894</v>
      </c>
      <c r="G427" s="163" t="s">
        <v>724</v>
      </c>
      <c r="H427" s="165">
        <v>100</v>
      </c>
      <c r="I427" s="166" t="s">
        <v>762</v>
      </c>
    </row>
    <row r="428" spans="1:9" ht="14.25" x14ac:dyDescent="0.2">
      <c r="A428" s="179"/>
      <c r="B428" s="168"/>
      <c r="C428" s="169"/>
      <c r="D428" s="168"/>
      <c r="E428" s="168" t="s">
        <v>954</v>
      </c>
      <c r="F428" s="168" t="s">
        <v>1121</v>
      </c>
      <c r="G428" s="168" t="s">
        <v>724</v>
      </c>
      <c r="H428" s="170">
        <v>30</v>
      </c>
      <c r="I428" s="171" t="s">
        <v>807</v>
      </c>
    </row>
    <row r="429" spans="1:9" ht="15" thickBot="1" x14ac:dyDescent="0.25">
      <c r="A429" s="179"/>
      <c r="B429" s="168"/>
      <c r="C429" s="169"/>
      <c r="D429" s="168"/>
      <c r="E429" s="168" t="s">
        <v>955</v>
      </c>
      <c r="F429" s="172" t="s">
        <v>1268</v>
      </c>
      <c r="G429" s="172" t="s">
        <v>724</v>
      </c>
      <c r="H429" s="174">
        <v>15</v>
      </c>
      <c r="I429" s="175" t="s">
        <v>53</v>
      </c>
    </row>
    <row r="430" spans="1:9" ht="24" thickBot="1" x14ac:dyDescent="0.4">
      <c r="A430" s="432" t="s">
        <v>956</v>
      </c>
      <c r="B430" s="433"/>
      <c r="C430" s="433"/>
      <c r="D430" s="433"/>
      <c r="E430" s="433"/>
      <c r="F430" s="433"/>
      <c r="G430" s="433"/>
      <c r="H430" s="433"/>
      <c r="I430" s="434"/>
    </row>
    <row r="431" spans="1:9" ht="18.75" thickBot="1" x14ac:dyDescent="0.3">
      <c r="A431" s="158" t="s">
        <v>957</v>
      </c>
      <c r="B431" s="159"/>
      <c r="C431" s="159"/>
      <c r="D431" s="160"/>
      <c r="E431" s="160"/>
      <c r="F431" s="161"/>
      <c r="G431" s="161"/>
      <c r="H431" s="161"/>
      <c r="I431" s="161"/>
    </row>
    <row r="432" spans="1:9" ht="14.25" x14ac:dyDescent="0.2">
      <c r="A432" s="178" t="s">
        <v>241</v>
      </c>
      <c r="B432" s="163" t="s">
        <v>648</v>
      </c>
      <c r="C432" s="164" t="s">
        <v>238</v>
      </c>
      <c r="D432" s="163" t="s">
        <v>958</v>
      </c>
      <c r="E432" s="163" t="s">
        <v>959</v>
      </c>
      <c r="F432" s="163" t="s">
        <v>960</v>
      </c>
      <c r="G432" s="163" t="s">
        <v>836</v>
      </c>
      <c r="H432" s="165">
        <v>15</v>
      </c>
      <c r="I432" s="166" t="s">
        <v>807</v>
      </c>
    </row>
    <row r="433" spans="1:9" ht="14.25" x14ac:dyDescent="0.2">
      <c r="A433" s="179"/>
      <c r="B433" s="168"/>
      <c r="C433" s="169"/>
      <c r="D433" s="168"/>
      <c r="E433" s="168" t="s">
        <v>961</v>
      </c>
      <c r="F433" s="168" t="s">
        <v>962</v>
      </c>
      <c r="G433" s="168" t="s">
        <v>836</v>
      </c>
      <c r="H433" s="170">
        <v>7</v>
      </c>
      <c r="I433" s="171" t="s">
        <v>807</v>
      </c>
    </row>
    <row r="434" spans="1:9" ht="14.25" x14ac:dyDescent="0.2">
      <c r="A434" s="179"/>
      <c r="B434" s="168"/>
      <c r="C434" s="169"/>
      <c r="D434" s="168"/>
      <c r="E434" s="168" t="s">
        <v>963</v>
      </c>
      <c r="F434" s="168" t="s">
        <v>1119</v>
      </c>
      <c r="G434" s="168" t="s">
        <v>724</v>
      </c>
      <c r="H434" s="170">
        <v>12</v>
      </c>
      <c r="I434" s="171" t="s">
        <v>1120</v>
      </c>
    </row>
    <row r="435" spans="1:9" ht="14.25" x14ac:dyDescent="0.2">
      <c r="A435" s="179"/>
      <c r="B435" s="168"/>
      <c r="C435" s="169"/>
      <c r="D435" s="168"/>
      <c r="E435" s="168"/>
      <c r="F435" s="168" t="s">
        <v>964</v>
      </c>
      <c r="G435" s="168" t="s">
        <v>836</v>
      </c>
      <c r="H435" s="170">
        <v>75</v>
      </c>
      <c r="I435" s="171" t="s">
        <v>807</v>
      </c>
    </row>
    <row r="436" spans="1:9" ht="15" thickBot="1" x14ac:dyDescent="0.25">
      <c r="A436" s="179"/>
      <c r="B436" s="168"/>
      <c r="C436" s="169"/>
      <c r="D436" s="168"/>
      <c r="E436" s="168"/>
      <c r="F436" s="168" t="s">
        <v>1268</v>
      </c>
      <c r="G436" s="168" t="s">
        <v>724</v>
      </c>
      <c r="H436" s="170">
        <v>10</v>
      </c>
      <c r="I436" s="171" t="s">
        <v>53</v>
      </c>
    </row>
    <row r="437" spans="1:9" ht="14.25" x14ac:dyDescent="0.2">
      <c r="A437" s="178" t="s">
        <v>242</v>
      </c>
      <c r="B437" s="163" t="s">
        <v>648</v>
      </c>
      <c r="C437" s="164" t="s">
        <v>239</v>
      </c>
      <c r="D437" s="163" t="s">
        <v>958</v>
      </c>
      <c r="E437" s="163" t="s">
        <v>965</v>
      </c>
      <c r="F437" s="163" t="s">
        <v>960</v>
      </c>
      <c r="G437" s="163" t="s">
        <v>836</v>
      </c>
      <c r="H437" s="165">
        <v>15</v>
      </c>
      <c r="I437" s="166" t="s">
        <v>807</v>
      </c>
    </row>
    <row r="438" spans="1:9" ht="14.25" x14ac:dyDescent="0.2">
      <c r="A438" s="179"/>
      <c r="B438" s="168"/>
      <c r="C438" s="169"/>
      <c r="D438" s="168"/>
      <c r="E438" s="168" t="s">
        <v>966</v>
      </c>
      <c r="F438" s="168" t="s">
        <v>962</v>
      </c>
      <c r="G438" s="168" t="s">
        <v>836</v>
      </c>
      <c r="H438" s="170">
        <v>7</v>
      </c>
      <c r="I438" s="171" t="s">
        <v>807</v>
      </c>
    </row>
    <row r="439" spans="1:9" ht="14.25" x14ac:dyDescent="0.2">
      <c r="A439" s="179"/>
      <c r="B439" s="168"/>
      <c r="C439" s="169"/>
      <c r="D439" s="168"/>
      <c r="E439" s="168" t="s">
        <v>967</v>
      </c>
      <c r="F439" s="168" t="s">
        <v>1119</v>
      </c>
      <c r="G439" s="168" t="s">
        <v>724</v>
      </c>
      <c r="H439" s="170">
        <v>12</v>
      </c>
      <c r="I439" s="171" t="s">
        <v>1120</v>
      </c>
    </row>
    <row r="440" spans="1:9" ht="14.25" x14ac:dyDescent="0.2">
      <c r="A440" s="179"/>
      <c r="B440" s="168"/>
      <c r="C440" s="169"/>
      <c r="D440" s="168"/>
      <c r="E440" s="168"/>
      <c r="F440" s="168" t="s">
        <v>964</v>
      </c>
      <c r="G440" s="168" t="s">
        <v>836</v>
      </c>
      <c r="H440" s="170">
        <v>75</v>
      </c>
      <c r="I440" s="171" t="s">
        <v>807</v>
      </c>
    </row>
    <row r="441" spans="1:9" ht="15" thickBot="1" x14ac:dyDescent="0.25">
      <c r="A441" s="179"/>
      <c r="B441" s="168"/>
      <c r="C441" s="169"/>
      <c r="D441" s="168"/>
      <c r="E441" s="168"/>
      <c r="F441" s="168" t="s">
        <v>1268</v>
      </c>
      <c r="G441" s="168" t="s">
        <v>724</v>
      </c>
      <c r="H441" s="170">
        <v>10</v>
      </c>
      <c r="I441" s="171" t="s">
        <v>53</v>
      </c>
    </row>
    <row r="442" spans="1:9" ht="14.25" x14ac:dyDescent="0.2">
      <c r="A442" s="178" t="s">
        <v>243</v>
      </c>
      <c r="B442" s="163" t="s">
        <v>648</v>
      </c>
      <c r="C442" s="164" t="s">
        <v>240</v>
      </c>
      <c r="D442" s="163" t="s">
        <v>958</v>
      </c>
      <c r="E442" s="163" t="s">
        <v>968</v>
      </c>
      <c r="F442" s="163" t="s">
        <v>960</v>
      </c>
      <c r="G442" s="163" t="s">
        <v>836</v>
      </c>
      <c r="H442" s="165">
        <v>15</v>
      </c>
      <c r="I442" s="166" t="s">
        <v>807</v>
      </c>
    </row>
    <row r="443" spans="1:9" ht="14.25" x14ac:dyDescent="0.2">
      <c r="A443" s="179"/>
      <c r="B443" s="168"/>
      <c r="C443" s="169"/>
      <c r="D443" s="168"/>
      <c r="E443" s="168" t="s">
        <v>969</v>
      </c>
      <c r="F443" s="168" t="s">
        <v>962</v>
      </c>
      <c r="G443" s="168" t="s">
        <v>836</v>
      </c>
      <c r="H443" s="170">
        <v>7</v>
      </c>
      <c r="I443" s="171" t="s">
        <v>807</v>
      </c>
    </row>
    <row r="444" spans="1:9" ht="14.25" x14ac:dyDescent="0.2">
      <c r="A444" s="179"/>
      <c r="B444" s="168"/>
      <c r="C444" s="169"/>
      <c r="D444" s="168"/>
      <c r="E444" s="168" t="s">
        <v>970</v>
      </c>
      <c r="F444" s="168" t="s">
        <v>1119</v>
      </c>
      <c r="G444" s="168" t="s">
        <v>724</v>
      </c>
      <c r="H444" s="170">
        <v>12</v>
      </c>
      <c r="I444" s="171" t="s">
        <v>1120</v>
      </c>
    </row>
    <row r="445" spans="1:9" ht="14.25" x14ac:dyDescent="0.2">
      <c r="A445" s="179"/>
      <c r="B445" s="168"/>
      <c r="C445" s="169"/>
      <c r="D445" s="168"/>
      <c r="E445" s="168"/>
      <c r="F445" s="168" t="s">
        <v>964</v>
      </c>
      <c r="G445" s="168" t="s">
        <v>836</v>
      </c>
      <c r="H445" s="170">
        <v>75</v>
      </c>
      <c r="I445" s="171" t="s">
        <v>807</v>
      </c>
    </row>
    <row r="446" spans="1:9" ht="15" thickBot="1" x14ac:dyDescent="0.25">
      <c r="A446" s="181"/>
      <c r="B446" s="172"/>
      <c r="C446" s="173"/>
      <c r="D446" s="172"/>
      <c r="E446" s="172"/>
      <c r="F446" s="172" t="s">
        <v>1268</v>
      </c>
      <c r="G446" s="172" t="s">
        <v>724</v>
      </c>
      <c r="H446" s="174">
        <v>10</v>
      </c>
      <c r="I446" s="175" t="s">
        <v>53</v>
      </c>
    </row>
    <row r="447" spans="1:9" ht="18.75" thickBot="1" x14ac:dyDescent="0.3">
      <c r="A447" s="158" t="s">
        <v>971</v>
      </c>
      <c r="B447" s="159"/>
      <c r="C447" s="159"/>
      <c r="D447" s="160"/>
      <c r="E447" s="160"/>
      <c r="F447" s="161"/>
      <c r="G447" s="161"/>
      <c r="H447" s="161"/>
      <c r="I447" s="161"/>
    </row>
    <row r="448" spans="1:9" ht="14.25" x14ac:dyDescent="0.2">
      <c r="A448" s="178" t="s">
        <v>158</v>
      </c>
      <c r="B448" s="163" t="s">
        <v>972</v>
      </c>
      <c r="C448" s="164" t="s">
        <v>602</v>
      </c>
      <c r="D448" s="163" t="s">
        <v>1177</v>
      </c>
      <c r="E448" s="163" t="s">
        <v>1232</v>
      </c>
      <c r="F448" s="163" t="s">
        <v>1172</v>
      </c>
      <c r="G448" s="163" t="s">
        <v>836</v>
      </c>
      <c r="H448" s="165">
        <v>50</v>
      </c>
      <c r="I448" s="166" t="s">
        <v>973</v>
      </c>
    </row>
    <row r="449" spans="1:9" ht="14.25" x14ac:dyDescent="0.2">
      <c r="A449" s="179"/>
      <c r="B449" s="168"/>
      <c r="C449" s="169"/>
      <c r="D449" s="168"/>
      <c r="E449" s="168" t="s">
        <v>1233</v>
      </c>
      <c r="F449" s="168" t="s">
        <v>1336</v>
      </c>
      <c r="G449" s="168" t="s">
        <v>836</v>
      </c>
      <c r="H449" s="170">
        <v>50</v>
      </c>
      <c r="I449" s="171" t="s">
        <v>973</v>
      </c>
    </row>
    <row r="450" spans="1:9" ht="14.25" x14ac:dyDescent="0.2">
      <c r="A450" s="179"/>
      <c r="B450" s="168"/>
      <c r="C450" s="169"/>
      <c r="D450" s="168"/>
      <c r="E450" s="168" t="s">
        <v>1234</v>
      </c>
      <c r="F450" s="168" t="s">
        <v>770</v>
      </c>
      <c r="G450" s="168" t="s">
        <v>724</v>
      </c>
      <c r="H450" s="170">
        <v>7</v>
      </c>
      <c r="I450" s="171" t="s">
        <v>53</v>
      </c>
    </row>
    <row r="451" spans="1:9" ht="15" thickBot="1" x14ac:dyDescent="0.25">
      <c r="A451" s="179"/>
      <c r="B451" s="168"/>
      <c r="C451" s="169"/>
      <c r="D451" s="168"/>
      <c r="E451" s="168"/>
      <c r="F451" s="172" t="s">
        <v>828</v>
      </c>
      <c r="G451" s="172" t="s">
        <v>724</v>
      </c>
      <c r="H451" s="174">
        <v>10</v>
      </c>
      <c r="I451" s="175" t="s">
        <v>53</v>
      </c>
    </row>
    <row r="452" spans="1:9" ht="14.25" x14ac:dyDescent="0.2">
      <c r="A452" s="178" t="s">
        <v>1011</v>
      </c>
      <c r="B452" s="163" t="s">
        <v>972</v>
      </c>
      <c r="C452" s="164" t="s">
        <v>1012</v>
      </c>
      <c r="D452" s="163" t="s">
        <v>1023</v>
      </c>
      <c r="E452" s="163" t="s">
        <v>1030</v>
      </c>
      <c r="F452" s="163" t="s">
        <v>838</v>
      </c>
      <c r="G452" s="163" t="s">
        <v>724</v>
      </c>
      <c r="H452" s="165">
        <v>10</v>
      </c>
      <c r="I452" s="166" t="s">
        <v>807</v>
      </c>
    </row>
    <row r="453" spans="1:9" ht="14.25" x14ac:dyDescent="0.2">
      <c r="A453" s="179"/>
      <c r="B453" s="168"/>
      <c r="C453" s="169"/>
      <c r="D453" s="168"/>
      <c r="E453" s="168" t="s">
        <v>1031</v>
      </c>
      <c r="F453" s="168" t="s">
        <v>770</v>
      </c>
      <c r="G453" s="168" t="s">
        <v>724</v>
      </c>
      <c r="H453" s="170">
        <v>7</v>
      </c>
      <c r="I453" s="171" t="s">
        <v>53</v>
      </c>
    </row>
    <row r="454" spans="1:9" ht="14.25" x14ac:dyDescent="0.2">
      <c r="A454" s="179"/>
      <c r="B454" s="168"/>
      <c r="C454" s="169"/>
      <c r="D454" s="168"/>
      <c r="E454" s="168" t="s">
        <v>1032</v>
      </c>
      <c r="F454" s="168" t="s">
        <v>1172</v>
      </c>
      <c r="G454" s="168" t="s">
        <v>836</v>
      </c>
      <c r="H454" s="170">
        <v>25</v>
      </c>
      <c r="I454" s="171" t="s">
        <v>53</v>
      </c>
    </row>
    <row r="455" spans="1:9" ht="15" thickBot="1" x14ac:dyDescent="0.25">
      <c r="A455" s="179"/>
      <c r="B455" s="168"/>
      <c r="C455" s="169"/>
      <c r="D455" s="168"/>
      <c r="E455" s="168"/>
      <c r="F455" s="168" t="s">
        <v>737</v>
      </c>
      <c r="G455" s="168" t="s">
        <v>724</v>
      </c>
      <c r="H455" s="170">
        <v>60</v>
      </c>
      <c r="I455" s="171" t="s">
        <v>1096</v>
      </c>
    </row>
    <row r="456" spans="1:9" ht="14.25" x14ac:dyDescent="0.2">
      <c r="A456" s="178" t="s">
        <v>157</v>
      </c>
      <c r="B456" s="163" t="s">
        <v>972</v>
      </c>
      <c r="C456" s="164" t="s">
        <v>603</v>
      </c>
      <c r="D456" s="163" t="s">
        <v>1177</v>
      </c>
      <c r="E456" s="163" t="s">
        <v>1235</v>
      </c>
      <c r="F456" s="163" t="s">
        <v>1172</v>
      </c>
      <c r="G456" s="163" t="s">
        <v>836</v>
      </c>
      <c r="H456" s="165">
        <v>50</v>
      </c>
      <c r="I456" s="166" t="s">
        <v>973</v>
      </c>
    </row>
    <row r="457" spans="1:9" ht="14.25" x14ac:dyDescent="0.2">
      <c r="A457" s="179"/>
      <c r="B457" s="168"/>
      <c r="C457" s="169"/>
      <c r="D457" s="168"/>
      <c r="E457" s="168" t="s">
        <v>974</v>
      </c>
      <c r="F457" s="168" t="s">
        <v>1336</v>
      </c>
      <c r="G457" s="168" t="s">
        <v>836</v>
      </c>
      <c r="H457" s="170">
        <v>50</v>
      </c>
      <c r="I457" s="171" t="s">
        <v>973</v>
      </c>
    </row>
    <row r="458" spans="1:9" ht="14.25" x14ac:dyDescent="0.2">
      <c r="A458" s="179"/>
      <c r="B458" s="168"/>
      <c r="C458" s="169"/>
      <c r="D458" s="168"/>
      <c r="E458" s="168" t="s">
        <v>1236</v>
      </c>
      <c r="F458" s="168" t="s">
        <v>770</v>
      </c>
      <c r="G458" s="168" t="s">
        <v>724</v>
      </c>
      <c r="H458" s="170">
        <v>7</v>
      </c>
      <c r="I458" s="171" t="s">
        <v>53</v>
      </c>
    </row>
    <row r="459" spans="1:9" ht="15" thickBot="1" x14ac:dyDescent="0.25">
      <c r="A459" s="179"/>
      <c r="B459" s="168"/>
      <c r="C459" s="169"/>
      <c r="D459" s="168"/>
      <c r="E459" s="168"/>
      <c r="F459" s="172" t="s">
        <v>828</v>
      </c>
      <c r="G459" s="172" t="s">
        <v>724</v>
      </c>
      <c r="H459" s="174">
        <v>10</v>
      </c>
      <c r="I459" s="175" t="s">
        <v>53</v>
      </c>
    </row>
    <row r="460" spans="1:9" ht="14.25" x14ac:dyDescent="0.2">
      <c r="A460" s="178" t="s">
        <v>159</v>
      </c>
      <c r="B460" s="163" t="s">
        <v>972</v>
      </c>
      <c r="C460" s="164" t="s">
        <v>604</v>
      </c>
      <c r="D460" s="163" t="s">
        <v>1177</v>
      </c>
      <c r="E460" s="163" t="s">
        <v>1237</v>
      </c>
      <c r="F460" s="163" t="s">
        <v>1172</v>
      </c>
      <c r="G460" s="163" t="s">
        <v>836</v>
      </c>
      <c r="H460" s="165">
        <v>50</v>
      </c>
      <c r="I460" s="166" t="s">
        <v>973</v>
      </c>
    </row>
    <row r="461" spans="1:9" ht="14.25" x14ac:dyDescent="0.2">
      <c r="A461" s="179"/>
      <c r="B461" s="168"/>
      <c r="C461" s="169"/>
      <c r="D461" s="168"/>
      <c r="E461" s="168" t="s">
        <v>1238</v>
      </c>
      <c r="F461" s="168" t="s">
        <v>1336</v>
      </c>
      <c r="G461" s="168" t="s">
        <v>836</v>
      </c>
      <c r="H461" s="170">
        <v>50</v>
      </c>
      <c r="I461" s="171" t="s">
        <v>973</v>
      </c>
    </row>
    <row r="462" spans="1:9" ht="14.25" x14ac:dyDescent="0.2">
      <c r="A462" s="179"/>
      <c r="B462" s="168"/>
      <c r="C462" s="169"/>
      <c r="D462" s="168"/>
      <c r="E462" s="168" t="s">
        <v>1239</v>
      </c>
      <c r="F462" s="168" t="s">
        <v>770</v>
      </c>
      <c r="G462" s="168" t="s">
        <v>724</v>
      </c>
      <c r="H462" s="170">
        <v>7</v>
      </c>
      <c r="I462" s="171" t="s">
        <v>53</v>
      </c>
    </row>
    <row r="463" spans="1:9" ht="15" thickBot="1" x14ac:dyDescent="0.25">
      <c r="A463" s="179"/>
      <c r="B463" s="168"/>
      <c r="C463" s="169"/>
      <c r="D463" s="168"/>
      <c r="E463" s="168"/>
      <c r="F463" s="172" t="s">
        <v>828</v>
      </c>
      <c r="G463" s="172" t="s">
        <v>724</v>
      </c>
      <c r="H463" s="174">
        <v>10</v>
      </c>
      <c r="I463" s="175" t="s">
        <v>53</v>
      </c>
    </row>
    <row r="464" spans="1:9" ht="14.25" x14ac:dyDescent="0.2">
      <c r="A464" s="178" t="s">
        <v>160</v>
      </c>
      <c r="B464" s="163" t="s">
        <v>972</v>
      </c>
      <c r="C464" s="164" t="s">
        <v>605</v>
      </c>
      <c r="D464" s="163" t="s">
        <v>1177</v>
      </c>
      <c r="E464" s="163" t="s">
        <v>1240</v>
      </c>
      <c r="F464" s="163" t="s">
        <v>1172</v>
      </c>
      <c r="G464" s="163" t="s">
        <v>836</v>
      </c>
      <c r="H464" s="165">
        <v>50</v>
      </c>
      <c r="I464" s="166" t="s">
        <v>973</v>
      </c>
    </row>
    <row r="465" spans="1:9" ht="14.25" x14ac:dyDescent="0.2">
      <c r="A465" s="179"/>
      <c r="B465" s="168"/>
      <c r="C465" s="169"/>
      <c r="D465" s="168"/>
      <c r="E465" s="168" t="s">
        <v>1241</v>
      </c>
      <c r="F465" s="168" t="s">
        <v>1336</v>
      </c>
      <c r="G465" s="168" t="s">
        <v>836</v>
      </c>
      <c r="H465" s="170">
        <v>50</v>
      </c>
      <c r="I465" s="171" t="s">
        <v>973</v>
      </c>
    </row>
    <row r="466" spans="1:9" ht="14.25" x14ac:dyDescent="0.2">
      <c r="A466" s="179"/>
      <c r="B466" s="168"/>
      <c r="C466" s="169"/>
      <c r="D466" s="168"/>
      <c r="E466" s="168" t="s">
        <v>1242</v>
      </c>
      <c r="F466" s="168" t="s">
        <v>770</v>
      </c>
      <c r="G466" s="168" t="s">
        <v>724</v>
      </c>
      <c r="H466" s="170">
        <v>7</v>
      </c>
      <c r="I466" s="171" t="s">
        <v>53</v>
      </c>
    </row>
    <row r="467" spans="1:9" ht="15" thickBot="1" x14ac:dyDescent="0.25">
      <c r="A467" s="179"/>
      <c r="B467" s="168"/>
      <c r="C467" s="169"/>
      <c r="D467" s="168"/>
      <c r="E467" s="168"/>
      <c r="F467" s="172" t="s">
        <v>828</v>
      </c>
      <c r="G467" s="172" t="s">
        <v>724</v>
      </c>
      <c r="H467" s="174">
        <v>10</v>
      </c>
      <c r="I467" s="175" t="s">
        <v>53</v>
      </c>
    </row>
    <row r="468" spans="1:9" ht="14.25" x14ac:dyDescent="0.2">
      <c r="A468" s="178" t="s">
        <v>169</v>
      </c>
      <c r="B468" s="163" t="s">
        <v>972</v>
      </c>
      <c r="C468" s="164" t="s">
        <v>606</v>
      </c>
      <c r="D468" s="163" t="s">
        <v>1177</v>
      </c>
      <c r="E468" s="163" t="s">
        <v>1232</v>
      </c>
      <c r="F468" s="163" t="s">
        <v>1172</v>
      </c>
      <c r="G468" s="163" t="s">
        <v>836</v>
      </c>
      <c r="H468" s="165">
        <v>50</v>
      </c>
      <c r="I468" s="166" t="s">
        <v>973</v>
      </c>
    </row>
    <row r="469" spans="1:9" ht="14.25" x14ac:dyDescent="0.2">
      <c r="A469" s="179"/>
      <c r="B469" s="168"/>
      <c r="C469" s="169"/>
      <c r="D469" s="168"/>
      <c r="E469" s="168" t="s">
        <v>1243</v>
      </c>
      <c r="F469" s="168" t="s">
        <v>1336</v>
      </c>
      <c r="G469" s="168" t="s">
        <v>836</v>
      </c>
      <c r="H469" s="170">
        <v>50</v>
      </c>
      <c r="I469" s="171" t="s">
        <v>973</v>
      </c>
    </row>
    <row r="470" spans="1:9" ht="14.25" x14ac:dyDescent="0.2">
      <c r="A470" s="179"/>
      <c r="B470" s="168"/>
      <c r="C470" s="169"/>
      <c r="D470" s="168"/>
      <c r="E470" s="168" t="s">
        <v>1244</v>
      </c>
      <c r="F470" s="168" t="s">
        <v>770</v>
      </c>
      <c r="G470" s="168" t="s">
        <v>724</v>
      </c>
      <c r="H470" s="170">
        <v>7</v>
      </c>
      <c r="I470" s="171" t="s">
        <v>53</v>
      </c>
    </row>
    <row r="471" spans="1:9" ht="15" thickBot="1" x14ac:dyDescent="0.25">
      <c r="A471" s="179"/>
      <c r="B471" s="168"/>
      <c r="C471" s="169"/>
      <c r="D471" s="168"/>
      <c r="E471" s="168"/>
      <c r="F471" s="172" t="s">
        <v>828</v>
      </c>
      <c r="G471" s="172" t="s">
        <v>724</v>
      </c>
      <c r="H471" s="174">
        <v>10</v>
      </c>
      <c r="I471" s="175" t="s">
        <v>53</v>
      </c>
    </row>
    <row r="472" spans="1:9" ht="14.25" x14ac:dyDescent="0.2">
      <c r="A472" s="178" t="s">
        <v>161</v>
      </c>
      <c r="B472" s="163" t="s">
        <v>972</v>
      </c>
      <c r="C472" s="164" t="s">
        <v>607</v>
      </c>
      <c r="D472" s="163" t="s">
        <v>1177</v>
      </c>
      <c r="E472" s="163" t="s">
        <v>1245</v>
      </c>
      <c r="F472" s="163" t="s">
        <v>1172</v>
      </c>
      <c r="G472" s="163" t="s">
        <v>836</v>
      </c>
      <c r="H472" s="165">
        <v>50</v>
      </c>
      <c r="I472" s="166" t="s">
        <v>973</v>
      </c>
    </row>
    <row r="473" spans="1:9" ht="14.25" x14ac:dyDescent="0.2">
      <c r="A473" s="179"/>
      <c r="B473" s="168"/>
      <c r="C473" s="169"/>
      <c r="D473" s="168"/>
      <c r="E473" s="168" t="s">
        <v>1246</v>
      </c>
      <c r="F473" s="168" t="s">
        <v>1336</v>
      </c>
      <c r="G473" s="168" t="s">
        <v>836</v>
      </c>
      <c r="H473" s="170">
        <v>50</v>
      </c>
      <c r="I473" s="171" t="s">
        <v>973</v>
      </c>
    </row>
    <row r="474" spans="1:9" ht="14.25" x14ac:dyDescent="0.2">
      <c r="A474" s="179"/>
      <c r="B474" s="168"/>
      <c r="C474" s="169"/>
      <c r="D474" s="168"/>
      <c r="E474" s="168" t="s">
        <v>1247</v>
      </c>
      <c r="F474" s="168" t="s">
        <v>770</v>
      </c>
      <c r="G474" s="168" t="s">
        <v>724</v>
      </c>
      <c r="H474" s="170">
        <v>7</v>
      </c>
      <c r="I474" s="171" t="s">
        <v>53</v>
      </c>
    </row>
    <row r="475" spans="1:9" ht="15" thickBot="1" x14ac:dyDescent="0.25">
      <c r="A475" s="179"/>
      <c r="B475" s="168"/>
      <c r="C475" s="169"/>
      <c r="D475" s="168"/>
      <c r="E475" s="168"/>
      <c r="F475" s="172" t="s">
        <v>828</v>
      </c>
      <c r="G475" s="172" t="s">
        <v>724</v>
      </c>
      <c r="H475" s="174">
        <v>10</v>
      </c>
      <c r="I475" s="175" t="s">
        <v>53</v>
      </c>
    </row>
    <row r="476" spans="1:9" ht="14.25" x14ac:dyDescent="0.2">
      <c r="A476" s="178" t="s">
        <v>170</v>
      </c>
      <c r="B476" s="163" t="s">
        <v>972</v>
      </c>
      <c r="C476" s="164" t="s">
        <v>608</v>
      </c>
      <c r="D476" s="163" t="s">
        <v>1177</v>
      </c>
      <c r="E476" s="163" t="s">
        <v>1248</v>
      </c>
      <c r="F476" s="163" t="s">
        <v>1172</v>
      </c>
      <c r="G476" s="163" t="s">
        <v>836</v>
      </c>
      <c r="H476" s="165">
        <v>50</v>
      </c>
      <c r="I476" s="166" t="s">
        <v>973</v>
      </c>
    </row>
    <row r="477" spans="1:9" ht="14.25" x14ac:dyDescent="0.2">
      <c r="A477" s="179"/>
      <c r="B477" s="168"/>
      <c r="C477" s="169"/>
      <c r="D477" s="168"/>
      <c r="E477" s="168" t="s">
        <v>1249</v>
      </c>
      <c r="F477" s="168" t="s">
        <v>1336</v>
      </c>
      <c r="G477" s="168" t="s">
        <v>836</v>
      </c>
      <c r="H477" s="170">
        <v>50</v>
      </c>
      <c r="I477" s="171" t="s">
        <v>973</v>
      </c>
    </row>
    <row r="478" spans="1:9" ht="14.25" x14ac:dyDescent="0.2">
      <c r="A478" s="179"/>
      <c r="B478" s="168"/>
      <c r="C478" s="169"/>
      <c r="D478" s="168"/>
      <c r="E478" s="168" t="s">
        <v>1250</v>
      </c>
      <c r="F478" s="168" t="s">
        <v>770</v>
      </c>
      <c r="G478" s="168" t="s">
        <v>724</v>
      </c>
      <c r="H478" s="170">
        <v>7</v>
      </c>
      <c r="I478" s="171" t="s">
        <v>53</v>
      </c>
    </row>
    <row r="479" spans="1:9" ht="15" thickBot="1" x14ac:dyDescent="0.25">
      <c r="A479" s="179"/>
      <c r="B479" s="168"/>
      <c r="C479" s="169"/>
      <c r="D479" s="168"/>
      <c r="E479" s="168"/>
      <c r="F479" s="172" t="s">
        <v>828</v>
      </c>
      <c r="G479" s="172" t="s">
        <v>724</v>
      </c>
      <c r="H479" s="174">
        <v>10</v>
      </c>
      <c r="I479" s="175" t="s">
        <v>53</v>
      </c>
    </row>
    <row r="480" spans="1:9" ht="14.25" x14ac:dyDescent="0.2">
      <c r="A480" s="178" t="s">
        <v>1013</v>
      </c>
      <c r="B480" s="163" t="s">
        <v>972</v>
      </c>
      <c r="C480" s="164" t="s">
        <v>1027</v>
      </c>
      <c r="D480" s="163" t="s">
        <v>1023</v>
      </c>
      <c r="E480" s="163" t="s">
        <v>1046</v>
      </c>
      <c r="F480" s="163" t="s">
        <v>838</v>
      </c>
      <c r="G480" s="163" t="s">
        <v>724</v>
      </c>
      <c r="H480" s="165">
        <v>10</v>
      </c>
      <c r="I480" s="166" t="s">
        <v>807</v>
      </c>
    </row>
    <row r="481" spans="1:9" ht="14.25" x14ac:dyDescent="0.2">
      <c r="A481" s="179"/>
      <c r="B481" s="168"/>
      <c r="C481" s="169"/>
      <c r="D481" s="168"/>
      <c r="E481" s="168" t="s">
        <v>1047</v>
      </c>
      <c r="F481" s="168" t="s">
        <v>770</v>
      </c>
      <c r="G481" s="168" t="s">
        <v>724</v>
      </c>
      <c r="H481" s="170">
        <v>7</v>
      </c>
      <c r="I481" s="171" t="s">
        <v>53</v>
      </c>
    </row>
    <row r="482" spans="1:9" ht="14.25" x14ac:dyDescent="0.2">
      <c r="A482" s="179"/>
      <c r="B482" s="168"/>
      <c r="C482" s="169"/>
      <c r="D482" s="168"/>
      <c r="E482" s="168" t="s">
        <v>1048</v>
      </c>
      <c r="F482" s="168" t="s">
        <v>1172</v>
      </c>
      <c r="G482" s="168" t="s">
        <v>836</v>
      </c>
      <c r="H482" s="170">
        <v>25</v>
      </c>
      <c r="I482" s="171" t="s">
        <v>53</v>
      </c>
    </row>
    <row r="483" spans="1:9" ht="15" thickBot="1" x14ac:dyDescent="0.25">
      <c r="A483" s="179"/>
      <c r="B483" s="168"/>
      <c r="C483" s="169"/>
      <c r="D483" s="168"/>
      <c r="E483" s="168"/>
      <c r="F483" s="168" t="s">
        <v>737</v>
      </c>
      <c r="G483" s="168" t="s">
        <v>724</v>
      </c>
      <c r="H483" s="170">
        <v>60</v>
      </c>
      <c r="I483" s="171" t="s">
        <v>973</v>
      </c>
    </row>
    <row r="484" spans="1:9" ht="14.25" x14ac:dyDescent="0.2">
      <c r="A484" s="178" t="s">
        <v>185</v>
      </c>
      <c r="B484" s="163" t="s">
        <v>972</v>
      </c>
      <c r="C484" s="164" t="s">
        <v>609</v>
      </c>
      <c r="D484" s="163" t="s">
        <v>1177</v>
      </c>
      <c r="E484" s="163" t="s">
        <v>1251</v>
      </c>
      <c r="F484" s="163" t="s">
        <v>1172</v>
      </c>
      <c r="G484" s="163" t="s">
        <v>836</v>
      </c>
      <c r="H484" s="165">
        <v>50</v>
      </c>
      <c r="I484" s="166" t="s">
        <v>973</v>
      </c>
    </row>
    <row r="485" spans="1:9" ht="14.25" x14ac:dyDescent="0.2">
      <c r="A485" s="179"/>
      <c r="B485" s="168"/>
      <c r="C485" s="169"/>
      <c r="D485" s="168"/>
      <c r="E485" s="168" t="s">
        <v>975</v>
      </c>
      <c r="F485" s="168" t="s">
        <v>1336</v>
      </c>
      <c r="G485" s="168" t="s">
        <v>836</v>
      </c>
      <c r="H485" s="170">
        <v>50</v>
      </c>
      <c r="I485" s="171" t="s">
        <v>973</v>
      </c>
    </row>
    <row r="486" spans="1:9" ht="14.25" x14ac:dyDescent="0.2">
      <c r="A486" s="179"/>
      <c r="B486" s="168"/>
      <c r="C486" s="169"/>
      <c r="D486" s="168"/>
      <c r="E486" s="168" t="s">
        <v>1252</v>
      </c>
      <c r="F486" s="168" t="s">
        <v>770</v>
      </c>
      <c r="G486" s="168" t="s">
        <v>724</v>
      </c>
      <c r="H486" s="170">
        <v>7</v>
      </c>
      <c r="I486" s="171" t="s">
        <v>53</v>
      </c>
    </row>
    <row r="487" spans="1:9" ht="15" thickBot="1" x14ac:dyDescent="0.25">
      <c r="A487" s="179"/>
      <c r="B487" s="168"/>
      <c r="C487" s="169"/>
      <c r="D487" s="168"/>
      <c r="E487" s="168"/>
      <c r="F487" s="172" t="s">
        <v>828</v>
      </c>
      <c r="G487" s="172" t="s">
        <v>724</v>
      </c>
      <c r="H487" s="174">
        <v>10</v>
      </c>
      <c r="I487" s="175" t="s">
        <v>53</v>
      </c>
    </row>
    <row r="488" spans="1:9" ht="14.25" x14ac:dyDescent="0.2">
      <c r="A488" s="178" t="s">
        <v>1016</v>
      </c>
      <c r="B488" s="163" t="s">
        <v>972</v>
      </c>
      <c r="C488" s="164" t="s">
        <v>1028</v>
      </c>
      <c r="D488" s="163" t="s">
        <v>1023</v>
      </c>
      <c r="E488" s="163" t="s">
        <v>1033</v>
      </c>
      <c r="F488" s="163" t="s">
        <v>838</v>
      </c>
      <c r="G488" s="163" t="s">
        <v>724</v>
      </c>
      <c r="H488" s="165">
        <v>10</v>
      </c>
      <c r="I488" s="166" t="s">
        <v>807</v>
      </c>
    </row>
    <row r="489" spans="1:9" ht="14.25" x14ac:dyDescent="0.2">
      <c r="A489" s="179"/>
      <c r="B489" s="168"/>
      <c r="C489" s="169"/>
      <c r="D489" s="168"/>
      <c r="E489" s="168" t="s">
        <v>1034</v>
      </c>
      <c r="F489" s="168" t="s">
        <v>770</v>
      </c>
      <c r="G489" s="168" t="s">
        <v>724</v>
      </c>
      <c r="H489" s="170">
        <v>7</v>
      </c>
      <c r="I489" s="171" t="s">
        <v>53</v>
      </c>
    </row>
    <row r="490" spans="1:9" ht="14.25" x14ac:dyDescent="0.2">
      <c r="A490" s="179"/>
      <c r="B490" s="168"/>
      <c r="C490" s="169"/>
      <c r="D490" s="168"/>
      <c r="E490" s="168" t="s">
        <v>1035</v>
      </c>
      <c r="F490" s="168" t="s">
        <v>1172</v>
      </c>
      <c r="G490" s="168" t="s">
        <v>836</v>
      </c>
      <c r="H490" s="170">
        <v>25</v>
      </c>
      <c r="I490" s="171" t="s">
        <v>53</v>
      </c>
    </row>
    <row r="491" spans="1:9" ht="15" thickBot="1" x14ac:dyDescent="0.25">
      <c r="A491" s="179"/>
      <c r="B491" s="168"/>
      <c r="C491" s="169"/>
      <c r="D491" s="168"/>
      <c r="E491" s="168"/>
      <c r="F491" s="168" t="s">
        <v>737</v>
      </c>
      <c r="G491" s="168" t="s">
        <v>724</v>
      </c>
      <c r="H491" s="170">
        <v>60</v>
      </c>
      <c r="I491" s="171" t="s">
        <v>973</v>
      </c>
    </row>
    <row r="492" spans="1:9" ht="14.25" x14ac:dyDescent="0.2">
      <c r="A492" s="178" t="s">
        <v>164</v>
      </c>
      <c r="B492" s="163" t="s">
        <v>972</v>
      </c>
      <c r="C492" s="164" t="s">
        <v>610</v>
      </c>
      <c r="D492" s="163" t="s">
        <v>1023</v>
      </c>
      <c r="E492" s="163" t="s">
        <v>1036</v>
      </c>
      <c r="F492" s="163" t="s">
        <v>838</v>
      </c>
      <c r="G492" s="163" t="s">
        <v>724</v>
      </c>
      <c r="H492" s="165">
        <v>10</v>
      </c>
      <c r="I492" s="166" t="s">
        <v>807</v>
      </c>
    </row>
    <row r="493" spans="1:9" ht="14.25" x14ac:dyDescent="0.2">
      <c r="A493" s="179"/>
      <c r="B493" s="168"/>
      <c r="C493" s="169"/>
      <c r="D493" s="168"/>
      <c r="E493" s="168" t="s">
        <v>1037</v>
      </c>
      <c r="F493" s="168" t="s">
        <v>770</v>
      </c>
      <c r="G493" s="168" t="s">
        <v>724</v>
      </c>
      <c r="H493" s="170">
        <v>7</v>
      </c>
      <c r="I493" s="171" t="s">
        <v>53</v>
      </c>
    </row>
    <row r="494" spans="1:9" ht="14.25" x14ac:dyDescent="0.2">
      <c r="A494" s="179"/>
      <c r="B494" s="168"/>
      <c r="C494" s="169"/>
      <c r="D494" s="168"/>
      <c r="E494" s="168" t="s">
        <v>1038</v>
      </c>
      <c r="F494" s="168" t="s">
        <v>1172</v>
      </c>
      <c r="G494" s="168" t="s">
        <v>836</v>
      </c>
      <c r="H494" s="170">
        <v>25</v>
      </c>
      <c r="I494" s="171" t="s">
        <v>53</v>
      </c>
    </row>
    <row r="495" spans="1:9" ht="15" thickBot="1" x14ac:dyDescent="0.25">
      <c r="A495" s="179"/>
      <c r="B495" s="168"/>
      <c r="C495" s="169"/>
      <c r="D495" s="168"/>
      <c r="E495" s="168"/>
      <c r="F495" s="168" t="s">
        <v>737</v>
      </c>
      <c r="G495" s="168" t="s">
        <v>724</v>
      </c>
      <c r="H495" s="170">
        <v>60</v>
      </c>
      <c r="I495" s="171" t="s">
        <v>973</v>
      </c>
    </row>
    <row r="496" spans="1:9" ht="14.25" x14ac:dyDescent="0.2">
      <c r="A496" s="178" t="s">
        <v>162</v>
      </c>
      <c r="B496" s="163" t="s">
        <v>972</v>
      </c>
      <c r="C496" s="164" t="s">
        <v>611</v>
      </c>
      <c r="D496" s="163" t="s">
        <v>1177</v>
      </c>
      <c r="E496" s="163" t="s">
        <v>1253</v>
      </c>
      <c r="F496" s="163" t="s">
        <v>1172</v>
      </c>
      <c r="G496" s="163" t="s">
        <v>836</v>
      </c>
      <c r="H496" s="165">
        <v>50</v>
      </c>
      <c r="I496" s="166" t="s">
        <v>973</v>
      </c>
    </row>
    <row r="497" spans="1:9" ht="14.25" x14ac:dyDescent="0.2">
      <c r="A497" s="179"/>
      <c r="B497" s="168"/>
      <c r="C497" s="169"/>
      <c r="D497" s="168"/>
      <c r="E497" s="168" t="s">
        <v>1254</v>
      </c>
      <c r="F497" s="168" t="s">
        <v>1336</v>
      </c>
      <c r="G497" s="168" t="s">
        <v>836</v>
      </c>
      <c r="H497" s="170">
        <v>50</v>
      </c>
      <c r="I497" s="171" t="s">
        <v>973</v>
      </c>
    </row>
    <row r="498" spans="1:9" ht="14.25" x14ac:dyDescent="0.2">
      <c r="A498" s="179"/>
      <c r="B498" s="168"/>
      <c r="C498" s="169"/>
      <c r="D498" s="168"/>
      <c r="E498" s="168" t="s">
        <v>976</v>
      </c>
      <c r="F498" s="168" t="s">
        <v>770</v>
      </c>
      <c r="G498" s="168" t="s">
        <v>724</v>
      </c>
      <c r="H498" s="170">
        <v>7</v>
      </c>
      <c r="I498" s="171" t="s">
        <v>53</v>
      </c>
    </row>
    <row r="499" spans="1:9" ht="15" thickBot="1" x14ac:dyDescent="0.25">
      <c r="A499" s="179"/>
      <c r="B499" s="168"/>
      <c r="C499" s="169"/>
      <c r="D499" s="168"/>
      <c r="E499" s="168"/>
      <c r="F499" s="172" t="s">
        <v>828</v>
      </c>
      <c r="G499" s="172" t="s">
        <v>724</v>
      </c>
      <c r="H499" s="174">
        <v>10</v>
      </c>
      <c r="I499" s="175" t="s">
        <v>53</v>
      </c>
    </row>
    <row r="500" spans="1:9" ht="14.25" x14ac:dyDescent="0.2">
      <c r="A500" s="178" t="s">
        <v>163</v>
      </c>
      <c r="B500" s="163" t="s">
        <v>972</v>
      </c>
      <c r="C500" s="164" t="s">
        <v>612</v>
      </c>
      <c r="D500" s="163" t="s">
        <v>1177</v>
      </c>
      <c r="E500" s="163" t="s">
        <v>1240</v>
      </c>
      <c r="F500" s="163" t="s">
        <v>1172</v>
      </c>
      <c r="G500" s="163" t="s">
        <v>836</v>
      </c>
      <c r="H500" s="165">
        <v>50</v>
      </c>
      <c r="I500" s="166" t="s">
        <v>973</v>
      </c>
    </row>
    <row r="501" spans="1:9" ht="14.25" x14ac:dyDescent="0.2">
      <c r="A501" s="179"/>
      <c r="B501" s="168"/>
      <c r="C501" s="169"/>
      <c r="D501" s="168"/>
      <c r="E501" s="168" t="s">
        <v>1255</v>
      </c>
      <c r="F501" s="168" t="s">
        <v>1336</v>
      </c>
      <c r="G501" s="168" t="s">
        <v>836</v>
      </c>
      <c r="H501" s="170">
        <v>50</v>
      </c>
      <c r="I501" s="171" t="s">
        <v>973</v>
      </c>
    </row>
    <row r="502" spans="1:9" ht="14.25" x14ac:dyDescent="0.2">
      <c r="A502" s="179"/>
      <c r="B502" s="168"/>
      <c r="C502" s="169"/>
      <c r="D502" s="168"/>
      <c r="E502" s="168" t="s">
        <v>1256</v>
      </c>
      <c r="F502" s="168" t="s">
        <v>770</v>
      </c>
      <c r="G502" s="168" t="s">
        <v>724</v>
      </c>
      <c r="H502" s="170">
        <v>7</v>
      </c>
      <c r="I502" s="171" t="s">
        <v>53</v>
      </c>
    </row>
    <row r="503" spans="1:9" ht="15" thickBot="1" x14ac:dyDescent="0.25">
      <c r="A503" s="179"/>
      <c r="B503" s="168"/>
      <c r="C503" s="169"/>
      <c r="D503" s="168"/>
      <c r="E503" s="168"/>
      <c r="F503" s="172" t="s">
        <v>828</v>
      </c>
      <c r="G503" s="172" t="s">
        <v>724</v>
      </c>
      <c r="H503" s="174">
        <v>10</v>
      </c>
      <c r="I503" s="175" t="s">
        <v>53</v>
      </c>
    </row>
    <row r="504" spans="1:9" ht="14.25" x14ac:dyDescent="0.2">
      <c r="A504" s="178" t="s">
        <v>1014</v>
      </c>
      <c r="B504" s="163" t="s">
        <v>972</v>
      </c>
      <c r="C504" s="164" t="s">
        <v>1015</v>
      </c>
      <c r="D504" s="163" t="s">
        <v>1023</v>
      </c>
      <c r="E504" s="163" t="s">
        <v>1033</v>
      </c>
      <c r="F504" s="163" t="s">
        <v>838</v>
      </c>
      <c r="G504" s="163" t="s">
        <v>724</v>
      </c>
      <c r="H504" s="165">
        <v>10</v>
      </c>
      <c r="I504" s="166" t="s">
        <v>807</v>
      </c>
    </row>
    <row r="505" spans="1:9" ht="14.25" x14ac:dyDescent="0.2">
      <c r="A505" s="179"/>
      <c r="B505" s="168"/>
      <c r="C505" s="169"/>
      <c r="D505" s="168"/>
      <c r="E505" s="168" t="s">
        <v>1039</v>
      </c>
      <c r="F505" s="168" t="s">
        <v>770</v>
      </c>
      <c r="G505" s="168" t="s">
        <v>724</v>
      </c>
      <c r="H505" s="170">
        <v>7</v>
      </c>
      <c r="I505" s="171" t="s">
        <v>53</v>
      </c>
    </row>
    <row r="506" spans="1:9" ht="14.25" x14ac:dyDescent="0.2">
      <c r="A506" s="179"/>
      <c r="B506" s="168"/>
      <c r="C506" s="169"/>
      <c r="D506" s="168"/>
      <c r="E506" s="168" t="s">
        <v>1040</v>
      </c>
      <c r="F506" s="168" t="s">
        <v>1172</v>
      </c>
      <c r="G506" s="168" t="s">
        <v>836</v>
      </c>
      <c r="H506" s="170">
        <v>25</v>
      </c>
      <c r="I506" s="171" t="s">
        <v>53</v>
      </c>
    </row>
    <row r="507" spans="1:9" ht="15" thickBot="1" x14ac:dyDescent="0.25">
      <c r="A507" s="179"/>
      <c r="B507" s="168"/>
      <c r="C507" s="169"/>
      <c r="D507" s="168"/>
      <c r="E507" s="168"/>
      <c r="F507" s="168" t="s">
        <v>737</v>
      </c>
      <c r="G507" s="168" t="s">
        <v>724</v>
      </c>
      <c r="H507" s="170">
        <v>60</v>
      </c>
      <c r="I507" s="171" t="s">
        <v>973</v>
      </c>
    </row>
    <row r="508" spans="1:9" ht="14.25" x14ac:dyDescent="0.2">
      <c r="A508" s="178" t="s">
        <v>166</v>
      </c>
      <c r="B508" s="163" t="s">
        <v>972</v>
      </c>
      <c r="C508" s="164" t="s">
        <v>613</v>
      </c>
      <c r="D508" s="163" t="s">
        <v>1023</v>
      </c>
      <c r="E508" s="163" t="s">
        <v>1041</v>
      </c>
      <c r="F508" s="163" t="s">
        <v>838</v>
      </c>
      <c r="G508" s="163" t="s">
        <v>724</v>
      </c>
      <c r="H508" s="165">
        <v>10</v>
      </c>
      <c r="I508" s="166" t="s">
        <v>807</v>
      </c>
    </row>
    <row r="509" spans="1:9" ht="14.25" x14ac:dyDescent="0.2">
      <c r="A509" s="179"/>
      <c r="B509" s="168"/>
      <c r="C509" s="169"/>
      <c r="D509" s="168"/>
      <c r="E509" s="168" t="s">
        <v>1042</v>
      </c>
      <c r="F509" s="168" t="s">
        <v>770</v>
      </c>
      <c r="G509" s="168" t="s">
        <v>724</v>
      </c>
      <c r="H509" s="170">
        <v>7</v>
      </c>
      <c r="I509" s="171" t="s">
        <v>53</v>
      </c>
    </row>
    <row r="510" spans="1:9" ht="14.25" x14ac:dyDescent="0.2">
      <c r="A510" s="179"/>
      <c r="B510" s="168"/>
      <c r="C510" s="169"/>
      <c r="D510" s="168"/>
      <c r="E510" s="168" t="s">
        <v>1043</v>
      </c>
      <c r="F510" s="168" t="s">
        <v>1172</v>
      </c>
      <c r="G510" s="168" t="s">
        <v>836</v>
      </c>
      <c r="H510" s="170">
        <v>25</v>
      </c>
      <c r="I510" s="171" t="s">
        <v>53</v>
      </c>
    </row>
    <row r="511" spans="1:9" ht="15" thickBot="1" x14ac:dyDescent="0.25">
      <c r="A511" s="179"/>
      <c r="B511" s="168"/>
      <c r="C511" s="169"/>
      <c r="D511" s="168"/>
      <c r="E511" s="168"/>
      <c r="F511" s="168" t="s">
        <v>737</v>
      </c>
      <c r="G511" s="168" t="s">
        <v>724</v>
      </c>
      <c r="H511" s="170">
        <v>60</v>
      </c>
      <c r="I511" s="171" t="s">
        <v>973</v>
      </c>
    </row>
    <row r="512" spans="1:9" ht="14.25" x14ac:dyDescent="0.2">
      <c r="A512" s="178" t="s">
        <v>1017</v>
      </c>
      <c r="B512" s="163" t="s">
        <v>972</v>
      </c>
      <c r="C512" s="164" t="s">
        <v>1018</v>
      </c>
      <c r="D512" s="163" t="s">
        <v>1023</v>
      </c>
      <c r="E512" s="163" t="s">
        <v>1033</v>
      </c>
      <c r="F512" s="163" t="s">
        <v>838</v>
      </c>
      <c r="G512" s="163" t="s">
        <v>724</v>
      </c>
      <c r="H512" s="165">
        <v>10</v>
      </c>
      <c r="I512" s="166" t="s">
        <v>807</v>
      </c>
    </row>
    <row r="513" spans="1:10" ht="14.25" x14ac:dyDescent="0.2">
      <c r="A513" s="179"/>
      <c r="B513" s="168"/>
      <c r="C513" s="169"/>
      <c r="D513" s="168"/>
      <c r="E513" s="168" t="s">
        <v>1044</v>
      </c>
      <c r="F513" s="168" t="s">
        <v>770</v>
      </c>
      <c r="G513" s="168" t="s">
        <v>724</v>
      </c>
      <c r="H513" s="170">
        <v>7</v>
      </c>
      <c r="I513" s="171" t="s">
        <v>53</v>
      </c>
    </row>
    <row r="514" spans="1:10" ht="14.25" x14ac:dyDescent="0.2">
      <c r="A514" s="179"/>
      <c r="B514" s="168"/>
      <c r="C514" s="169"/>
      <c r="D514" s="168"/>
      <c r="E514" s="168" t="s">
        <v>1045</v>
      </c>
      <c r="F514" s="168" t="s">
        <v>1172</v>
      </c>
      <c r="G514" s="168" t="s">
        <v>836</v>
      </c>
      <c r="H514" s="170">
        <v>25</v>
      </c>
      <c r="I514" s="171" t="s">
        <v>53</v>
      </c>
    </row>
    <row r="515" spans="1:10" ht="15" thickBot="1" x14ac:dyDescent="0.25">
      <c r="A515" s="179"/>
      <c r="B515" s="168"/>
      <c r="C515" s="169"/>
      <c r="D515" s="168"/>
      <c r="E515" s="168"/>
      <c r="F515" s="168" t="s">
        <v>737</v>
      </c>
      <c r="G515" s="168" t="s">
        <v>724</v>
      </c>
      <c r="H515" s="170">
        <v>60</v>
      </c>
      <c r="I515" s="171" t="s">
        <v>973</v>
      </c>
    </row>
    <row r="516" spans="1:10" ht="14.25" x14ac:dyDescent="0.2">
      <c r="A516" s="178" t="s">
        <v>165</v>
      </c>
      <c r="B516" s="163" t="s">
        <v>972</v>
      </c>
      <c r="C516" s="164" t="s">
        <v>614</v>
      </c>
      <c r="D516" s="163" t="s">
        <v>1023</v>
      </c>
      <c r="E516" s="163" t="s">
        <v>1041</v>
      </c>
      <c r="F516" s="163" t="s">
        <v>838</v>
      </c>
      <c r="G516" s="163" t="s">
        <v>724</v>
      </c>
      <c r="H516" s="165">
        <v>10</v>
      </c>
      <c r="I516" s="166" t="s">
        <v>807</v>
      </c>
    </row>
    <row r="517" spans="1:10" ht="14.25" x14ac:dyDescent="0.2">
      <c r="A517" s="179"/>
      <c r="B517" s="168"/>
      <c r="C517" s="169"/>
      <c r="D517" s="168"/>
      <c r="E517" s="168" t="s">
        <v>1042</v>
      </c>
      <c r="F517" s="168" t="s">
        <v>770</v>
      </c>
      <c r="G517" s="168" t="s">
        <v>724</v>
      </c>
      <c r="H517" s="170">
        <v>7</v>
      </c>
      <c r="I517" s="171" t="s">
        <v>53</v>
      </c>
    </row>
    <row r="518" spans="1:10" ht="14.25" x14ac:dyDescent="0.2">
      <c r="A518" s="179"/>
      <c r="B518" s="168"/>
      <c r="C518" s="169"/>
      <c r="D518" s="168"/>
      <c r="E518" s="168" t="s">
        <v>1043</v>
      </c>
      <c r="F518" s="168" t="s">
        <v>1172</v>
      </c>
      <c r="G518" s="168" t="s">
        <v>836</v>
      </c>
      <c r="H518" s="170">
        <v>25</v>
      </c>
      <c r="I518" s="171" t="s">
        <v>53</v>
      </c>
    </row>
    <row r="519" spans="1:10" ht="15" thickBot="1" x14ac:dyDescent="0.25">
      <c r="A519" s="179"/>
      <c r="B519" s="168"/>
      <c r="C519" s="169"/>
      <c r="D519" s="168"/>
      <c r="E519" s="168"/>
      <c r="F519" s="168" t="s">
        <v>737</v>
      </c>
      <c r="G519" s="168" t="s">
        <v>724</v>
      </c>
      <c r="H519" s="170">
        <v>60</v>
      </c>
      <c r="I519" s="171" t="s">
        <v>973</v>
      </c>
    </row>
    <row r="520" spans="1:10" ht="14.25" x14ac:dyDescent="0.2">
      <c r="A520" s="178" t="s">
        <v>168</v>
      </c>
      <c r="B520" s="163" t="s">
        <v>972</v>
      </c>
      <c r="C520" s="164" t="s">
        <v>615</v>
      </c>
      <c r="D520" s="163" t="s">
        <v>1177</v>
      </c>
      <c r="E520" s="163" t="s">
        <v>1257</v>
      </c>
      <c r="F520" s="163" t="s">
        <v>1172</v>
      </c>
      <c r="G520" s="163" t="s">
        <v>836</v>
      </c>
      <c r="H520" s="165">
        <v>50</v>
      </c>
      <c r="I520" s="166" t="s">
        <v>973</v>
      </c>
    </row>
    <row r="521" spans="1:10" ht="14.25" x14ac:dyDescent="0.2">
      <c r="A521" s="202"/>
      <c r="B521" s="203"/>
      <c r="C521" s="203"/>
      <c r="D521" s="203"/>
      <c r="E521" s="168" t="s">
        <v>1258</v>
      </c>
      <c r="F521" s="168" t="s">
        <v>1336</v>
      </c>
      <c r="G521" s="168" t="s">
        <v>836</v>
      </c>
      <c r="H521" s="170">
        <v>50</v>
      </c>
      <c r="I521" s="171" t="s">
        <v>973</v>
      </c>
    </row>
    <row r="522" spans="1:10" ht="14.25" x14ac:dyDescent="0.2">
      <c r="A522" s="202"/>
      <c r="B522" s="203"/>
      <c r="C522" s="203"/>
      <c r="D522" s="203"/>
      <c r="E522" s="168" t="s">
        <v>1259</v>
      </c>
      <c r="F522" s="168" t="s">
        <v>770</v>
      </c>
      <c r="G522" s="168" t="s">
        <v>724</v>
      </c>
      <c r="H522" s="170">
        <v>7</v>
      </c>
      <c r="I522" s="171" t="s">
        <v>53</v>
      </c>
    </row>
    <row r="523" spans="1:10" ht="15" thickBot="1" x14ac:dyDescent="0.25">
      <c r="A523" s="204"/>
      <c r="B523" s="204"/>
      <c r="C523" s="204"/>
      <c r="D523" s="204"/>
      <c r="E523" s="172"/>
      <c r="F523" s="172" t="s">
        <v>828</v>
      </c>
      <c r="G523" s="172" t="s">
        <v>724</v>
      </c>
      <c r="H523" s="174">
        <v>10</v>
      </c>
      <c r="I523" s="175" t="s">
        <v>53</v>
      </c>
    </row>
    <row r="525" spans="1:10" ht="15" x14ac:dyDescent="0.25">
      <c r="A525" s="205" t="s">
        <v>977</v>
      </c>
      <c r="B525" s="206"/>
      <c r="C525" s="206"/>
      <c r="D525" s="206"/>
      <c r="E525" s="206"/>
      <c r="F525" s="207"/>
      <c r="G525" s="206"/>
      <c r="H525" s="206"/>
      <c r="I525" s="206"/>
    </row>
    <row r="526" spans="1:10" ht="14.25" x14ac:dyDescent="0.2">
      <c r="A526" s="275" t="s">
        <v>978</v>
      </c>
      <c r="B526" s="208"/>
      <c r="C526" s="208"/>
      <c r="D526" s="208"/>
      <c r="E526" s="208"/>
      <c r="F526" s="209"/>
      <c r="G526" s="208"/>
      <c r="H526" s="208"/>
      <c r="I526" s="208"/>
    </row>
    <row r="527" spans="1:10" ht="15" x14ac:dyDescent="0.25">
      <c r="A527" s="275" t="s">
        <v>979</v>
      </c>
      <c r="B527" s="208"/>
      <c r="C527" s="208"/>
      <c r="D527" s="208"/>
      <c r="E527" s="208"/>
      <c r="F527" s="209"/>
      <c r="G527" s="208"/>
      <c r="H527" s="208"/>
      <c r="I527" s="208"/>
      <c r="J527" s="206"/>
    </row>
    <row r="528" spans="1:10" ht="14.25" x14ac:dyDescent="0.2">
      <c r="A528" s="275" t="s">
        <v>980</v>
      </c>
      <c r="B528" s="208"/>
      <c r="C528" s="208"/>
      <c r="D528" s="208"/>
      <c r="E528" s="208"/>
      <c r="F528" s="209"/>
      <c r="G528" s="208"/>
      <c r="H528" s="208"/>
      <c r="I528" s="208"/>
      <c r="J528" s="208"/>
    </row>
    <row r="529" spans="1:10" ht="14.25" x14ac:dyDescent="0.2">
      <c r="A529" s="275" t="s">
        <v>1093</v>
      </c>
      <c r="B529" s="275"/>
      <c r="C529" s="275"/>
      <c r="D529" s="275"/>
      <c r="E529" s="275"/>
      <c r="F529" s="275"/>
      <c r="G529" s="275"/>
      <c r="H529" s="275"/>
      <c r="I529" s="275"/>
      <c r="J529" s="208"/>
    </row>
    <row r="530" spans="1:10" ht="14.25" x14ac:dyDescent="0.2">
      <c r="A530" s="275" t="s">
        <v>1156</v>
      </c>
      <c r="B530" s="275"/>
      <c r="C530" s="275"/>
      <c r="D530" s="275"/>
      <c r="E530" s="275"/>
      <c r="F530" s="275"/>
      <c r="G530" s="275"/>
      <c r="H530" s="275"/>
      <c r="I530" s="275"/>
      <c r="J530" s="208"/>
    </row>
    <row r="531" spans="1:10" ht="14.2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75"/>
    </row>
    <row r="532" spans="1:10" ht="14.2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75"/>
    </row>
    <row r="533" spans="1:10" ht="14.2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</row>
    <row r="534" spans="1:10" ht="14.2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</row>
    <row r="535" spans="1:10" ht="14.2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</row>
    <row r="536" spans="1:10" ht="14.2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</row>
    <row r="537" spans="1:10" ht="14.2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</row>
    <row r="538" spans="1:10" ht="14.2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</row>
    <row r="539" spans="1:10" ht="14.2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</row>
    <row r="540" spans="1:10" ht="14.2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</row>
    <row r="541" spans="1:10" ht="14.2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</row>
    <row r="542" spans="1:10" ht="14.2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</row>
    <row r="543" spans="1:10" ht="14.2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</row>
    <row r="544" spans="1:10" ht="14.2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</row>
    <row r="545" spans="1:10" ht="14.2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</row>
    <row r="546" spans="1:10" ht="14.2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</row>
    <row r="547" spans="1:10" ht="14.2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</row>
    <row r="548" spans="1:10" ht="14.2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</row>
    <row r="549" spans="1:10" ht="14.2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</row>
    <row r="550" spans="1:10" ht="14.2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</row>
    <row r="551" spans="1:10" ht="14.2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</row>
    <row r="552" spans="1:10" ht="14.2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</row>
    <row r="553" spans="1:10" ht="14.2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</row>
    <row r="554" spans="1:10" ht="14.2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</row>
    <row r="555" spans="1:10" ht="14.2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</row>
    <row r="556" spans="1:10" ht="14.2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</row>
    <row r="557" spans="1:10" ht="14.2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</row>
    <row r="558" spans="1:10" ht="14.2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</row>
    <row r="559" spans="1:10" ht="14.2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</row>
    <row r="560" spans="1:10" ht="14.2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</row>
    <row r="561" spans="1:10" ht="14.2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</row>
    <row r="562" spans="1:10" ht="14.2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</row>
    <row r="563" spans="1:10" ht="14.2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</row>
    <row r="564" spans="1:10" ht="14.2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</row>
    <row r="565" spans="1:10" ht="14.2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</row>
    <row r="566" spans="1:10" ht="14.2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</row>
    <row r="567" spans="1:10" ht="14.2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</row>
    <row r="568" spans="1:10" ht="14.2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</row>
    <row r="569" spans="1:10" ht="14.2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</row>
    <row r="570" spans="1:10" ht="14.2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</row>
    <row r="571" spans="1:10" ht="14.2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</row>
    <row r="572" spans="1:10" ht="14.2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</row>
    <row r="573" spans="1:10" ht="14.2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</row>
    <row r="574" spans="1:10" ht="14.2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</row>
    <row r="575" spans="1:10" ht="14.2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</row>
    <row r="576" spans="1:10" ht="14.2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</row>
    <row r="577" spans="1:10" ht="14.2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</row>
    <row r="578" spans="1:10" ht="14.2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</row>
    <row r="579" spans="1:10" ht="14.2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</row>
    <row r="580" spans="1:10" ht="14.2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</row>
    <row r="581" spans="1:10" ht="14.2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</row>
    <row r="582" spans="1:10" ht="14.2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</row>
    <row r="583" spans="1:10" ht="14.2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</row>
    <row r="584" spans="1:10" ht="14.2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</row>
    <row r="585" spans="1:10" ht="14.2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</row>
    <row r="586" spans="1:10" ht="14.2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</row>
    <row r="587" spans="1:10" ht="14.2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</row>
    <row r="588" spans="1:10" ht="14.2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</row>
    <row r="589" spans="1:10" ht="14.2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</row>
    <row r="590" spans="1:10" ht="14.25" x14ac:dyDescent="0.2">
      <c r="A590" s="274"/>
      <c r="B590" s="274"/>
      <c r="C590" s="274"/>
      <c r="D590" s="274"/>
      <c r="E590" s="274"/>
      <c r="F590" s="274"/>
      <c r="G590" s="274"/>
      <c r="H590" s="274"/>
      <c r="I590" s="274"/>
      <c r="J590" s="210"/>
    </row>
    <row r="591" spans="1:10" ht="14.25" x14ac:dyDescent="0.2">
      <c r="J591" s="210"/>
    </row>
    <row r="592" spans="1:10" ht="130.5" customHeight="1" x14ac:dyDescent="0.2">
      <c r="J592" s="210"/>
    </row>
  </sheetData>
  <sheetProtection algorithmName="SHA-512" hashValue="HKspewhGcYor915GE1MZzNYUpClPthleEh8iJR6HCR4B0jzv9sJ5j0E1u85BdeYhdLYKd8jbrEbKO3KfLE0Vhw==" saltValue="n1PwadC9UV16gIifqea8mQ==" spinCount="100000" sheet="1" objects="1" scenarios="1" autoFilter="0"/>
  <mergeCells count="8">
    <mergeCell ref="A422:I422"/>
    <mergeCell ref="A430:I430"/>
    <mergeCell ref="A1:G1"/>
    <mergeCell ref="A3:J4"/>
    <mergeCell ref="A8:I8"/>
    <mergeCell ref="A38:I38"/>
    <mergeCell ref="A320:I320"/>
    <mergeCell ref="A417:I417"/>
  </mergeCells>
  <printOptions horizontalCentered="1"/>
  <pageMargins left="0.23622047244094491" right="0.23622047244094491" top="0.11811023622047245" bottom="0.11811023622047245" header="0.31496062992125984" footer="0.31496062992125984"/>
  <pageSetup paperSize="9" scale="48" orientation="portrait" r:id="rId1"/>
  <headerFooter scaleWithDoc="0"/>
  <rowBreaks count="4" manualBreakCount="4">
    <brk id="125" max="8" man="1"/>
    <brk id="211" max="8" man="1"/>
    <brk id="321" max="8" man="1"/>
    <brk id="41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Frontpage</vt:lpstr>
      <vt:lpstr>Calculator</vt:lpstr>
      <vt:lpstr>LCL Import Rates</vt:lpstr>
      <vt:lpstr>Sheet1</vt:lpstr>
      <vt:lpstr>Dep_Ports</vt:lpstr>
      <vt:lpstr>Locals and CFS</vt:lpstr>
      <vt:lpstr>Conditions</vt:lpstr>
      <vt:lpstr>Agents</vt:lpstr>
      <vt:lpstr>FOB charges</vt:lpstr>
      <vt:lpstr>Contacts</vt:lpstr>
      <vt:lpstr>Netherlands Trucking</vt:lpstr>
      <vt:lpstr>Belgium Trucking</vt:lpstr>
      <vt:lpstr>German Trucking</vt:lpstr>
      <vt:lpstr>Contacts!contact</vt:lpstr>
      <vt:lpstr>contact</vt:lpstr>
      <vt:lpstr>'FOB charges'!Dep_Ports</vt:lpstr>
      <vt:lpstr>Dep_Ports</vt:lpstr>
      <vt:lpstr>'FOB charges'!Local_rates</vt:lpstr>
      <vt:lpstr>Local_rates</vt:lpstr>
      <vt:lpstr>Agents!Print_Area</vt:lpstr>
      <vt:lpstr>'Belgium Trucking'!Print_Area</vt:lpstr>
      <vt:lpstr>Calculator!Print_Area</vt:lpstr>
      <vt:lpstr>Conditions!Print_Area</vt:lpstr>
      <vt:lpstr>Contacts!Print_Area</vt:lpstr>
      <vt:lpstr>'FOB charges'!Print_Area</vt:lpstr>
      <vt:lpstr>Frontpage!Print_Area</vt:lpstr>
      <vt:lpstr>'German Trucking'!Print_Area</vt:lpstr>
      <vt:lpstr>'LCL Import Rates'!Print_Area</vt:lpstr>
      <vt:lpstr>'Locals and CFS'!Print_Area</vt:lpstr>
      <vt:lpstr>'Netherlands Trucking'!Print_Area</vt:lpstr>
      <vt:lpstr>Agents!Print_Titles</vt:lpstr>
      <vt:lpstr>'Belgium Trucking'!Print_Titles</vt:lpstr>
      <vt:lpstr>Calculator!Print_Titles</vt:lpstr>
      <vt:lpstr>'FOB charges'!Print_Titles</vt:lpstr>
      <vt:lpstr>'German Trucking'!Print_Titles</vt:lpstr>
      <vt:lpstr>'LCL Import Rates'!Print_Titles</vt:lpstr>
      <vt:lpstr>Agents!RateArray</vt:lpstr>
      <vt:lpstr>'FOB charges'!RateArray</vt:lpstr>
      <vt:lpstr>RateArray</vt:lpstr>
      <vt:lpstr>Contacts!x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fvanderlinden_nvo</cp:lastModifiedBy>
  <cp:revision>1</cp:revision>
  <cp:lastPrinted>2017-02-28T10:39:47Z</cp:lastPrinted>
  <dcterms:created xsi:type="dcterms:W3CDTF">2009-12-08T09:12:31Z</dcterms:created>
  <dcterms:modified xsi:type="dcterms:W3CDTF">2017-04-28T10:03:28Z</dcterms:modified>
  <cp:version>1.4</cp:version>
</cp:coreProperties>
</file>