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e9f6f23649702a4/ELECTENG310/310TEAM11/Soroush/"/>
    </mc:Choice>
  </mc:AlternateContent>
  <xr:revisionPtr revIDLastSave="0" documentId="8_{78996135-96BE-4A58-BBD1-00DBE9FB64DB}" xr6:coauthVersionLast="47" xr6:coauthVersionMax="47" xr10:uidLastSave="{00000000-0000-0000-0000-000000000000}"/>
  <bookViews>
    <workbookView xWindow="-110" yWindow="-110" windowWidth="19420" windowHeight="10300" firstSheet="1" activeTab="1" xr2:uid="{EE10CDF1-537A-AB45-A53F-42F5E19C3C92}"/>
  </bookViews>
  <sheets>
    <sheet name="Accuracy test" sheetId="1" r:id="rId1"/>
    <sheet name="Capacitance and Energy calc" sheetId="2" r:id="rId2"/>
    <sheet name="Considerations and Guidlin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2" l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47" i="1"/>
  <c r="H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47" i="1"/>
  <c r="G25" i="1"/>
  <c r="I25" i="1" s="1"/>
  <c r="G4" i="1"/>
  <c r="G5" i="1"/>
  <c r="G6" i="1"/>
  <c r="G7" i="1"/>
  <c r="G8" i="1"/>
  <c r="G9" i="1"/>
  <c r="G10" i="1"/>
  <c r="G11" i="1"/>
  <c r="I11" i="1" s="1"/>
  <c r="G12" i="1"/>
  <c r="G13" i="1"/>
  <c r="G14" i="1"/>
  <c r="G15" i="1"/>
  <c r="G16" i="1"/>
  <c r="G17" i="1"/>
  <c r="G18" i="1"/>
  <c r="G19" i="1"/>
  <c r="I19" i="1" s="1"/>
  <c r="G20" i="1"/>
  <c r="G21" i="1"/>
  <c r="G3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47" i="1"/>
  <c r="E57" i="2"/>
  <c r="D57" i="2"/>
  <c r="E56" i="2"/>
  <c r="D56" i="2"/>
  <c r="E55" i="2"/>
  <c r="D55" i="2"/>
  <c r="E54" i="2"/>
  <c r="D54" i="2"/>
  <c r="D53" i="2"/>
  <c r="E66" i="2"/>
  <c r="D66" i="2"/>
  <c r="E65" i="2"/>
  <c r="D65" i="2"/>
  <c r="E64" i="2"/>
  <c r="D64" i="2"/>
  <c r="E63" i="2"/>
  <c r="D63" i="2"/>
  <c r="E62" i="2"/>
  <c r="D62" i="2"/>
  <c r="D14" i="2"/>
  <c r="D40" i="2"/>
  <c r="E40" i="2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20" i="1"/>
  <c r="I21" i="1"/>
  <c r="I3" i="1"/>
  <c r="H25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D3" i="1"/>
  <c r="D69" i="1"/>
  <c r="D2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39" i="2"/>
  <c r="D39" i="2"/>
  <c r="E38" i="2"/>
  <c r="D38" i="2"/>
  <c r="E37" i="2"/>
  <c r="D37" i="2"/>
  <c r="E36" i="2"/>
  <c r="D36" i="2"/>
  <c r="D49" i="2"/>
  <c r="D45" i="2"/>
  <c r="E49" i="2"/>
  <c r="E48" i="2"/>
  <c r="D48" i="2"/>
  <c r="E47" i="2"/>
  <c r="D47" i="2"/>
  <c r="E46" i="2"/>
  <c r="D46" i="2"/>
  <c r="E45" i="2"/>
  <c r="E11" i="2"/>
  <c r="E12" i="2"/>
  <c r="E13" i="2"/>
  <c r="E14" i="2"/>
  <c r="D11" i="2"/>
  <c r="D12" i="2"/>
  <c r="D13" i="2"/>
  <c r="E31" i="2"/>
  <c r="D28" i="2"/>
  <c r="D29" i="2"/>
  <c r="D30" i="2"/>
  <c r="D31" i="2"/>
  <c r="D19" i="2"/>
  <c r="E22" i="2"/>
  <c r="D22" i="2"/>
  <c r="D21" i="2"/>
  <c r="D23" i="2"/>
  <c r="D20" i="2"/>
  <c r="I29" i="1"/>
  <c r="I28" i="1"/>
  <c r="I27" i="1"/>
  <c r="I26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E23" i="2"/>
  <c r="E21" i="2"/>
  <c r="E20" i="2"/>
  <c r="E19" i="2"/>
  <c r="D32" i="2"/>
  <c r="E32" i="2"/>
  <c r="E30" i="2"/>
  <c r="E29" i="2"/>
  <c r="E28" i="2"/>
  <c r="E15" i="2"/>
  <c r="D15" i="2"/>
  <c r="E6" i="2"/>
  <c r="E5" i="2"/>
  <c r="D6" i="2"/>
  <c r="D5" i="2"/>
  <c r="E4" i="2"/>
  <c r="E3" i="2"/>
  <c r="E2" i="2"/>
  <c r="D2" i="2"/>
  <c r="D3" i="2"/>
  <c r="D4" i="2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<sst xmlns="http://schemas.openxmlformats.org/spreadsheetml/2006/main" count="98" uniqueCount="36">
  <si>
    <t>Percentage</t>
  </si>
  <si>
    <t>PVC OLD DESIGN</t>
  </si>
  <si>
    <t>Volume Error</t>
  </si>
  <si>
    <t>PVC NEW DESIGN</t>
  </si>
  <si>
    <t>SILICONE OLD DESIGN</t>
  </si>
  <si>
    <t>SILICONE NEW DESIGN</t>
  </si>
  <si>
    <t>Air level</t>
  </si>
  <si>
    <t xml:space="preserve">Charge (Q) </t>
  </si>
  <si>
    <t>Energy (wt)</t>
  </si>
  <si>
    <t>Theoretical value of capacitance (Ct)</t>
  </si>
  <si>
    <t>Practical value of capacitance (C = Q/V)</t>
  </si>
  <si>
    <t>When the medium is Air in new design (PVC)</t>
  </si>
  <si>
    <t>Change in Depth Perceptable for 3pf (m)</t>
  </si>
  <si>
    <t>Total Difference in Capacitance (F)</t>
  </si>
  <si>
    <t>Medium is water</t>
  </si>
  <si>
    <t>Points to take into consideration for the report:</t>
  </si>
  <si>
    <t>1. The depth of the FEMM model  when the tank is empty is not 1mm with a medium of water. It's 2500mm with a medium of air. This answer aligns with the example value in the slides (capaictance must be to the magnitude of pico Farads)</t>
  </si>
  <si>
    <r>
      <rPr>
        <sz val="10"/>
        <color theme="1"/>
        <rFont val="Aptos Narrow"/>
        <family val="2"/>
        <scheme val="minor"/>
      </rPr>
      <t>Medium is</t>
    </r>
    <r>
      <rPr>
        <b/>
        <sz val="10"/>
        <color theme="1"/>
        <rFont val="Aptos Narrow"/>
        <family val="2"/>
        <scheme val="minor"/>
      </rPr>
      <t xml:space="preserve"> </t>
    </r>
    <r>
      <rPr>
        <sz val="10"/>
        <color theme="1"/>
        <rFont val="Aptos Narrow"/>
        <family val="2"/>
        <scheme val="minor"/>
      </rPr>
      <t>air</t>
    </r>
  </si>
  <si>
    <t>Capacitance at empty tank (pF)</t>
  </si>
  <si>
    <t>Capacitance at full tank (pF)</t>
  </si>
  <si>
    <t>Water level</t>
  </si>
  <si>
    <t>Total Difference in Capacitance (pF)</t>
  </si>
  <si>
    <t>When the medium is water in new design(PVC)</t>
  </si>
  <si>
    <t>When the medium is water in new design (Silicon)</t>
  </si>
  <si>
    <t>When the medium is air in new design (Silicon)</t>
  </si>
  <si>
    <t>Change in Depth Perceptable for 3 pF (m)</t>
  </si>
  <si>
    <t>Volume Error (l)</t>
  </si>
  <si>
    <t>Water Level at Percentage (l)</t>
  </si>
  <si>
    <t>Accuracy Calculation (%)</t>
  </si>
  <si>
    <t>Water Level at Percentage (%)</t>
  </si>
  <si>
    <t>Tank Volume (l)</t>
  </si>
  <si>
    <t>When the medium is water in old design (Silicone)</t>
  </si>
  <si>
    <t>When the medium is air in old design (Silicone)</t>
  </si>
  <si>
    <t>Change in Depth Perceptable for 3pF (m)</t>
  </si>
  <si>
    <t xml:space="preserve">When the medium is water in old design (PVC) </t>
  </si>
  <si>
    <t>When the medium is air in old design (PVC)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</si>
</sst>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9" fontId="0" fillId="0" borderId="0" xfId="1" applyFont="1"/>
    <xf numFmtId="10" fontId="0" fillId="0" borderId="0" xfId="1" applyNumberFormat="1" applyFont="1"/>
    <xf numFmtId="11" fontId="0" fillId="0" borderId="0" xfId="0" applyNumberFormat="1"/>
    <xf numFmtId="9" fontId="0" fillId="0" borderId="0" xfId="0" applyNumberFormat="1"/>
    <xf numFmtId="0" fontId="5" fillId="0" borderId="0" xfId="0" applyFont="1"/>
    <xf numFmtId="2" fontId="4" fillId="0" borderId="0" xfId="0" applyNumberFormat="1" applyFont="1"/>
    <xf numFmtId="2" fontId="0" fillId="0" borderId="0" xfId="0" applyNumberFormat="1"/>
    <xf numFmtId="2" fontId="0" fillId="0" borderId="0" xfId="1" applyNumberFormat="1" applyFont="1"/>
    <xf numFmtId="2" fontId="3" fillId="0" borderId="0" xfId="0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1" i="0" u="none" strike="noStrike" baseline="0">
                <a:effectLst/>
              </a:rPr>
              <a:t>PVC OLD DESIGN</a:t>
            </a:r>
            <a:r>
              <a:rPr lang="en-NZ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'Accuracy test'!$A$3:$A$21</c:f>
              <c:numCache>
                <c:formatCode>0%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'Accuracy test'!$I$3:$I$21</c:f>
              <c:numCache>
                <c:formatCode>0.00%</c:formatCode>
                <c:ptCount val="19"/>
                <c:pt idx="0">
                  <c:v>0.1022487182746098</c:v>
                </c:pt>
                <c:pt idx="1">
                  <c:v>6.816581218307316E-2</c:v>
                </c:pt>
                <c:pt idx="2">
                  <c:v>5.1124359137304842E-2</c:v>
                </c:pt>
                <c:pt idx="3">
                  <c:v>4.089948730984394E-2</c:v>
                </c:pt>
                <c:pt idx="4">
                  <c:v>3.4082906091536636E-2</c:v>
                </c:pt>
                <c:pt idx="5">
                  <c:v>2.9213919507031338E-2</c:v>
                </c:pt>
                <c:pt idx="6">
                  <c:v>2.5562179568652366E-2</c:v>
                </c:pt>
                <c:pt idx="7">
                  <c:v>2.2721937394357683E-2</c:v>
                </c:pt>
                <c:pt idx="8">
                  <c:v>2.0449743654921915E-2</c:v>
                </c:pt>
                <c:pt idx="9">
                  <c:v>1.8590676049928923E-2</c:v>
                </c:pt>
                <c:pt idx="10">
                  <c:v>1.7041453045768207E-2</c:v>
                </c:pt>
                <c:pt idx="11">
                  <c:v>1.5730572042247593E-2</c:v>
                </c:pt>
                <c:pt idx="12">
                  <c:v>1.460695975351578E-2</c:v>
                </c:pt>
                <c:pt idx="13">
                  <c:v>1.3633162436614721E-2</c:v>
                </c:pt>
                <c:pt idx="14">
                  <c:v>1.2781089784326238E-2</c:v>
                </c:pt>
                <c:pt idx="15">
                  <c:v>1.2029260973483558E-2</c:v>
                </c:pt>
                <c:pt idx="16">
                  <c:v>1.1360968697178953E-2</c:v>
                </c:pt>
                <c:pt idx="17">
                  <c:v>1.0763022976274739E-2</c:v>
                </c:pt>
                <c:pt idx="18">
                  <c:v>1.0224871827461013E-2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D-F84F-9145-345513DED3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9698720"/>
        <c:axId val="689339584"/>
      </c:lineChart>
      <c:catAx>
        <c:axId val="6896987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39584"/>
        <c:crosses val="autoZero"/>
        <c:auto val="1"/>
        <c:lblAlgn val="ctr"/>
        <c:lblOffset val="100"/>
        <c:noMultiLvlLbl val="0"/>
      </c:catAx>
      <c:valAx>
        <c:axId val="6893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9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1" i="0" u="none" strike="noStrike" baseline="0">
                <a:effectLst/>
              </a:rPr>
              <a:t>PVC NEW DESIGN</a:t>
            </a:r>
            <a:r>
              <a:rPr lang="en-NZ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'Accuracy test'!$A$25:$A$43</c:f>
              <c:numCache>
                <c:formatCode>0%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'Accuracy test'!$I$25:$I$43</c:f>
              <c:numCache>
                <c:formatCode>0.00%</c:formatCode>
                <c:ptCount val="19"/>
                <c:pt idx="0">
                  <c:v>9.290156677124517E-2</c:v>
                </c:pt>
                <c:pt idx="1">
                  <c:v>6.193437784749678E-2</c:v>
                </c:pt>
                <c:pt idx="2">
                  <c:v>4.6450783385622585E-2</c:v>
                </c:pt>
                <c:pt idx="3">
                  <c:v>3.7160626708498068E-2</c:v>
                </c:pt>
                <c:pt idx="4">
                  <c:v>3.096718892374839E-2</c:v>
                </c:pt>
                <c:pt idx="5">
                  <c:v>2.6543304791784461E-2</c:v>
                </c:pt>
                <c:pt idx="6">
                  <c:v>2.3225391692811348E-2</c:v>
                </c:pt>
                <c:pt idx="7">
                  <c:v>2.0644792615832297E-2</c:v>
                </c:pt>
                <c:pt idx="8">
                  <c:v>1.8580313354249145E-2</c:v>
                </c:pt>
                <c:pt idx="9">
                  <c:v>1.6891193958408324E-2</c:v>
                </c:pt>
                <c:pt idx="10">
                  <c:v>1.5483594461874306E-2</c:v>
                </c:pt>
                <c:pt idx="11">
                  <c:v>1.4292548734037736E-2</c:v>
                </c:pt>
                <c:pt idx="12">
                  <c:v>1.3271652395892231E-2</c:v>
                </c:pt>
                <c:pt idx="13">
                  <c:v>1.2386875569499356E-2</c:v>
                </c:pt>
                <c:pt idx="14">
                  <c:v>1.1612695846405674E-2</c:v>
                </c:pt>
                <c:pt idx="15">
                  <c:v>1.0929596090734739E-2</c:v>
                </c:pt>
                <c:pt idx="16">
                  <c:v>1.0322396307916204E-2</c:v>
                </c:pt>
                <c:pt idx="17">
                  <c:v>9.7791122917100237E-3</c:v>
                </c:pt>
                <c:pt idx="18">
                  <c:v>9.290156677124517E-3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9-3C49-8514-0F9BAE28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318096"/>
        <c:axId val="760319824"/>
      </c:lineChart>
      <c:catAx>
        <c:axId val="76031809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19824"/>
        <c:crosses val="autoZero"/>
        <c:auto val="1"/>
        <c:lblAlgn val="ctr"/>
        <c:lblOffset val="100"/>
        <c:noMultiLvlLbl val="0"/>
      </c:catAx>
      <c:valAx>
        <c:axId val="7603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1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'Accuracy test'!$A$45</c:f>
              <c:strCache>
                <c:ptCount val="1"/>
                <c:pt idx="0">
                  <c:v>SILICONE OLD DESIGN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'Accuracy test'!$A$47:$A$65</c:f>
              <c:numCache>
                <c:formatCode>0%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'Accuracy test'!$I$47:$I$65</c:f>
              <c:numCache>
                <c:formatCode>0.00%</c:formatCode>
                <c:ptCount val="19"/>
                <c:pt idx="0">
                  <c:v>0.25380519409281288</c:v>
                </c:pt>
                <c:pt idx="1">
                  <c:v>0.16920346272854192</c:v>
                </c:pt>
                <c:pt idx="2">
                  <c:v>0.12690259704640638</c:v>
                </c:pt>
                <c:pt idx="3">
                  <c:v>0.10152207763712517</c:v>
                </c:pt>
                <c:pt idx="4">
                  <c:v>8.460173136427096E-2</c:v>
                </c:pt>
                <c:pt idx="5">
                  <c:v>7.2515769740803648E-2</c:v>
                </c:pt>
                <c:pt idx="6">
                  <c:v>6.3451298523203303E-2</c:v>
                </c:pt>
                <c:pt idx="7">
                  <c:v>5.6401154242847418E-2</c:v>
                </c:pt>
                <c:pt idx="8">
                  <c:v>5.0761038818562643E-2</c:v>
                </c:pt>
                <c:pt idx="9">
                  <c:v>4.6146398925966059E-2</c:v>
                </c:pt>
                <c:pt idx="10">
                  <c:v>4.2300865682135536E-2</c:v>
                </c:pt>
                <c:pt idx="11">
                  <c:v>3.9046952937355939E-2</c:v>
                </c:pt>
                <c:pt idx="12">
                  <c:v>3.6257884870401935E-2</c:v>
                </c:pt>
                <c:pt idx="13">
                  <c:v>3.3840692545708317E-2</c:v>
                </c:pt>
                <c:pt idx="14">
                  <c:v>3.1725649261601596E-2</c:v>
                </c:pt>
                <c:pt idx="15">
                  <c:v>2.9859434599154411E-2</c:v>
                </c:pt>
                <c:pt idx="16">
                  <c:v>2.8200577121423653E-2</c:v>
                </c:pt>
                <c:pt idx="17">
                  <c:v>2.6716336220296011E-2</c:v>
                </c:pt>
                <c:pt idx="18">
                  <c:v>2.538051940928121E-2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2-F942-88B4-8DCE10B0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764128"/>
        <c:axId val="983765920"/>
      </c:lineChart>
      <c:catAx>
        <c:axId val="9837641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65920"/>
        <c:crosses val="autoZero"/>
        <c:auto val="1"/>
        <c:lblAlgn val="ctr"/>
        <c:lblOffset val="100"/>
        <c:noMultiLvlLbl val="0"/>
      </c:catAx>
      <c:valAx>
        <c:axId val="9837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Accuracy for Silicone NEW 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'Accuracy test'!$A$67</c:f>
              <c:strCache>
                <c:ptCount val="1"/>
                <c:pt idx="0">
                  <c:v>SILICONE NEW DESIGN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'Accuracy test'!$A$69:$A$87</c:f>
              <c:numCache>
                <c:formatCode>0%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'Accuracy test'!$I$69:$I$87</c:f>
              <c:numCache>
                <c:formatCode>0.00%</c:formatCode>
                <c:ptCount val="19"/>
                <c:pt idx="0">
                  <c:v>0.25252334967820278</c:v>
                </c:pt>
                <c:pt idx="1">
                  <c:v>0.16834889978546852</c:v>
                </c:pt>
                <c:pt idx="2">
                  <c:v>0.12626167483910122</c:v>
                </c:pt>
                <c:pt idx="3">
                  <c:v>0.10100933987128102</c:v>
                </c:pt>
                <c:pt idx="4">
                  <c:v>8.4174449892734149E-2</c:v>
                </c:pt>
                <c:pt idx="5">
                  <c:v>7.2149528479486413E-2</c:v>
                </c:pt>
                <c:pt idx="6">
                  <c:v>6.3130837419550612E-2</c:v>
                </c:pt>
                <c:pt idx="7">
                  <c:v>5.6116299928489433E-2</c:v>
                </c:pt>
                <c:pt idx="8">
                  <c:v>5.0504669935640512E-2</c:v>
                </c:pt>
                <c:pt idx="9">
                  <c:v>4.5913336305127728E-2</c:v>
                </c:pt>
                <c:pt idx="10">
                  <c:v>4.2087224946367074E-2</c:v>
                </c:pt>
                <c:pt idx="11">
                  <c:v>3.8849746104338889E-2</c:v>
                </c:pt>
                <c:pt idx="12">
                  <c:v>3.6074764239743207E-2</c:v>
                </c:pt>
                <c:pt idx="13">
                  <c:v>3.3669779957093748E-2</c:v>
                </c:pt>
                <c:pt idx="14">
                  <c:v>3.1565418709775361E-2</c:v>
                </c:pt>
                <c:pt idx="15">
                  <c:v>2.9708629373906281E-2</c:v>
                </c:pt>
                <c:pt idx="16">
                  <c:v>2.8058149964244827E-2</c:v>
                </c:pt>
                <c:pt idx="17">
                  <c:v>2.6581405229284538E-2</c:v>
                </c:pt>
                <c:pt idx="18">
                  <c:v>2.5252334967820311E-2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2-6542-990F-3FFD4F34E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336816"/>
        <c:axId val="760338528"/>
      </c:lineChart>
      <c:catAx>
        <c:axId val="76033681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38528"/>
        <c:crosses val="autoZero"/>
        <c:auto val="1"/>
        <c:lblAlgn val="ctr"/>
        <c:lblOffset val="100"/>
        <c:noMultiLvlLbl val="0"/>
      </c:catAx>
      <c:valAx>
        <c:axId val="7603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3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336550</xdr:colOff>
      <xdr:row>3</xdr:row>
      <xdr:rowOff>133350</xdr:rowOff>
    </xdr:from>
    <xdr:to>
      <xdr:col>14</xdr:col>
      <xdr:colOff>781050</xdr:colOff>
      <xdr:row>17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656081-8DBE-885B-0816-B9FCBAF6C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26</xdr:row>
      <xdr:rowOff>146050</xdr:rowOff>
    </xdr:from>
    <xdr:to>
      <xdr:col>15</xdr:col>
      <xdr:colOff>95250</xdr:colOff>
      <xdr:row>40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0838AA-73FD-EE9F-AE1B-F7EDF5C79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717550</xdr:colOff>
      <xdr:row>48</xdr:row>
      <xdr:rowOff>19050</xdr:rowOff>
    </xdr:from>
    <xdr:to>
      <xdr:col>15</xdr:col>
      <xdr:colOff>336550</xdr:colOff>
      <xdr:row>61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FDB771-B036-AEFF-3EDD-73D83E63F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412750</xdr:colOff>
      <xdr:row>69</xdr:row>
      <xdr:rowOff>184150</xdr:rowOff>
    </xdr:from>
    <xdr:to>
      <xdr:col>15</xdr:col>
      <xdr:colOff>31750</xdr:colOff>
      <xdr:row>83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C6C2D0-6082-8207-8FF1-BD4EDE0D7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304647</xdr:colOff>
      <xdr:row>8</xdr:row>
      <xdr:rowOff>161416</xdr:rowOff>
    </xdr:from>
    <xdr:to>
      <xdr:col>15</xdr:col>
      <xdr:colOff>417924</xdr:colOff>
      <xdr:row>18</xdr:row>
      <xdr:rowOff>31750</xdr:rowOff>
    </xdr:to>
    <xdr:pic>
      <xdr:nvPicPr>
        <xdr:cNvPr id="6" name="Picture 5" descr="Output image">
          <a:extLst>
            <a:ext uri="{FF2B5EF4-FFF2-40B4-BE49-F238E27FC236}">
              <a16:creationId xmlns:a16="http://schemas.microsoft.com/office/drawing/2014/main" id="{A6D2E6A9-CC78-2F3A-E073-3CD469590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4522" y="1812416"/>
          <a:ext cx="2780277" cy="1934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168240</xdr:colOff>
      <xdr:row>25</xdr:row>
      <xdr:rowOff>158749</xdr:rowOff>
    </xdr:from>
    <xdr:to>
      <xdr:col>16</xdr:col>
      <xdr:colOff>79375</xdr:colOff>
      <xdr:row>35</xdr:row>
      <xdr:rowOff>205850</xdr:rowOff>
    </xdr:to>
    <xdr:pic>
      <xdr:nvPicPr>
        <xdr:cNvPr id="7" name="Picture 6" descr="Output image">
          <a:extLst>
            <a:ext uri="{FF2B5EF4-FFF2-40B4-BE49-F238E27FC236}">
              <a16:creationId xmlns:a16="http://schemas.microsoft.com/office/drawing/2014/main" id="{1AB5779F-3A48-CF40-3585-053490034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15" y="5318124"/>
          <a:ext cx="3244885" cy="2110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367184</xdr:colOff>
      <xdr:row>42</xdr:row>
      <xdr:rowOff>111124</xdr:rowOff>
    </xdr:from>
    <xdr:to>
      <xdr:col>16</xdr:col>
      <xdr:colOff>158749</xdr:colOff>
      <xdr:row>52</xdr:row>
      <xdr:rowOff>48164</xdr:rowOff>
    </xdr:to>
    <xdr:pic>
      <xdr:nvPicPr>
        <xdr:cNvPr id="10" name="Picture 9" descr="Output image">
          <a:extLst>
            <a:ext uri="{FF2B5EF4-FFF2-40B4-BE49-F238E27FC236}">
              <a16:creationId xmlns:a16="http://schemas.microsoft.com/office/drawing/2014/main" id="{99D38FB5-46BE-BF33-49FC-A85248C69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7059" y="8778874"/>
          <a:ext cx="3125315" cy="2000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266000</xdr:colOff>
      <xdr:row>59</xdr:row>
      <xdr:rowOff>79374</xdr:rowOff>
    </xdr:from>
    <xdr:to>
      <xdr:col>16</xdr:col>
      <xdr:colOff>571499</xdr:colOff>
      <xdr:row>69</xdr:row>
      <xdr:rowOff>174623</xdr:rowOff>
    </xdr:to>
    <xdr:pic>
      <xdr:nvPicPr>
        <xdr:cNvPr id="11" name="Picture 10" descr="Output image">
          <a:extLst>
            <a:ext uri="{FF2B5EF4-FFF2-40B4-BE49-F238E27FC236}">
              <a16:creationId xmlns:a16="http://schemas.microsoft.com/office/drawing/2014/main" id="{D249D05D-1ECF-D894-7880-4113D06D9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5875" y="12255499"/>
          <a:ext cx="3639249" cy="2158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552049</xdr:colOff>
      <xdr:row>73</xdr:row>
      <xdr:rowOff>7619</xdr:rowOff>
    </xdr:from>
    <xdr:to>
      <xdr:col>13</xdr:col>
      <xdr:colOff>566160</xdr:colOff>
      <xdr:row>86</xdr:row>
      <xdr:rowOff>9172</xdr:rowOff>
    </xdr:to>
    <xdr:pic>
      <xdr:nvPicPr>
        <xdr:cNvPr id="14" name="Picture 13" descr="Output image">
          <a:extLst>
            <a:ext uri="{FF2B5EF4-FFF2-40B4-BE49-F238E27FC236}">
              <a16:creationId xmlns:a16="http://schemas.microsoft.com/office/drawing/2014/main" id="{95F701A1-0815-490D-3653-A8E745B6F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4346" y="15041673"/>
          <a:ext cx="8389246" cy="267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1E028-B9A0-4033-B6E8-ACA4C663364A}" name="Table1" displayName="Table1" ref="A1:E6" totalsRowShown="0">
  <autoFilter ref="A1:E6" xr:uid="{F441E028-B9A0-4033-B6E8-ACA4C663364A}"/>
  <tableColumns count="5">
    <tableColumn id="1" xr3:uid="{B818DDB2-128E-422A-A7B1-2381543EC342}" name="Air level"/>
    <tableColumn id="2" xr3:uid="{00F79F4E-D9D2-482F-83C3-7CAA46B569E6}" name="Charge (Q) "/>
    <tableColumn id="3" xr3:uid="{CD6701CF-9AAF-4D7D-9F81-9105BBD8D207}" name="Energy (wt)"/>
    <tableColumn id="4" xr3:uid="{86E82E5C-F3F6-486B-AD61-AAD660080F63}" name="Theoretical value of capacitance (Ct)"/>
    <tableColumn id="5" xr3:uid="{BEA6BEE7-2081-4B7B-A011-E179BDE123D3}" name="Practical value of capacitance (C = Q/V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58DDC4-7711-4887-A991-48B7436C6A2F}" name="Table13" displayName="Table13" ref="A10:E15" totalsRowShown="0">
  <autoFilter ref="A10:E15" xr:uid="{C258DDC4-7711-4887-A991-48B7436C6A2F}"/>
  <tableColumns count="5">
    <tableColumn id="1" xr3:uid="{C3B2325B-6AEA-4CFE-ACC7-D5D4983AA077}" name="Water level"/>
    <tableColumn id="2" xr3:uid="{1E23196C-F2EA-43CC-BFA1-73B311DE1340}" name="Charge (Q) "/>
    <tableColumn id="3" xr3:uid="{D8E305B0-7863-4D76-9734-CA9B0BF2CD97}" name="Energy (wt)"/>
    <tableColumn id="4" xr3:uid="{CB7FBA38-3EB9-4B3D-8941-850FC391CE69}" name="Theoretical value of capacitance (Ct)">
      <calculatedColumnFormula>(2*C11)/16</calculatedColumnFormula>
    </tableColumn>
    <tableColumn id="5" xr3:uid="{1A1F623A-142D-486D-880E-4F3FC348DADC}" name="Practical value of capacitance (C = Q/V)">
      <calculatedColumnFormula>B11/4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06AAFF-0951-471E-B33E-EBB100D286E2}" name="Table134" displayName="Table134" ref="A27:E32" totalsRowShown="0">
  <autoFilter ref="A27:E32" xr:uid="{1806AAFF-0951-471E-B33E-EBB100D286E2}"/>
  <tableColumns count="5">
    <tableColumn id="1" xr3:uid="{A72B2A9D-B04D-4309-AA4B-2E2265A9CB06}" name="Water level"/>
    <tableColumn id="2" xr3:uid="{7E872267-897E-49FF-9F91-45EC556B9CC1}" name="Charge (Q) "/>
    <tableColumn id="3" xr3:uid="{C1DB88E1-AC4D-49EA-9720-5BC9C061ADF2}" name="Energy (wt)"/>
    <tableColumn id="4" xr3:uid="{E20A29F7-844A-4D6A-8F09-DF1879AE13C6}" name="Theoretical value of capacitance (Ct)">
      <calculatedColumnFormula>(2*C28)/16</calculatedColumnFormula>
    </tableColumn>
    <tableColumn id="5" xr3:uid="{4B5D945F-EB6C-4C97-8E44-4B95CB886709}" name="Practical value of capacitance (C = Q/V)">
      <calculatedColumnFormula>B28/4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D8684F-E807-4822-9C80-E20476AAF3C2}" name="Table1345" displayName="Table1345" ref="A18:E23" totalsRowShown="0">
  <autoFilter ref="A18:E23" xr:uid="{37D8684F-E807-4822-9C80-E20476AAF3C2}"/>
  <tableColumns count="5">
    <tableColumn id="1" xr3:uid="{CA019A90-CD6D-4B23-9B8A-F6683DF93D35}" name="Air level"/>
    <tableColumn id="2" xr3:uid="{7B2C2645-4350-4E98-9EF1-BC4D5A6EC59D}" name="Charge (Q) "/>
    <tableColumn id="3" xr3:uid="{0991B812-63A1-4E84-ADF7-62F80343951F}" name="Energy (wt)"/>
    <tableColumn id="4" xr3:uid="{FD2A478C-4BB1-44F6-9511-B2F0EBCA0076}" name="Theoretical value of capacitance (Ct)">
      <calculatedColumnFormula>(2*C19)/16</calculatedColumnFormula>
    </tableColumn>
    <tableColumn id="5" xr3:uid="{1331B25A-6163-403D-B52B-493AF47D7C9B}" name="Practical value of capacitance (C = Q/V)">
      <calculatedColumnFormula>B19/4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718C09-DDBE-4E51-B9A5-F9638BA0E112}" name="Table13456" displayName="Table13456" ref="A44:E49" totalsRowShown="0">
  <autoFilter ref="A44:E49" xr:uid="{A5718C09-DDBE-4E51-B9A5-F9638BA0E112}"/>
  <tableColumns count="5">
    <tableColumn id="1" xr3:uid="{E2F01926-8597-4F74-A53B-ECF364D52A5F}" name="Water level"/>
    <tableColumn id="2" xr3:uid="{47BEE087-6115-427E-8F12-7E50A251B426}" name="Charge (Q) "/>
    <tableColumn id="3" xr3:uid="{F5D3D9B5-7B12-4032-8A30-D1353BBBEAB7}" name="Energy (wt)"/>
    <tableColumn id="4" xr3:uid="{F46943C0-83BA-4DC6-AC93-F795729FEE27}" name="Theoretical value of capacitance (Ct)">
      <calculatedColumnFormula>(2*C45)/16</calculatedColumnFormula>
    </tableColumn>
    <tableColumn id="5" xr3:uid="{B67B7107-6D11-463A-8049-232762BEB50C}" name="Practical value of capacitance (C = Q/V)">
      <calculatedColumnFormula>B45/4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88A975-FC5E-42D2-9CF2-3E63AD0A90F8}" name="Table134567" displayName="Table134567" ref="A35:E40" totalsRowShown="0">
  <autoFilter ref="A35:E40" xr:uid="{EA88A975-FC5E-42D2-9CF2-3E63AD0A90F8}"/>
  <tableColumns count="5">
    <tableColumn id="1" xr3:uid="{10ECA7FF-2E2F-4BD7-BAC7-2787AC7B1185}" name="Air level"/>
    <tableColumn id="2" xr3:uid="{A7468BA7-F27C-4D64-A755-393CEC40834F}" name="Charge (Q) "/>
    <tableColumn id="3" xr3:uid="{FF4CEAB6-6D4A-4B4C-9BC3-38B30B4C9803}" name="Energy (wt)"/>
    <tableColumn id="4" xr3:uid="{B738188B-AA01-4F33-8C88-8CA6FA9CAD19}" name="Theoretical value of capacitance (Ct)">
      <calculatedColumnFormula>(2*C36)/16</calculatedColumnFormula>
    </tableColumn>
    <tableColumn id="5" xr3:uid="{D5AC055F-5A98-4A1D-AC67-1C2FF20753AB}" name="Practical value of capacitance (C = Q/V)">
      <calculatedColumnFormula>B36/4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BC9E2B-D5E2-45C6-A605-E7BE0DDE6047}" name="Table1345678" displayName="Table1345678" ref="A61:E66" totalsRowShown="0">
  <autoFilter ref="A61:E66" xr:uid="{5EBC9E2B-D5E2-45C6-A605-E7BE0DDE6047}"/>
  <tableColumns count="5">
    <tableColumn id="1" xr3:uid="{D363A775-C1F7-499D-A596-234B68F5DB33}" name="Water level"/>
    <tableColumn id="2" xr3:uid="{A57F647B-0CB8-4478-BF19-0BB276830FFF}" name="Charge (Q) "/>
    <tableColumn id="3" xr3:uid="{CF97AF48-B0C4-480E-A3D7-7CCA622A9FEB}" name="Energy (wt)"/>
    <tableColumn id="4" xr3:uid="{7B912857-39E2-4CBC-AA58-53997A3EE13D}" name="Theoretical value of capacitance (Ct)">
      <calculatedColumnFormula>(2*C62)/16</calculatedColumnFormula>
    </tableColumn>
    <tableColumn id="5" xr3:uid="{EE707B87-D09C-49BD-8195-D9A823B533A6}" name="Practical value of capacitance (C = Q/V)">
      <calculatedColumnFormula>B62/4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BD0DD6-5D56-4284-9DD1-304742A5B3BB}" name="Table13456789" displayName="Table13456789" ref="A52:E57" totalsRowShown="0">
  <autoFilter ref="A52:E57" xr:uid="{11BD0DD6-5D56-4284-9DD1-304742A5B3BB}"/>
  <tableColumns count="5">
    <tableColumn id="1" xr3:uid="{AA361281-432C-4CE6-8039-0988059E5E75}" name="Air level"/>
    <tableColumn id="2" xr3:uid="{04FEC5EE-A81F-4DD6-83F4-48D63794A80B}" name="Charge (Q) "/>
    <tableColumn id="3" xr3:uid="{F9B7C23D-8E12-47B0-BBD4-971F5F8EC203}" name="Energy (wt)"/>
    <tableColumn id="4" xr3:uid="{9BC4602D-3F0D-4ADF-B46A-90AF282C9165}" name="Theoretical value of capacitance (Ct)">
      <calculatedColumnFormula>(2*C53)/16</calculatedColumnFormula>
    </tableColumn>
    <tableColumn id="5" xr3:uid="{E83FA40C-3602-40B2-AF86-92232D160B48}" name="Practical value of capacitance (C = Q/V)">
      <calculatedColumnFormula>B53/4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DCC9-723A-034B-8898-BF3B4887C96B}">
  <dimension ref="A1:I87"/>
  <sheetViews>
    <sheetView topLeftCell="H66" workbookViewId="0">
      <selection activeCell="I47" sqref="I47:I65"/>
    </sheetView>
  </sheetViews>
  <sheetFormatPr defaultColWidth="10.6640625" defaultRowHeight="16" x14ac:dyDescent="0.4"/>
  <cols>
    <col min="1" max="1" width="27.5" customWidth="1"/>
    <col min="2" max="2" width="25.6640625" style="8" customWidth="1"/>
    <col min="3" max="3" width="23.25" style="8" customWidth="1"/>
    <col min="4" max="4" width="29.58203125" customWidth="1"/>
    <col min="5" max="5" width="32.9140625" customWidth="1"/>
    <col min="6" max="6" width="30.5" customWidth="1"/>
    <col min="7" max="7" width="13.1640625" customWidth="1"/>
    <col min="8" max="8" width="24.6640625" customWidth="1"/>
    <col min="9" max="9" width="21.33203125" customWidth="1"/>
  </cols>
  <sheetData>
    <row r="1" spans="1:9" ht="21" x14ac:dyDescent="0.5">
      <c r="A1" s="1" t="s">
        <v>1</v>
      </c>
      <c r="B1" s="7" t="s">
        <v>17</v>
      </c>
      <c r="C1" s="10" t="s">
        <v>14</v>
      </c>
      <c r="D1" s="1"/>
    </row>
    <row r="2" spans="1:9" x14ac:dyDescent="0.4">
      <c r="A2" t="s">
        <v>0</v>
      </c>
      <c r="B2" s="8" t="s">
        <v>18</v>
      </c>
      <c r="C2" s="8" t="s">
        <v>19</v>
      </c>
      <c r="D2" t="s">
        <v>13</v>
      </c>
      <c r="E2" t="s">
        <v>12</v>
      </c>
      <c r="F2" t="s">
        <v>30</v>
      </c>
      <c r="G2" t="s">
        <v>26</v>
      </c>
      <c r="H2" t="s">
        <v>29</v>
      </c>
      <c r="I2" t="s">
        <v>28</v>
      </c>
    </row>
    <row r="3" spans="1:9" x14ac:dyDescent="0.4">
      <c r="A3" s="2">
        <v>0.1</v>
      </c>
      <c r="B3" s="9">
        <v>30.6</v>
      </c>
      <c r="C3" s="9">
        <v>324</v>
      </c>
      <c r="D3" s="4">
        <f>C3-B3</f>
        <v>293.39999999999998</v>
      </c>
      <c r="E3" s="4">
        <f>(2.5/(D3))*3</f>
        <v>2.556237218813906E-2</v>
      </c>
      <c r="F3">
        <v>24053</v>
      </c>
      <c r="G3" s="4">
        <f>1000 * E3 * (1.75^2 * PI())</f>
        <v>245.93884206591872</v>
      </c>
      <c r="H3">
        <f>F3*A3</f>
        <v>2405.3000000000002</v>
      </c>
      <c r="I3" s="3">
        <f>(1-(ABS(G3-H3)/H3))</f>
        <v>0.1022487182746098</v>
      </c>
    </row>
    <row r="4" spans="1:9" x14ac:dyDescent="0.4">
      <c r="A4" s="2">
        <v>0.15</v>
      </c>
      <c r="B4" s="9">
        <v>30.6</v>
      </c>
      <c r="C4" s="9">
        <v>324</v>
      </c>
      <c r="D4" s="4">
        <f t="shared" ref="D4:D21" si="0">C4-B4</f>
        <v>293.39999999999998</v>
      </c>
      <c r="E4" s="4">
        <f t="shared" ref="E4:E21" si="1">(2.5/(D4))*3</f>
        <v>2.556237218813906E-2</v>
      </c>
      <c r="F4">
        <v>24053</v>
      </c>
      <c r="G4" s="4">
        <f t="shared" ref="G4:G21" si="2">1000 * E4 * (1.75^2 * PI())</f>
        <v>245.93884206591872</v>
      </c>
      <c r="H4">
        <f t="shared" ref="H4:H21" si="3">F4*A4</f>
        <v>3607.95</v>
      </c>
      <c r="I4" s="3">
        <f t="shared" ref="I4:I21" si="4">(1-(ABS(G4-H4)/H4))</f>
        <v>6.816581218307316E-2</v>
      </c>
    </row>
    <row r="5" spans="1:9" x14ac:dyDescent="0.4">
      <c r="A5" s="2">
        <v>0.2</v>
      </c>
      <c r="B5" s="9">
        <v>30.6</v>
      </c>
      <c r="C5" s="9">
        <v>324</v>
      </c>
      <c r="D5" s="4">
        <f t="shared" si="0"/>
        <v>293.39999999999998</v>
      </c>
      <c r="E5" s="4">
        <f t="shared" si="1"/>
        <v>2.556237218813906E-2</v>
      </c>
      <c r="F5">
        <v>24053</v>
      </c>
      <c r="G5" s="4">
        <f t="shared" si="2"/>
        <v>245.93884206591872</v>
      </c>
      <c r="H5">
        <f t="shared" si="3"/>
        <v>4810.6000000000004</v>
      </c>
      <c r="I5" s="3">
        <f t="shared" si="4"/>
        <v>5.1124359137304842E-2</v>
      </c>
    </row>
    <row r="6" spans="1:9" x14ac:dyDescent="0.4">
      <c r="A6" s="2">
        <v>0.25</v>
      </c>
      <c r="B6" s="9">
        <v>30.6</v>
      </c>
      <c r="C6" s="9">
        <v>324</v>
      </c>
      <c r="D6" s="4">
        <f t="shared" si="0"/>
        <v>293.39999999999998</v>
      </c>
      <c r="E6" s="4">
        <f t="shared" si="1"/>
        <v>2.556237218813906E-2</v>
      </c>
      <c r="F6">
        <v>24053</v>
      </c>
      <c r="G6" s="4">
        <f t="shared" si="2"/>
        <v>245.93884206591872</v>
      </c>
      <c r="H6">
        <f t="shared" si="3"/>
        <v>6013.25</v>
      </c>
      <c r="I6" s="3">
        <f t="shared" si="4"/>
        <v>4.089948730984394E-2</v>
      </c>
    </row>
    <row r="7" spans="1:9" x14ac:dyDescent="0.4">
      <c r="A7" s="2">
        <v>0.3</v>
      </c>
      <c r="B7" s="9">
        <v>30.6</v>
      </c>
      <c r="C7" s="9">
        <v>324</v>
      </c>
      <c r="D7" s="4">
        <f t="shared" si="0"/>
        <v>293.39999999999998</v>
      </c>
      <c r="E7" s="4">
        <f t="shared" si="1"/>
        <v>2.556237218813906E-2</v>
      </c>
      <c r="F7">
        <v>24053</v>
      </c>
      <c r="G7" s="4">
        <f t="shared" si="2"/>
        <v>245.93884206591872</v>
      </c>
      <c r="H7">
        <f t="shared" si="3"/>
        <v>7215.9</v>
      </c>
      <c r="I7" s="3">
        <f t="shared" si="4"/>
        <v>3.4082906091536636E-2</v>
      </c>
    </row>
    <row r="8" spans="1:9" x14ac:dyDescent="0.4">
      <c r="A8" s="2">
        <v>0.35</v>
      </c>
      <c r="B8" s="9">
        <v>30.6</v>
      </c>
      <c r="C8" s="9">
        <v>324</v>
      </c>
      <c r="D8" s="4">
        <f t="shared" si="0"/>
        <v>293.39999999999998</v>
      </c>
      <c r="E8" s="4">
        <f t="shared" si="1"/>
        <v>2.556237218813906E-2</v>
      </c>
      <c r="F8">
        <v>24053</v>
      </c>
      <c r="G8" s="4">
        <f t="shared" si="2"/>
        <v>245.93884206591872</v>
      </c>
      <c r="H8">
        <f t="shared" si="3"/>
        <v>8418.5499999999993</v>
      </c>
      <c r="I8" s="3">
        <f t="shared" si="4"/>
        <v>2.9213919507031338E-2</v>
      </c>
    </row>
    <row r="9" spans="1:9" x14ac:dyDescent="0.4">
      <c r="A9" s="2">
        <v>0.4</v>
      </c>
      <c r="B9" s="9">
        <v>30.6</v>
      </c>
      <c r="C9" s="9">
        <v>324</v>
      </c>
      <c r="D9" s="4">
        <f t="shared" si="0"/>
        <v>293.39999999999998</v>
      </c>
      <c r="E9" s="4">
        <f t="shared" si="1"/>
        <v>2.556237218813906E-2</v>
      </c>
      <c r="F9">
        <v>24053</v>
      </c>
      <c r="G9" s="4">
        <f t="shared" si="2"/>
        <v>245.93884206591872</v>
      </c>
      <c r="H9">
        <f t="shared" si="3"/>
        <v>9621.2000000000007</v>
      </c>
      <c r="I9" s="3">
        <f t="shared" si="4"/>
        <v>2.5562179568652366E-2</v>
      </c>
    </row>
    <row r="10" spans="1:9" x14ac:dyDescent="0.4">
      <c r="A10" s="2">
        <v>0.45</v>
      </c>
      <c r="B10" s="9">
        <v>30.6</v>
      </c>
      <c r="C10" s="9">
        <v>324</v>
      </c>
      <c r="D10" s="4">
        <f t="shared" si="0"/>
        <v>293.39999999999998</v>
      </c>
      <c r="E10" s="4">
        <f t="shared" si="1"/>
        <v>2.556237218813906E-2</v>
      </c>
      <c r="F10">
        <v>24053</v>
      </c>
      <c r="G10" s="4">
        <f t="shared" si="2"/>
        <v>245.93884206591872</v>
      </c>
      <c r="H10">
        <f t="shared" si="3"/>
        <v>10823.85</v>
      </c>
      <c r="I10" s="3">
        <f t="shared" si="4"/>
        <v>2.2721937394357683E-2</v>
      </c>
    </row>
    <row r="11" spans="1:9" x14ac:dyDescent="0.4">
      <c r="A11" s="2">
        <v>0.5</v>
      </c>
      <c r="B11" s="9">
        <v>30.6</v>
      </c>
      <c r="C11" s="9">
        <v>324</v>
      </c>
      <c r="D11" s="4">
        <f t="shared" si="0"/>
        <v>293.39999999999998</v>
      </c>
      <c r="E11" s="4">
        <f t="shared" si="1"/>
        <v>2.556237218813906E-2</v>
      </c>
      <c r="F11">
        <v>24053</v>
      </c>
      <c r="G11" s="4">
        <f t="shared" si="2"/>
        <v>245.93884206591872</v>
      </c>
      <c r="H11">
        <f t="shared" si="3"/>
        <v>12026.5</v>
      </c>
      <c r="I11" s="3">
        <f t="shared" si="4"/>
        <v>2.0449743654921915E-2</v>
      </c>
    </row>
    <row r="12" spans="1:9" x14ac:dyDescent="0.4">
      <c r="A12" s="2">
        <v>0.55000000000000004</v>
      </c>
      <c r="B12" s="9">
        <v>30.6</v>
      </c>
      <c r="C12" s="9">
        <v>324</v>
      </c>
      <c r="D12" s="4">
        <f t="shared" si="0"/>
        <v>293.39999999999998</v>
      </c>
      <c r="E12" s="4">
        <f t="shared" si="1"/>
        <v>2.556237218813906E-2</v>
      </c>
      <c r="F12">
        <v>24053</v>
      </c>
      <c r="G12" s="4">
        <f t="shared" si="2"/>
        <v>245.93884206591872</v>
      </c>
      <c r="H12">
        <f t="shared" si="3"/>
        <v>13229.150000000001</v>
      </c>
      <c r="I12" s="3">
        <f t="shared" si="4"/>
        <v>1.8590676049928923E-2</v>
      </c>
    </row>
    <row r="13" spans="1:9" x14ac:dyDescent="0.4">
      <c r="A13" s="2">
        <v>0.6</v>
      </c>
      <c r="B13" s="9">
        <v>30.6</v>
      </c>
      <c r="C13" s="9">
        <v>324</v>
      </c>
      <c r="D13" s="4">
        <f t="shared" si="0"/>
        <v>293.39999999999998</v>
      </c>
      <c r="E13" s="4">
        <f t="shared" si="1"/>
        <v>2.556237218813906E-2</v>
      </c>
      <c r="F13">
        <v>24053</v>
      </c>
      <c r="G13" s="4">
        <f t="shared" si="2"/>
        <v>245.93884206591872</v>
      </c>
      <c r="H13">
        <f t="shared" si="3"/>
        <v>14431.8</v>
      </c>
      <c r="I13" s="3">
        <f t="shared" si="4"/>
        <v>1.7041453045768207E-2</v>
      </c>
    </row>
    <row r="14" spans="1:9" x14ac:dyDescent="0.4">
      <c r="A14" s="2">
        <v>0.65</v>
      </c>
      <c r="B14" s="9">
        <v>30.6</v>
      </c>
      <c r="C14" s="9">
        <v>324</v>
      </c>
      <c r="D14" s="4">
        <f t="shared" si="0"/>
        <v>293.39999999999998</v>
      </c>
      <c r="E14" s="4">
        <f t="shared" si="1"/>
        <v>2.556237218813906E-2</v>
      </c>
      <c r="F14">
        <v>24053</v>
      </c>
      <c r="G14" s="4">
        <f t="shared" si="2"/>
        <v>245.93884206591872</v>
      </c>
      <c r="H14">
        <f t="shared" si="3"/>
        <v>15634.45</v>
      </c>
      <c r="I14" s="3">
        <f t="shared" si="4"/>
        <v>1.5730572042247593E-2</v>
      </c>
    </row>
    <row r="15" spans="1:9" x14ac:dyDescent="0.4">
      <c r="A15" s="2">
        <v>0.7</v>
      </c>
      <c r="B15" s="9">
        <v>30.6</v>
      </c>
      <c r="C15" s="9">
        <v>324</v>
      </c>
      <c r="D15" s="4">
        <f t="shared" si="0"/>
        <v>293.39999999999998</v>
      </c>
      <c r="E15" s="4">
        <f t="shared" si="1"/>
        <v>2.556237218813906E-2</v>
      </c>
      <c r="F15">
        <v>24053</v>
      </c>
      <c r="G15" s="4">
        <f t="shared" si="2"/>
        <v>245.93884206591872</v>
      </c>
      <c r="H15">
        <f t="shared" si="3"/>
        <v>16837.099999999999</v>
      </c>
      <c r="I15" s="3">
        <f t="shared" si="4"/>
        <v>1.460695975351578E-2</v>
      </c>
    </row>
    <row r="16" spans="1:9" x14ac:dyDescent="0.4">
      <c r="A16" s="2">
        <v>0.75</v>
      </c>
      <c r="B16" s="9">
        <v>30.6</v>
      </c>
      <c r="C16" s="9">
        <v>324</v>
      </c>
      <c r="D16" s="4">
        <f t="shared" si="0"/>
        <v>293.39999999999998</v>
      </c>
      <c r="E16" s="4">
        <f t="shared" si="1"/>
        <v>2.556237218813906E-2</v>
      </c>
      <c r="F16">
        <v>24053</v>
      </c>
      <c r="G16" s="4">
        <f t="shared" si="2"/>
        <v>245.93884206591872</v>
      </c>
      <c r="H16">
        <f t="shared" si="3"/>
        <v>18039.75</v>
      </c>
      <c r="I16" s="3">
        <f t="shared" si="4"/>
        <v>1.3633162436614721E-2</v>
      </c>
    </row>
    <row r="17" spans="1:9" x14ac:dyDescent="0.4">
      <c r="A17" s="2">
        <v>0.8</v>
      </c>
      <c r="B17" s="9">
        <v>30.6</v>
      </c>
      <c r="C17" s="9">
        <v>324</v>
      </c>
      <c r="D17" s="4">
        <f t="shared" si="0"/>
        <v>293.39999999999998</v>
      </c>
      <c r="E17" s="4">
        <f t="shared" si="1"/>
        <v>2.556237218813906E-2</v>
      </c>
      <c r="F17">
        <v>24053</v>
      </c>
      <c r="G17" s="4">
        <f t="shared" si="2"/>
        <v>245.93884206591872</v>
      </c>
      <c r="H17">
        <f t="shared" si="3"/>
        <v>19242.400000000001</v>
      </c>
      <c r="I17" s="3">
        <f t="shared" si="4"/>
        <v>1.2781089784326238E-2</v>
      </c>
    </row>
    <row r="18" spans="1:9" x14ac:dyDescent="0.4">
      <c r="A18" s="2">
        <v>0.85</v>
      </c>
      <c r="B18" s="9">
        <v>30.6</v>
      </c>
      <c r="C18" s="9">
        <v>324</v>
      </c>
      <c r="D18" s="4">
        <f t="shared" si="0"/>
        <v>293.39999999999998</v>
      </c>
      <c r="E18" s="4">
        <f t="shared" si="1"/>
        <v>2.556237218813906E-2</v>
      </c>
      <c r="F18">
        <v>24053</v>
      </c>
      <c r="G18" s="4">
        <f t="shared" si="2"/>
        <v>245.93884206591872</v>
      </c>
      <c r="H18">
        <f t="shared" si="3"/>
        <v>20445.05</v>
      </c>
      <c r="I18" s="3">
        <f t="shared" si="4"/>
        <v>1.2029260973483558E-2</v>
      </c>
    </row>
    <row r="19" spans="1:9" x14ac:dyDescent="0.4">
      <c r="A19" s="2">
        <v>0.9</v>
      </c>
      <c r="B19" s="9">
        <v>30.6</v>
      </c>
      <c r="C19" s="9">
        <v>324</v>
      </c>
      <c r="D19" s="4">
        <f t="shared" si="0"/>
        <v>293.39999999999998</v>
      </c>
      <c r="E19" s="4">
        <f t="shared" si="1"/>
        <v>2.556237218813906E-2</v>
      </c>
      <c r="F19">
        <v>24053</v>
      </c>
      <c r="G19" s="4">
        <f t="shared" si="2"/>
        <v>245.93884206591872</v>
      </c>
      <c r="H19">
        <f t="shared" si="3"/>
        <v>21647.7</v>
      </c>
      <c r="I19" s="3">
        <f t="shared" si="4"/>
        <v>1.1360968697178953E-2</v>
      </c>
    </row>
    <row r="20" spans="1:9" x14ac:dyDescent="0.4">
      <c r="A20" s="2">
        <v>0.95</v>
      </c>
      <c r="B20" s="9">
        <v>30.6</v>
      </c>
      <c r="C20" s="9">
        <v>324</v>
      </c>
      <c r="D20" s="4">
        <f t="shared" si="0"/>
        <v>293.39999999999998</v>
      </c>
      <c r="E20" s="4">
        <f t="shared" si="1"/>
        <v>2.556237218813906E-2</v>
      </c>
      <c r="F20">
        <v>24053</v>
      </c>
      <c r="G20" s="4">
        <f t="shared" si="2"/>
        <v>245.93884206591872</v>
      </c>
      <c r="H20">
        <f t="shared" si="3"/>
        <v>22850.35</v>
      </c>
      <c r="I20" s="3">
        <f t="shared" si="4"/>
        <v>1.0763022976274739E-2</v>
      </c>
    </row>
    <row r="21" spans="1:9" x14ac:dyDescent="0.4">
      <c r="A21" s="2">
        <v>1</v>
      </c>
      <c r="B21" s="9">
        <v>30.6</v>
      </c>
      <c r="C21" s="9">
        <v>324</v>
      </c>
      <c r="D21" s="4">
        <f t="shared" si="0"/>
        <v>293.39999999999998</v>
      </c>
      <c r="E21" s="4">
        <f t="shared" si="1"/>
        <v>2.556237218813906E-2</v>
      </c>
      <c r="F21">
        <v>24053</v>
      </c>
      <c r="G21" s="4">
        <f t="shared" si="2"/>
        <v>245.93884206591872</v>
      </c>
      <c r="H21">
        <f t="shared" si="3"/>
        <v>24053</v>
      </c>
      <c r="I21" s="3">
        <f t="shared" si="4"/>
        <v>1.0224871827461013E-2</v>
      </c>
    </row>
    <row r="23" spans="1:9" ht="21" x14ac:dyDescent="0.5">
      <c r="A23" s="1" t="s">
        <v>3</v>
      </c>
      <c r="B23" s="7" t="s">
        <v>17</v>
      </c>
      <c r="C23" s="10" t="s">
        <v>14</v>
      </c>
      <c r="D23" s="1"/>
    </row>
    <row r="24" spans="1:9" x14ac:dyDescent="0.4">
      <c r="A24" t="s">
        <v>0</v>
      </c>
      <c r="B24" s="8" t="s">
        <v>18</v>
      </c>
      <c r="C24" s="8" t="s">
        <v>19</v>
      </c>
      <c r="D24" t="s">
        <v>21</v>
      </c>
      <c r="E24" t="s">
        <v>25</v>
      </c>
      <c r="F24" t="s">
        <v>30</v>
      </c>
      <c r="G24" t="s">
        <v>26</v>
      </c>
      <c r="H24" t="s">
        <v>29</v>
      </c>
      <c r="I24" t="s">
        <v>28</v>
      </c>
    </row>
    <row r="25" spans="1:9" x14ac:dyDescent="0.4">
      <c r="A25" s="2">
        <v>0.1</v>
      </c>
      <c r="B25" s="9">
        <v>38.53</v>
      </c>
      <c r="C25" s="9">
        <v>361.45</v>
      </c>
      <c r="D25" s="8">
        <f>C25-B25</f>
        <v>322.91999999999996</v>
      </c>
      <c r="E25">
        <f>(2.5/(D25))*3</f>
        <v>2.3225566703827576E-2</v>
      </c>
      <c r="F25">
        <v>24053</v>
      </c>
      <c r="G25">
        <f>1000 * E25 * (1.75^2 * PI())</f>
        <v>223.45613855487599</v>
      </c>
      <c r="H25">
        <f>F25*A25</f>
        <v>2405.3000000000002</v>
      </c>
      <c r="I25" s="3">
        <f>(1-(ABS(G25-H25)/H25))</f>
        <v>9.290156677124517E-2</v>
      </c>
    </row>
    <row r="26" spans="1:9" x14ac:dyDescent="0.4">
      <c r="A26" s="2">
        <v>0.15</v>
      </c>
      <c r="B26" s="9">
        <v>38.53</v>
      </c>
      <c r="C26" s="9">
        <v>361.45</v>
      </c>
      <c r="D26" s="8">
        <f t="shared" ref="D26:D43" si="5">C26-B26</f>
        <v>322.91999999999996</v>
      </c>
      <c r="E26">
        <f t="shared" ref="E26:E43" si="6">(2.5/(D26))*3</f>
        <v>2.3225566703827576E-2</v>
      </c>
      <c r="F26">
        <v>24053</v>
      </c>
      <c r="G26">
        <f t="shared" ref="G26:G43" si="7">1000 * E26 * (1.75^2 * PI())</f>
        <v>223.45613855487599</v>
      </c>
      <c r="H26">
        <f t="shared" ref="H26:H43" si="8">F26*A26</f>
        <v>3607.95</v>
      </c>
      <c r="I26" s="3">
        <f>(1-(ABS(G26-H26)/H26))</f>
        <v>6.193437784749678E-2</v>
      </c>
    </row>
    <row r="27" spans="1:9" x14ac:dyDescent="0.4">
      <c r="A27" s="2">
        <v>0.2</v>
      </c>
      <c r="B27" s="9">
        <v>38.53</v>
      </c>
      <c r="C27" s="9">
        <v>361.45</v>
      </c>
      <c r="D27" s="8">
        <f t="shared" si="5"/>
        <v>322.91999999999996</v>
      </c>
      <c r="E27">
        <f t="shared" si="6"/>
        <v>2.3225566703827576E-2</v>
      </c>
      <c r="F27">
        <v>24053</v>
      </c>
      <c r="G27">
        <f t="shared" si="7"/>
        <v>223.45613855487599</v>
      </c>
      <c r="H27">
        <f t="shared" si="8"/>
        <v>4810.6000000000004</v>
      </c>
      <c r="I27" s="3">
        <f>(1-(ABS(G27-H27)/H27))</f>
        <v>4.6450783385622585E-2</v>
      </c>
    </row>
    <row r="28" spans="1:9" x14ac:dyDescent="0.4">
      <c r="A28" s="2">
        <v>0.25</v>
      </c>
      <c r="B28" s="9">
        <v>38.53</v>
      </c>
      <c r="C28" s="9">
        <v>361.45</v>
      </c>
      <c r="D28" s="8">
        <f t="shared" si="5"/>
        <v>322.91999999999996</v>
      </c>
      <c r="E28">
        <f t="shared" si="6"/>
        <v>2.3225566703827576E-2</v>
      </c>
      <c r="F28">
        <v>24053</v>
      </c>
      <c r="G28">
        <f t="shared" si="7"/>
        <v>223.45613855487599</v>
      </c>
      <c r="H28">
        <f t="shared" si="8"/>
        <v>6013.25</v>
      </c>
      <c r="I28" s="3">
        <f>(1-(ABS(G28-H28)/H28))</f>
        <v>3.7160626708498068E-2</v>
      </c>
    </row>
    <row r="29" spans="1:9" x14ac:dyDescent="0.4">
      <c r="A29" s="2">
        <v>0.3</v>
      </c>
      <c r="B29" s="9">
        <v>38.53</v>
      </c>
      <c r="C29" s="9">
        <v>361.45</v>
      </c>
      <c r="D29" s="8">
        <f t="shared" si="5"/>
        <v>322.91999999999996</v>
      </c>
      <c r="E29">
        <f t="shared" si="6"/>
        <v>2.3225566703827576E-2</v>
      </c>
      <c r="F29">
        <v>24053</v>
      </c>
      <c r="G29">
        <f t="shared" si="7"/>
        <v>223.45613855487599</v>
      </c>
      <c r="H29">
        <f t="shared" si="8"/>
        <v>7215.9</v>
      </c>
      <c r="I29" s="3">
        <f>(1-(ABS(G29-H29)/H29))</f>
        <v>3.096718892374839E-2</v>
      </c>
    </row>
    <row r="30" spans="1:9" x14ac:dyDescent="0.4">
      <c r="A30" s="2">
        <v>0.35</v>
      </c>
      <c r="B30" s="9">
        <v>38.53</v>
      </c>
      <c r="C30" s="9">
        <v>361.45</v>
      </c>
      <c r="D30" s="8">
        <f t="shared" si="5"/>
        <v>322.91999999999996</v>
      </c>
      <c r="E30">
        <f t="shared" si="6"/>
        <v>2.3225566703827576E-2</v>
      </c>
      <c r="F30">
        <v>24053</v>
      </c>
      <c r="G30">
        <f t="shared" si="7"/>
        <v>223.45613855487599</v>
      </c>
      <c r="H30">
        <f t="shared" si="8"/>
        <v>8418.5499999999993</v>
      </c>
      <c r="I30" s="3">
        <f t="shared" ref="I26:I43" si="9">(1-(ABS(G30-H30)/H30))</f>
        <v>2.6543304791784461E-2</v>
      </c>
    </row>
    <row r="31" spans="1:9" x14ac:dyDescent="0.4">
      <c r="A31" s="2">
        <v>0.4</v>
      </c>
      <c r="B31" s="9">
        <v>38.53</v>
      </c>
      <c r="C31" s="9">
        <v>361.45</v>
      </c>
      <c r="D31" s="8">
        <f t="shared" si="5"/>
        <v>322.91999999999996</v>
      </c>
      <c r="E31">
        <f t="shared" si="6"/>
        <v>2.3225566703827576E-2</v>
      </c>
      <c r="F31">
        <v>24053</v>
      </c>
      <c r="G31">
        <f t="shared" si="7"/>
        <v>223.45613855487599</v>
      </c>
      <c r="H31">
        <f t="shared" si="8"/>
        <v>9621.2000000000007</v>
      </c>
      <c r="I31" s="3">
        <f t="shared" si="9"/>
        <v>2.3225391692811348E-2</v>
      </c>
    </row>
    <row r="32" spans="1:9" x14ac:dyDescent="0.4">
      <c r="A32" s="2">
        <v>0.45</v>
      </c>
      <c r="B32" s="9">
        <v>38.53</v>
      </c>
      <c r="C32" s="9">
        <v>361.45</v>
      </c>
      <c r="D32" s="8">
        <f t="shared" si="5"/>
        <v>322.91999999999996</v>
      </c>
      <c r="E32">
        <f t="shared" si="6"/>
        <v>2.3225566703827576E-2</v>
      </c>
      <c r="F32">
        <v>24053</v>
      </c>
      <c r="G32">
        <f t="shared" si="7"/>
        <v>223.45613855487599</v>
      </c>
      <c r="H32">
        <f t="shared" si="8"/>
        <v>10823.85</v>
      </c>
      <c r="I32" s="3">
        <f t="shared" si="9"/>
        <v>2.0644792615832297E-2</v>
      </c>
    </row>
    <row r="33" spans="1:9" x14ac:dyDescent="0.4">
      <c r="A33" s="2">
        <v>0.5</v>
      </c>
      <c r="B33" s="9">
        <v>38.53</v>
      </c>
      <c r="C33" s="9">
        <v>361.45</v>
      </c>
      <c r="D33" s="8">
        <f t="shared" si="5"/>
        <v>322.91999999999996</v>
      </c>
      <c r="E33">
        <f t="shared" si="6"/>
        <v>2.3225566703827576E-2</v>
      </c>
      <c r="F33">
        <v>24053</v>
      </c>
      <c r="G33">
        <f t="shared" si="7"/>
        <v>223.45613855487599</v>
      </c>
      <c r="H33">
        <f t="shared" si="8"/>
        <v>12026.5</v>
      </c>
      <c r="I33" s="3">
        <f t="shared" si="9"/>
        <v>1.8580313354249145E-2</v>
      </c>
    </row>
    <row r="34" spans="1:9" x14ac:dyDescent="0.4">
      <c r="A34" s="2">
        <v>0.55000000000000004</v>
      </c>
      <c r="B34" s="9">
        <v>38.53</v>
      </c>
      <c r="C34" s="9">
        <v>361.45</v>
      </c>
      <c r="D34" s="8">
        <f t="shared" si="5"/>
        <v>322.91999999999996</v>
      </c>
      <c r="E34">
        <f t="shared" si="6"/>
        <v>2.3225566703827576E-2</v>
      </c>
      <c r="F34">
        <v>24053</v>
      </c>
      <c r="G34">
        <f t="shared" si="7"/>
        <v>223.45613855487599</v>
      </c>
      <c r="H34">
        <f t="shared" si="8"/>
        <v>13229.150000000001</v>
      </c>
      <c r="I34" s="3">
        <f t="shared" si="9"/>
        <v>1.6891193958408324E-2</v>
      </c>
    </row>
    <row r="35" spans="1:9" x14ac:dyDescent="0.4">
      <c r="A35" s="2">
        <v>0.6</v>
      </c>
      <c r="B35" s="9">
        <v>38.53</v>
      </c>
      <c r="C35" s="9">
        <v>361.45</v>
      </c>
      <c r="D35" s="8">
        <f t="shared" si="5"/>
        <v>322.91999999999996</v>
      </c>
      <c r="E35">
        <f t="shared" si="6"/>
        <v>2.3225566703827576E-2</v>
      </c>
      <c r="F35">
        <v>24053</v>
      </c>
      <c r="G35">
        <f t="shared" si="7"/>
        <v>223.45613855487599</v>
      </c>
      <c r="H35">
        <f t="shared" si="8"/>
        <v>14431.8</v>
      </c>
      <c r="I35" s="3">
        <f t="shared" si="9"/>
        <v>1.5483594461874306E-2</v>
      </c>
    </row>
    <row r="36" spans="1:9" x14ac:dyDescent="0.4">
      <c r="A36" s="2">
        <v>0.65</v>
      </c>
      <c r="B36" s="9">
        <v>38.53</v>
      </c>
      <c r="C36" s="9">
        <v>361.45</v>
      </c>
      <c r="D36" s="8">
        <f t="shared" si="5"/>
        <v>322.91999999999996</v>
      </c>
      <c r="E36">
        <f t="shared" si="6"/>
        <v>2.3225566703827576E-2</v>
      </c>
      <c r="F36">
        <v>24053</v>
      </c>
      <c r="G36">
        <f t="shared" si="7"/>
        <v>223.45613855487599</v>
      </c>
      <c r="H36">
        <f t="shared" si="8"/>
        <v>15634.45</v>
      </c>
      <c r="I36" s="3">
        <f t="shared" si="9"/>
        <v>1.4292548734037736E-2</v>
      </c>
    </row>
    <row r="37" spans="1:9" x14ac:dyDescent="0.4">
      <c r="A37" s="2">
        <v>0.7</v>
      </c>
      <c r="B37" s="9">
        <v>38.53</v>
      </c>
      <c r="C37" s="9">
        <v>361.45</v>
      </c>
      <c r="D37" s="8">
        <f t="shared" si="5"/>
        <v>322.91999999999996</v>
      </c>
      <c r="E37">
        <f t="shared" si="6"/>
        <v>2.3225566703827576E-2</v>
      </c>
      <c r="F37">
        <v>24053</v>
      </c>
      <c r="G37">
        <f t="shared" si="7"/>
        <v>223.45613855487599</v>
      </c>
      <c r="H37">
        <f t="shared" si="8"/>
        <v>16837.099999999999</v>
      </c>
      <c r="I37" s="3">
        <f t="shared" si="9"/>
        <v>1.3271652395892231E-2</v>
      </c>
    </row>
    <row r="38" spans="1:9" x14ac:dyDescent="0.4">
      <c r="A38" s="2">
        <v>0.75</v>
      </c>
      <c r="B38" s="9">
        <v>38.53</v>
      </c>
      <c r="C38" s="9">
        <v>361.45</v>
      </c>
      <c r="D38" s="8">
        <f t="shared" si="5"/>
        <v>322.91999999999996</v>
      </c>
      <c r="E38">
        <f t="shared" si="6"/>
        <v>2.3225566703827576E-2</v>
      </c>
      <c r="F38">
        <v>24053</v>
      </c>
      <c r="G38">
        <f t="shared" si="7"/>
        <v>223.45613855487599</v>
      </c>
      <c r="H38">
        <f t="shared" si="8"/>
        <v>18039.75</v>
      </c>
      <c r="I38" s="3">
        <f t="shared" si="9"/>
        <v>1.2386875569499356E-2</v>
      </c>
    </row>
    <row r="39" spans="1:9" x14ac:dyDescent="0.4">
      <c r="A39" s="2">
        <v>0.8</v>
      </c>
      <c r="B39" s="9">
        <v>38.53</v>
      </c>
      <c r="C39" s="9">
        <v>361.45</v>
      </c>
      <c r="D39" s="8">
        <f t="shared" si="5"/>
        <v>322.91999999999996</v>
      </c>
      <c r="E39">
        <f t="shared" si="6"/>
        <v>2.3225566703827576E-2</v>
      </c>
      <c r="F39">
        <v>24053</v>
      </c>
      <c r="G39">
        <f t="shared" si="7"/>
        <v>223.45613855487599</v>
      </c>
      <c r="H39">
        <f t="shared" si="8"/>
        <v>19242.400000000001</v>
      </c>
      <c r="I39" s="3">
        <f t="shared" si="9"/>
        <v>1.1612695846405674E-2</v>
      </c>
    </row>
    <row r="40" spans="1:9" x14ac:dyDescent="0.4">
      <c r="A40" s="2">
        <v>0.85</v>
      </c>
      <c r="B40" s="9">
        <v>38.53</v>
      </c>
      <c r="C40" s="9">
        <v>361.45</v>
      </c>
      <c r="D40" s="8">
        <f t="shared" si="5"/>
        <v>322.91999999999996</v>
      </c>
      <c r="E40">
        <f t="shared" si="6"/>
        <v>2.3225566703827576E-2</v>
      </c>
      <c r="F40">
        <v>24053</v>
      </c>
      <c r="G40">
        <f t="shared" si="7"/>
        <v>223.45613855487599</v>
      </c>
      <c r="H40">
        <f t="shared" si="8"/>
        <v>20445.05</v>
      </c>
      <c r="I40" s="3">
        <f t="shared" si="9"/>
        <v>1.0929596090734739E-2</v>
      </c>
    </row>
    <row r="41" spans="1:9" x14ac:dyDescent="0.4">
      <c r="A41" s="2">
        <v>0.9</v>
      </c>
      <c r="B41" s="9">
        <v>38.53</v>
      </c>
      <c r="C41" s="9">
        <v>361.45</v>
      </c>
      <c r="D41" s="8">
        <f t="shared" si="5"/>
        <v>322.91999999999996</v>
      </c>
      <c r="E41">
        <f t="shared" si="6"/>
        <v>2.3225566703827576E-2</v>
      </c>
      <c r="F41">
        <v>24053</v>
      </c>
      <c r="G41">
        <f t="shared" si="7"/>
        <v>223.45613855487599</v>
      </c>
      <c r="H41">
        <f t="shared" si="8"/>
        <v>21647.7</v>
      </c>
      <c r="I41" s="3">
        <f t="shared" si="9"/>
        <v>1.0322396307916204E-2</v>
      </c>
    </row>
    <row r="42" spans="1:9" x14ac:dyDescent="0.4">
      <c r="A42" s="2">
        <v>0.95</v>
      </c>
      <c r="B42" s="9">
        <v>38.53</v>
      </c>
      <c r="C42" s="9">
        <v>361.45</v>
      </c>
      <c r="D42" s="8">
        <f t="shared" si="5"/>
        <v>322.91999999999996</v>
      </c>
      <c r="E42">
        <f t="shared" si="6"/>
        <v>2.3225566703827576E-2</v>
      </c>
      <c r="F42">
        <v>24053</v>
      </c>
      <c r="G42">
        <f t="shared" si="7"/>
        <v>223.45613855487599</v>
      </c>
      <c r="H42">
        <f t="shared" si="8"/>
        <v>22850.35</v>
      </c>
      <c r="I42" s="3">
        <f t="shared" si="9"/>
        <v>9.7791122917100237E-3</v>
      </c>
    </row>
    <row r="43" spans="1:9" x14ac:dyDescent="0.4">
      <c r="A43" s="2">
        <v>1</v>
      </c>
      <c r="B43" s="9">
        <v>38.53</v>
      </c>
      <c r="C43" s="9">
        <v>361.45</v>
      </c>
      <c r="D43" s="8">
        <f t="shared" si="5"/>
        <v>322.91999999999996</v>
      </c>
      <c r="E43">
        <f t="shared" si="6"/>
        <v>2.3225566703827576E-2</v>
      </c>
      <c r="F43">
        <v>24053</v>
      </c>
      <c r="G43">
        <f t="shared" si="7"/>
        <v>223.45613855487599</v>
      </c>
      <c r="H43">
        <f t="shared" si="8"/>
        <v>24053</v>
      </c>
      <c r="I43" s="3">
        <f t="shared" si="9"/>
        <v>9.290156677124517E-3</v>
      </c>
    </row>
    <row r="45" spans="1:9" ht="21" x14ac:dyDescent="0.5">
      <c r="A45" s="1" t="s">
        <v>4</v>
      </c>
      <c r="B45" s="7" t="s">
        <v>17</v>
      </c>
      <c r="C45" s="10" t="s">
        <v>14</v>
      </c>
      <c r="D45" s="1"/>
    </row>
    <row r="46" spans="1:9" x14ac:dyDescent="0.4">
      <c r="A46" t="s">
        <v>0</v>
      </c>
      <c r="B46" s="8" t="s">
        <v>18</v>
      </c>
      <c r="C46" s="8" t="s">
        <v>19</v>
      </c>
      <c r="D46" t="s">
        <v>21</v>
      </c>
      <c r="E46" t="s">
        <v>33</v>
      </c>
      <c r="F46" t="s">
        <v>30</v>
      </c>
      <c r="G46" t="s">
        <v>2</v>
      </c>
      <c r="H46" t="s">
        <v>29</v>
      </c>
      <c r="I46" t="s">
        <v>28</v>
      </c>
    </row>
    <row r="47" spans="1:9" x14ac:dyDescent="0.4">
      <c r="A47" s="2">
        <v>0.1</v>
      </c>
      <c r="B47" s="9">
        <v>21.8</v>
      </c>
      <c r="C47" s="9">
        <v>140</v>
      </c>
      <c r="D47" s="8">
        <f>C47-B47</f>
        <v>118.2</v>
      </c>
      <c r="E47">
        <f>(2.5/(D47))*3</f>
        <v>6.3451776649746189E-2</v>
      </c>
      <c r="F47">
        <v>24053</v>
      </c>
      <c r="G47">
        <f>1000 * E47 * (1.75^2 * PI())</f>
        <v>610.47763335144293</v>
      </c>
      <c r="H47">
        <f>F47*A47</f>
        <v>2405.3000000000002</v>
      </c>
      <c r="I47" s="3">
        <f>(1-(ABS(G47-H47)/H47))</f>
        <v>0.25380519409281288</v>
      </c>
    </row>
    <row r="48" spans="1:9" x14ac:dyDescent="0.4">
      <c r="A48" s="2">
        <v>0.15</v>
      </c>
      <c r="B48" s="9">
        <v>21.8</v>
      </c>
      <c r="C48" s="9">
        <v>140</v>
      </c>
      <c r="D48" s="8">
        <f t="shared" ref="D48:D65" si="10">C48-B48</f>
        <v>118.2</v>
      </c>
      <c r="E48">
        <f t="shared" ref="E48:E65" si="11">(2.5/(D48))*3</f>
        <v>6.3451776649746189E-2</v>
      </c>
      <c r="F48">
        <v>24053</v>
      </c>
      <c r="G48">
        <f t="shared" ref="G48:G65" si="12">1000 * E48 * (1.75^2 * PI())</f>
        <v>610.47763335144293</v>
      </c>
      <c r="H48">
        <f t="shared" ref="H48:H65" si="13">F48*A48</f>
        <v>3607.95</v>
      </c>
      <c r="I48" s="3">
        <f t="shared" ref="I48:I65" si="14">(1-(ABS(G48-H48)/H48))</f>
        <v>0.16920346272854192</v>
      </c>
    </row>
    <row r="49" spans="1:9" x14ac:dyDescent="0.4">
      <c r="A49" s="2">
        <v>0.2</v>
      </c>
      <c r="B49" s="9">
        <v>21.8</v>
      </c>
      <c r="C49" s="9">
        <v>140</v>
      </c>
      <c r="D49" s="8">
        <f t="shared" si="10"/>
        <v>118.2</v>
      </c>
      <c r="E49">
        <f t="shared" si="11"/>
        <v>6.3451776649746189E-2</v>
      </c>
      <c r="F49">
        <v>24053</v>
      </c>
      <c r="G49">
        <f t="shared" si="12"/>
        <v>610.47763335144293</v>
      </c>
      <c r="H49">
        <f t="shared" si="13"/>
        <v>4810.6000000000004</v>
      </c>
      <c r="I49" s="3">
        <f t="shared" si="14"/>
        <v>0.12690259704640638</v>
      </c>
    </row>
    <row r="50" spans="1:9" x14ac:dyDescent="0.4">
      <c r="A50" s="2">
        <v>0.25</v>
      </c>
      <c r="B50" s="9">
        <v>21.8</v>
      </c>
      <c r="C50" s="9">
        <v>140</v>
      </c>
      <c r="D50" s="8">
        <f t="shared" si="10"/>
        <v>118.2</v>
      </c>
      <c r="E50">
        <f t="shared" si="11"/>
        <v>6.3451776649746189E-2</v>
      </c>
      <c r="F50">
        <v>24053</v>
      </c>
      <c r="G50">
        <f t="shared" si="12"/>
        <v>610.47763335144293</v>
      </c>
      <c r="H50">
        <f t="shared" si="13"/>
        <v>6013.25</v>
      </c>
      <c r="I50" s="3">
        <f t="shared" si="14"/>
        <v>0.10152207763712517</v>
      </c>
    </row>
    <row r="51" spans="1:9" x14ac:dyDescent="0.4">
      <c r="A51" s="2">
        <v>0.3</v>
      </c>
      <c r="B51" s="9">
        <v>21.8</v>
      </c>
      <c r="C51" s="9">
        <v>140</v>
      </c>
      <c r="D51" s="8">
        <f t="shared" si="10"/>
        <v>118.2</v>
      </c>
      <c r="E51">
        <f t="shared" si="11"/>
        <v>6.3451776649746189E-2</v>
      </c>
      <c r="F51">
        <v>24053</v>
      </c>
      <c r="G51">
        <f t="shared" si="12"/>
        <v>610.47763335144293</v>
      </c>
      <c r="H51">
        <f t="shared" si="13"/>
        <v>7215.9</v>
      </c>
      <c r="I51" s="3">
        <f t="shared" si="14"/>
        <v>8.460173136427096E-2</v>
      </c>
    </row>
    <row r="52" spans="1:9" x14ac:dyDescent="0.4">
      <c r="A52" s="2">
        <v>0.35</v>
      </c>
      <c r="B52" s="9">
        <v>21.8</v>
      </c>
      <c r="C52" s="9">
        <v>140</v>
      </c>
      <c r="D52" s="8">
        <f t="shared" si="10"/>
        <v>118.2</v>
      </c>
      <c r="E52">
        <f t="shared" si="11"/>
        <v>6.3451776649746189E-2</v>
      </c>
      <c r="F52">
        <v>24053</v>
      </c>
      <c r="G52">
        <f t="shared" si="12"/>
        <v>610.47763335144293</v>
      </c>
      <c r="H52">
        <f t="shared" si="13"/>
        <v>8418.5499999999993</v>
      </c>
      <c r="I52" s="3">
        <f t="shared" si="14"/>
        <v>7.2515769740803648E-2</v>
      </c>
    </row>
    <row r="53" spans="1:9" x14ac:dyDescent="0.4">
      <c r="A53" s="2">
        <v>0.4</v>
      </c>
      <c r="B53" s="9">
        <v>21.8</v>
      </c>
      <c r="C53" s="9">
        <v>140</v>
      </c>
      <c r="D53" s="8">
        <f t="shared" si="10"/>
        <v>118.2</v>
      </c>
      <c r="E53">
        <f t="shared" si="11"/>
        <v>6.3451776649746189E-2</v>
      </c>
      <c r="F53">
        <v>24053</v>
      </c>
      <c r="G53">
        <f t="shared" si="12"/>
        <v>610.47763335144293</v>
      </c>
      <c r="H53">
        <f t="shared" si="13"/>
        <v>9621.2000000000007</v>
      </c>
      <c r="I53" s="3">
        <f t="shared" si="14"/>
        <v>6.3451298523203303E-2</v>
      </c>
    </row>
    <row r="54" spans="1:9" x14ac:dyDescent="0.4">
      <c r="A54" s="2">
        <v>0.45</v>
      </c>
      <c r="B54" s="9">
        <v>21.8</v>
      </c>
      <c r="C54" s="9">
        <v>140</v>
      </c>
      <c r="D54" s="8">
        <f t="shared" si="10"/>
        <v>118.2</v>
      </c>
      <c r="E54">
        <f t="shared" si="11"/>
        <v>6.3451776649746189E-2</v>
      </c>
      <c r="F54">
        <v>24053</v>
      </c>
      <c r="G54">
        <f t="shared" si="12"/>
        <v>610.47763335144293</v>
      </c>
      <c r="H54">
        <f t="shared" si="13"/>
        <v>10823.85</v>
      </c>
      <c r="I54" s="3">
        <f t="shared" si="14"/>
        <v>5.6401154242847418E-2</v>
      </c>
    </row>
    <row r="55" spans="1:9" x14ac:dyDescent="0.4">
      <c r="A55" s="2">
        <v>0.5</v>
      </c>
      <c r="B55" s="9">
        <v>21.8</v>
      </c>
      <c r="C55" s="9">
        <v>140</v>
      </c>
      <c r="D55" s="8">
        <f t="shared" si="10"/>
        <v>118.2</v>
      </c>
      <c r="E55">
        <f t="shared" si="11"/>
        <v>6.3451776649746189E-2</v>
      </c>
      <c r="F55">
        <v>24053</v>
      </c>
      <c r="G55">
        <f t="shared" si="12"/>
        <v>610.47763335144293</v>
      </c>
      <c r="H55">
        <f t="shared" si="13"/>
        <v>12026.5</v>
      </c>
      <c r="I55" s="3">
        <f t="shared" si="14"/>
        <v>5.0761038818562643E-2</v>
      </c>
    </row>
    <row r="56" spans="1:9" x14ac:dyDescent="0.4">
      <c r="A56" s="2">
        <v>0.55000000000000004</v>
      </c>
      <c r="B56" s="9">
        <v>21.8</v>
      </c>
      <c r="C56" s="9">
        <v>140</v>
      </c>
      <c r="D56" s="8">
        <f t="shared" si="10"/>
        <v>118.2</v>
      </c>
      <c r="E56">
        <f t="shared" si="11"/>
        <v>6.3451776649746189E-2</v>
      </c>
      <c r="F56">
        <v>24053</v>
      </c>
      <c r="G56">
        <f t="shared" si="12"/>
        <v>610.47763335144293</v>
      </c>
      <c r="H56">
        <f t="shared" si="13"/>
        <v>13229.150000000001</v>
      </c>
      <c r="I56" s="3">
        <f t="shared" si="14"/>
        <v>4.6146398925966059E-2</v>
      </c>
    </row>
    <row r="57" spans="1:9" x14ac:dyDescent="0.4">
      <c r="A57" s="2">
        <v>0.6</v>
      </c>
      <c r="B57" s="9">
        <v>21.8</v>
      </c>
      <c r="C57" s="9">
        <v>140</v>
      </c>
      <c r="D57" s="8">
        <f t="shared" si="10"/>
        <v>118.2</v>
      </c>
      <c r="E57">
        <f t="shared" si="11"/>
        <v>6.3451776649746189E-2</v>
      </c>
      <c r="F57">
        <v>24053</v>
      </c>
      <c r="G57">
        <f t="shared" si="12"/>
        <v>610.47763335144293</v>
      </c>
      <c r="H57">
        <f t="shared" si="13"/>
        <v>14431.8</v>
      </c>
      <c r="I57" s="3">
        <f t="shared" si="14"/>
        <v>4.2300865682135536E-2</v>
      </c>
    </row>
    <row r="58" spans="1:9" x14ac:dyDescent="0.4">
      <c r="A58" s="2">
        <v>0.65</v>
      </c>
      <c r="B58" s="9">
        <v>21.8</v>
      </c>
      <c r="C58" s="9">
        <v>140</v>
      </c>
      <c r="D58" s="8">
        <f t="shared" si="10"/>
        <v>118.2</v>
      </c>
      <c r="E58">
        <f t="shared" si="11"/>
        <v>6.3451776649746189E-2</v>
      </c>
      <c r="F58">
        <v>24053</v>
      </c>
      <c r="G58">
        <f t="shared" si="12"/>
        <v>610.47763335144293</v>
      </c>
      <c r="H58">
        <f t="shared" si="13"/>
        <v>15634.45</v>
      </c>
      <c r="I58" s="3">
        <f t="shared" si="14"/>
        <v>3.9046952937355939E-2</v>
      </c>
    </row>
    <row r="59" spans="1:9" x14ac:dyDescent="0.4">
      <c r="A59" s="2">
        <v>0.7</v>
      </c>
      <c r="B59" s="9">
        <v>21.8</v>
      </c>
      <c r="C59" s="9">
        <v>140</v>
      </c>
      <c r="D59" s="8">
        <f t="shared" si="10"/>
        <v>118.2</v>
      </c>
      <c r="E59">
        <f t="shared" si="11"/>
        <v>6.3451776649746189E-2</v>
      </c>
      <c r="F59">
        <v>24053</v>
      </c>
      <c r="G59">
        <f t="shared" si="12"/>
        <v>610.47763335144293</v>
      </c>
      <c r="H59">
        <f t="shared" si="13"/>
        <v>16837.099999999999</v>
      </c>
      <c r="I59" s="3">
        <f t="shared" si="14"/>
        <v>3.6257884870401935E-2</v>
      </c>
    </row>
    <row r="60" spans="1:9" x14ac:dyDescent="0.4">
      <c r="A60" s="2">
        <v>0.75</v>
      </c>
      <c r="B60" s="9">
        <v>21.8</v>
      </c>
      <c r="C60" s="9">
        <v>140</v>
      </c>
      <c r="D60" s="8">
        <f t="shared" si="10"/>
        <v>118.2</v>
      </c>
      <c r="E60">
        <f t="shared" si="11"/>
        <v>6.3451776649746189E-2</v>
      </c>
      <c r="F60">
        <v>24053</v>
      </c>
      <c r="G60">
        <f t="shared" si="12"/>
        <v>610.47763335144293</v>
      </c>
      <c r="H60">
        <f t="shared" si="13"/>
        <v>18039.75</v>
      </c>
      <c r="I60" s="3">
        <f t="shared" si="14"/>
        <v>3.3840692545708317E-2</v>
      </c>
    </row>
    <row r="61" spans="1:9" x14ac:dyDescent="0.4">
      <c r="A61" s="2">
        <v>0.8</v>
      </c>
      <c r="B61" s="9">
        <v>21.8</v>
      </c>
      <c r="C61" s="9">
        <v>140</v>
      </c>
      <c r="D61" s="8">
        <f t="shared" si="10"/>
        <v>118.2</v>
      </c>
      <c r="E61">
        <f t="shared" si="11"/>
        <v>6.3451776649746189E-2</v>
      </c>
      <c r="F61">
        <v>24053</v>
      </c>
      <c r="G61">
        <f t="shared" si="12"/>
        <v>610.47763335144293</v>
      </c>
      <c r="H61">
        <f t="shared" si="13"/>
        <v>19242.400000000001</v>
      </c>
      <c r="I61" s="3">
        <f t="shared" si="14"/>
        <v>3.1725649261601596E-2</v>
      </c>
    </row>
    <row r="62" spans="1:9" x14ac:dyDescent="0.4">
      <c r="A62" s="2">
        <v>0.85</v>
      </c>
      <c r="B62" s="9">
        <v>21.8</v>
      </c>
      <c r="C62" s="9">
        <v>140</v>
      </c>
      <c r="D62" s="8">
        <f t="shared" si="10"/>
        <v>118.2</v>
      </c>
      <c r="E62">
        <f t="shared" si="11"/>
        <v>6.3451776649746189E-2</v>
      </c>
      <c r="F62">
        <v>24053</v>
      </c>
      <c r="G62">
        <f t="shared" si="12"/>
        <v>610.47763335144293</v>
      </c>
      <c r="H62">
        <f t="shared" si="13"/>
        <v>20445.05</v>
      </c>
      <c r="I62" s="3">
        <f t="shared" si="14"/>
        <v>2.9859434599154411E-2</v>
      </c>
    </row>
    <row r="63" spans="1:9" x14ac:dyDescent="0.4">
      <c r="A63" s="2">
        <v>0.9</v>
      </c>
      <c r="B63" s="9">
        <v>21.8</v>
      </c>
      <c r="C63" s="9">
        <v>140</v>
      </c>
      <c r="D63" s="8">
        <f t="shared" si="10"/>
        <v>118.2</v>
      </c>
      <c r="E63">
        <f t="shared" si="11"/>
        <v>6.3451776649746189E-2</v>
      </c>
      <c r="F63">
        <v>24053</v>
      </c>
      <c r="G63">
        <f t="shared" si="12"/>
        <v>610.47763335144293</v>
      </c>
      <c r="H63">
        <f t="shared" si="13"/>
        <v>21647.7</v>
      </c>
      <c r="I63" s="3">
        <f t="shared" si="14"/>
        <v>2.8200577121423653E-2</v>
      </c>
    </row>
    <row r="64" spans="1:9" x14ac:dyDescent="0.4">
      <c r="A64" s="2">
        <v>0.95</v>
      </c>
      <c r="B64" s="9">
        <v>21.8</v>
      </c>
      <c r="C64" s="9">
        <v>140</v>
      </c>
      <c r="D64" s="8">
        <f t="shared" si="10"/>
        <v>118.2</v>
      </c>
      <c r="E64">
        <f t="shared" si="11"/>
        <v>6.3451776649746189E-2</v>
      </c>
      <c r="F64">
        <v>24053</v>
      </c>
      <c r="G64">
        <f t="shared" si="12"/>
        <v>610.47763335144293</v>
      </c>
      <c r="H64">
        <f t="shared" si="13"/>
        <v>22850.35</v>
      </c>
      <c r="I64" s="3">
        <f t="shared" si="14"/>
        <v>2.6716336220296011E-2</v>
      </c>
    </row>
    <row r="65" spans="1:9" x14ac:dyDescent="0.4">
      <c r="A65" s="2">
        <v>1</v>
      </c>
      <c r="B65" s="9">
        <v>21.8</v>
      </c>
      <c r="C65" s="9">
        <v>140</v>
      </c>
      <c r="D65" s="8">
        <f t="shared" si="10"/>
        <v>118.2</v>
      </c>
      <c r="E65">
        <f t="shared" si="11"/>
        <v>6.3451776649746189E-2</v>
      </c>
      <c r="F65">
        <v>24053</v>
      </c>
      <c r="G65">
        <f t="shared" si="12"/>
        <v>610.47763335144293</v>
      </c>
      <c r="H65">
        <f t="shared" si="13"/>
        <v>24053</v>
      </c>
      <c r="I65" s="3">
        <f t="shared" si="14"/>
        <v>2.538051940928121E-2</v>
      </c>
    </row>
    <row r="67" spans="1:9" ht="21" x14ac:dyDescent="0.5">
      <c r="A67" s="1" t="s">
        <v>5</v>
      </c>
      <c r="B67" s="7" t="s">
        <v>17</v>
      </c>
      <c r="C67" s="10" t="s">
        <v>14</v>
      </c>
      <c r="D67" s="1"/>
    </row>
    <row r="68" spans="1:9" x14ac:dyDescent="0.4">
      <c r="A68" t="s">
        <v>0</v>
      </c>
      <c r="B68" s="8" t="s">
        <v>18</v>
      </c>
      <c r="C68" s="8" t="s">
        <v>19</v>
      </c>
      <c r="D68" t="s">
        <v>21</v>
      </c>
      <c r="E68" t="s">
        <v>25</v>
      </c>
      <c r="F68" t="s">
        <v>30</v>
      </c>
      <c r="G68" t="s">
        <v>26</v>
      </c>
      <c r="H68" t="s">
        <v>27</v>
      </c>
      <c r="I68" t="s">
        <v>28</v>
      </c>
    </row>
    <row r="69" spans="1:9" x14ac:dyDescent="0.4">
      <c r="A69" s="2">
        <v>0.1</v>
      </c>
      <c r="B69" s="9">
        <v>28.2</v>
      </c>
      <c r="C69" s="9">
        <v>147</v>
      </c>
      <c r="D69" s="8">
        <f>C69-B69</f>
        <v>118.8</v>
      </c>
      <c r="E69">
        <f>(2.5/(D69))*3</f>
        <v>6.3131313131313135E-2</v>
      </c>
      <c r="F69">
        <v>24053</v>
      </c>
      <c r="G69">
        <f>1000 * E69 * (1.75^2 * PI())</f>
        <v>607.39441298098109</v>
      </c>
      <c r="H69">
        <f>F69*A69</f>
        <v>2405.3000000000002</v>
      </c>
      <c r="I69" s="3">
        <f>(1-(ABS(G69-H69)/H69))</f>
        <v>0.25252334967820278</v>
      </c>
    </row>
    <row r="70" spans="1:9" x14ac:dyDescent="0.4">
      <c r="A70" s="2">
        <v>0.15</v>
      </c>
      <c r="B70" s="9">
        <v>28.2</v>
      </c>
      <c r="C70" s="9">
        <v>147</v>
      </c>
      <c r="D70" s="8">
        <f t="shared" ref="D70:D87" si="15">C70-B70</f>
        <v>118.8</v>
      </c>
      <c r="E70">
        <f t="shared" ref="E70:E87" si="16">(2.5/(D70))*3</f>
        <v>6.3131313131313135E-2</v>
      </c>
      <c r="F70">
        <v>24053</v>
      </c>
      <c r="G70">
        <f t="shared" ref="G70:G87" si="17">1000 * E70 * (1.75^2 * PI())</f>
        <v>607.39441298098109</v>
      </c>
      <c r="H70">
        <f t="shared" ref="H70:H87" si="18">F70*A70</f>
        <v>3607.95</v>
      </c>
      <c r="I70" s="3">
        <f t="shared" ref="I70:I87" si="19">(1-(ABS(G70-H70)/H70))</f>
        <v>0.16834889978546852</v>
      </c>
    </row>
    <row r="71" spans="1:9" x14ac:dyDescent="0.4">
      <c r="A71" s="2">
        <v>0.2</v>
      </c>
      <c r="B71" s="9">
        <v>28.2</v>
      </c>
      <c r="C71" s="9">
        <v>147</v>
      </c>
      <c r="D71" s="8">
        <f t="shared" si="15"/>
        <v>118.8</v>
      </c>
      <c r="E71">
        <f t="shared" si="16"/>
        <v>6.3131313131313135E-2</v>
      </c>
      <c r="F71">
        <v>24053</v>
      </c>
      <c r="G71">
        <f t="shared" si="17"/>
        <v>607.39441298098109</v>
      </c>
      <c r="H71">
        <f t="shared" si="18"/>
        <v>4810.6000000000004</v>
      </c>
      <c r="I71" s="3">
        <f t="shared" si="19"/>
        <v>0.12626167483910122</v>
      </c>
    </row>
    <row r="72" spans="1:9" x14ac:dyDescent="0.4">
      <c r="A72" s="2">
        <v>0.25</v>
      </c>
      <c r="B72" s="9">
        <v>28.2</v>
      </c>
      <c r="C72" s="9">
        <v>147</v>
      </c>
      <c r="D72" s="8">
        <f t="shared" si="15"/>
        <v>118.8</v>
      </c>
      <c r="E72">
        <f t="shared" si="16"/>
        <v>6.3131313131313135E-2</v>
      </c>
      <c r="F72">
        <v>24053</v>
      </c>
      <c r="G72">
        <f t="shared" si="17"/>
        <v>607.39441298098109</v>
      </c>
      <c r="H72">
        <f t="shared" si="18"/>
        <v>6013.25</v>
      </c>
      <c r="I72" s="3">
        <f t="shared" si="19"/>
        <v>0.10100933987128102</v>
      </c>
    </row>
    <row r="73" spans="1:9" x14ac:dyDescent="0.4">
      <c r="A73" s="2">
        <v>0.3</v>
      </c>
      <c r="B73" s="9">
        <v>28.2</v>
      </c>
      <c r="C73" s="9">
        <v>147</v>
      </c>
      <c r="D73" s="8">
        <f t="shared" si="15"/>
        <v>118.8</v>
      </c>
      <c r="E73">
        <f t="shared" si="16"/>
        <v>6.3131313131313135E-2</v>
      </c>
      <c r="F73">
        <v>24053</v>
      </c>
      <c r="G73">
        <f t="shared" si="17"/>
        <v>607.39441298098109</v>
      </c>
      <c r="H73">
        <f t="shared" si="18"/>
        <v>7215.9</v>
      </c>
      <c r="I73" s="3">
        <f t="shared" si="19"/>
        <v>8.4174449892734149E-2</v>
      </c>
    </row>
    <row r="74" spans="1:9" x14ac:dyDescent="0.4">
      <c r="A74" s="2">
        <v>0.35</v>
      </c>
      <c r="B74" s="9">
        <v>28.2</v>
      </c>
      <c r="C74" s="9">
        <v>147</v>
      </c>
      <c r="D74" s="8">
        <f t="shared" si="15"/>
        <v>118.8</v>
      </c>
      <c r="E74">
        <f t="shared" si="16"/>
        <v>6.3131313131313135E-2</v>
      </c>
      <c r="F74">
        <v>24053</v>
      </c>
      <c r="G74">
        <f t="shared" si="17"/>
        <v>607.39441298098109</v>
      </c>
      <c r="H74">
        <f t="shared" si="18"/>
        <v>8418.5499999999993</v>
      </c>
      <c r="I74" s="3">
        <f t="shared" si="19"/>
        <v>7.2149528479486413E-2</v>
      </c>
    </row>
    <row r="75" spans="1:9" x14ac:dyDescent="0.4">
      <c r="A75" s="2">
        <v>0.4</v>
      </c>
      <c r="B75" s="9">
        <v>28.2</v>
      </c>
      <c r="C75" s="9">
        <v>147</v>
      </c>
      <c r="D75" s="8">
        <f t="shared" si="15"/>
        <v>118.8</v>
      </c>
      <c r="E75">
        <f t="shared" si="16"/>
        <v>6.3131313131313135E-2</v>
      </c>
      <c r="F75">
        <v>24053</v>
      </c>
      <c r="G75">
        <f t="shared" si="17"/>
        <v>607.39441298098109</v>
      </c>
      <c r="H75">
        <f t="shared" si="18"/>
        <v>9621.2000000000007</v>
      </c>
      <c r="I75" s="3">
        <f t="shared" si="19"/>
        <v>6.3130837419550612E-2</v>
      </c>
    </row>
    <row r="76" spans="1:9" x14ac:dyDescent="0.4">
      <c r="A76" s="2">
        <v>0.45</v>
      </c>
      <c r="B76" s="9">
        <v>28.2</v>
      </c>
      <c r="C76" s="9">
        <v>147</v>
      </c>
      <c r="D76" s="8">
        <f t="shared" si="15"/>
        <v>118.8</v>
      </c>
      <c r="E76">
        <f t="shared" si="16"/>
        <v>6.3131313131313135E-2</v>
      </c>
      <c r="F76">
        <v>24053</v>
      </c>
      <c r="G76">
        <f t="shared" si="17"/>
        <v>607.39441298098109</v>
      </c>
      <c r="H76">
        <f t="shared" si="18"/>
        <v>10823.85</v>
      </c>
      <c r="I76" s="3">
        <f t="shared" si="19"/>
        <v>5.6116299928489433E-2</v>
      </c>
    </row>
    <row r="77" spans="1:9" x14ac:dyDescent="0.4">
      <c r="A77" s="2">
        <v>0.5</v>
      </c>
      <c r="B77" s="9">
        <v>28.2</v>
      </c>
      <c r="C77" s="9">
        <v>147</v>
      </c>
      <c r="D77" s="8">
        <f t="shared" si="15"/>
        <v>118.8</v>
      </c>
      <c r="E77">
        <f t="shared" si="16"/>
        <v>6.3131313131313135E-2</v>
      </c>
      <c r="F77">
        <v>24053</v>
      </c>
      <c r="G77">
        <f t="shared" si="17"/>
        <v>607.39441298098109</v>
      </c>
      <c r="H77">
        <f t="shared" si="18"/>
        <v>12026.5</v>
      </c>
      <c r="I77" s="3">
        <f t="shared" si="19"/>
        <v>5.0504669935640512E-2</v>
      </c>
    </row>
    <row r="78" spans="1:9" x14ac:dyDescent="0.4">
      <c r="A78" s="2">
        <v>0.55000000000000004</v>
      </c>
      <c r="B78" s="9">
        <v>28.2</v>
      </c>
      <c r="C78" s="9">
        <v>147</v>
      </c>
      <c r="D78" s="8">
        <f t="shared" si="15"/>
        <v>118.8</v>
      </c>
      <c r="E78">
        <f t="shared" si="16"/>
        <v>6.3131313131313135E-2</v>
      </c>
      <c r="F78">
        <v>24053</v>
      </c>
      <c r="G78">
        <f t="shared" si="17"/>
        <v>607.39441298098109</v>
      </c>
      <c r="H78">
        <f t="shared" si="18"/>
        <v>13229.150000000001</v>
      </c>
      <c r="I78" s="3">
        <f t="shared" si="19"/>
        <v>4.5913336305127728E-2</v>
      </c>
    </row>
    <row r="79" spans="1:9" x14ac:dyDescent="0.4">
      <c r="A79" s="2">
        <v>0.6</v>
      </c>
      <c r="B79" s="9">
        <v>28.2</v>
      </c>
      <c r="C79" s="9">
        <v>147</v>
      </c>
      <c r="D79" s="8">
        <f t="shared" si="15"/>
        <v>118.8</v>
      </c>
      <c r="E79">
        <f t="shared" si="16"/>
        <v>6.3131313131313135E-2</v>
      </c>
      <c r="F79">
        <v>24053</v>
      </c>
      <c r="G79">
        <f t="shared" si="17"/>
        <v>607.39441298098109</v>
      </c>
      <c r="H79">
        <f t="shared" si="18"/>
        <v>14431.8</v>
      </c>
      <c r="I79" s="3">
        <f t="shared" si="19"/>
        <v>4.2087224946367074E-2</v>
      </c>
    </row>
    <row r="80" spans="1:9" x14ac:dyDescent="0.4">
      <c r="A80" s="2">
        <v>0.65</v>
      </c>
      <c r="B80" s="9">
        <v>28.2</v>
      </c>
      <c r="C80" s="9">
        <v>147</v>
      </c>
      <c r="D80" s="8">
        <f t="shared" si="15"/>
        <v>118.8</v>
      </c>
      <c r="E80">
        <f t="shared" si="16"/>
        <v>6.3131313131313135E-2</v>
      </c>
      <c r="F80">
        <v>24053</v>
      </c>
      <c r="G80">
        <f t="shared" si="17"/>
        <v>607.39441298098109</v>
      </c>
      <c r="H80">
        <f t="shared" si="18"/>
        <v>15634.45</v>
      </c>
      <c r="I80" s="3">
        <f t="shared" si="19"/>
        <v>3.8849746104338889E-2</v>
      </c>
    </row>
    <row r="81" spans="1:9" x14ac:dyDescent="0.4">
      <c r="A81" s="2">
        <v>0.7</v>
      </c>
      <c r="B81" s="9">
        <v>28.2</v>
      </c>
      <c r="C81" s="9">
        <v>147</v>
      </c>
      <c r="D81" s="8">
        <f t="shared" si="15"/>
        <v>118.8</v>
      </c>
      <c r="E81">
        <f t="shared" si="16"/>
        <v>6.3131313131313135E-2</v>
      </c>
      <c r="F81">
        <v>24053</v>
      </c>
      <c r="G81">
        <f t="shared" si="17"/>
        <v>607.39441298098109</v>
      </c>
      <c r="H81">
        <f t="shared" si="18"/>
        <v>16837.099999999999</v>
      </c>
      <c r="I81" s="3">
        <f t="shared" si="19"/>
        <v>3.6074764239743207E-2</v>
      </c>
    </row>
    <row r="82" spans="1:9" x14ac:dyDescent="0.4">
      <c r="A82" s="2">
        <v>0.75</v>
      </c>
      <c r="B82" s="9">
        <v>28.2</v>
      </c>
      <c r="C82" s="9">
        <v>147</v>
      </c>
      <c r="D82" s="8">
        <f t="shared" si="15"/>
        <v>118.8</v>
      </c>
      <c r="E82">
        <f t="shared" si="16"/>
        <v>6.3131313131313135E-2</v>
      </c>
      <c r="F82">
        <v>24053</v>
      </c>
      <c r="G82">
        <f t="shared" si="17"/>
        <v>607.39441298098109</v>
      </c>
      <c r="H82">
        <f t="shared" si="18"/>
        <v>18039.75</v>
      </c>
      <c r="I82" s="3">
        <f t="shared" si="19"/>
        <v>3.3669779957093748E-2</v>
      </c>
    </row>
    <row r="83" spans="1:9" x14ac:dyDescent="0.4">
      <c r="A83" s="2">
        <v>0.8</v>
      </c>
      <c r="B83" s="9">
        <v>28.2</v>
      </c>
      <c r="C83" s="9">
        <v>147</v>
      </c>
      <c r="D83" s="8">
        <f t="shared" si="15"/>
        <v>118.8</v>
      </c>
      <c r="E83">
        <f t="shared" si="16"/>
        <v>6.3131313131313135E-2</v>
      </c>
      <c r="F83">
        <v>24053</v>
      </c>
      <c r="G83">
        <f t="shared" si="17"/>
        <v>607.39441298098109</v>
      </c>
      <c r="H83">
        <f t="shared" si="18"/>
        <v>19242.400000000001</v>
      </c>
      <c r="I83" s="3">
        <f t="shared" si="19"/>
        <v>3.1565418709775361E-2</v>
      </c>
    </row>
    <row r="84" spans="1:9" x14ac:dyDescent="0.4">
      <c r="A84" s="2">
        <v>0.85</v>
      </c>
      <c r="B84" s="9">
        <v>28.2</v>
      </c>
      <c r="C84" s="9">
        <v>147</v>
      </c>
      <c r="D84" s="8">
        <f t="shared" si="15"/>
        <v>118.8</v>
      </c>
      <c r="E84">
        <f t="shared" si="16"/>
        <v>6.3131313131313135E-2</v>
      </c>
      <c r="F84">
        <v>24053</v>
      </c>
      <c r="G84">
        <f t="shared" si="17"/>
        <v>607.39441298098109</v>
      </c>
      <c r="H84">
        <f t="shared" si="18"/>
        <v>20445.05</v>
      </c>
      <c r="I84" s="3">
        <f t="shared" si="19"/>
        <v>2.9708629373906281E-2</v>
      </c>
    </row>
    <row r="85" spans="1:9" x14ac:dyDescent="0.4">
      <c r="A85" s="2">
        <v>0.9</v>
      </c>
      <c r="B85" s="9">
        <v>28.2</v>
      </c>
      <c r="C85" s="9">
        <v>147</v>
      </c>
      <c r="D85" s="8">
        <f t="shared" si="15"/>
        <v>118.8</v>
      </c>
      <c r="E85">
        <f t="shared" si="16"/>
        <v>6.3131313131313135E-2</v>
      </c>
      <c r="F85">
        <v>24053</v>
      </c>
      <c r="G85">
        <f t="shared" si="17"/>
        <v>607.39441298098109</v>
      </c>
      <c r="H85">
        <f t="shared" si="18"/>
        <v>21647.7</v>
      </c>
      <c r="I85" s="3">
        <f t="shared" si="19"/>
        <v>2.8058149964244827E-2</v>
      </c>
    </row>
    <row r="86" spans="1:9" x14ac:dyDescent="0.4">
      <c r="A86" s="2">
        <v>0.95</v>
      </c>
      <c r="B86" s="9">
        <v>28.2</v>
      </c>
      <c r="C86" s="9">
        <v>147</v>
      </c>
      <c r="D86" s="8">
        <f t="shared" si="15"/>
        <v>118.8</v>
      </c>
      <c r="E86">
        <f t="shared" si="16"/>
        <v>6.3131313131313135E-2</v>
      </c>
      <c r="F86">
        <v>24053</v>
      </c>
      <c r="G86">
        <f t="shared" si="17"/>
        <v>607.39441298098109</v>
      </c>
      <c r="H86">
        <f t="shared" si="18"/>
        <v>22850.35</v>
      </c>
      <c r="I86" s="3">
        <f t="shared" si="19"/>
        <v>2.6581405229284538E-2</v>
      </c>
    </row>
    <row r="87" spans="1:9" x14ac:dyDescent="0.4">
      <c r="A87" s="2">
        <v>1</v>
      </c>
      <c r="B87" s="9">
        <v>28.2</v>
      </c>
      <c r="C87" s="9">
        <v>147</v>
      </c>
      <c r="D87" s="8">
        <f t="shared" si="15"/>
        <v>118.8</v>
      </c>
      <c r="E87">
        <f t="shared" si="16"/>
        <v>6.3131313131313135E-2</v>
      </c>
      <c r="F87">
        <v>24053</v>
      </c>
      <c r="G87">
        <f t="shared" si="17"/>
        <v>607.39441298098109</v>
      </c>
      <c r="H87">
        <f t="shared" si="18"/>
        <v>24053</v>
      </c>
      <c r="I87" s="3">
        <f t="shared" si="19"/>
        <v>2.5252334967820311E-2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C3DE-5F8D-494A-8507-D8E6B171D496}">
  <dimension ref="A1:G66"/>
  <sheetViews>
    <sheetView tabSelected="1" topLeftCell="B66" zoomScale="74" workbookViewId="0">
      <selection activeCell="Q78" sqref="Q78"/>
    </sheetView>
  </sheetViews>
  <sheetFormatPr defaultRowHeight="16" x14ac:dyDescent="0.4"/>
  <cols>
    <col min="1" max="5" width="10.1640625" customWidth="1"/>
  </cols>
  <sheetData>
    <row r="1" spans="1:7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7" x14ac:dyDescent="0.4">
      <c r="A2" s="5">
        <v>0</v>
      </c>
      <c r="B2" s="4">
        <v>6.1644099999999997E-14</v>
      </c>
      <c r="C2" s="4">
        <v>1.2260999999999999E-13</v>
      </c>
      <c r="D2">
        <f>(2*C2)/16</f>
        <v>1.5326249999999999E-14</v>
      </c>
      <c r="E2" s="4">
        <f>B2/4</f>
        <v>1.5411024999999999E-14</v>
      </c>
      <c r="G2" t="s">
        <v>11</v>
      </c>
    </row>
    <row r="3" spans="1:7" x14ac:dyDescent="0.4">
      <c r="A3" s="5">
        <v>0.25</v>
      </c>
      <c r="B3" s="4">
        <v>3.8527599999999999E-11</v>
      </c>
      <c r="C3" s="4">
        <v>7.66311E-11</v>
      </c>
      <c r="D3">
        <f>(2*C3)/16</f>
        <v>9.5788875E-12</v>
      </c>
      <c r="E3" s="4">
        <f>B3/4</f>
        <v>9.6318999999999998E-12</v>
      </c>
    </row>
    <row r="4" spans="1:7" x14ac:dyDescent="0.4">
      <c r="A4" s="5">
        <v>0.5</v>
      </c>
      <c r="B4" s="4">
        <v>7.7055100000000005E-11</v>
      </c>
      <c r="C4" s="4">
        <v>1.5326199999999999E-10</v>
      </c>
      <c r="D4">
        <f>(2*C4)/16</f>
        <v>1.9157749999999998E-11</v>
      </c>
      <c r="E4" s="4">
        <f>B4/4</f>
        <v>1.9263775000000001E-11</v>
      </c>
    </row>
    <row r="5" spans="1:7" x14ac:dyDescent="0.4">
      <c r="A5" s="5">
        <v>0.75</v>
      </c>
      <c r="B5" s="4">
        <v>1.15583E-10</v>
      </c>
      <c r="C5" s="4">
        <v>2.2989299999999999E-10</v>
      </c>
      <c r="D5" s="4">
        <f>(2*C5)/16</f>
        <v>2.8736624999999999E-11</v>
      </c>
      <c r="E5" s="4">
        <f>B5/4</f>
        <v>2.8895750000000001E-11</v>
      </c>
    </row>
    <row r="6" spans="1:7" x14ac:dyDescent="0.4">
      <c r="A6" s="5">
        <v>1</v>
      </c>
      <c r="B6" s="4">
        <v>1.5411E-10</v>
      </c>
      <c r="C6" s="4">
        <v>3.0652399999999997E-10</v>
      </c>
      <c r="D6" s="4">
        <f>(2*C6)/16</f>
        <v>3.8315499999999997E-11</v>
      </c>
      <c r="E6" s="4">
        <f>B6/4</f>
        <v>3.85275E-11</v>
      </c>
    </row>
    <row r="10" spans="1:7" x14ac:dyDescent="0.4">
      <c r="A10" t="s">
        <v>20</v>
      </c>
      <c r="B10" t="s">
        <v>7</v>
      </c>
      <c r="C10" t="s">
        <v>8</v>
      </c>
      <c r="D10" t="s">
        <v>9</v>
      </c>
      <c r="E10" t="s">
        <v>10</v>
      </c>
      <c r="G10" t="s">
        <v>22</v>
      </c>
    </row>
    <row r="11" spans="1:7" x14ac:dyDescent="0.4">
      <c r="A11" s="5">
        <v>0</v>
      </c>
      <c r="B11" s="4">
        <v>5.7834000000000004E-13</v>
      </c>
      <c r="C11" s="4">
        <v>1.1566300000000001E-12</v>
      </c>
      <c r="D11" s="4">
        <f t="shared" ref="D11:D14" si="0">(2*C11)/16</f>
        <v>1.4457875000000001E-13</v>
      </c>
      <c r="E11" s="4">
        <f t="shared" ref="E11:E14" si="1">B11/4</f>
        <v>1.4458500000000001E-13</v>
      </c>
    </row>
    <row r="12" spans="1:7" x14ac:dyDescent="0.4">
      <c r="A12" s="5">
        <v>0.25</v>
      </c>
      <c r="B12" s="4">
        <v>3.6146299999999999E-10</v>
      </c>
      <c r="C12" s="4">
        <v>7.2289700000000003E-10</v>
      </c>
      <c r="D12" s="4">
        <f t="shared" si="0"/>
        <v>9.0362125000000004E-11</v>
      </c>
      <c r="E12" s="4">
        <f t="shared" si="1"/>
        <v>9.0365749999999996E-11</v>
      </c>
    </row>
    <row r="13" spans="1:7" x14ac:dyDescent="0.4">
      <c r="A13" s="5">
        <v>0.5</v>
      </c>
      <c r="B13" s="4">
        <v>7.2292499999999996E-10</v>
      </c>
      <c r="C13" s="4">
        <v>1.44579E-9</v>
      </c>
      <c r="D13" s="4">
        <f t="shared" si="0"/>
        <v>1.8072375E-10</v>
      </c>
      <c r="E13" s="4">
        <f t="shared" si="1"/>
        <v>1.8073124999999999E-10</v>
      </c>
    </row>
    <row r="14" spans="1:7" x14ac:dyDescent="0.4">
      <c r="A14" s="5">
        <v>0.75</v>
      </c>
      <c r="B14" s="4">
        <v>1.08439E-9</v>
      </c>
      <c r="C14" s="4">
        <v>2.1686899999999999E-9</v>
      </c>
      <c r="D14" s="4">
        <f>(2*C14)/16</f>
        <v>2.7108624999999999E-10</v>
      </c>
      <c r="E14" s="4">
        <f t="shared" si="1"/>
        <v>2.710975E-10</v>
      </c>
    </row>
    <row r="15" spans="1:7" x14ac:dyDescent="0.4">
      <c r="A15" s="5">
        <v>1</v>
      </c>
      <c r="B15" s="4">
        <v>1.4458499999999999E-9</v>
      </c>
      <c r="C15" s="4">
        <v>2.8915899999999999E-9</v>
      </c>
      <c r="D15" s="4">
        <f>(2*C15)/16</f>
        <v>3.6144874999999999E-10</v>
      </c>
      <c r="E15" s="4">
        <f>B15/4</f>
        <v>3.6146249999999998E-10</v>
      </c>
    </row>
    <row r="18" spans="1:7" x14ac:dyDescent="0.4">
      <c r="A18" t="s">
        <v>6</v>
      </c>
      <c r="B18" t="s">
        <v>7</v>
      </c>
      <c r="C18" t="s">
        <v>8</v>
      </c>
      <c r="D18" t="s">
        <v>9</v>
      </c>
      <c r="E18" t="s">
        <v>10</v>
      </c>
      <c r="G18" t="s">
        <v>24</v>
      </c>
    </row>
    <row r="19" spans="1:7" x14ac:dyDescent="0.4">
      <c r="A19" s="5">
        <v>0</v>
      </c>
      <c r="B19" s="4">
        <v>4.5118000000000001E-14</v>
      </c>
      <c r="C19" s="4">
        <v>8.9682899999999998E-14</v>
      </c>
      <c r="D19" s="4">
        <f>(2*C19)/16</f>
        <v>1.12103625E-14</v>
      </c>
      <c r="E19" s="4">
        <f>B19/4</f>
        <v>1.12795E-14</v>
      </c>
    </row>
    <row r="20" spans="1:7" x14ac:dyDescent="0.4">
      <c r="A20" s="5">
        <v>0.25</v>
      </c>
      <c r="B20" s="4">
        <v>2.8198699999999999E-11</v>
      </c>
      <c r="C20" s="4">
        <v>5.6051800000000002E-11</v>
      </c>
      <c r="D20" s="4">
        <f>(2*C20)/16</f>
        <v>7.0064750000000002E-12</v>
      </c>
      <c r="E20">
        <f>B20/4</f>
        <v>7.0496749999999998E-12</v>
      </c>
    </row>
    <row r="21" spans="1:7" x14ac:dyDescent="0.4">
      <c r="A21" s="5">
        <v>0.5</v>
      </c>
      <c r="B21" s="4">
        <v>5.6397499999999998E-11</v>
      </c>
      <c r="C21" s="4">
        <v>1.12104E-10</v>
      </c>
      <c r="D21" s="4">
        <f t="shared" ref="D21:D23" si="2">(2*C21)/16</f>
        <v>1.4013E-11</v>
      </c>
      <c r="E21" s="4">
        <f>B21/4</f>
        <v>1.4099375E-11</v>
      </c>
    </row>
    <row r="22" spans="1:7" x14ac:dyDescent="0.4">
      <c r="A22" s="5">
        <v>0.75</v>
      </c>
      <c r="B22" s="4">
        <v>8.4596200000000001E-11</v>
      </c>
      <c r="C22" s="4">
        <v>1.68155E-10</v>
      </c>
      <c r="D22" s="4">
        <f>(2*C22)/16</f>
        <v>2.1019375E-11</v>
      </c>
      <c r="E22" s="4">
        <f>B22/4</f>
        <v>2.114905E-11</v>
      </c>
    </row>
    <row r="23" spans="1:7" x14ac:dyDescent="0.4">
      <c r="A23" s="5">
        <v>1</v>
      </c>
      <c r="B23" s="4">
        <v>1.12795E-10</v>
      </c>
      <c r="C23" s="4">
        <v>2.2420699999999999E-10</v>
      </c>
      <c r="D23" s="4">
        <f t="shared" si="2"/>
        <v>2.8025874999999999E-11</v>
      </c>
      <c r="E23" s="4">
        <f>B23/4</f>
        <v>2.8198749999999999E-11</v>
      </c>
    </row>
    <row r="27" spans="1:7" x14ac:dyDescent="0.4">
      <c r="A27" t="s">
        <v>20</v>
      </c>
      <c r="B27" t="s">
        <v>7</v>
      </c>
      <c r="C27" t="s">
        <v>8</v>
      </c>
      <c r="D27" t="s">
        <v>9</v>
      </c>
      <c r="E27" t="s">
        <v>10</v>
      </c>
      <c r="G27" t="s">
        <v>23</v>
      </c>
    </row>
    <row r="28" spans="1:7" x14ac:dyDescent="0.4">
      <c r="A28" s="5">
        <v>0</v>
      </c>
      <c r="B28" s="4">
        <v>2.3558300000000001E-13</v>
      </c>
      <c r="C28" s="4">
        <v>4.7115699999999997E-13</v>
      </c>
      <c r="D28" s="4">
        <f t="shared" ref="D28:D31" si="3">(2*C28)/16</f>
        <v>5.8894624999999996E-14</v>
      </c>
      <c r="E28" s="4">
        <f>B28/4</f>
        <v>5.8895750000000002E-14</v>
      </c>
    </row>
    <row r="29" spans="1:7" x14ac:dyDescent="0.4">
      <c r="A29" s="5">
        <v>0.25</v>
      </c>
      <c r="B29" s="4">
        <v>1.4723899999999999E-10</v>
      </c>
      <c r="C29" s="4">
        <v>2.9447299999999999E-10</v>
      </c>
      <c r="D29" s="4">
        <f t="shared" si="3"/>
        <v>3.6809124999999999E-11</v>
      </c>
      <c r="E29">
        <f>B29/4</f>
        <v>3.6809749999999998E-11</v>
      </c>
    </row>
    <row r="30" spans="1:7" x14ac:dyDescent="0.4">
      <c r="A30" s="5">
        <v>0.5</v>
      </c>
      <c r="B30" s="4">
        <v>2.9447899999999999E-10</v>
      </c>
      <c r="C30" s="4">
        <v>5.8894599999999998E-10</v>
      </c>
      <c r="D30" s="4">
        <f t="shared" si="3"/>
        <v>7.3618249999999998E-11</v>
      </c>
      <c r="E30" s="4">
        <f>B30/4</f>
        <v>7.3619749999999998E-11</v>
      </c>
    </row>
    <row r="31" spans="1:7" x14ac:dyDescent="0.4">
      <c r="A31" s="5">
        <v>0.75</v>
      </c>
      <c r="B31" s="4">
        <v>4.4171799999999998E-10</v>
      </c>
      <c r="C31" s="4">
        <v>8.8341900000000003E-10</v>
      </c>
      <c r="D31" s="4">
        <f t="shared" si="3"/>
        <v>1.10427375E-10</v>
      </c>
      <c r="E31" s="4">
        <f>B31/4</f>
        <v>1.104295E-10</v>
      </c>
    </row>
    <row r="32" spans="1:7" x14ac:dyDescent="0.4">
      <c r="A32" s="5">
        <v>1</v>
      </c>
      <c r="B32" s="4">
        <v>5.8895699999999998E-10</v>
      </c>
      <c r="C32" s="4">
        <v>1.17789E-9</v>
      </c>
      <c r="D32" s="4">
        <f>(2*C32)/16</f>
        <v>1.4723624999999999E-10</v>
      </c>
      <c r="E32" s="4">
        <f>B32/4</f>
        <v>1.4723924999999999E-10</v>
      </c>
    </row>
    <row r="35" spans="1:7" x14ac:dyDescent="0.4">
      <c r="A35" t="s">
        <v>6</v>
      </c>
      <c r="B35" t="s">
        <v>7</v>
      </c>
      <c r="C35" t="s">
        <v>8</v>
      </c>
      <c r="D35" t="s">
        <v>9</v>
      </c>
      <c r="E35" t="s">
        <v>10</v>
      </c>
      <c r="G35" t="s">
        <v>35</v>
      </c>
    </row>
    <row r="36" spans="1:7" x14ac:dyDescent="0.4">
      <c r="A36" s="5">
        <v>0</v>
      </c>
      <c r="B36" s="4">
        <v>6.1640599999999996E-14</v>
      </c>
      <c r="C36" s="4">
        <v>9.8034799999999994E-14</v>
      </c>
      <c r="D36" s="4">
        <f>(2*C36)/16</f>
        <v>1.2254349999999999E-14</v>
      </c>
      <c r="E36" s="4">
        <f>B36/4</f>
        <v>1.5410149999999999E-14</v>
      </c>
    </row>
    <row r="37" spans="1:7" x14ac:dyDescent="0.4">
      <c r="A37" s="5">
        <v>0.25</v>
      </c>
      <c r="B37" s="4">
        <v>3.8525400000000002E-11</v>
      </c>
      <c r="C37" s="4">
        <v>6.1271699999999998E-11</v>
      </c>
      <c r="D37" s="4">
        <f>(2*C37)/16</f>
        <v>7.6589624999999997E-12</v>
      </c>
      <c r="E37">
        <f>B37/4</f>
        <v>9.6313500000000006E-12</v>
      </c>
    </row>
    <row r="38" spans="1:7" x14ac:dyDescent="0.4">
      <c r="A38" s="5">
        <v>0.5</v>
      </c>
      <c r="B38" s="4">
        <v>7.7050800000000004E-11</v>
      </c>
      <c r="C38" s="4">
        <v>1.22543E-10</v>
      </c>
      <c r="D38" s="4">
        <f t="shared" ref="D38" si="4">(2*C38)/16</f>
        <v>1.5317875E-11</v>
      </c>
      <c r="E38" s="4">
        <f>B38/4</f>
        <v>1.9262700000000001E-11</v>
      </c>
    </row>
    <row r="39" spans="1:7" x14ac:dyDescent="0.4">
      <c r="A39" s="5">
        <v>0.75</v>
      </c>
      <c r="B39" s="4">
        <v>1.1557599999999999E-10</v>
      </c>
      <c r="C39" s="4">
        <v>1.83815E-10</v>
      </c>
      <c r="D39" s="4">
        <f>(2*C39)/16</f>
        <v>2.2976875E-11</v>
      </c>
      <c r="E39" s="4">
        <f>B39/4</f>
        <v>2.8893999999999999E-11</v>
      </c>
    </row>
    <row r="40" spans="1:7" x14ac:dyDescent="0.4">
      <c r="A40" s="5">
        <v>1</v>
      </c>
      <c r="B40" s="4">
        <v>1.5410200000000001E-10</v>
      </c>
      <c r="C40" s="4">
        <v>2.45087E-10</v>
      </c>
      <c r="D40" s="4">
        <f>(2*C40)/16</f>
        <v>3.0635875E-11</v>
      </c>
      <c r="E40" s="4">
        <f>B40/4</f>
        <v>3.8525500000000002E-11</v>
      </c>
    </row>
    <row r="44" spans="1:7" x14ac:dyDescent="0.4">
      <c r="A44" t="s">
        <v>20</v>
      </c>
      <c r="B44" t="s">
        <v>7</v>
      </c>
      <c r="C44" t="s">
        <v>8</v>
      </c>
      <c r="D44" t="s">
        <v>9</v>
      </c>
      <c r="E44" t="s">
        <v>10</v>
      </c>
      <c r="G44" t="s">
        <v>34</v>
      </c>
    </row>
    <row r="45" spans="1:7" x14ac:dyDescent="0.4">
      <c r="A45" s="5">
        <v>0</v>
      </c>
      <c r="B45" s="4">
        <v>5.1985199999999999E-13</v>
      </c>
      <c r="C45" s="4">
        <v>1.0363499999999999E-12</v>
      </c>
      <c r="D45" s="4">
        <f>(2*C45)/16</f>
        <v>1.2954374999999999E-13</v>
      </c>
      <c r="E45" s="4">
        <f>B45/4</f>
        <v>1.29963E-13</v>
      </c>
    </row>
    <row r="46" spans="1:7" x14ac:dyDescent="0.4">
      <c r="A46" s="5">
        <v>0.25</v>
      </c>
      <c r="B46" s="4">
        <v>3.2491000000000002E-10</v>
      </c>
      <c r="C46" s="4">
        <v>6.47719E-10</v>
      </c>
      <c r="D46" s="4">
        <f>(2*C46)/16</f>
        <v>8.0964875000000001E-11</v>
      </c>
      <c r="E46">
        <f>B46/4</f>
        <v>8.1227500000000005E-11</v>
      </c>
    </row>
    <row r="47" spans="1:7" x14ac:dyDescent="0.4">
      <c r="A47" s="5">
        <v>0.5</v>
      </c>
      <c r="B47" s="4">
        <v>6.4982100000000005E-10</v>
      </c>
      <c r="C47" s="4">
        <v>1.29544E-9</v>
      </c>
      <c r="D47" s="4">
        <f t="shared" ref="D47:D49" si="5">(2*C47)/16</f>
        <v>1.6193E-10</v>
      </c>
      <c r="E47" s="4">
        <f>B47/4</f>
        <v>1.6245525000000001E-10</v>
      </c>
    </row>
    <row r="48" spans="1:7" x14ac:dyDescent="0.4">
      <c r="A48" s="5">
        <v>0.75</v>
      </c>
      <c r="B48" s="4">
        <v>9.7473099999999991E-10</v>
      </c>
      <c r="C48" s="4">
        <v>1.9431600000000001E-9</v>
      </c>
      <c r="D48" s="4">
        <f>(2*C48)/16</f>
        <v>2.4289500000000002E-10</v>
      </c>
      <c r="E48" s="4">
        <f>B48/4</f>
        <v>2.4368274999999998E-10</v>
      </c>
    </row>
    <row r="49" spans="1:7" x14ac:dyDescent="0.4">
      <c r="A49" s="5">
        <v>1</v>
      </c>
      <c r="B49" s="4">
        <v>1.2996400000000001E-9</v>
      </c>
      <c r="C49" s="4">
        <v>2.5908800000000001E-9</v>
      </c>
      <c r="D49" s="4">
        <f>(2*C49)/16</f>
        <v>3.2386000000000001E-10</v>
      </c>
      <c r="E49" s="4">
        <f>B49/4</f>
        <v>3.2491000000000002E-10</v>
      </c>
    </row>
    <row r="52" spans="1:7" x14ac:dyDescent="0.4">
      <c r="A52" t="s">
        <v>6</v>
      </c>
      <c r="B52" t="s">
        <v>7</v>
      </c>
      <c r="C52" t="s">
        <v>8</v>
      </c>
      <c r="D52" t="s">
        <v>9</v>
      </c>
      <c r="E52" t="s">
        <v>10</v>
      </c>
      <c r="G52" t="s">
        <v>32</v>
      </c>
    </row>
    <row r="53" spans="1:7" x14ac:dyDescent="0.4">
      <c r="A53" s="5">
        <v>0</v>
      </c>
      <c r="B53" s="4">
        <v>4.51138E-14</v>
      </c>
      <c r="C53" s="4">
        <v>6.9888600000000005E-14</v>
      </c>
      <c r="D53" s="4">
        <f>(2*C53)/16</f>
        <v>8.7360750000000007E-15</v>
      </c>
      <c r="E53" s="11">
        <f>B53/4</f>
        <v>1.127845E-14</v>
      </c>
    </row>
    <row r="54" spans="1:7" x14ac:dyDescent="0.4">
      <c r="A54" s="5">
        <v>0.25</v>
      </c>
      <c r="B54" s="4">
        <v>2.8196100000000001E-11</v>
      </c>
      <c r="C54" s="4">
        <v>4.3680400000000003E-11</v>
      </c>
      <c r="D54" s="4">
        <f>(2*C54)/16</f>
        <v>5.4600500000000003E-12</v>
      </c>
      <c r="E54">
        <f>B54/4</f>
        <v>7.0490250000000002E-12</v>
      </c>
    </row>
    <row r="55" spans="1:7" x14ac:dyDescent="0.4">
      <c r="A55" s="5">
        <v>0.5</v>
      </c>
      <c r="B55" s="4">
        <v>5.6392300000000002E-11</v>
      </c>
      <c r="C55" s="4">
        <v>8.7360800000000006E-11</v>
      </c>
      <c r="D55" s="4">
        <f t="shared" ref="D55" si="6">(2*C55)/16</f>
        <v>1.0920100000000001E-11</v>
      </c>
      <c r="E55" s="4">
        <f>B55/4</f>
        <v>1.4098075E-11</v>
      </c>
    </row>
    <row r="56" spans="1:7" x14ac:dyDescent="0.4">
      <c r="A56" s="5">
        <v>0.75</v>
      </c>
      <c r="B56" s="4">
        <v>8.4588399999999996E-11</v>
      </c>
      <c r="C56" s="4">
        <v>1.31041E-10</v>
      </c>
      <c r="D56" s="4">
        <f>(2*C56)/16</f>
        <v>1.6380125E-11</v>
      </c>
      <c r="E56" s="4">
        <f>B56/4</f>
        <v>2.1147099999999999E-11</v>
      </c>
    </row>
    <row r="57" spans="1:7" x14ac:dyDescent="0.4">
      <c r="A57" s="5">
        <v>1</v>
      </c>
      <c r="B57" s="4">
        <v>1.12785E-10</v>
      </c>
      <c r="C57" s="4">
        <v>1.7472200000000001E-10</v>
      </c>
      <c r="D57" s="4">
        <f>(2*C57)/16</f>
        <v>2.1840250000000001E-11</v>
      </c>
      <c r="E57" s="4">
        <f>B57/4</f>
        <v>2.819625E-11</v>
      </c>
    </row>
    <row r="61" spans="1:7" x14ac:dyDescent="0.4">
      <c r="A61" t="s">
        <v>20</v>
      </c>
      <c r="B61" t="s">
        <v>7</v>
      </c>
      <c r="C61" t="s">
        <v>8</v>
      </c>
      <c r="D61" t="s">
        <v>9</v>
      </c>
      <c r="E61" t="s">
        <v>10</v>
      </c>
      <c r="G61" t="s">
        <v>31</v>
      </c>
    </row>
    <row r="62" spans="1:7" x14ac:dyDescent="0.4">
      <c r="A62" s="5">
        <v>0</v>
      </c>
      <c r="B62" s="4">
        <v>2.2465700000000001E-13</v>
      </c>
      <c r="C62" s="4">
        <v>4.4859999999999998E-13</v>
      </c>
      <c r="D62" s="4">
        <f>(2*C62)/16</f>
        <v>5.6074999999999997E-14</v>
      </c>
      <c r="E62" s="4">
        <f>B62/4</f>
        <v>5.6164250000000002E-14</v>
      </c>
    </row>
    <row r="63" spans="1:7" x14ac:dyDescent="0.4">
      <c r="A63" s="5">
        <v>0.25</v>
      </c>
      <c r="B63" s="4">
        <v>1.4041099999999999E-10</v>
      </c>
      <c r="C63" s="4">
        <v>2.8037499999999998E-10</v>
      </c>
      <c r="D63" s="4">
        <f>(2*C63)/16</f>
        <v>3.5046874999999997E-11</v>
      </c>
      <c r="E63">
        <f>B63/4</f>
        <v>3.5102749999999998E-11</v>
      </c>
    </row>
    <row r="64" spans="1:7" x14ac:dyDescent="0.4">
      <c r="A64" s="5">
        <v>0.5</v>
      </c>
      <c r="B64" s="4">
        <v>2.8082099999999998E-10</v>
      </c>
      <c r="C64" s="4">
        <v>5.6074999999999995E-10</v>
      </c>
      <c r="D64" s="4">
        <f t="shared" ref="D64" si="7">(2*C64)/16</f>
        <v>7.0093749999999994E-11</v>
      </c>
      <c r="E64" s="4">
        <f>B64/4</f>
        <v>7.0205249999999994E-11</v>
      </c>
    </row>
    <row r="65" spans="1:5" x14ac:dyDescent="0.4">
      <c r="A65" s="5">
        <v>0.75</v>
      </c>
      <c r="B65" s="4">
        <v>4.2123200000000002E-10</v>
      </c>
      <c r="C65" s="4">
        <v>8.4112500000000003E-10</v>
      </c>
      <c r="D65" s="4">
        <f>(2*C65)/16</f>
        <v>1.05140625E-10</v>
      </c>
      <c r="E65" s="4">
        <f>B65/4</f>
        <v>1.05308E-10</v>
      </c>
    </row>
    <row r="66" spans="1:5" x14ac:dyDescent="0.4">
      <c r="A66" s="5">
        <v>1</v>
      </c>
      <c r="B66" s="4">
        <v>5.6164199999999995E-10</v>
      </c>
      <c r="C66" s="4">
        <v>1.1214999999999999E-9</v>
      </c>
      <c r="D66" s="4">
        <f>(2*C66)/16</f>
        <v>1.4018749999999999E-10</v>
      </c>
      <c r="E66" s="4">
        <f>B66/4</f>
        <v>1.4041049999999999E-10</v>
      </c>
    </row>
  </sheetData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47113-DC7A-447B-BC3D-E4B765A8F349}">
  <dimension ref="A1:A3"/>
  <sheetViews>
    <sheetView showGridLines="0" workbookViewId="0">
      <selection activeCell="A4" sqref="A4"/>
    </sheetView>
  </sheetViews>
  <sheetFormatPr defaultRowHeight="16" x14ac:dyDescent="0.4"/>
  <sheetData>
    <row r="1" spans="1:1" x14ac:dyDescent="0.4">
      <c r="A1" t="s">
        <v>15</v>
      </c>
    </row>
    <row r="3" spans="1:1" x14ac:dyDescent="0.4">
      <c r="A3" s="6" t="s">
        <v>16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Accuracy test</vt:lpstr>
      <vt:lpstr>Capacitance and Energy calc</vt:lpstr>
      <vt:lpstr>Considerations and Guidlines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Muldoon</dc:creator>
  <cp:lastModifiedBy>soroush naseh</cp:lastModifiedBy>
  <dcterms:created xsi:type="dcterms:W3CDTF">2025-03-17T00:02:57Z</dcterms:created>
  <dcterms:modified xsi:type="dcterms:W3CDTF">2025-03-26T23:36:24Z</dcterms:modified>
</cp:coreProperties>
</file>