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74" i="1"/>
  <c r="D55" l="1"/>
  <c r="K49"/>
  <c r="D17"/>
  <c r="G17" s="1"/>
  <c r="H17" s="1"/>
  <c r="D35"/>
  <c r="D8"/>
  <c r="G8" s="1"/>
  <c r="H8" s="1"/>
  <c r="G7"/>
  <c r="H7" s="1"/>
  <c r="J7" s="1"/>
  <c r="G10"/>
  <c r="H10" s="1"/>
  <c r="G11"/>
  <c r="H11" s="1"/>
  <c r="G12"/>
  <c r="H12" s="1"/>
  <c r="G13"/>
  <c r="H13" s="1"/>
  <c r="J13" s="1"/>
  <c r="G14"/>
  <c r="H14" s="1"/>
  <c r="J14" s="1"/>
  <c r="G15"/>
  <c r="H15" s="1"/>
  <c r="G16"/>
  <c r="H16" s="1"/>
  <c r="J16" s="1"/>
  <c r="G6"/>
  <c r="H6" s="1"/>
  <c r="J6" s="1"/>
  <c r="K6" s="1"/>
  <c r="G21"/>
  <c r="G22"/>
  <c r="H22" s="1"/>
  <c r="K22" s="1"/>
  <c r="G23"/>
  <c r="H23" s="1"/>
  <c r="K23" s="1"/>
  <c r="G24"/>
  <c r="H24" s="1"/>
  <c r="J24" s="1"/>
  <c r="H28"/>
  <c r="G29"/>
  <c r="H29" s="1"/>
  <c r="G30"/>
  <c r="H30" s="1"/>
  <c r="G31"/>
  <c r="H31" s="1"/>
  <c r="D32"/>
  <c r="G32" s="1"/>
  <c r="H32" s="1"/>
  <c r="D33"/>
  <c r="G33" s="1"/>
  <c r="H33" s="1"/>
  <c r="D34"/>
  <c r="G34" s="1"/>
  <c r="H34" s="1"/>
  <c r="G35"/>
  <c r="H35" s="1"/>
  <c r="D36"/>
  <c r="G36" s="1"/>
  <c r="H36" s="1"/>
  <c r="D37"/>
  <c r="G37" s="1"/>
  <c r="H37" s="1"/>
  <c r="D38"/>
  <c r="G38" s="1"/>
  <c r="H38" s="1"/>
  <c r="D39"/>
  <c r="G39" s="1"/>
  <c r="H39" s="1"/>
  <c r="D40"/>
  <c r="G40" s="1"/>
  <c r="H40" s="1"/>
  <c r="G41"/>
  <c r="H41" s="1"/>
  <c r="D43"/>
  <c r="G43" s="1"/>
  <c r="H43" s="1"/>
  <c r="G55"/>
  <c r="H55" s="1"/>
  <c r="G77"/>
  <c r="H77" s="1"/>
  <c r="G78"/>
  <c r="H78" s="1"/>
  <c r="G89"/>
  <c r="H89" s="1"/>
  <c r="K89" s="1"/>
  <c r="G90"/>
  <c r="H90" s="1"/>
  <c r="K90" s="1"/>
  <c r="G91"/>
  <c r="H91" s="1"/>
  <c r="K91" s="1"/>
  <c r="G92"/>
  <c r="H92" s="1"/>
  <c r="G93"/>
  <c r="H93" s="1"/>
  <c r="G94"/>
  <c r="H94" s="1"/>
  <c r="G95"/>
  <c r="H95" s="1"/>
  <c r="K95" s="1"/>
  <c r="G96"/>
  <c r="H96" s="1"/>
  <c r="G97"/>
  <c r="H97" s="1"/>
  <c r="G98"/>
  <c r="H98" s="1"/>
  <c r="K96" s="1"/>
  <c r="G99"/>
  <c r="H99" s="1"/>
  <c r="K99" s="1"/>
  <c r="G100"/>
  <c r="H100" s="1"/>
  <c r="K100" s="1"/>
  <c r="G101"/>
  <c r="H101" s="1"/>
  <c r="J101" s="1"/>
  <c r="G102"/>
  <c r="H102" s="1"/>
  <c r="G103"/>
  <c r="H103" s="1"/>
  <c r="G104"/>
  <c r="H104" s="1"/>
  <c r="G105"/>
  <c r="H105" s="1"/>
  <c r="G106"/>
  <c r="H106" s="1"/>
  <c r="K106" s="1"/>
  <c r="G88"/>
  <c r="H88" s="1"/>
  <c r="K88" s="1"/>
  <c r="H73"/>
  <c r="J73" s="1"/>
  <c r="G79"/>
  <c r="H79" s="1"/>
  <c r="K79" s="1"/>
  <c r="G80"/>
  <c r="H80" s="1"/>
  <c r="K80" s="1"/>
  <c r="G81"/>
  <c r="H81" s="1"/>
  <c r="G82"/>
  <c r="H82" s="1"/>
  <c r="G83"/>
  <c r="H83" s="1"/>
  <c r="K83" s="1"/>
  <c r="G84"/>
  <c r="H84" s="1"/>
  <c r="K84" s="1"/>
  <c r="G74"/>
  <c r="H74" s="1"/>
  <c r="G75"/>
  <c r="H75" s="1"/>
  <c r="G76"/>
  <c r="H76" s="1"/>
  <c r="G72"/>
  <c r="H72" s="1"/>
  <c r="J72" s="1"/>
  <c r="G67"/>
  <c r="H67" s="1"/>
  <c r="G64"/>
  <c r="H64" s="1"/>
  <c r="G65"/>
  <c r="H65" s="1"/>
  <c r="K65" s="1"/>
  <c r="G66"/>
  <c r="H66" s="1"/>
  <c r="G62"/>
  <c r="H62" s="1"/>
  <c r="G56"/>
  <c r="H56" s="1"/>
  <c r="G57"/>
  <c r="H57" s="1"/>
  <c r="G58"/>
  <c r="H58" s="1"/>
  <c r="G59"/>
  <c r="H59" s="1"/>
  <c r="G60"/>
  <c r="H60" s="1"/>
  <c r="G61"/>
  <c r="H61" s="1"/>
  <c r="G63"/>
  <c r="H63" s="1"/>
  <c r="G53"/>
  <c r="H53" s="1"/>
  <c r="G54"/>
  <c r="H54" s="1"/>
  <c r="G50"/>
  <c r="H50" s="1"/>
  <c r="G51"/>
  <c r="H51" s="1"/>
  <c r="G52"/>
  <c r="H52" s="1"/>
  <c r="D49"/>
  <c r="G49" s="1"/>
  <c r="H49" s="1"/>
  <c r="J49" s="1"/>
  <c r="G44"/>
  <c r="H44" s="1"/>
  <c r="D45"/>
  <c r="G45" s="1"/>
  <c r="H45" s="1"/>
  <c r="J45" s="1"/>
  <c r="K45" s="1"/>
  <c r="J50" l="1"/>
  <c r="J29"/>
  <c r="K29" s="1"/>
  <c r="J8"/>
  <c r="H18"/>
  <c r="H19" s="1"/>
  <c r="G18"/>
  <c r="G19" s="1"/>
  <c r="G25"/>
  <c r="G26" s="1"/>
  <c r="H21"/>
  <c r="D42"/>
  <c r="G42" s="1"/>
  <c r="H42" s="1"/>
  <c r="H107"/>
  <c r="H108" s="1"/>
  <c r="G107"/>
  <c r="G108" s="1"/>
  <c r="K94"/>
  <c r="G85"/>
  <c r="G86" s="1"/>
  <c r="H85"/>
  <c r="H86" s="1"/>
  <c r="J78"/>
  <c r="H68"/>
  <c r="H69" s="1"/>
  <c r="G68"/>
  <c r="G69" s="1"/>
  <c r="H46" l="1"/>
  <c r="H47" s="1"/>
  <c r="K41"/>
  <c r="K21"/>
  <c r="H25"/>
  <c r="H26" s="1"/>
  <c r="G46"/>
  <c r="G47" s="1"/>
  <c r="J74"/>
  <c r="K74" s="1"/>
</calcChain>
</file>

<file path=xl/sharedStrings.xml><?xml version="1.0" encoding="utf-8"?>
<sst xmlns="http://schemas.openxmlformats.org/spreadsheetml/2006/main" count="301" uniqueCount="159">
  <si>
    <t>№ п/п</t>
  </si>
  <si>
    <t>Наименование работ</t>
  </si>
  <si>
    <t>Ед. измерения</t>
  </si>
  <si>
    <t>Кол-во</t>
  </si>
  <si>
    <t>Технич. норма времени на измеритель (рабочие)</t>
  </si>
  <si>
    <t>Технич. Норма времени на измеритель (машины)</t>
  </si>
  <si>
    <t>затраты труда в чел-мин</t>
  </si>
  <si>
    <t>Число рабочих, чел</t>
  </si>
  <si>
    <t>Продолжительность работы, мин</t>
  </si>
  <si>
    <t>на  работу</t>
  </si>
  <si>
    <t>На работу с учетом поправочного коэффициента</t>
  </si>
  <si>
    <t>рабочих</t>
  </si>
  <si>
    <t>машин</t>
  </si>
  <si>
    <t>Очистка рельсов и скреплений от грязи машиной РОМ-3</t>
  </si>
  <si>
    <t>м пути</t>
  </si>
  <si>
    <t>Разборка постоянного переездного настила с укладкой временного</t>
  </si>
  <si>
    <t>м настила</t>
  </si>
  <si>
    <t>-</t>
  </si>
  <si>
    <t>Опробование и смазка клеммных и закладных болтов машиной ПМГ</t>
  </si>
  <si>
    <t>шпала</t>
  </si>
  <si>
    <t>0,0431</t>
  </si>
  <si>
    <t>Разметка осей шпал на шейке рельса масляной краской</t>
  </si>
  <si>
    <t>Итого на фронт работ 3100 м:</t>
  </si>
  <si>
    <t>чел-мин</t>
  </si>
  <si>
    <t>Итого на фронт работ 13400 м:</t>
  </si>
  <si>
    <t>Оформление закрытия перегона</t>
  </si>
  <si>
    <t>мин</t>
  </si>
  <si>
    <t>Приведение комплекса по замене шпал в рабочее положение</t>
  </si>
  <si>
    <t>привед.</t>
  </si>
  <si>
    <t>Выгрузка железобетонных шпал мотовозом МПТ с платформы ПШ по местам смены</t>
  </si>
  <si>
    <t>Замена дефектных шпал машиной МСШУ:</t>
  </si>
  <si>
    <t>- отвинчивание гаек клеммных болтов и снятие клеммных сборок на заменяемых шпалах</t>
  </si>
  <si>
    <t>клемма</t>
  </si>
  <si>
    <t>- отрыв балласта у торцов заменяемых шпал</t>
  </si>
  <si>
    <t>торец шпалы</t>
  </si>
  <si>
    <t>гайка</t>
  </si>
  <si>
    <t>- отвинчивание гаек закладных болтов</t>
  </si>
  <si>
    <t>- вытаскивание дефектной шпалы машиной МСШУ</t>
  </si>
  <si>
    <t>- разрывание постели шпал</t>
  </si>
  <si>
    <t>шп. ящик</t>
  </si>
  <si>
    <t>- затаскивание новой шпалы</t>
  </si>
  <si>
    <t>- постановка подрельсовой прокладки</t>
  </si>
  <si>
    <t>прокладка</t>
  </si>
  <si>
    <t>- постановка клеммных сборок и завинчивание гаек, кл. сборка</t>
  </si>
  <si>
    <t>кл.сборка</t>
  </si>
  <si>
    <t>Переезд машины МСШУ по фронту работ</t>
  </si>
  <si>
    <t>переезд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</si>
  <si>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</si>
  <si>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0,14</t>
  </si>
  <si>
    <t>Приведение машины ВПР-02 в рабочее положение</t>
  </si>
  <si>
    <t>5,46</t>
  </si>
  <si>
    <t>Подбивка вновь уложенных и смежных (по 4 шт. с каждой стороны) шпал машиной ВПР-02</t>
  </si>
  <si>
    <t>0,0427</t>
  </si>
  <si>
    <t>Переезд машины ВПР-02</t>
  </si>
  <si>
    <t>Приведение машины ВПР-02 в транспортное положение</t>
  </si>
  <si>
    <t>4,14</t>
  </si>
  <si>
    <t>Погрузка на платформу краном мотовоза МПТ сменных железобетонных шпал с переездом по фронту работ</t>
  </si>
  <si>
    <t>Выгрузка контейнеров со скреплениями мотовозом МПТ по фронту работ</t>
  </si>
  <si>
    <t>контейнер</t>
  </si>
  <si>
    <t>Развозка скреплений на однорельсовой тележке:</t>
  </si>
  <si>
    <t>- накладки, прокладки, подкладки</t>
  </si>
  <si>
    <t>т</t>
  </si>
  <si>
    <t>- болты, втулки, шайбы, клеммы</t>
  </si>
  <si>
    <t>Смена 2-х витковых шайб для закладных болтов</t>
  </si>
  <si>
    <t>шайба</t>
  </si>
  <si>
    <t>Замена негодных деталей стыковых скреплений:</t>
  </si>
  <si>
    <t>- накладок</t>
  </si>
  <si>
    <t>накладка</t>
  </si>
  <si>
    <t>- стыковых болтов</t>
  </si>
  <si>
    <t>болт</t>
  </si>
  <si>
    <t>- шайб стыковых</t>
  </si>
  <si>
    <t>Сборка дефектных скреплений в контейнеры:</t>
  </si>
  <si>
    <t>- накладки</t>
  </si>
  <si>
    <t>- подкладки, прокладки</t>
  </si>
  <si>
    <t>- болты, клеммы, шайбы, втулки</t>
  </si>
  <si>
    <t>Погрузка контейнеров со скреплениями МПТ на платформу</t>
  </si>
  <si>
    <t>Выправка пути машиной ВПР-02</t>
  </si>
  <si>
    <t xml:space="preserve">Приведение машины ВПР-02 в транспортное положение </t>
  </si>
  <si>
    <t>Подготовка места для зарядки щебнеочистительной машины СЧ-601</t>
  </si>
  <si>
    <t>место</t>
  </si>
  <si>
    <t>Оформление закрытия перегона, пробег машин к месту работ и снятие напряжения с контактной сети</t>
  </si>
  <si>
    <t>Зарядка щебнеочистительной машины СЧ-601</t>
  </si>
  <si>
    <t>зарядка</t>
  </si>
  <si>
    <t>Очистка щебня щебнеочистительной машиной СЧ-601</t>
  </si>
  <si>
    <t>км</t>
  </si>
  <si>
    <t>0,117</t>
  </si>
  <si>
    <t>Установка рулонов нетканого материала на штангу машины</t>
  </si>
  <si>
    <t>рулон</t>
  </si>
  <si>
    <t>3,2</t>
  </si>
  <si>
    <t>Разрядка щебнеочистительной машины СЧ-601</t>
  </si>
  <si>
    <t xml:space="preserve">разрядка </t>
  </si>
  <si>
    <t xml:space="preserve">Поправка шпал по меткам </t>
  </si>
  <si>
    <t>Выгрузка щебеночного балласта из хоппер-дозатор</t>
  </si>
  <si>
    <t xml:space="preserve">Приведение машины ВПР-02 в рабочее положение </t>
  </si>
  <si>
    <t>Выправка и рихтовка пути со сплошной подбивкой шпал машиной ВПР-02</t>
  </si>
  <si>
    <t>Стабилизация балластной призмы динамическим стабилизатором</t>
  </si>
  <si>
    <t>53,3</t>
  </si>
  <si>
    <t xml:space="preserve">Оправка балластной призмы планировщиком балласта </t>
  </si>
  <si>
    <t>6.5. Выправочно-отделочные работы</t>
  </si>
  <si>
    <t>Уборка лишнего балласта у опор контактной сети автомотрисой АГД с прицепом УП</t>
  </si>
  <si>
    <t>Подкрепление клеммных и закладных болтов машиной ПМГ</t>
  </si>
  <si>
    <t>Выгрузка балласта из хоппер-дозаторов</t>
  </si>
  <si>
    <t>78,4</t>
  </si>
  <si>
    <t>Приведение машины Дуоматик в рабочее положение</t>
  </si>
  <si>
    <t>3,84</t>
  </si>
  <si>
    <t>Выправка пути в плане и профиле машиной Дуоматик</t>
  </si>
  <si>
    <t>0,027</t>
  </si>
  <si>
    <t>Приведение машины Дуоматик в транспортное положение</t>
  </si>
  <si>
    <t>4,38</t>
  </si>
  <si>
    <t>Стабилизацияы балластной призмы динамическим стабилизатором</t>
  </si>
  <si>
    <t>Отделка балластной призмы планировщиком балласта</t>
  </si>
  <si>
    <t>Подрезка балласта под подошвой рельса</t>
  </si>
  <si>
    <t>м нити</t>
  </si>
  <si>
    <t>Окраска путевых знаков:</t>
  </si>
  <si>
    <t>- километровых</t>
  </si>
  <si>
    <t>знак</t>
  </si>
  <si>
    <t>- пикетных</t>
  </si>
  <si>
    <t>Ремонт переезда с укладкой постоянного переездного настила</t>
  </si>
  <si>
    <t>м</t>
  </si>
  <si>
    <t>Шлифовка рельсов рельсошлифовальным поездом</t>
  </si>
  <si>
    <t>6.2. Работы по замене дефектных шпал (Фронт работ 3720 м)</t>
  </si>
  <si>
    <t>Итого на фронт работ 3720 м:</t>
  </si>
  <si>
    <t>6.3 Работы по замене дефектных скреплений (с удалением регулировочных прокладок) (фронт работ 3720 м)</t>
  </si>
  <si>
    <t>6.4.2. С укладкой разделительного слоя из нетканого материала. (Фронт работ в «окно» - 3720м)</t>
  </si>
  <si>
    <t>Смена прокладок под подкладки с одновременной сменой на новые 2-х витковых -</t>
  </si>
  <si>
    <t xml:space="preserve">Смена подрельсовых прокладок с одновременной сменой на новые клеммы </t>
  </si>
  <si>
    <t>Выгрузка железобетонных шпал</t>
  </si>
  <si>
    <t>пакет</t>
  </si>
  <si>
    <t>Выгрузка скреплений электромагнитной плитой</t>
  </si>
  <si>
    <t>Выгрузка шайб, втулок, прокладок</t>
  </si>
  <si>
    <t>Погрузка скреплений в контейнеры вручную:</t>
  </si>
  <si>
    <t>Погрузка на платформу железобетонных шпал</t>
  </si>
  <si>
    <t>Погрузка контейнеров со скреплениями на платформу краном МПТ</t>
  </si>
  <si>
    <t>Выгрузка с платформы краном МПТ:</t>
  </si>
  <si>
    <t>- сменных железобетонных шпал</t>
  </si>
  <si>
    <t>- контейнеров со скреплениями</t>
  </si>
  <si>
    <t>6.1.2 Работы на перегоне</t>
  </si>
  <si>
    <t xml:space="preserve">4 м.п,       1 маш. </t>
  </si>
  <si>
    <t>2 м.п.</t>
  </si>
  <si>
    <t xml:space="preserve">2 м.п,       2 маш. </t>
  </si>
  <si>
    <t>3 маш.</t>
  </si>
  <si>
    <t xml:space="preserve">4 м.п,       2 маш. </t>
  </si>
  <si>
    <t>11 м.п</t>
  </si>
  <si>
    <t>14 м.п      1 маш.</t>
  </si>
  <si>
    <t>3 м.п       2 маш.</t>
  </si>
  <si>
    <t>8 м.п       2 маш.</t>
  </si>
  <si>
    <t>35 м.п</t>
  </si>
  <si>
    <t>6 м.п</t>
  </si>
  <si>
    <t>10 м.п</t>
  </si>
  <si>
    <t xml:space="preserve"> 4 маш.</t>
  </si>
  <si>
    <t>2 маш.</t>
  </si>
  <si>
    <t>4 маш.</t>
  </si>
  <si>
    <t>19 м.п</t>
  </si>
  <si>
    <t>8 маш.</t>
  </si>
  <si>
    <t>6.1.1 Работы на базе (Фронт работ 3720м)</t>
  </si>
  <si>
    <t>6.1 Подготовительные работы</t>
  </si>
  <si>
    <t>6.4. Основные рабты по очистке щебеночного балласта.</t>
  </si>
  <si>
    <t>Примечание</t>
  </si>
  <si>
    <t>8 м.п         11 маш.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</si>
</sst>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" fontId="0" fillId="0" borderId="0" xfId="0" applyNumberFormat="1"/>
    <xf numFmtId="0" fontId="0" fillId="0" borderId="1" xfId="0" applyBorder="1"/>
    <xf numFmtId="1" fontId="2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3" fillId="0" borderId="1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8"/>
  <sheetViews>
    <sheetView tabSelected="1" zoomScale="85" zoomScaleNormal="85" workbookViewId="0">
      <selection sqref="A1:L108"/>
    </sheetView>
  </sheetViews>
  <sheetFormatPr defaultRowHeight="15"/>
  <cols>
    <col min="1" max="1" width="11.7109375" bestFit="1" customWidth="1"/>
    <col min="2" max="2" width="19.5703125" customWidth="1"/>
    <col min="3" max="3" width="10.7109375" bestFit="1" customWidth="1"/>
    <col min="4" max="4" width="13.85546875" bestFit="1" customWidth="1"/>
    <col min="5" max="6" width="11.7109375" bestFit="1" customWidth="1"/>
    <col min="7" max="7" width="15" bestFit="1" customWidth="1"/>
    <col min="8" max="8" width="12.42578125" customWidth="1"/>
    <col min="9" max="9" width="11.5703125" customWidth="1"/>
    <col min="10" max="11" width="12.7109375" bestFit="1" customWidth="1"/>
    <col min="12" max="12" width="9.140625" style="22"/>
  </cols>
  <sheetData>
    <row r="1" spans="1:12" ht="24.75" customHeight="1">
      <c r="A1" s="33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3" t="s">
        <v>5</v>
      </c>
      <c r="G1" s="33" t="s">
        <v>6</v>
      </c>
      <c r="H1" s="33"/>
      <c r="I1" s="33" t="s">
        <v>7</v>
      </c>
      <c r="J1" s="33" t="s">
        <v>8</v>
      </c>
      <c r="K1" s="33"/>
      <c r="L1" s="35" t="s">
        <v>157</v>
      </c>
    </row>
    <row r="2" spans="1:12" ht="63.75">
      <c r="A2" s="33"/>
      <c r="B2" s="33"/>
      <c r="C2" s="33"/>
      <c r="D2" s="34"/>
      <c r="E2" s="33"/>
      <c r="F2" s="33"/>
      <c r="G2" s="9" t="s">
        <v>9</v>
      </c>
      <c r="H2" s="9" t="s">
        <v>10</v>
      </c>
      <c r="I2" s="33"/>
      <c r="J2" s="9" t="s">
        <v>11</v>
      </c>
      <c r="K2" s="9" t="s">
        <v>12</v>
      </c>
      <c r="L2" s="36"/>
    </row>
    <row r="3" spans="1:12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6">
        <v>12</v>
      </c>
    </row>
    <row r="4" spans="1:12" ht="18.75">
      <c r="A4" s="32" t="s">
        <v>155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18"/>
    </row>
    <row r="5" spans="1:12">
      <c r="A5" s="31" t="s">
        <v>154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18"/>
    </row>
    <row r="6" spans="1:12" ht="45">
      <c r="A6" s="17">
        <v>1</v>
      </c>
      <c r="B6" s="10" t="s">
        <v>126</v>
      </c>
      <c r="C6" s="10" t="s">
        <v>127</v>
      </c>
      <c r="D6" s="10">
        <v>3</v>
      </c>
      <c r="E6" s="10">
        <v>18.350000000000001</v>
      </c>
      <c r="F6" s="10">
        <v>3.67</v>
      </c>
      <c r="G6" s="10">
        <f>D6*E6</f>
        <v>55.050000000000004</v>
      </c>
      <c r="H6" s="10">
        <f>G6*1.17</f>
        <v>64.408500000000004</v>
      </c>
      <c r="I6" s="10">
        <v>5</v>
      </c>
      <c r="J6" s="10">
        <f>H6/I6</f>
        <v>12.8817</v>
      </c>
      <c r="K6" s="10">
        <f>J6</f>
        <v>12.8817</v>
      </c>
      <c r="L6" s="12" t="s">
        <v>137</v>
      </c>
    </row>
    <row r="7" spans="1:12" ht="60">
      <c r="A7" s="17">
        <v>2</v>
      </c>
      <c r="B7" s="10" t="s">
        <v>128</v>
      </c>
      <c r="C7" s="10" t="s">
        <v>61</v>
      </c>
      <c r="D7" s="10">
        <v>4.5830000000000002</v>
      </c>
      <c r="E7" s="10">
        <v>3.34</v>
      </c>
      <c r="F7" s="10">
        <v>1.67</v>
      </c>
      <c r="G7" s="10">
        <f t="shared" ref="G7:G17" si="0">D7*E7</f>
        <v>15.307219999999999</v>
      </c>
      <c r="H7" s="10">
        <f t="shared" ref="H7:H17" si="1">G7*1.17</f>
        <v>17.909447399999998</v>
      </c>
      <c r="I7" s="10">
        <v>2</v>
      </c>
      <c r="J7" s="10">
        <f>H7/I7</f>
        <v>8.9547236999999988</v>
      </c>
      <c r="K7" s="10">
        <v>0</v>
      </c>
      <c r="L7" s="12" t="s">
        <v>137</v>
      </c>
    </row>
    <row r="8" spans="1:12" ht="30">
      <c r="A8" s="17">
        <v>3</v>
      </c>
      <c r="B8" s="10" t="s">
        <v>129</v>
      </c>
      <c r="C8" s="10" t="s">
        <v>61</v>
      </c>
      <c r="D8" s="10">
        <f>D7/2</f>
        <v>2.2915000000000001</v>
      </c>
      <c r="E8" s="10">
        <v>63.4</v>
      </c>
      <c r="F8" s="10" t="s">
        <v>17</v>
      </c>
      <c r="G8" s="10">
        <f t="shared" si="0"/>
        <v>145.28110000000001</v>
      </c>
      <c r="H8" s="10">
        <f t="shared" si="1"/>
        <v>169.97888700000001</v>
      </c>
      <c r="I8" s="37">
        <v>2</v>
      </c>
      <c r="J8" s="37">
        <f>SUM(H10:H12)/I8</f>
        <v>153.18529199999998</v>
      </c>
      <c r="K8" s="37" t="s">
        <v>17</v>
      </c>
      <c r="L8" s="37" t="s">
        <v>138</v>
      </c>
    </row>
    <row r="9" spans="1:12" ht="60">
      <c r="A9" s="17">
        <v>4</v>
      </c>
      <c r="B9" s="10" t="s">
        <v>130</v>
      </c>
      <c r="C9" s="10"/>
      <c r="D9" s="10"/>
      <c r="E9" s="10"/>
      <c r="F9" s="10"/>
      <c r="G9" s="10"/>
      <c r="H9" s="10"/>
      <c r="I9" s="37"/>
      <c r="J9" s="37"/>
      <c r="K9" s="37"/>
      <c r="L9" s="37"/>
    </row>
    <row r="10" spans="1:12" ht="30">
      <c r="A10" s="17"/>
      <c r="B10" s="10" t="s">
        <v>73</v>
      </c>
      <c r="C10" s="10" t="s">
        <v>61</v>
      </c>
      <c r="D10" s="10">
        <v>3.9369999999999998</v>
      </c>
      <c r="E10" s="10">
        <v>24.3</v>
      </c>
      <c r="F10" s="10" t="s">
        <v>17</v>
      </c>
      <c r="G10" s="10">
        <f t="shared" si="0"/>
        <v>95.6691</v>
      </c>
      <c r="H10" s="10">
        <f t="shared" si="1"/>
        <v>111.932847</v>
      </c>
      <c r="I10" s="37"/>
      <c r="J10" s="37"/>
      <c r="K10" s="37"/>
      <c r="L10" s="37"/>
    </row>
    <row r="11" spans="1:12" ht="30">
      <c r="A11" s="17"/>
      <c r="B11" s="10" t="s">
        <v>74</v>
      </c>
      <c r="C11" s="10" t="s">
        <v>61</v>
      </c>
      <c r="D11" s="10">
        <v>2.504</v>
      </c>
      <c r="E11" s="10">
        <v>64.3</v>
      </c>
      <c r="F11" s="10" t="s">
        <v>17</v>
      </c>
      <c r="G11" s="10">
        <f t="shared" si="0"/>
        <v>161.00719999999998</v>
      </c>
      <c r="H11" s="10">
        <f t="shared" si="1"/>
        <v>188.37842399999997</v>
      </c>
      <c r="I11" s="37"/>
      <c r="J11" s="37"/>
      <c r="K11" s="37"/>
      <c r="L11" s="37"/>
    </row>
    <row r="12" spans="1:12">
      <c r="A12" s="17"/>
      <c r="B12" s="10" t="s">
        <v>72</v>
      </c>
      <c r="C12" s="10" t="s">
        <v>61</v>
      </c>
      <c r="D12" s="10">
        <v>0.28299999999999997</v>
      </c>
      <c r="E12" s="10">
        <v>18.3</v>
      </c>
      <c r="F12" s="10" t="s">
        <v>17</v>
      </c>
      <c r="G12" s="10">
        <f t="shared" si="0"/>
        <v>5.1788999999999996</v>
      </c>
      <c r="H12" s="10">
        <f t="shared" si="1"/>
        <v>6.0593129999999995</v>
      </c>
      <c r="I12" s="37"/>
      <c r="J12" s="37"/>
      <c r="K12" s="37"/>
      <c r="L12" s="37"/>
    </row>
    <row r="13" spans="1:12" ht="60">
      <c r="A13" s="17">
        <v>5</v>
      </c>
      <c r="B13" s="10" t="s">
        <v>131</v>
      </c>
      <c r="C13" s="10" t="s">
        <v>127</v>
      </c>
      <c r="D13" s="10">
        <v>3</v>
      </c>
      <c r="E13" s="10">
        <v>48.5</v>
      </c>
      <c r="F13" s="10">
        <v>9.6999999999999993</v>
      </c>
      <c r="G13" s="10">
        <f t="shared" si="0"/>
        <v>145.5</v>
      </c>
      <c r="H13" s="10">
        <f t="shared" si="1"/>
        <v>170.23499999999999</v>
      </c>
      <c r="I13" s="10">
        <v>5</v>
      </c>
      <c r="J13" s="10">
        <f>H13/I13</f>
        <v>34.046999999999997</v>
      </c>
      <c r="K13" s="10">
        <v>30</v>
      </c>
      <c r="L13" s="12" t="s">
        <v>137</v>
      </c>
    </row>
    <row r="14" spans="1:12" ht="75">
      <c r="A14" s="17">
        <v>6</v>
      </c>
      <c r="B14" s="10" t="s">
        <v>132</v>
      </c>
      <c r="C14" s="10" t="s">
        <v>58</v>
      </c>
      <c r="D14" s="10">
        <v>133</v>
      </c>
      <c r="E14" s="10">
        <v>5.88</v>
      </c>
      <c r="F14" s="10">
        <v>1.47</v>
      </c>
      <c r="G14" s="10">
        <f t="shared" si="0"/>
        <v>782.04</v>
      </c>
      <c r="H14" s="10">
        <f t="shared" si="1"/>
        <v>914.9867999999999</v>
      </c>
      <c r="I14" s="10">
        <v>4</v>
      </c>
      <c r="J14" s="10">
        <f>H14/I14</f>
        <v>228.74669999999998</v>
      </c>
      <c r="K14" s="10">
        <v>8</v>
      </c>
      <c r="L14" s="12" t="s">
        <v>139</v>
      </c>
    </row>
    <row r="15" spans="1:12" ht="45">
      <c r="A15" s="17">
        <v>7</v>
      </c>
      <c r="B15" s="10" t="s">
        <v>133</v>
      </c>
      <c r="C15" s="10"/>
      <c r="D15" s="10"/>
      <c r="E15" s="10"/>
      <c r="F15" s="10"/>
      <c r="G15" s="10">
        <f t="shared" si="0"/>
        <v>0</v>
      </c>
      <c r="H15" s="10">
        <f t="shared" si="1"/>
        <v>0</v>
      </c>
      <c r="I15" s="10"/>
      <c r="J15" s="10"/>
      <c r="K15" s="10"/>
      <c r="L15" s="12"/>
    </row>
    <row r="16" spans="1:12" ht="45">
      <c r="A16" s="10"/>
      <c r="B16" s="10" t="s">
        <v>134</v>
      </c>
      <c r="C16" s="10" t="s">
        <v>19</v>
      </c>
      <c r="D16" s="10">
        <v>82</v>
      </c>
      <c r="E16" s="10">
        <v>5.88</v>
      </c>
      <c r="F16" s="10">
        <v>1.29</v>
      </c>
      <c r="G16" s="10">
        <f t="shared" si="0"/>
        <v>482.15999999999997</v>
      </c>
      <c r="H16" s="10">
        <f t="shared" si="1"/>
        <v>564.1271999999999</v>
      </c>
      <c r="I16" s="37">
        <v>6</v>
      </c>
      <c r="J16" s="37">
        <f>SUM(H16:H17)/I16</f>
        <v>227.84579999999997</v>
      </c>
      <c r="K16" s="37">
        <v>31</v>
      </c>
      <c r="L16" s="37" t="s">
        <v>139</v>
      </c>
    </row>
    <row r="17" spans="1:12" ht="30">
      <c r="A17" s="10"/>
      <c r="B17" s="10" t="s">
        <v>135</v>
      </c>
      <c r="C17" s="10" t="s">
        <v>58</v>
      </c>
      <c r="D17" s="10">
        <f>D14</f>
        <v>133</v>
      </c>
      <c r="E17" s="10">
        <v>5.16</v>
      </c>
      <c r="F17" s="10">
        <v>1.29</v>
      </c>
      <c r="G17" s="10">
        <f t="shared" si="0"/>
        <v>686.28</v>
      </c>
      <c r="H17" s="10">
        <f t="shared" si="1"/>
        <v>802.94759999999997</v>
      </c>
      <c r="I17" s="37"/>
      <c r="J17" s="37"/>
      <c r="K17" s="37"/>
      <c r="L17" s="37"/>
    </row>
    <row r="18" spans="1:12" ht="30">
      <c r="A18" s="10"/>
      <c r="B18" s="10" t="s">
        <v>22</v>
      </c>
      <c r="C18" s="10" t="s">
        <v>23</v>
      </c>
      <c r="D18" s="10"/>
      <c r="E18" s="10"/>
      <c r="F18" s="10"/>
      <c r="G18" s="10">
        <f>SUM(G6:G17)</f>
        <v>2573.4735199999996</v>
      </c>
      <c r="H18" s="10">
        <f>SUM(H6:H17)</f>
        <v>3010.9640183999995</v>
      </c>
      <c r="I18" s="10"/>
      <c r="J18" s="10"/>
      <c r="K18" s="10"/>
      <c r="L18" s="12"/>
    </row>
    <row r="19" spans="1:12" ht="30">
      <c r="A19" s="10"/>
      <c r="B19" s="10" t="s">
        <v>24</v>
      </c>
      <c r="C19" s="10" t="s">
        <v>23</v>
      </c>
      <c r="D19" s="10"/>
      <c r="E19" s="10"/>
      <c r="F19" s="10"/>
      <c r="G19" s="10">
        <f>(13400/3720)*G18</f>
        <v>9270.0390236559124</v>
      </c>
      <c r="H19" s="10">
        <f>(13400/3720)*H18</f>
        <v>10845.945657677417</v>
      </c>
      <c r="I19" s="10"/>
      <c r="J19" s="10"/>
      <c r="K19" s="10"/>
      <c r="L19" s="12"/>
    </row>
    <row r="20" spans="1:12">
      <c r="A20" s="27" t="s">
        <v>136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ht="45">
      <c r="A21" s="16">
        <v>1</v>
      </c>
      <c r="B21" s="10" t="s">
        <v>13</v>
      </c>
      <c r="C21" s="10" t="s">
        <v>14</v>
      </c>
      <c r="D21" s="10">
        <v>3700</v>
      </c>
      <c r="E21" s="10">
        <v>0.06</v>
      </c>
      <c r="F21" s="10">
        <v>0.02</v>
      </c>
      <c r="G21" s="10">
        <f>D21*E21</f>
        <v>222</v>
      </c>
      <c r="H21" s="10">
        <f>G21*1.17</f>
        <v>259.74</v>
      </c>
      <c r="I21" s="10">
        <v>3</v>
      </c>
      <c r="J21" s="11" t="s">
        <v>17</v>
      </c>
      <c r="K21" s="10">
        <f>H21/I21</f>
        <v>86.58</v>
      </c>
      <c r="L21" s="18" t="s">
        <v>140</v>
      </c>
    </row>
    <row r="22" spans="1:12" ht="75">
      <c r="A22" s="17">
        <v>2</v>
      </c>
      <c r="B22" s="10" t="s">
        <v>15</v>
      </c>
      <c r="C22" s="10" t="s">
        <v>16</v>
      </c>
      <c r="D22" s="10">
        <v>11.628</v>
      </c>
      <c r="E22" s="10">
        <v>13.37</v>
      </c>
      <c r="F22" s="10" t="s">
        <v>17</v>
      </c>
      <c r="G22" s="10">
        <f t="shared" ref="G22:G24" si="2">D22*E22</f>
        <v>155.46635999999998</v>
      </c>
      <c r="H22" s="10">
        <f t="shared" ref="H22:H24" si="3">G22*1.17</f>
        <v>181.89564119999997</v>
      </c>
      <c r="I22" s="10">
        <v>6</v>
      </c>
      <c r="J22" s="11" t="s">
        <v>17</v>
      </c>
      <c r="K22" s="10">
        <f>H22/I22</f>
        <v>30.315940199999996</v>
      </c>
      <c r="L22" s="12" t="s">
        <v>141</v>
      </c>
    </row>
    <row r="23" spans="1:12" ht="60">
      <c r="A23" s="17">
        <v>3</v>
      </c>
      <c r="B23" s="10" t="s">
        <v>18</v>
      </c>
      <c r="C23" s="10" t="s">
        <v>19</v>
      </c>
      <c r="D23" s="10">
        <v>6926</v>
      </c>
      <c r="E23" s="10">
        <v>0.1293</v>
      </c>
      <c r="F23" s="10">
        <v>4.3099999999999999E-2</v>
      </c>
      <c r="G23" s="10">
        <f t="shared" si="2"/>
        <v>895.53179999999998</v>
      </c>
      <c r="H23" s="10">
        <f t="shared" si="3"/>
        <v>1047.7722059999999</v>
      </c>
      <c r="I23" s="10">
        <v>3</v>
      </c>
      <c r="J23" s="11" t="s">
        <v>17</v>
      </c>
      <c r="K23" s="10">
        <f>H23/I23</f>
        <v>349.25740199999996</v>
      </c>
      <c r="L23" s="18" t="s">
        <v>140</v>
      </c>
    </row>
    <row r="24" spans="1:12" ht="45">
      <c r="A24" s="17">
        <v>4</v>
      </c>
      <c r="B24" s="10" t="s">
        <v>21</v>
      </c>
      <c r="C24" s="10" t="s">
        <v>19</v>
      </c>
      <c r="D24" s="10">
        <v>6926</v>
      </c>
      <c r="E24" s="10">
        <v>0.30199999999999999</v>
      </c>
      <c r="F24" s="10" t="s">
        <v>17</v>
      </c>
      <c r="G24" s="10">
        <f t="shared" si="2"/>
        <v>2091.652</v>
      </c>
      <c r="H24" s="10">
        <f t="shared" si="3"/>
        <v>2447.2328400000001</v>
      </c>
      <c r="I24" s="10">
        <v>11</v>
      </c>
      <c r="J24" s="10">
        <f t="shared" ref="J24" si="4">H24/I24</f>
        <v>222.47571272727274</v>
      </c>
      <c r="K24" s="11" t="s">
        <v>17</v>
      </c>
      <c r="L24" s="18" t="s">
        <v>142</v>
      </c>
    </row>
    <row r="25" spans="1:12" ht="30">
      <c r="A25" s="10"/>
      <c r="B25" s="10" t="s">
        <v>121</v>
      </c>
      <c r="C25" s="10" t="s">
        <v>23</v>
      </c>
      <c r="D25" s="10"/>
      <c r="E25" s="10"/>
      <c r="F25" s="10"/>
      <c r="G25" s="10">
        <f>SUM(G21:G24)</f>
        <v>3364.6501600000001</v>
      </c>
      <c r="H25" s="10">
        <f>SUM(H21:H24)</f>
        <v>3936.6406871999998</v>
      </c>
      <c r="I25" s="10"/>
      <c r="J25" s="10"/>
      <c r="K25" s="10"/>
      <c r="L25" s="18"/>
    </row>
    <row r="26" spans="1:12" ht="30">
      <c r="A26" s="10"/>
      <c r="B26" s="10" t="s">
        <v>24</v>
      </c>
      <c r="C26" s="10" t="s">
        <v>23</v>
      </c>
      <c r="D26" s="10"/>
      <c r="E26" s="10"/>
      <c r="F26" s="10"/>
      <c r="G26" s="10">
        <f>(13400/3720)*G25</f>
        <v>12119.976382795699</v>
      </c>
      <c r="H26" s="10">
        <f>(13400/3720)*H25</f>
        <v>14180.372367870967</v>
      </c>
      <c r="I26" s="10"/>
      <c r="J26" s="10"/>
      <c r="K26" s="10"/>
      <c r="L26" s="18"/>
    </row>
    <row r="27" spans="1:12">
      <c r="A27" s="27" t="s">
        <v>120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18"/>
    </row>
    <row r="28" spans="1:12" ht="30">
      <c r="A28" s="16">
        <v>1</v>
      </c>
      <c r="B28" s="10" t="s">
        <v>25</v>
      </c>
      <c r="C28" s="10" t="s">
        <v>26</v>
      </c>
      <c r="D28" s="10" t="s">
        <v>17</v>
      </c>
      <c r="E28" s="10" t="s">
        <v>17</v>
      </c>
      <c r="F28" s="10">
        <v>14</v>
      </c>
      <c r="G28" s="10">
        <v>14</v>
      </c>
      <c r="H28" s="10">
        <f t="shared" ref="H28:H45" si="5">G28*1.17</f>
        <v>16.38</v>
      </c>
      <c r="I28" s="10"/>
      <c r="J28" s="10">
        <v>16</v>
      </c>
      <c r="K28" s="10"/>
      <c r="L28" s="18"/>
    </row>
    <row r="29" spans="1:12" ht="60">
      <c r="A29" s="17">
        <v>2</v>
      </c>
      <c r="B29" s="10" t="s">
        <v>27</v>
      </c>
      <c r="C29" s="10" t="s">
        <v>28</v>
      </c>
      <c r="D29" s="10">
        <v>1</v>
      </c>
      <c r="E29" s="10">
        <v>25</v>
      </c>
      <c r="F29" s="10">
        <v>5</v>
      </c>
      <c r="G29" s="10">
        <f t="shared" ref="G29:G45" si="6">D29*E29</f>
        <v>25</v>
      </c>
      <c r="H29" s="10">
        <f t="shared" si="5"/>
        <v>29.25</v>
      </c>
      <c r="I29" s="28">
        <v>15</v>
      </c>
      <c r="J29" s="28">
        <f>SUM(H29:H40)/I29</f>
        <v>127.912824</v>
      </c>
      <c r="K29" s="28">
        <f>J29</f>
        <v>127.912824</v>
      </c>
      <c r="L29" s="28" t="s">
        <v>143</v>
      </c>
    </row>
    <row r="30" spans="1:12" ht="90">
      <c r="A30" s="17">
        <v>3</v>
      </c>
      <c r="B30" s="10" t="s">
        <v>29</v>
      </c>
      <c r="C30" s="10" t="s">
        <v>19</v>
      </c>
      <c r="D30" s="10">
        <v>82</v>
      </c>
      <c r="E30" s="10">
        <v>7.125</v>
      </c>
      <c r="F30" s="10">
        <v>1.425</v>
      </c>
      <c r="G30" s="10">
        <f t="shared" si="6"/>
        <v>584.25</v>
      </c>
      <c r="H30" s="10">
        <f t="shared" si="5"/>
        <v>683.57249999999999</v>
      </c>
      <c r="I30" s="29"/>
      <c r="J30" s="29"/>
      <c r="K30" s="29"/>
      <c r="L30" s="29"/>
    </row>
    <row r="31" spans="1:12" ht="45">
      <c r="A31" s="17">
        <v>4</v>
      </c>
      <c r="B31" s="10" t="s">
        <v>30</v>
      </c>
      <c r="C31" s="10"/>
      <c r="D31" s="10"/>
      <c r="E31" s="10"/>
      <c r="F31" s="10"/>
      <c r="G31" s="10">
        <f t="shared" si="6"/>
        <v>0</v>
      </c>
      <c r="H31" s="10">
        <f t="shared" si="5"/>
        <v>0</v>
      </c>
      <c r="I31" s="29"/>
      <c r="J31" s="29"/>
      <c r="K31" s="29"/>
      <c r="L31" s="29"/>
    </row>
    <row r="32" spans="1:12" ht="75">
      <c r="A32" s="17"/>
      <c r="B32" s="10" t="s">
        <v>31</v>
      </c>
      <c r="C32" s="10" t="s">
        <v>32</v>
      </c>
      <c r="D32" s="10">
        <f>D30*4</f>
        <v>328</v>
      </c>
      <c r="E32" s="10">
        <v>0.55000000000000004</v>
      </c>
      <c r="F32" s="10" t="s">
        <v>17</v>
      </c>
      <c r="G32" s="10">
        <f t="shared" si="6"/>
        <v>180.4</v>
      </c>
      <c r="H32" s="10">
        <f t="shared" si="5"/>
        <v>211.06799999999998</v>
      </c>
      <c r="I32" s="29"/>
      <c r="J32" s="29"/>
      <c r="K32" s="29"/>
      <c r="L32" s="29"/>
    </row>
    <row r="33" spans="1:13" ht="45">
      <c r="A33" s="17"/>
      <c r="B33" s="10" t="s">
        <v>33</v>
      </c>
      <c r="C33" s="10" t="s">
        <v>34</v>
      </c>
      <c r="D33" s="10">
        <f>D30</f>
        <v>82</v>
      </c>
      <c r="E33" s="10">
        <v>1.07</v>
      </c>
      <c r="F33" s="10" t="s">
        <v>17</v>
      </c>
      <c r="G33" s="10">
        <f t="shared" si="6"/>
        <v>87.740000000000009</v>
      </c>
      <c r="H33" s="10">
        <f t="shared" si="5"/>
        <v>102.6558</v>
      </c>
      <c r="I33" s="29"/>
      <c r="J33" s="29"/>
      <c r="K33" s="29"/>
      <c r="L33" s="29"/>
    </row>
    <row r="34" spans="1:13" ht="30">
      <c r="A34" s="17"/>
      <c r="B34" s="10" t="s">
        <v>36</v>
      </c>
      <c r="C34" s="10" t="s">
        <v>35</v>
      </c>
      <c r="D34" s="10">
        <f>D30*4</f>
        <v>328</v>
      </c>
      <c r="E34" s="10">
        <v>0.67</v>
      </c>
      <c r="F34" s="10" t="s">
        <v>17</v>
      </c>
      <c r="G34" s="10">
        <f t="shared" si="6"/>
        <v>219.76000000000002</v>
      </c>
      <c r="H34" s="10">
        <f t="shared" si="5"/>
        <v>257.11920000000003</v>
      </c>
      <c r="I34" s="29"/>
      <c r="J34" s="29"/>
      <c r="K34" s="29"/>
      <c r="L34" s="29"/>
    </row>
    <row r="35" spans="1:13" ht="45">
      <c r="A35" s="17"/>
      <c r="B35" s="10" t="s">
        <v>37</v>
      </c>
      <c r="C35" s="10" t="s">
        <v>19</v>
      </c>
      <c r="D35" s="10">
        <f>D30</f>
        <v>82</v>
      </c>
      <c r="E35" s="10">
        <v>0.88</v>
      </c>
      <c r="F35" s="10">
        <v>0.88</v>
      </c>
      <c r="G35" s="10">
        <f t="shared" si="6"/>
        <v>72.16</v>
      </c>
      <c r="H35" s="10">
        <f t="shared" si="5"/>
        <v>84.427199999999985</v>
      </c>
      <c r="I35" s="29"/>
      <c r="J35" s="29"/>
      <c r="K35" s="29"/>
      <c r="L35" s="29"/>
    </row>
    <row r="36" spans="1:13" ht="30">
      <c r="A36" s="17"/>
      <c r="B36" s="10" t="s">
        <v>38</v>
      </c>
      <c r="C36" s="10" t="s">
        <v>39</v>
      </c>
      <c r="D36" s="10">
        <f>D30</f>
        <v>82</v>
      </c>
      <c r="E36" s="10">
        <v>0.75900000000000001</v>
      </c>
      <c r="F36" s="10" t="s">
        <v>17</v>
      </c>
      <c r="G36" s="10">
        <f t="shared" si="6"/>
        <v>62.238</v>
      </c>
      <c r="H36" s="10">
        <f t="shared" si="5"/>
        <v>72.818460000000002</v>
      </c>
      <c r="I36" s="29"/>
      <c r="J36" s="29"/>
      <c r="K36" s="29"/>
      <c r="L36" s="29"/>
    </row>
    <row r="37" spans="1:13" ht="30">
      <c r="A37" s="17"/>
      <c r="B37" s="10" t="s">
        <v>40</v>
      </c>
      <c r="C37" s="10" t="s">
        <v>19</v>
      </c>
      <c r="D37" s="10">
        <f>D30</f>
        <v>82</v>
      </c>
      <c r="E37" s="10">
        <v>1.08</v>
      </c>
      <c r="F37" s="10">
        <v>1.08</v>
      </c>
      <c r="G37" s="10">
        <f t="shared" si="6"/>
        <v>88.56</v>
      </c>
      <c r="H37" s="10">
        <f t="shared" si="5"/>
        <v>103.6152</v>
      </c>
      <c r="I37" s="29"/>
      <c r="J37" s="29"/>
      <c r="K37" s="29"/>
      <c r="L37" s="29"/>
    </row>
    <row r="38" spans="1:13" ht="45">
      <c r="A38" s="17"/>
      <c r="B38" s="10" t="s">
        <v>41</v>
      </c>
      <c r="C38" s="10" t="s">
        <v>42</v>
      </c>
      <c r="D38" s="10">
        <f>D30*2</f>
        <v>164</v>
      </c>
      <c r="E38" s="10">
        <v>0.56999999999999995</v>
      </c>
      <c r="F38" s="10" t="s">
        <v>17</v>
      </c>
      <c r="G38" s="10">
        <f t="shared" si="6"/>
        <v>93.47999999999999</v>
      </c>
      <c r="H38" s="10">
        <f t="shared" si="5"/>
        <v>109.37159999999999</v>
      </c>
      <c r="I38" s="29"/>
      <c r="J38" s="29"/>
      <c r="K38" s="29"/>
      <c r="L38" s="29"/>
    </row>
    <row r="39" spans="1:13" ht="60">
      <c r="A39" s="17"/>
      <c r="B39" s="10" t="s">
        <v>43</v>
      </c>
      <c r="C39" s="10" t="s">
        <v>44</v>
      </c>
      <c r="D39" s="10">
        <f>D30*4</f>
        <v>328</v>
      </c>
      <c r="E39" s="10">
        <v>0.66</v>
      </c>
      <c r="F39" s="10" t="s">
        <v>17</v>
      </c>
      <c r="G39" s="10">
        <f t="shared" si="6"/>
        <v>216.48000000000002</v>
      </c>
      <c r="H39" s="10">
        <f t="shared" si="5"/>
        <v>253.2816</v>
      </c>
      <c r="I39" s="29"/>
      <c r="J39" s="29"/>
      <c r="K39" s="29"/>
      <c r="L39" s="29"/>
    </row>
    <row r="40" spans="1:13" ht="45">
      <c r="A40" s="17">
        <v>5</v>
      </c>
      <c r="B40" s="10" t="s">
        <v>45</v>
      </c>
      <c r="C40" s="10" t="s">
        <v>46</v>
      </c>
      <c r="D40" s="10">
        <f>D30</f>
        <v>82</v>
      </c>
      <c r="E40" s="10">
        <v>0.12</v>
      </c>
      <c r="F40" s="10">
        <v>0.12</v>
      </c>
      <c r="G40" s="10">
        <f t="shared" si="6"/>
        <v>9.84</v>
      </c>
      <c r="H40" s="10">
        <f t="shared" si="5"/>
        <v>11.512799999999999</v>
      </c>
      <c r="I40" s="30"/>
      <c r="J40" s="30"/>
      <c r="K40" s="30"/>
      <c r="L40" s="30"/>
    </row>
    <row r="41" spans="1:13" ht="45">
      <c r="A41" s="17">
        <v>6</v>
      </c>
      <c r="B41" s="10" t="s">
        <v>49</v>
      </c>
      <c r="C41" s="10" t="s">
        <v>28</v>
      </c>
      <c r="D41" s="10">
        <v>1</v>
      </c>
      <c r="E41" s="10">
        <v>16.38</v>
      </c>
      <c r="F41" s="10">
        <v>5.46</v>
      </c>
      <c r="G41" s="10">
        <f t="shared" si="6"/>
        <v>16.38</v>
      </c>
      <c r="H41" s="10">
        <f t="shared" si="5"/>
        <v>19.164599999999997</v>
      </c>
      <c r="I41" s="28">
        <v>3</v>
      </c>
      <c r="J41" s="28" t="s">
        <v>17</v>
      </c>
      <c r="K41" s="28">
        <f>SUM(H41:H44)/I41</f>
        <v>39.131352</v>
      </c>
      <c r="L41" s="28" t="s">
        <v>140</v>
      </c>
    </row>
    <row r="42" spans="1:13" ht="90">
      <c r="A42" s="17">
        <v>7</v>
      </c>
      <c r="B42" s="10" t="s">
        <v>51</v>
      </c>
      <c r="C42" s="10" t="s">
        <v>19</v>
      </c>
      <c r="D42" s="10">
        <f>D40*4</f>
        <v>328</v>
      </c>
      <c r="E42" s="10">
        <v>0.12809999999999999</v>
      </c>
      <c r="F42" s="10">
        <v>4.2700000000000002E-2</v>
      </c>
      <c r="G42" s="10">
        <f t="shared" si="6"/>
        <v>42.016799999999996</v>
      </c>
      <c r="H42" s="10">
        <f t="shared" si="5"/>
        <v>49.159655999999991</v>
      </c>
      <c r="I42" s="29"/>
      <c r="J42" s="29"/>
      <c r="K42" s="29"/>
      <c r="L42" s="29"/>
      <c r="M42" s="1"/>
    </row>
    <row r="43" spans="1:13" ht="30">
      <c r="A43" s="17">
        <v>8</v>
      </c>
      <c r="B43" s="10" t="s">
        <v>53</v>
      </c>
      <c r="C43" s="10" t="s">
        <v>46</v>
      </c>
      <c r="D43" s="10">
        <f>D30</f>
        <v>82</v>
      </c>
      <c r="E43" s="10">
        <v>0.36</v>
      </c>
      <c r="F43" s="10">
        <v>0.12</v>
      </c>
      <c r="G43" s="10">
        <f t="shared" si="6"/>
        <v>29.52</v>
      </c>
      <c r="H43" s="10">
        <f t="shared" si="5"/>
        <v>34.538399999999996</v>
      </c>
      <c r="I43" s="29"/>
      <c r="J43" s="29"/>
      <c r="K43" s="29"/>
      <c r="L43" s="29"/>
    </row>
    <row r="44" spans="1:13" ht="60">
      <c r="A44" s="17">
        <v>9</v>
      </c>
      <c r="B44" s="10" t="s">
        <v>54</v>
      </c>
      <c r="C44" s="10" t="s">
        <v>28</v>
      </c>
      <c r="D44" s="10">
        <v>1</v>
      </c>
      <c r="E44" s="10">
        <v>12.42</v>
      </c>
      <c r="F44" s="10">
        <v>4.1399999999999997</v>
      </c>
      <c r="G44" s="10">
        <f t="shared" si="6"/>
        <v>12.42</v>
      </c>
      <c r="H44" s="10">
        <f t="shared" si="5"/>
        <v>14.5314</v>
      </c>
      <c r="I44" s="30"/>
      <c r="J44" s="30"/>
      <c r="K44" s="30"/>
      <c r="L44" s="30"/>
    </row>
    <row r="45" spans="1:13" ht="105">
      <c r="A45" s="17">
        <v>10</v>
      </c>
      <c r="B45" s="10" t="s">
        <v>56</v>
      </c>
      <c r="C45" s="10" t="s">
        <v>19</v>
      </c>
      <c r="D45" s="10">
        <f>D30</f>
        <v>82</v>
      </c>
      <c r="E45" s="10">
        <v>8.0399999999999991</v>
      </c>
      <c r="F45" s="10">
        <v>1.6080000000000001</v>
      </c>
      <c r="G45" s="10">
        <f t="shared" si="6"/>
        <v>659.28</v>
      </c>
      <c r="H45" s="10">
        <f t="shared" si="5"/>
        <v>771.35759999999993</v>
      </c>
      <c r="I45" s="10">
        <v>5</v>
      </c>
      <c r="J45" s="10">
        <f t="shared" ref="J45" si="7">H45/I45</f>
        <v>154.27151999999998</v>
      </c>
      <c r="K45" s="10">
        <f>J45</f>
        <v>154.27151999999998</v>
      </c>
      <c r="L45" s="19" t="s">
        <v>144</v>
      </c>
    </row>
    <row r="46" spans="1:13" ht="30">
      <c r="A46" s="17"/>
      <c r="B46" s="10" t="s">
        <v>121</v>
      </c>
      <c r="C46" s="10" t="s">
        <v>23</v>
      </c>
      <c r="D46" s="10"/>
      <c r="E46" s="10"/>
      <c r="F46" s="10"/>
      <c r="G46" s="10">
        <f>SUM(G28:G45)</f>
        <v>2413.5248000000001</v>
      </c>
      <c r="H46" s="10">
        <f>SUM(H28:H45)</f>
        <v>2823.824016</v>
      </c>
      <c r="I46" s="10"/>
      <c r="J46" s="10"/>
      <c r="K46" s="10"/>
      <c r="L46" s="18"/>
    </row>
    <row r="47" spans="1:13" ht="30">
      <c r="A47" s="17"/>
      <c r="B47" s="10" t="s">
        <v>24</v>
      </c>
      <c r="C47" s="10" t="s">
        <v>23</v>
      </c>
      <c r="D47" s="10"/>
      <c r="E47" s="10"/>
      <c r="F47" s="10"/>
      <c r="G47" s="10">
        <f>(13400/3720)*G46</f>
        <v>8693.8796559139791</v>
      </c>
      <c r="H47" s="10">
        <f>(13400/3720)*H46</f>
        <v>10171.839197419355</v>
      </c>
      <c r="I47" s="10"/>
      <c r="J47" s="10"/>
      <c r="K47" s="10"/>
      <c r="L47" s="18"/>
    </row>
    <row r="48" spans="1:13">
      <c r="A48" s="38" t="s">
        <v>122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</row>
    <row r="49" spans="1:12" ht="75">
      <c r="A49" s="23">
        <v>1</v>
      </c>
      <c r="B49" s="3" t="s">
        <v>57</v>
      </c>
      <c r="C49" s="8" t="s">
        <v>58</v>
      </c>
      <c r="D49" s="5">
        <f>111.801*1.2</f>
        <v>134.16120000000001</v>
      </c>
      <c r="E49" s="5">
        <v>6.87</v>
      </c>
      <c r="F49" s="5">
        <v>1.3740000000000001</v>
      </c>
      <c r="G49" s="5">
        <f t="shared" ref="G49:G66" si="8">D49*E49</f>
        <v>921.68744400000003</v>
      </c>
      <c r="H49" s="5">
        <f t="shared" ref="H49:H67" si="9">G49*1.17</f>
        <v>1078.37430948</v>
      </c>
      <c r="I49" s="5">
        <v>10</v>
      </c>
      <c r="J49" s="8">
        <f>H49/I49</f>
        <v>107.83743094799999</v>
      </c>
      <c r="K49" s="8">
        <f>J49</f>
        <v>107.83743094799999</v>
      </c>
      <c r="L49" s="19" t="s">
        <v>145</v>
      </c>
    </row>
    <row r="50" spans="1:12" ht="60">
      <c r="A50" s="8">
        <v>2</v>
      </c>
      <c r="B50" s="3" t="s">
        <v>59</v>
      </c>
      <c r="C50" s="8"/>
      <c r="D50" s="5"/>
      <c r="E50" s="5"/>
      <c r="F50" s="5"/>
      <c r="G50" s="5">
        <f t="shared" si="8"/>
        <v>0</v>
      </c>
      <c r="H50" s="5">
        <f t="shared" si="9"/>
        <v>0</v>
      </c>
      <c r="I50" s="41">
        <v>35</v>
      </c>
      <c r="J50" s="41">
        <f>SUM(H51:H65)/I50</f>
        <v>567.73145854285701</v>
      </c>
      <c r="K50" s="41">
        <v>12</v>
      </c>
      <c r="L50" s="41" t="s">
        <v>146</v>
      </c>
    </row>
    <row r="51" spans="1:12" ht="45">
      <c r="A51" s="8"/>
      <c r="B51" s="3" t="s">
        <v>60</v>
      </c>
      <c r="C51" s="8" t="s">
        <v>61</v>
      </c>
      <c r="D51" s="5">
        <v>4.2</v>
      </c>
      <c r="E51" s="5">
        <v>64.989999999999995</v>
      </c>
      <c r="F51" s="5" t="s">
        <v>17</v>
      </c>
      <c r="G51" s="5">
        <f t="shared" si="8"/>
        <v>272.95799999999997</v>
      </c>
      <c r="H51" s="5">
        <f t="shared" si="9"/>
        <v>319.36085999999995</v>
      </c>
      <c r="I51" s="41"/>
      <c r="J51" s="41"/>
      <c r="K51" s="41"/>
      <c r="L51" s="41"/>
    </row>
    <row r="52" spans="1:12" ht="30">
      <c r="A52" s="8"/>
      <c r="B52" s="3" t="s">
        <v>62</v>
      </c>
      <c r="C52" s="8" t="s">
        <v>61</v>
      </c>
      <c r="D52" s="5">
        <v>2.52</v>
      </c>
      <c r="E52" s="5">
        <v>116.29</v>
      </c>
      <c r="F52" s="5" t="s">
        <v>17</v>
      </c>
      <c r="G52" s="5">
        <f t="shared" si="8"/>
        <v>293.05080000000004</v>
      </c>
      <c r="H52" s="5">
        <f t="shared" si="9"/>
        <v>342.86943600000001</v>
      </c>
      <c r="I52" s="41"/>
      <c r="J52" s="41"/>
      <c r="K52" s="41"/>
      <c r="L52" s="41"/>
    </row>
    <row r="53" spans="1:12" ht="75">
      <c r="A53" s="8">
        <v>3</v>
      </c>
      <c r="B53" s="3" t="s">
        <v>124</v>
      </c>
      <c r="C53" s="8" t="s">
        <v>42</v>
      </c>
      <c r="D53" s="5">
        <v>110</v>
      </c>
      <c r="E53" s="5">
        <v>23.846</v>
      </c>
      <c r="F53" s="5" t="s">
        <v>17</v>
      </c>
      <c r="G53" s="5">
        <f t="shared" si="8"/>
        <v>2623.06</v>
      </c>
      <c r="H53" s="5">
        <f t="shared" si="9"/>
        <v>3068.9802</v>
      </c>
      <c r="I53" s="41"/>
      <c r="J53" s="41"/>
      <c r="K53" s="41"/>
      <c r="L53" s="41"/>
    </row>
    <row r="54" spans="1:12" ht="90">
      <c r="A54" s="8">
        <v>4</v>
      </c>
      <c r="B54" s="3" t="s">
        <v>125</v>
      </c>
      <c r="C54" s="8" t="s">
        <v>42</v>
      </c>
      <c r="D54" s="5">
        <v>854</v>
      </c>
      <c r="E54" s="5">
        <v>7.2050000000000001</v>
      </c>
      <c r="F54" s="5" t="s">
        <v>17</v>
      </c>
      <c r="G54" s="5">
        <f t="shared" si="8"/>
        <v>6153.07</v>
      </c>
      <c r="H54" s="5">
        <f t="shared" si="9"/>
        <v>7199.0918999999994</v>
      </c>
      <c r="I54" s="41"/>
      <c r="J54" s="41"/>
      <c r="K54" s="41"/>
      <c r="L54" s="41"/>
    </row>
    <row r="55" spans="1:12" ht="45">
      <c r="A55" s="8">
        <v>5</v>
      </c>
      <c r="B55" s="3" t="s">
        <v>63</v>
      </c>
      <c r="C55" s="8" t="s">
        <v>64</v>
      </c>
      <c r="D55" s="5">
        <f>D54*4</f>
        <v>3416</v>
      </c>
      <c r="E55" s="5">
        <v>1.714</v>
      </c>
      <c r="F55" s="5" t="s">
        <v>17</v>
      </c>
      <c r="G55" s="5">
        <f t="shared" si="8"/>
        <v>5855.0240000000003</v>
      </c>
      <c r="H55" s="5">
        <f t="shared" si="9"/>
        <v>6850.3780800000004</v>
      </c>
      <c r="I55" s="41"/>
      <c r="J55" s="41"/>
      <c r="K55" s="41"/>
      <c r="L55" s="41"/>
    </row>
    <row r="56" spans="1:12" ht="45">
      <c r="A56" s="8">
        <v>6</v>
      </c>
      <c r="B56" s="3" t="s">
        <v>65</v>
      </c>
      <c r="C56" s="8"/>
      <c r="D56" s="5"/>
      <c r="E56" s="5"/>
      <c r="F56" s="5"/>
      <c r="G56" s="5">
        <f t="shared" si="8"/>
        <v>0</v>
      </c>
      <c r="H56" s="5">
        <f t="shared" si="9"/>
        <v>0</v>
      </c>
      <c r="I56" s="41"/>
      <c r="J56" s="41"/>
      <c r="K56" s="41"/>
      <c r="L56" s="41"/>
    </row>
    <row r="57" spans="1:12">
      <c r="A57" s="8"/>
      <c r="B57" s="3" t="s">
        <v>66</v>
      </c>
      <c r="C57" s="8" t="s">
        <v>67</v>
      </c>
      <c r="D57" s="5">
        <v>8.4</v>
      </c>
      <c r="E57" s="5">
        <v>35.869999999999997</v>
      </c>
      <c r="F57" s="5" t="s">
        <v>17</v>
      </c>
      <c r="G57" s="5">
        <f t="shared" si="8"/>
        <v>301.30799999999999</v>
      </c>
      <c r="H57" s="5">
        <f t="shared" si="9"/>
        <v>352.53035999999997</v>
      </c>
      <c r="I57" s="41"/>
      <c r="J57" s="41"/>
      <c r="K57" s="41"/>
      <c r="L57" s="41"/>
    </row>
    <row r="58" spans="1:12">
      <c r="A58" s="8"/>
      <c r="B58" s="3" t="s">
        <v>68</v>
      </c>
      <c r="C58" s="8" t="s">
        <v>69</v>
      </c>
      <c r="D58" s="5">
        <v>14</v>
      </c>
      <c r="E58" s="5">
        <v>4.2279999999999998</v>
      </c>
      <c r="F58" s="5" t="s">
        <v>17</v>
      </c>
      <c r="G58" s="5">
        <f t="shared" si="8"/>
        <v>59.191999999999993</v>
      </c>
      <c r="H58" s="5">
        <f t="shared" si="9"/>
        <v>69.254639999999981</v>
      </c>
      <c r="I58" s="41"/>
      <c r="J58" s="41"/>
      <c r="K58" s="41"/>
      <c r="L58" s="41"/>
    </row>
    <row r="59" spans="1:12">
      <c r="A59" s="8"/>
      <c r="B59" s="3" t="s">
        <v>70</v>
      </c>
      <c r="C59" s="8" t="s">
        <v>64</v>
      </c>
      <c r="D59" s="5">
        <v>28</v>
      </c>
      <c r="E59" s="5">
        <v>3.69</v>
      </c>
      <c r="F59" s="5" t="s">
        <v>17</v>
      </c>
      <c r="G59" s="5">
        <f t="shared" si="8"/>
        <v>103.32</v>
      </c>
      <c r="H59" s="5">
        <f t="shared" si="9"/>
        <v>120.88439999999999</v>
      </c>
      <c r="I59" s="41"/>
      <c r="J59" s="41"/>
      <c r="K59" s="41"/>
      <c r="L59" s="41"/>
    </row>
    <row r="60" spans="1:12" ht="45">
      <c r="A60" s="8">
        <v>7</v>
      </c>
      <c r="B60" s="3" t="s">
        <v>71</v>
      </c>
      <c r="C60" s="8"/>
      <c r="D60" s="5"/>
      <c r="E60" s="5"/>
      <c r="F60" s="5"/>
      <c r="G60" s="5">
        <f t="shared" si="8"/>
        <v>0</v>
      </c>
      <c r="H60" s="5">
        <f t="shared" si="9"/>
        <v>0</v>
      </c>
      <c r="I60" s="41"/>
      <c r="J60" s="41"/>
      <c r="K60" s="41"/>
      <c r="L60" s="41"/>
    </row>
    <row r="61" spans="1:12">
      <c r="A61" s="8"/>
      <c r="B61" s="3" t="s">
        <v>72</v>
      </c>
      <c r="C61" s="8" t="s">
        <v>61</v>
      </c>
      <c r="D61" s="5">
        <v>0.223</v>
      </c>
      <c r="E61" s="5">
        <v>18.3</v>
      </c>
      <c r="F61" s="5" t="s">
        <v>17</v>
      </c>
      <c r="G61" s="5">
        <f t="shared" si="8"/>
        <v>4.0809000000000006</v>
      </c>
      <c r="H61" s="5">
        <f t="shared" si="9"/>
        <v>4.7746530000000007</v>
      </c>
      <c r="I61" s="41"/>
      <c r="J61" s="41"/>
      <c r="K61" s="41"/>
      <c r="L61" s="41"/>
    </row>
    <row r="62" spans="1:12" ht="30">
      <c r="A62" s="8"/>
      <c r="B62" s="3" t="s">
        <v>73</v>
      </c>
      <c r="C62" s="8" t="s">
        <v>61</v>
      </c>
      <c r="D62" s="5">
        <v>4.32</v>
      </c>
      <c r="E62" s="5">
        <v>24.3</v>
      </c>
      <c r="F62" s="5" t="s">
        <v>17</v>
      </c>
      <c r="G62" s="5">
        <f>D62*E62</f>
        <v>104.97600000000001</v>
      </c>
      <c r="H62" s="5">
        <f t="shared" si="9"/>
        <v>122.82192000000001</v>
      </c>
      <c r="I62" s="41"/>
      <c r="J62" s="41"/>
      <c r="K62" s="41"/>
      <c r="L62" s="41"/>
    </row>
    <row r="63" spans="1:12" ht="30">
      <c r="A63" s="8"/>
      <c r="B63" s="3" t="s">
        <v>74</v>
      </c>
      <c r="C63" s="8" t="s">
        <v>61</v>
      </c>
      <c r="D63" s="5">
        <v>2.52</v>
      </c>
      <c r="E63" s="5">
        <v>64.3</v>
      </c>
      <c r="F63" s="5" t="s">
        <v>17</v>
      </c>
      <c r="G63" s="5">
        <f t="shared" si="8"/>
        <v>162.036</v>
      </c>
      <c r="H63" s="5">
        <f t="shared" si="9"/>
        <v>189.58212</v>
      </c>
      <c r="I63" s="41"/>
      <c r="J63" s="41"/>
      <c r="K63" s="41"/>
      <c r="L63" s="41"/>
    </row>
    <row r="64" spans="1:12" ht="60">
      <c r="A64" s="8">
        <v>8</v>
      </c>
      <c r="B64" s="3" t="s">
        <v>75</v>
      </c>
      <c r="C64" s="8" t="s">
        <v>58</v>
      </c>
      <c r="D64" s="5">
        <v>133.19999999999999</v>
      </c>
      <c r="E64" s="5">
        <v>7.77</v>
      </c>
      <c r="F64" s="5">
        <v>1.554</v>
      </c>
      <c r="G64" s="5">
        <f t="shared" si="8"/>
        <v>1034.9639999999999</v>
      </c>
      <c r="H64" s="5">
        <f t="shared" si="9"/>
        <v>1210.9078799999997</v>
      </c>
      <c r="I64" s="41"/>
      <c r="J64" s="41"/>
      <c r="K64" s="41"/>
      <c r="L64" s="41"/>
    </row>
    <row r="65" spans="1:12" ht="45">
      <c r="A65" s="8">
        <v>9</v>
      </c>
      <c r="B65" s="3" t="s">
        <v>49</v>
      </c>
      <c r="C65" s="8" t="s">
        <v>28</v>
      </c>
      <c r="D65" s="5">
        <v>1</v>
      </c>
      <c r="E65" s="5">
        <v>16.38</v>
      </c>
      <c r="F65" s="5">
        <v>5.46</v>
      </c>
      <c r="G65" s="5">
        <f t="shared" si="8"/>
        <v>16.38</v>
      </c>
      <c r="H65" s="5">
        <f t="shared" si="9"/>
        <v>19.164599999999997</v>
      </c>
      <c r="I65" s="42">
        <v>3</v>
      </c>
      <c r="J65" s="45"/>
      <c r="K65" s="42">
        <f>SUM(H65:H67)/I65</f>
        <v>365.990859</v>
      </c>
      <c r="L65" s="42" t="s">
        <v>140</v>
      </c>
    </row>
    <row r="66" spans="1:12" ht="30">
      <c r="A66" s="8">
        <v>10</v>
      </c>
      <c r="B66" s="3" t="s">
        <v>76</v>
      </c>
      <c r="C66" s="8" t="s">
        <v>19</v>
      </c>
      <c r="D66" s="5">
        <v>7101</v>
      </c>
      <c r="E66" s="5">
        <v>0.12809999999999999</v>
      </c>
      <c r="F66" s="5">
        <v>4.2700000000000002E-2</v>
      </c>
      <c r="G66" s="5">
        <f t="shared" si="8"/>
        <v>909.63809999999989</v>
      </c>
      <c r="H66" s="5">
        <f t="shared" si="9"/>
        <v>1064.2765769999999</v>
      </c>
      <c r="I66" s="43"/>
      <c r="J66" s="46"/>
      <c r="K66" s="43"/>
      <c r="L66" s="43"/>
    </row>
    <row r="67" spans="1:12" ht="60">
      <c r="A67" s="8">
        <v>11</v>
      </c>
      <c r="B67" s="3" t="s">
        <v>77</v>
      </c>
      <c r="C67" s="8" t="s">
        <v>28</v>
      </c>
      <c r="D67" s="5">
        <v>1</v>
      </c>
      <c r="E67" s="5">
        <v>12.42</v>
      </c>
      <c r="F67" s="5">
        <v>4.1399999999999997</v>
      </c>
      <c r="G67" s="5">
        <f>D67*E67</f>
        <v>12.42</v>
      </c>
      <c r="H67" s="5">
        <f t="shared" si="9"/>
        <v>14.5314</v>
      </c>
      <c r="I67" s="44"/>
      <c r="J67" s="47"/>
      <c r="K67" s="44"/>
      <c r="L67" s="44"/>
    </row>
    <row r="68" spans="1:12" ht="30">
      <c r="A68" s="8"/>
      <c r="B68" s="3" t="s">
        <v>121</v>
      </c>
      <c r="C68" s="8" t="s">
        <v>23</v>
      </c>
      <c r="D68" s="5"/>
      <c r="E68" s="5"/>
      <c r="F68" s="5"/>
      <c r="G68" s="5">
        <f>SUM(G49:G67)</f>
        <v>18827.165244</v>
      </c>
      <c r="H68" s="5">
        <f>SUM(H49:H67)</f>
        <v>22027.783335479999</v>
      </c>
      <c r="I68" s="5"/>
      <c r="J68" s="8"/>
      <c r="K68" s="8"/>
      <c r="L68" s="20"/>
    </row>
    <row r="69" spans="1:12" ht="30">
      <c r="A69" s="8"/>
      <c r="B69" s="3" t="s">
        <v>24</v>
      </c>
      <c r="C69" s="8" t="s">
        <v>23</v>
      </c>
      <c r="D69" s="5"/>
      <c r="E69" s="5"/>
      <c r="F69" s="5"/>
      <c r="G69" s="5">
        <f>(13400/3720)*G68</f>
        <v>67818.283405806447</v>
      </c>
      <c r="H69" s="5">
        <f>(13400/3720)*H68</f>
        <v>79347.391584793542</v>
      </c>
      <c r="I69" s="5"/>
      <c r="J69" s="8"/>
      <c r="K69" s="8"/>
      <c r="L69" s="20"/>
    </row>
    <row r="70" spans="1:12">
      <c r="A70" s="38" t="s">
        <v>156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</row>
    <row r="71" spans="1:12" ht="15" customHeight="1">
      <c r="A71" s="38" t="s">
        <v>123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5"/>
    </row>
    <row r="72" spans="1:12" ht="60">
      <c r="A72" s="4">
        <v>1</v>
      </c>
      <c r="B72" s="8" t="s">
        <v>78</v>
      </c>
      <c r="C72" s="8" t="s">
        <v>79</v>
      </c>
      <c r="D72" s="8">
        <v>1</v>
      </c>
      <c r="E72" s="8">
        <v>85</v>
      </c>
      <c r="F72" s="8" t="s">
        <v>17</v>
      </c>
      <c r="G72" s="8">
        <f>D72*E72</f>
        <v>85</v>
      </c>
      <c r="H72" s="8">
        <f>G72*1.17</f>
        <v>99.449999999999989</v>
      </c>
      <c r="I72" s="8">
        <v>6</v>
      </c>
      <c r="J72" s="8">
        <f>H72/I72</f>
        <v>16.574999999999999</v>
      </c>
      <c r="K72" s="8"/>
      <c r="L72" s="21" t="s">
        <v>147</v>
      </c>
    </row>
    <row r="73" spans="1:12" ht="90">
      <c r="A73" s="8">
        <v>2</v>
      </c>
      <c r="B73" s="8" t="s">
        <v>80</v>
      </c>
      <c r="C73" s="8" t="s">
        <v>26</v>
      </c>
      <c r="D73" s="8" t="s">
        <v>17</v>
      </c>
      <c r="E73" s="8" t="s">
        <v>17</v>
      </c>
      <c r="F73" s="8">
        <v>14</v>
      </c>
      <c r="G73" s="8">
        <v>14</v>
      </c>
      <c r="H73" s="8">
        <f>G73*1.17</f>
        <v>16.38</v>
      </c>
      <c r="I73" s="8">
        <v>1</v>
      </c>
      <c r="J73" s="8">
        <f t="shared" ref="J73:J78" si="10">H73/I73</f>
        <v>16.38</v>
      </c>
      <c r="K73" s="8"/>
      <c r="L73" s="21"/>
    </row>
    <row r="74" spans="1:12" ht="45">
      <c r="A74" s="8">
        <v>3</v>
      </c>
      <c r="B74" s="8" t="s">
        <v>81</v>
      </c>
      <c r="C74" s="8" t="s">
        <v>82</v>
      </c>
      <c r="D74" s="8">
        <v>1</v>
      </c>
      <c r="E74" s="8">
        <v>300</v>
      </c>
      <c r="F74" s="8">
        <v>20</v>
      </c>
      <c r="G74" s="8">
        <f t="shared" ref="G74:G76" si="11">D74*E74</f>
        <v>300</v>
      </c>
      <c r="H74" s="8">
        <f t="shared" ref="H74:H76" si="12">G74*1.17</f>
        <v>351</v>
      </c>
      <c r="I74" s="48">
        <f>H75/1374</f>
        <v>18.20368002183406</v>
      </c>
      <c r="J74" s="48">
        <f>SUM(H74:H77)/I74</f>
        <v>1886.433529308991</v>
      </c>
      <c r="K74" s="48">
        <f>J74</f>
        <v>1886.433529308991</v>
      </c>
      <c r="L74" s="51" t="s">
        <v>158</v>
      </c>
    </row>
    <row r="75" spans="1:12" s="26" customFormat="1" ht="45">
      <c r="A75" s="24">
        <v>4</v>
      </c>
      <c r="B75" s="24" t="s">
        <v>83</v>
      </c>
      <c r="C75" s="24" t="s">
        <v>47</v>
      </c>
      <c r="D75" s="25">
        <v>12181</v>
      </c>
      <c r="E75" s="24">
        <v>1.7549999999999999</v>
      </c>
      <c r="F75" s="24" t="s">
        <v>85</v>
      </c>
      <c r="G75" s="24">
        <f t="shared" si="11"/>
        <v>21377.654999999999</v>
      </c>
      <c r="H75" s="24">
        <f t="shared" si="12"/>
        <v>25011.856349999998</v>
      </c>
      <c r="I75" s="49"/>
      <c r="J75" s="49"/>
      <c r="K75" s="49"/>
      <c r="L75" s="52"/>
    </row>
    <row r="76" spans="1:12" ht="60">
      <c r="A76" s="8">
        <v>5</v>
      </c>
      <c r="B76" s="8" t="s">
        <v>86</v>
      </c>
      <c r="C76" s="8" t="s">
        <v>87</v>
      </c>
      <c r="D76" s="6">
        <v>153.6</v>
      </c>
      <c r="E76" s="8">
        <v>48</v>
      </c>
      <c r="F76" s="8" t="s">
        <v>88</v>
      </c>
      <c r="G76" s="8">
        <f t="shared" si="11"/>
        <v>7372.7999999999993</v>
      </c>
      <c r="H76" s="8">
        <f t="shared" si="12"/>
        <v>8626.1759999999995</v>
      </c>
      <c r="I76" s="49"/>
      <c r="J76" s="49"/>
      <c r="K76" s="49"/>
      <c r="L76" s="52"/>
    </row>
    <row r="77" spans="1:12" ht="45">
      <c r="A77" s="8">
        <v>6</v>
      </c>
      <c r="B77" s="8" t="s">
        <v>89</v>
      </c>
      <c r="C77" s="8" t="s">
        <v>90</v>
      </c>
      <c r="D77" s="8">
        <v>1</v>
      </c>
      <c r="E77" s="8">
        <v>300</v>
      </c>
      <c r="F77" s="8">
        <v>20</v>
      </c>
      <c r="G77" s="8">
        <f>D77*E77</f>
        <v>300</v>
      </c>
      <c r="H77" s="8">
        <f>G77*1.17</f>
        <v>351</v>
      </c>
      <c r="I77" s="50"/>
      <c r="J77" s="50"/>
      <c r="K77" s="50"/>
      <c r="L77" s="53"/>
    </row>
    <row r="78" spans="1:12" ht="30">
      <c r="A78" s="8">
        <v>7</v>
      </c>
      <c r="B78" s="7" t="s">
        <v>91</v>
      </c>
      <c r="C78" s="7" t="s">
        <v>19</v>
      </c>
      <c r="D78" s="7">
        <v>690</v>
      </c>
      <c r="E78" s="7">
        <v>4.78</v>
      </c>
      <c r="F78" s="7" t="s">
        <v>17</v>
      </c>
      <c r="G78" s="8">
        <f>D78*E78</f>
        <v>3298.2000000000003</v>
      </c>
      <c r="H78" s="8">
        <f t="shared" ref="H78:H84" si="13">G78*1.17</f>
        <v>3858.8940000000002</v>
      </c>
      <c r="I78" s="7">
        <v>10</v>
      </c>
      <c r="J78" s="8">
        <f t="shared" si="10"/>
        <v>385.88940000000002</v>
      </c>
      <c r="K78" s="7"/>
      <c r="L78" s="21" t="s">
        <v>148</v>
      </c>
    </row>
    <row r="79" spans="1:12" ht="60">
      <c r="A79" s="7">
        <v>8</v>
      </c>
      <c r="B79" s="7" t="s">
        <v>92</v>
      </c>
      <c r="C79" s="7" t="s">
        <v>47</v>
      </c>
      <c r="D79" s="7">
        <v>3000</v>
      </c>
      <c r="E79" s="7">
        <v>0.28000000000000003</v>
      </c>
      <c r="F79" s="7" t="s">
        <v>48</v>
      </c>
      <c r="G79" s="8">
        <f t="shared" ref="G79:G84" si="14">D79*E79</f>
        <v>840.00000000000011</v>
      </c>
      <c r="H79" s="8">
        <f t="shared" si="13"/>
        <v>982.80000000000007</v>
      </c>
      <c r="I79" s="7">
        <v>4</v>
      </c>
      <c r="J79" s="2"/>
      <c r="K79" s="8">
        <f>H79/I79</f>
        <v>245.70000000000002</v>
      </c>
      <c r="L79" s="21" t="s">
        <v>149</v>
      </c>
    </row>
    <row r="80" spans="1:12" ht="45">
      <c r="A80" s="7">
        <v>9</v>
      </c>
      <c r="B80" s="7" t="s">
        <v>93</v>
      </c>
      <c r="C80" s="7" t="s">
        <v>28</v>
      </c>
      <c r="D80" s="7">
        <v>7.5759999999999996</v>
      </c>
      <c r="E80" s="7">
        <v>16.38</v>
      </c>
      <c r="F80" s="7" t="s">
        <v>50</v>
      </c>
      <c r="G80" s="8">
        <f t="shared" si="14"/>
        <v>124.09487999999999</v>
      </c>
      <c r="H80" s="8">
        <f t="shared" si="13"/>
        <v>145.19100959999997</v>
      </c>
      <c r="I80" s="54">
        <v>3</v>
      </c>
      <c r="J80" s="45"/>
      <c r="K80" s="48">
        <f>SUM(H80:H82)/I80</f>
        <v>433.85741099999996</v>
      </c>
      <c r="L80" s="51" t="s">
        <v>140</v>
      </c>
    </row>
    <row r="81" spans="1:12" ht="75">
      <c r="A81" s="7">
        <v>10</v>
      </c>
      <c r="B81" s="7" t="s">
        <v>94</v>
      </c>
      <c r="C81" s="7" t="s">
        <v>19</v>
      </c>
      <c r="D81" s="7">
        <v>6981</v>
      </c>
      <c r="E81" s="7">
        <v>0.12809999999999999</v>
      </c>
      <c r="F81" s="7" t="s">
        <v>52</v>
      </c>
      <c r="G81" s="8">
        <f t="shared" si="14"/>
        <v>894.26609999999994</v>
      </c>
      <c r="H81" s="8">
        <f t="shared" si="13"/>
        <v>1046.2913369999999</v>
      </c>
      <c r="I81" s="55"/>
      <c r="J81" s="46"/>
      <c r="K81" s="57"/>
      <c r="L81" s="59"/>
    </row>
    <row r="82" spans="1:12" ht="60">
      <c r="A82" s="7">
        <v>11</v>
      </c>
      <c r="B82" s="7" t="s">
        <v>54</v>
      </c>
      <c r="C82" s="7" t="s">
        <v>28</v>
      </c>
      <c r="D82" s="7">
        <v>7.5759999999999996</v>
      </c>
      <c r="E82" s="7">
        <v>12.42</v>
      </c>
      <c r="F82" s="7" t="s">
        <v>55</v>
      </c>
      <c r="G82" s="8">
        <f t="shared" si="14"/>
        <v>94.093919999999997</v>
      </c>
      <c r="H82" s="8">
        <f t="shared" si="13"/>
        <v>110.08988639999998</v>
      </c>
      <c r="I82" s="56"/>
      <c r="J82" s="47"/>
      <c r="K82" s="58"/>
      <c r="L82" s="60"/>
    </row>
    <row r="83" spans="1:12" ht="60">
      <c r="A83" s="7">
        <v>12</v>
      </c>
      <c r="B83" s="7" t="s">
        <v>95</v>
      </c>
      <c r="C83" s="7" t="s">
        <v>84</v>
      </c>
      <c r="D83" s="7">
        <v>3.59</v>
      </c>
      <c r="E83" s="7">
        <v>106.6</v>
      </c>
      <c r="F83" s="7" t="s">
        <v>96</v>
      </c>
      <c r="G83" s="8">
        <f t="shared" si="14"/>
        <v>382.69399999999996</v>
      </c>
      <c r="H83" s="8">
        <f t="shared" si="13"/>
        <v>447.75197999999995</v>
      </c>
      <c r="I83" s="7">
        <v>3</v>
      </c>
      <c r="J83" s="2"/>
      <c r="K83" s="8">
        <f>H83/I83</f>
        <v>149.25065999999998</v>
      </c>
      <c r="L83" s="21" t="s">
        <v>140</v>
      </c>
    </row>
    <row r="84" spans="1:12" ht="60">
      <c r="A84" s="7">
        <v>13</v>
      </c>
      <c r="B84" s="7" t="s">
        <v>97</v>
      </c>
      <c r="C84" s="7" t="s">
        <v>84</v>
      </c>
      <c r="D84" s="7">
        <v>3.59</v>
      </c>
      <c r="E84" s="7">
        <v>267</v>
      </c>
      <c r="F84" s="7">
        <v>89</v>
      </c>
      <c r="G84" s="8">
        <f t="shared" si="14"/>
        <v>958.53</v>
      </c>
      <c r="H84" s="8">
        <f t="shared" si="13"/>
        <v>1121.4801</v>
      </c>
      <c r="I84" s="7">
        <v>3</v>
      </c>
      <c r="J84" s="2"/>
      <c r="K84" s="8">
        <f>H84/I84</f>
        <v>373.82670000000002</v>
      </c>
      <c r="L84" s="21" t="s">
        <v>140</v>
      </c>
    </row>
    <row r="85" spans="1:12" ht="30">
      <c r="A85" s="7"/>
      <c r="B85" s="7" t="s">
        <v>22</v>
      </c>
      <c r="C85" s="7" t="s">
        <v>23</v>
      </c>
      <c r="D85" s="7"/>
      <c r="E85" s="7"/>
      <c r="F85" s="7"/>
      <c r="G85" s="8">
        <f>SUM(G72:G84)</f>
        <v>36041.333899999998</v>
      </c>
      <c r="H85" s="8">
        <f>SUM(H72:H84)</f>
        <v>42168.360662999999</v>
      </c>
      <c r="I85" s="8"/>
      <c r="J85" s="8"/>
      <c r="K85" s="7"/>
      <c r="L85" s="21"/>
    </row>
    <row r="86" spans="1:12" ht="30">
      <c r="A86" s="7"/>
      <c r="B86" s="7" t="s">
        <v>24</v>
      </c>
      <c r="C86" s="7" t="s">
        <v>23</v>
      </c>
      <c r="D86" s="7"/>
      <c r="E86" s="7"/>
      <c r="F86" s="7"/>
      <c r="G86" s="5">
        <f>(13400/3720)*G85</f>
        <v>129826.31028494623</v>
      </c>
      <c r="H86" s="5">
        <f>(13400/3720)*H85</f>
        <v>151896.7830333871</v>
      </c>
      <c r="I86" s="7"/>
      <c r="J86" s="7"/>
      <c r="K86" s="7"/>
      <c r="L86" s="21"/>
    </row>
    <row r="87" spans="1:12" ht="15" customHeight="1">
      <c r="A87" s="66" t="s">
        <v>98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5"/>
    </row>
    <row r="88" spans="1:12" ht="75">
      <c r="A88" s="14">
        <v>1</v>
      </c>
      <c r="B88" s="7" t="s">
        <v>99</v>
      </c>
      <c r="C88" s="7" t="s">
        <v>47</v>
      </c>
      <c r="D88" s="7">
        <v>4.9607999999999999</v>
      </c>
      <c r="E88" s="7">
        <v>20</v>
      </c>
      <c r="F88" s="7">
        <v>10</v>
      </c>
      <c r="G88" s="8">
        <f>D88*E88</f>
        <v>99.215999999999994</v>
      </c>
      <c r="H88" s="8">
        <f t="shared" ref="H88:H106" si="15">G88*1.17</f>
        <v>116.08271999999998</v>
      </c>
      <c r="I88" s="7">
        <v>2</v>
      </c>
      <c r="J88" s="13"/>
      <c r="K88" s="8">
        <f>H88/I88</f>
        <v>58.04135999999999</v>
      </c>
      <c r="L88" s="21" t="s">
        <v>150</v>
      </c>
    </row>
    <row r="89" spans="1:12" ht="60">
      <c r="A89" s="7">
        <v>2</v>
      </c>
      <c r="B89" s="7" t="s">
        <v>100</v>
      </c>
      <c r="C89" s="7" t="s">
        <v>19</v>
      </c>
      <c r="D89" s="7">
        <v>6926</v>
      </c>
      <c r="E89" s="7">
        <v>0.1293</v>
      </c>
      <c r="F89" s="7" t="s">
        <v>20</v>
      </c>
      <c r="G89" s="8">
        <f t="shared" ref="G89:G106" si="16">D89*E89</f>
        <v>895.53179999999998</v>
      </c>
      <c r="H89" s="8">
        <f t="shared" si="15"/>
        <v>1047.7722059999999</v>
      </c>
      <c r="I89" s="7">
        <v>3</v>
      </c>
      <c r="J89" s="13"/>
      <c r="K89" s="8">
        <f>H89/I89</f>
        <v>349.25740199999996</v>
      </c>
      <c r="L89" s="21" t="s">
        <v>140</v>
      </c>
    </row>
    <row r="90" spans="1:12" ht="30">
      <c r="A90" s="7">
        <v>3</v>
      </c>
      <c r="B90" s="7" t="s">
        <v>101</v>
      </c>
      <c r="C90" s="7" t="s">
        <v>47</v>
      </c>
      <c r="D90" s="7">
        <v>781.19999999999902</v>
      </c>
      <c r="E90" s="7">
        <v>0.56000000000000005</v>
      </c>
      <c r="F90" s="7" t="s">
        <v>48</v>
      </c>
      <c r="G90" s="8">
        <f t="shared" si="16"/>
        <v>437.47199999999947</v>
      </c>
      <c r="H90" s="8">
        <f t="shared" si="15"/>
        <v>511.84223999999932</v>
      </c>
      <c r="I90" s="7">
        <v>4</v>
      </c>
      <c r="J90" s="13"/>
      <c r="K90" s="8">
        <f>H90/I90</f>
        <v>127.96055999999983</v>
      </c>
      <c r="L90" s="12" t="s">
        <v>139</v>
      </c>
    </row>
    <row r="91" spans="1:12" ht="45">
      <c r="A91" s="7">
        <v>4</v>
      </c>
      <c r="B91" s="7" t="s">
        <v>49</v>
      </c>
      <c r="C91" s="7" t="s">
        <v>28</v>
      </c>
      <c r="D91" s="7">
        <v>2</v>
      </c>
      <c r="E91" s="7">
        <v>16.38</v>
      </c>
      <c r="F91" s="7" t="s">
        <v>50</v>
      </c>
      <c r="G91" s="8">
        <f t="shared" si="16"/>
        <v>32.76</v>
      </c>
      <c r="H91" s="8">
        <f t="shared" si="15"/>
        <v>38.329199999999993</v>
      </c>
      <c r="I91" s="54">
        <v>3</v>
      </c>
      <c r="J91" s="45"/>
      <c r="K91" s="61">
        <f>SUM(H91:H93)/I91</f>
        <v>196.44122159999998</v>
      </c>
      <c r="L91" s="51" t="s">
        <v>140</v>
      </c>
    </row>
    <row r="92" spans="1:12" ht="75">
      <c r="A92" s="7">
        <v>5</v>
      </c>
      <c r="B92" s="7" t="s">
        <v>94</v>
      </c>
      <c r="C92" s="7" t="s">
        <v>19</v>
      </c>
      <c r="D92" s="7">
        <v>3482.4</v>
      </c>
      <c r="E92" s="7">
        <v>0.12809999999999999</v>
      </c>
      <c r="F92" s="7" t="s">
        <v>52</v>
      </c>
      <c r="G92" s="8">
        <f t="shared" si="16"/>
        <v>446.09544</v>
      </c>
      <c r="H92" s="8">
        <f t="shared" si="15"/>
        <v>521.93166479999991</v>
      </c>
      <c r="I92" s="55"/>
      <c r="J92" s="46"/>
      <c r="K92" s="62"/>
      <c r="L92" s="59"/>
    </row>
    <row r="93" spans="1:12" ht="60">
      <c r="A93" s="7">
        <v>6</v>
      </c>
      <c r="B93" s="7" t="s">
        <v>54</v>
      </c>
      <c r="C93" s="7" t="s">
        <v>28</v>
      </c>
      <c r="D93" s="7">
        <v>2</v>
      </c>
      <c r="E93" s="7">
        <v>12.42</v>
      </c>
      <c r="F93" s="7" t="s">
        <v>55</v>
      </c>
      <c r="G93" s="8">
        <f t="shared" si="16"/>
        <v>24.84</v>
      </c>
      <c r="H93" s="8">
        <f t="shared" si="15"/>
        <v>29.062799999999999</v>
      </c>
      <c r="I93" s="56"/>
      <c r="J93" s="47"/>
      <c r="K93" s="63"/>
      <c r="L93" s="60"/>
    </row>
    <row r="94" spans="1:12" ht="60">
      <c r="A94" s="7">
        <v>7</v>
      </c>
      <c r="B94" s="7" t="s">
        <v>95</v>
      </c>
      <c r="C94" s="7" t="s">
        <v>84</v>
      </c>
      <c r="D94" s="7">
        <v>1.85</v>
      </c>
      <c r="E94" s="7">
        <v>156.80000000000001</v>
      </c>
      <c r="F94" s="7" t="s">
        <v>102</v>
      </c>
      <c r="G94" s="8">
        <f t="shared" si="16"/>
        <v>290.08000000000004</v>
      </c>
      <c r="H94" s="8">
        <f t="shared" si="15"/>
        <v>339.39360000000005</v>
      </c>
      <c r="I94" s="7">
        <v>2</v>
      </c>
      <c r="J94" s="13"/>
      <c r="K94" s="8">
        <f>H94/I94</f>
        <v>169.69680000000002</v>
      </c>
      <c r="L94" s="21" t="s">
        <v>150</v>
      </c>
    </row>
    <row r="95" spans="1:12" ht="30">
      <c r="A95" s="7">
        <v>8</v>
      </c>
      <c r="B95" s="7" t="s">
        <v>101</v>
      </c>
      <c r="C95" s="7" t="s">
        <v>47</v>
      </c>
      <c r="D95" s="7">
        <v>464.4</v>
      </c>
      <c r="E95" s="7">
        <v>0.56000000000000005</v>
      </c>
      <c r="F95" s="7" t="s">
        <v>48</v>
      </c>
      <c r="G95" s="8">
        <f t="shared" si="16"/>
        <v>260.06400000000002</v>
      </c>
      <c r="H95" s="8">
        <f t="shared" si="15"/>
        <v>304.27488</v>
      </c>
      <c r="I95" s="7">
        <v>4</v>
      </c>
      <c r="J95" s="13"/>
      <c r="K95" s="8">
        <f>H95/I95</f>
        <v>76.068719999999999</v>
      </c>
      <c r="L95" s="12" t="s">
        <v>139</v>
      </c>
    </row>
    <row r="96" spans="1:12" ht="60">
      <c r="A96" s="7">
        <v>9</v>
      </c>
      <c r="B96" s="7" t="s">
        <v>103</v>
      </c>
      <c r="C96" s="7" t="s">
        <v>28</v>
      </c>
      <c r="D96" s="7">
        <v>2</v>
      </c>
      <c r="E96" s="7">
        <v>15.36</v>
      </c>
      <c r="F96" s="7" t="s">
        <v>104</v>
      </c>
      <c r="G96" s="8">
        <f t="shared" si="16"/>
        <v>30.72</v>
      </c>
      <c r="H96" s="8">
        <f t="shared" si="15"/>
        <v>35.942399999999999</v>
      </c>
      <c r="I96" s="54">
        <v>4</v>
      </c>
      <c r="J96" s="54"/>
      <c r="K96" s="61">
        <f>SUM(H96:H98)/I96</f>
        <v>129.24381599999998</v>
      </c>
      <c r="L96" s="54" t="s">
        <v>151</v>
      </c>
    </row>
    <row r="97" spans="1:12" ht="45">
      <c r="A97" s="7">
        <v>10</v>
      </c>
      <c r="B97" s="7" t="s">
        <v>105</v>
      </c>
      <c r="C97" s="7" t="s">
        <v>19</v>
      </c>
      <c r="D97" s="7">
        <v>3482.4</v>
      </c>
      <c r="E97" s="7">
        <v>0.108</v>
      </c>
      <c r="F97" s="7" t="s">
        <v>106</v>
      </c>
      <c r="G97" s="8">
        <f t="shared" si="16"/>
        <v>376.0992</v>
      </c>
      <c r="H97" s="8">
        <f t="shared" si="15"/>
        <v>440.03606399999995</v>
      </c>
      <c r="I97" s="55"/>
      <c r="J97" s="55"/>
      <c r="K97" s="62"/>
      <c r="L97" s="55"/>
    </row>
    <row r="98" spans="1:12" ht="60">
      <c r="A98" s="7">
        <v>11</v>
      </c>
      <c r="B98" s="7" t="s">
        <v>107</v>
      </c>
      <c r="C98" s="7" t="s">
        <v>28</v>
      </c>
      <c r="D98" s="7">
        <v>2</v>
      </c>
      <c r="E98" s="7">
        <v>17.52</v>
      </c>
      <c r="F98" s="7" t="s">
        <v>108</v>
      </c>
      <c r="G98" s="8">
        <f t="shared" si="16"/>
        <v>35.04</v>
      </c>
      <c r="H98" s="8">
        <f t="shared" si="15"/>
        <v>40.996799999999993</v>
      </c>
      <c r="I98" s="56"/>
      <c r="J98" s="56"/>
      <c r="K98" s="63"/>
      <c r="L98" s="56"/>
    </row>
    <row r="99" spans="1:12" ht="60">
      <c r="A99" s="7">
        <v>12</v>
      </c>
      <c r="B99" s="7" t="s">
        <v>109</v>
      </c>
      <c r="C99" s="7" t="s">
        <v>84</v>
      </c>
      <c r="D99" s="7">
        <v>1.85</v>
      </c>
      <c r="E99" s="7">
        <v>156.80000000000001</v>
      </c>
      <c r="F99" s="7" t="s">
        <v>102</v>
      </c>
      <c r="G99" s="8">
        <f t="shared" si="16"/>
        <v>290.08000000000004</v>
      </c>
      <c r="H99" s="8">
        <f t="shared" si="15"/>
        <v>339.39360000000005</v>
      </c>
      <c r="I99" s="7">
        <v>2</v>
      </c>
      <c r="J99" s="13"/>
      <c r="K99" s="8">
        <f>H99/I99</f>
        <v>169.69680000000002</v>
      </c>
      <c r="L99" s="21" t="s">
        <v>150</v>
      </c>
    </row>
    <row r="100" spans="1:12" ht="60">
      <c r="A100" s="7">
        <v>13</v>
      </c>
      <c r="B100" s="7" t="s">
        <v>110</v>
      </c>
      <c r="C100" s="7" t="s">
        <v>84</v>
      </c>
      <c r="D100" s="7">
        <v>1.85</v>
      </c>
      <c r="E100" s="7">
        <v>105</v>
      </c>
      <c r="F100" s="7">
        <v>35</v>
      </c>
      <c r="G100" s="8">
        <f t="shared" si="16"/>
        <v>194.25</v>
      </c>
      <c r="H100" s="8">
        <f t="shared" si="15"/>
        <v>227.27249999999998</v>
      </c>
      <c r="I100" s="7">
        <v>3</v>
      </c>
      <c r="J100" s="13"/>
      <c r="K100" s="8">
        <f>H100/I100</f>
        <v>75.757499999999993</v>
      </c>
      <c r="L100" s="21" t="s">
        <v>140</v>
      </c>
    </row>
    <row r="101" spans="1:12" ht="45">
      <c r="A101" s="7">
        <v>14</v>
      </c>
      <c r="B101" s="7" t="s">
        <v>111</v>
      </c>
      <c r="C101" s="7" t="s">
        <v>112</v>
      </c>
      <c r="D101" s="7">
        <v>7.44</v>
      </c>
      <c r="E101" s="7">
        <v>1.93</v>
      </c>
      <c r="F101" s="7" t="s">
        <v>17</v>
      </c>
      <c r="G101" s="8">
        <f t="shared" si="16"/>
        <v>14.3592</v>
      </c>
      <c r="H101" s="8">
        <f t="shared" si="15"/>
        <v>16.800263999999999</v>
      </c>
      <c r="I101" s="54">
        <v>19</v>
      </c>
      <c r="J101" s="48">
        <f>SUM(H101:H105)/I101</f>
        <v>59.587496526315796</v>
      </c>
      <c r="K101" s="48" t="s">
        <v>17</v>
      </c>
      <c r="L101" s="48" t="s">
        <v>152</v>
      </c>
    </row>
    <row r="102" spans="1:12" ht="30">
      <c r="A102" s="7">
        <v>15</v>
      </c>
      <c r="B102" s="7" t="s">
        <v>113</v>
      </c>
      <c r="C102" s="7"/>
      <c r="D102" s="7"/>
      <c r="E102" s="7"/>
      <c r="F102" s="7"/>
      <c r="G102" s="8">
        <f t="shared" si="16"/>
        <v>0</v>
      </c>
      <c r="H102" s="8">
        <f t="shared" si="15"/>
        <v>0</v>
      </c>
      <c r="I102" s="55"/>
      <c r="J102" s="57"/>
      <c r="K102" s="57"/>
      <c r="L102" s="57"/>
    </row>
    <row r="103" spans="1:12">
      <c r="A103" s="7"/>
      <c r="B103" s="7" t="s">
        <v>114</v>
      </c>
      <c r="C103" s="7" t="s">
        <v>115</v>
      </c>
      <c r="D103" s="7">
        <v>3.7</v>
      </c>
      <c r="E103" s="7">
        <v>14.83</v>
      </c>
      <c r="F103" s="7" t="s">
        <v>17</v>
      </c>
      <c r="G103" s="8">
        <f t="shared" si="16"/>
        <v>54.871000000000002</v>
      </c>
      <c r="H103" s="8">
        <f t="shared" si="15"/>
        <v>64.199069999999992</v>
      </c>
      <c r="I103" s="55"/>
      <c r="J103" s="57"/>
      <c r="K103" s="57"/>
      <c r="L103" s="57"/>
    </row>
    <row r="104" spans="1:12">
      <c r="A104" s="7"/>
      <c r="B104" s="7" t="s">
        <v>116</v>
      </c>
      <c r="C104" s="7" t="s">
        <v>115</v>
      </c>
      <c r="D104" s="7">
        <v>37</v>
      </c>
      <c r="E104" s="7">
        <v>11.51</v>
      </c>
      <c r="F104" s="7" t="s">
        <v>17</v>
      </c>
      <c r="G104" s="8">
        <f t="shared" si="16"/>
        <v>425.87</v>
      </c>
      <c r="H104" s="8">
        <f t="shared" si="15"/>
        <v>498.2679</v>
      </c>
      <c r="I104" s="55"/>
      <c r="J104" s="57"/>
      <c r="K104" s="57"/>
      <c r="L104" s="57"/>
    </row>
    <row r="105" spans="1:12" ht="75">
      <c r="A105" s="7">
        <v>16</v>
      </c>
      <c r="B105" s="7" t="s">
        <v>117</v>
      </c>
      <c r="C105" s="7" t="s">
        <v>118</v>
      </c>
      <c r="D105" s="7">
        <v>12</v>
      </c>
      <c r="E105" s="7">
        <v>39.380000000000003</v>
      </c>
      <c r="F105" s="7" t="s">
        <v>17</v>
      </c>
      <c r="G105" s="8">
        <f t="shared" si="16"/>
        <v>472.56000000000006</v>
      </c>
      <c r="H105" s="8">
        <f t="shared" si="15"/>
        <v>552.89520000000005</v>
      </c>
      <c r="I105" s="56"/>
      <c r="J105" s="58"/>
      <c r="K105" s="58"/>
      <c r="L105" s="58"/>
    </row>
    <row r="106" spans="1:12" ht="45">
      <c r="A106" s="7">
        <v>17</v>
      </c>
      <c r="B106" s="7" t="s">
        <v>119</v>
      </c>
      <c r="C106" s="7" t="s">
        <v>84</v>
      </c>
      <c r="D106" s="7">
        <v>3.5</v>
      </c>
      <c r="E106" s="7">
        <v>180</v>
      </c>
      <c r="F106" s="7">
        <v>15</v>
      </c>
      <c r="G106" s="8">
        <f t="shared" si="16"/>
        <v>630</v>
      </c>
      <c r="H106" s="8">
        <f t="shared" si="15"/>
        <v>737.09999999999991</v>
      </c>
      <c r="I106" s="7">
        <v>8</v>
      </c>
      <c r="J106" s="14"/>
      <c r="K106" s="8">
        <f>H106/I106</f>
        <v>92.137499999999989</v>
      </c>
      <c r="L106" s="21" t="s">
        <v>153</v>
      </c>
    </row>
    <row r="107" spans="1:12" ht="30">
      <c r="A107" s="7"/>
      <c r="B107" s="7" t="s">
        <v>121</v>
      </c>
      <c r="C107" s="7" t="s">
        <v>23</v>
      </c>
      <c r="D107" s="7"/>
      <c r="E107" s="7"/>
      <c r="F107" s="7"/>
      <c r="G107" s="8">
        <f>SUM(G94:G106)</f>
        <v>3073.9934000000003</v>
      </c>
      <c r="H107" s="8">
        <f>SUM(H94:H106)</f>
        <v>3596.5722779999996</v>
      </c>
      <c r="I107" s="7"/>
      <c r="J107" s="7"/>
      <c r="K107" s="7"/>
      <c r="L107" s="21"/>
    </row>
    <row r="108" spans="1:12" ht="30">
      <c r="A108" s="7"/>
      <c r="B108" s="7" t="s">
        <v>24</v>
      </c>
      <c r="C108" s="7" t="s">
        <v>23</v>
      </c>
      <c r="D108" s="7"/>
      <c r="E108" s="7"/>
      <c r="F108" s="7"/>
      <c r="G108" s="5">
        <f>(13400/3720)*G107</f>
        <v>11072.986978494624</v>
      </c>
      <c r="H108" s="5">
        <f>(13400/3720)*H107</f>
        <v>12955.394764838707</v>
      </c>
      <c r="I108" s="7"/>
      <c r="J108" s="7"/>
      <c r="K108" s="7"/>
      <c r="L108" s="21"/>
    </row>
  </sheetData>
  <mergeCells count="62">
    <mergeCell ref="A70:L70"/>
    <mergeCell ref="I101:I105"/>
    <mergeCell ref="J101:J105"/>
    <mergeCell ref="K101:K105"/>
    <mergeCell ref="L101:L105"/>
    <mergeCell ref="L91:L93"/>
    <mergeCell ref="I96:I98"/>
    <mergeCell ref="J96:J98"/>
    <mergeCell ref="K96:K98"/>
    <mergeCell ref="L96:L98"/>
    <mergeCell ref="J91:J93"/>
    <mergeCell ref="I91:I93"/>
    <mergeCell ref="K91:K93"/>
    <mergeCell ref="A71:L71"/>
    <mergeCell ref="A87:L87"/>
    <mergeCell ref="I74:I77"/>
    <mergeCell ref="J74:J77"/>
    <mergeCell ref="K74:K77"/>
    <mergeCell ref="L74:L77"/>
    <mergeCell ref="I80:I82"/>
    <mergeCell ref="K80:K82"/>
    <mergeCell ref="J80:J82"/>
    <mergeCell ref="L80:L82"/>
    <mergeCell ref="I50:I64"/>
    <mergeCell ref="J50:J64"/>
    <mergeCell ref="K50:K64"/>
    <mergeCell ref="L50:L64"/>
    <mergeCell ref="I65:I67"/>
    <mergeCell ref="K65:K67"/>
    <mergeCell ref="L65:L67"/>
    <mergeCell ref="J65:J67"/>
    <mergeCell ref="I41:I44"/>
    <mergeCell ref="J41:J44"/>
    <mergeCell ref="K41:K44"/>
    <mergeCell ref="L41:L44"/>
    <mergeCell ref="A48:L48"/>
    <mergeCell ref="L8:L12"/>
    <mergeCell ref="I16:I17"/>
    <mergeCell ref="J16:J17"/>
    <mergeCell ref="K16:K17"/>
    <mergeCell ref="L16:L17"/>
    <mergeCell ref="A20:L20"/>
    <mergeCell ref="A5:K5"/>
    <mergeCell ref="A4:K4"/>
    <mergeCell ref="A1:A2"/>
    <mergeCell ref="B1:B2"/>
    <mergeCell ref="C1:C2"/>
    <mergeCell ref="D1:D2"/>
    <mergeCell ref="E1:E2"/>
    <mergeCell ref="F1:F2"/>
    <mergeCell ref="G1:H1"/>
    <mergeCell ref="I1:I2"/>
    <mergeCell ref="J1:K1"/>
    <mergeCell ref="L1:L2"/>
    <mergeCell ref="I8:I12"/>
    <mergeCell ref="J8:J12"/>
    <mergeCell ref="K8:K12"/>
    <mergeCell ref="A27:K27"/>
    <mergeCell ref="I29:I40"/>
    <mergeCell ref="J29:J40"/>
    <mergeCell ref="K29:K40"/>
    <mergeCell ref="L29:L4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2024-06-16T21:25:23Z</dcterms:modified>
</cp:coreProperties>
</file>