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 Jen Houng\Downloads\"/>
    </mc:Choice>
  </mc:AlternateContent>
  <xr:revisionPtr revIDLastSave="0" documentId="13_ncr:1_{59588A69-9F39-4C4B-9B0B-A547B4FA5D3B}" xr6:coauthVersionLast="47" xr6:coauthVersionMax="47" xr10:uidLastSave="{00000000-0000-0000-0000-000000000000}"/>
  <bookViews>
    <workbookView xWindow="-120" yWindow="-120" windowWidth="29040" windowHeight="15990" xr2:uid="{2C37DADE-7445-5448-88D9-68243FC328EA}"/>
  </bookViews>
  <sheets>
    <sheet name="slippage_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1" l="1"/>
  <c r="A72" i="1"/>
  <c r="C72" i="1" s="1"/>
  <c r="A73" i="1"/>
  <c r="C73" i="1" s="1"/>
  <c r="A74" i="1"/>
  <c r="C74" i="1" s="1"/>
  <c r="A56" i="1"/>
  <c r="A57" i="1"/>
  <c r="A58" i="1"/>
  <c r="C58" i="1" s="1"/>
  <c r="A59" i="1"/>
  <c r="C59" i="1" s="1"/>
  <c r="A60" i="1"/>
  <c r="A61" i="1"/>
  <c r="A62" i="1"/>
  <c r="C62" i="1" s="1"/>
  <c r="A63" i="1"/>
  <c r="C63" i="1" s="1"/>
  <c r="A64" i="1"/>
  <c r="A65" i="1"/>
  <c r="A66" i="1"/>
  <c r="A67" i="1"/>
  <c r="A68" i="1"/>
  <c r="A69" i="1"/>
  <c r="A70" i="1"/>
  <c r="A55" i="1"/>
  <c r="C55" i="1" s="1"/>
  <c r="A41" i="1"/>
  <c r="A42" i="1"/>
  <c r="A43" i="1"/>
  <c r="A44" i="1"/>
  <c r="A45" i="1"/>
  <c r="A46" i="1"/>
  <c r="A47" i="1"/>
  <c r="A48" i="1"/>
  <c r="A49" i="1"/>
  <c r="A40" i="1"/>
  <c r="C65" i="1"/>
  <c r="C66" i="1"/>
  <c r="C68" i="1"/>
  <c r="C69" i="1"/>
  <c r="C70" i="1"/>
  <c r="C71" i="1"/>
  <c r="C64" i="1"/>
  <c r="C56" i="1"/>
  <c r="C57" i="1"/>
  <c r="C60" i="1"/>
  <c r="C61" i="1"/>
  <c r="D4" i="1"/>
  <c r="D3" i="1"/>
  <c r="A31" i="1"/>
  <c r="A30" i="1"/>
  <c r="A29" i="1"/>
  <c r="A28" i="1"/>
  <c r="A27" i="1"/>
  <c r="A26" i="1"/>
  <c r="A25" i="1"/>
  <c r="A24" i="1"/>
  <c r="A23" i="1"/>
  <c r="A22" i="1"/>
  <c r="A21" i="1"/>
  <c r="G1" i="1"/>
  <c r="A20" i="1"/>
  <c r="A19" i="1"/>
  <c r="A18" i="1"/>
  <c r="A17" i="1"/>
  <c r="A16" i="1"/>
  <c r="A15" i="1"/>
  <c r="A13" i="1"/>
  <c r="A14" i="1"/>
  <c r="A12" i="1"/>
  <c r="B5" i="1"/>
  <c r="B4" i="1"/>
  <c r="B43" i="1" l="1"/>
  <c r="D43" i="1" s="1"/>
  <c r="E43" i="1" s="1"/>
  <c r="B51" i="1"/>
  <c r="E71" i="1" s="1"/>
  <c r="D71" i="1" s="1"/>
  <c r="B71" i="1" s="1"/>
  <c r="B40" i="1"/>
  <c r="D40" i="1" s="1"/>
  <c r="E40" i="1" s="1"/>
  <c r="B44" i="1"/>
  <c r="D44" i="1" s="1"/>
  <c r="E44" i="1" s="1"/>
  <c r="C67" i="1"/>
  <c r="B6" i="1"/>
  <c r="B13" i="1" s="1"/>
  <c r="D13" i="1" s="1"/>
  <c r="E13" i="1" s="1"/>
  <c r="B46" i="1"/>
  <c r="B42" i="1"/>
  <c r="B27" i="1"/>
  <c r="D27" i="1" s="1"/>
  <c r="B47" i="1"/>
  <c r="D47" i="1" s="1"/>
  <c r="B49" i="1"/>
  <c r="B45" i="1"/>
  <c r="B41" i="1"/>
  <c r="D41" i="1" s="1"/>
  <c r="E41" i="1" s="1"/>
  <c r="B48" i="1"/>
  <c r="B25" i="1" l="1"/>
  <c r="D25" i="1" s="1"/>
  <c r="B26" i="1"/>
  <c r="D26" i="1" s="1"/>
  <c r="E26" i="1" s="1"/>
  <c r="E69" i="1"/>
  <c r="D69" i="1" s="1"/>
  <c r="B69" i="1" s="1"/>
  <c r="G69" i="1" s="1"/>
  <c r="H69" i="1" s="1"/>
  <c r="B22" i="1"/>
  <c r="D22" i="1" s="1"/>
  <c r="B14" i="1"/>
  <c r="D14" i="1" s="1"/>
  <c r="E14" i="1" s="1"/>
  <c r="B19" i="1"/>
  <c r="D19" i="1" s="1"/>
  <c r="E19" i="1" s="1"/>
  <c r="B29" i="1"/>
  <c r="E57" i="1"/>
  <c r="D57" i="1" s="1"/>
  <c r="B57" i="1" s="1"/>
  <c r="G57" i="1" s="1"/>
  <c r="H57" i="1" s="1"/>
  <c r="I57" i="1" s="1"/>
  <c r="J57" i="1" s="1"/>
  <c r="E67" i="1"/>
  <c r="D67" i="1" s="1"/>
  <c r="B67" i="1" s="1"/>
  <c r="G67" i="1" s="1"/>
  <c r="H67" i="1" s="1"/>
  <c r="B31" i="1"/>
  <c r="D31" i="1" s="1"/>
  <c r="E31" i="1" s="1"/>
  <c r="B21" i="1"/>
  <c r="D21" i="1" s="1"/>
  <c r="E21" i="1" s="1"/>
  <c r="E60" i="1"/>
  <c r="D60" i="1" s="1"/>
  <c r="B60" i="1" s="1"/>
  <c r="G60" i="1" s="1"/>
  <c r="H60" i="1" s="1"/>
  <c r="E58" i="1"/>
  <c r="D58" i="1" s="1"/>
  <c r="B58" i="1" s="1"/>
  <c r="G58" i="1" s="1"/>
  <c r="H58" i="1" s="1"/>
  <c r="E72" i="1"/>
  <c r="D72" i="1" s="1"/>
  <c r="B72" i="1" s="1"/>
  <c r="G72" i="1" s="1"/>
  <c r="H72" i="1" s="1"/>
  <c r="E74" i="1"/>
  <c r="D74" i="1" s="1"/>
  <c r="B74" i="1" s="1"/>
  <c r="G74" i="1" s="1"/>
  <c r="H74" i="1" s="1"/>
  <c r="E55" i="1"/>
  <c r="D55" i="1" s="1"/>
  <c r="B55" i="1" s="1"/>
  <c r="G55" i="1" s="1"/>
  <c r="H55" i="1" s="1"/>
  <c r="E65" i="1"/>
  <c r="D65" i="1" s="1"/>
  <c r="B65" i="1" s="1"/>
  <c r="G65" i="1" s="1"/>
  <c r="H65" i="1" s="1"/>
  <c r="E61" i="1"/>
  <c r="D61" i="1" s="1"/>
  <c r="B61" i="1" s="1"/>
  <c r="E63" i="1"/>
  <c r="D63" i="1" s="1"/>
  <c r="B63" i="1" s="1"/>
  <c r="G63" i="1" s="1"/>
  <c r="H63" i="1" s="1"/>
  <c r="E70" i="1"/>
  <c r="D70" i="1" s="1"/>
  <c r="B70" i="1" s="1"/>
  <c r="G70" i="1" s="1"/>
  <c r="H70" i="1" s="1"/>
  <c r="E59" i="1"/>
  <c r="D59" i="1" s="1"/>
  <c r="B59" i="1" s="1"/>
  <c r="G59" i="1" s="1"/>
  <c r="H59" i="1" s="1"/>
  <c r="E56" i="1"/>
  <c r="D56" i="1" s="1"/>
  <c r="B56" i="1" s="1"/>
  <c r="G56" i="1" s="1"/>
  <c r="H56" i="1" s="1"/>
  <c r="I56" i="1" s="1"/>
  <c r="J56" i="1" s="1"/>
  <c r="E62" i="1"/>
  <c r="D62" i="1" s="1"/>
  <c r="B62" i="1" s="1"/>
  <c r="G62" i="1" s="1"/>
  <c r="H62" i="1" s="1"/>
  <c r="E64" i="1"/>
  <c r="D64" i="1" s="1"/>
  <c r="B64" i="1" s="1"/>
  <c r="G64" i="1" s="1"/>
  <c r="H64" i="1" s="1"/>
  <c r="E66" i="1"/>
  <c r="D66" i="1" s="1"/>
  <c r="B66" i="1" s="1"/>
  <c r="G66" i="1" s="1"/>
  <c r="H66" i="1" s="1"/>
  <c r="E68" i="1"/>
  <c r="D68" i="1" s="1"/>
  <c r="B68" i="1" s="1"/>
  <c r="G68" i="1" s="1"/>
  <c r="H68" i="1" s="1"/>
  <c r="E73" i="1"/>
  <c r="D73" i="1" s="1"/>
  <c r="B73" i="1" s="1"/>
  <c r="G73" i="1" s="1"/>
  <c r="H73" i="1" s="1"/>
  <c r="E22" i="1"/>
  <c r="E25" i="1"/>
  <c r="D49" i="1"/>
  <c r="E49" i="1" s="1"/>
  <c r="B18" i="1"/>
  <c r="E27" i="1"/>
  <c r="B15" i="1"/>
  <c r="B17" i="1"/>
  <c r="B16" i="1"/>
  <c r="B20" i="1"/>
  <c r="B23" i="1"/>
  <c r="B30" i="1"/>
  <c r="B28" i="1"/>
  <c r="B12" i="1"/>
  <c r="D29" i="1"/>
  <c r="E29" i="1" s="1"/>
  <c r="G71" i="1"/>
  <c r="H71" i="1" s="1"/>
  <c r="G61" i="1"/>
  <c r="H61" i="1" s="1"/>
  <c r="D45" i="1"/>
  <c r="E45" i="1" s="1"/>
  <c r="E47" i="1"/>
  <c r="D42" i="1"/>
  <c r="E42" i="1" s="1"/>
  <c r="D46" i="1"/>
  <c r="E46" i="1" s="1"/>
  <c r="D48" i="1"/>
  <c r="E48" i="1" s="1"/>
  <c r="B24" i="1"/>
  <c r="I65" i="1" l="1"/>
  <c r="J65" i="1" s="1"/>
  <c r="I74" i="1"/>
  <c r="J74" i="1" s="1"/>
  <c r="I64" i="1"/>
  <c r="J64" i="1" s="1"/>
  <c r="I69" i="1"/>
  <c r="J69" i="1" s="1"/>
  <c r="I72" i="1"/>
  <c r="J72" i="1" s="1"/>
  <c r="I62" i="1"/>
  <c r="J62" i="1" s="1"/>
  <c r="I70" i="1"/>
  <c r="J70" i="1" s="1"/>
  <c r="I68" i="1"/>
  <c r="J68" i="1" s="1"/>
  <c r="D12" i="1"/>
  <c r="E12" i="1" s="1"/>
  <c r="I55" i="1" s="1"/>
  <c r="J55" i="1" s="1"/>
  <c r="D20" i="1"/>
  <c r="E20" i="1" s="1"/>
  <c r="I63" i="1" s="1"/>
  <c r="J63" i="1" s="1"/>
  <c r="D28" i="1"/>
  <c r="E28" i="1" s="1"/>
  <c r="I71" i="1" s="1"/>
  <c r="J71" i="1" s="1"/>
  <c r="D16" i="1"/>
  <c r="E16" i="1" s="1"/>
  <c r="I59" i="1" s="1"/>
  <c r="J59" i="1" s="1"/>
  <c r="D24" i="1"/>
  <c r="E24" i="1" s="1"/>
  <c r="I67" i="1" s="1"/>
  <c r="J67" i="1" s="1"/>
  <c r="D30" i="1"/>
  <c r="E30" i="1" s="1"/>
  <c r="I73" i="1" s="1"/>
  <c r="J73" i="1" s="1"/>
  <c r="D17" i="1"/>
  <c r="E17" i="1" s="1"/>
  <c r="I60" i="1" s="1"/>
  <c r="J60" i="1" s="1"/>
  <c r="D18" i="1"/>
  <c r="E18" i="1" s="1"/>
  <c r="I61" i="1" s="1"/>
  <c r="J61" i="1" s="1"/>
  <c r="D23" i="1"/>
  <c r="E23" i="1" s="1"/>
  <c r="I66" i="1" s="1"/>
  <c r="J66" i="1" s="1"/>
  <c r="D15" i="1"/>
  <c r="E15" i="1" s="1"/>
  <c r="I58" i="1" s="1"/>
  <c r="J58" i="1" s="1"/>
</calcChain>
</file>

<file path=xl/sharedStrings.xml><?xml version="1.0" encoding="utf-8"?>
<sst xmlns="http://schemas.openxmlformats.org/spreadsheetml/2006/main" count="37" uniqueCount="23">
  <si>
    <t>A</t>
    <phoneticPr fontId="2" type="noConversion"/>
  </si>
  <si>
    <t>p</t>
    <phoneticPr fontId="2" type="noConversion"/>
  </si>
  <si>
    <t>q</t>
    <phoneticPr fontId="2" type="noConversion"/>
  </si>
  <si>
    <t>D</t>
    <phoneticPr fontId="2" type="noConversion"/>
  </si>
  <si>
    <t>x</t>
    <phoneticPr fontId="2" type="noConversion"/>
  </si>
  <si>
    <t>y</t>
    <phoneticPr fontId="2" type="noConversion"/>
  </si>
  <si>
    <t>slippage</t>
    <phoneticPr fontId="2" type="noConversion"/>
  </si>
  <si>
    <t>price</t>
    <phoneticPr fontId="2" type="noConversion"/>
  </si>
  <si>
    <t>Uniswap</t>
    <phoneticPr fontId="2" type="noConversion"/>
  </si>
  <si>
    <t>k</t>
    <phoneticPr fontId="2" type="noConversion"/>
  </si>
  <si>
    <t>Initial Ay</t>
    <phoneticPr fontId="2" type="noConversion"/>
  </si>
  <si>
    <t>Initial Ax</t>
    <phoneticPr fontId="2" type="noConversion"/>
  </si>
  <si>
    <t>Initial Lx</t>
    <phoneticPr fontId="2" type="noConversion"/>
  </si>
  <si>
    <t>Initial Ly</t>
    <phoneticPr fontId="2" type="noConversion"/>
  </si>
  <si>
    <t>rx</t>
    <phoneticPr fontId="2" type="noConversion"/>
  </si>
  <si>
    <t>ry</t>
    <phoneticPr fontId="2" type="noConversion"/>
  </si>
  <si>
    <t>Wombat</t>
    <phoneticPr fontId="2" type="noConversion"/>
  </si>
  <si>
    <t>Ax</t>
    <phoneticPr fontId="2" type="noConversion"/>
  </si>
  <si>
    <t>Ay</t>
    <phoneticPr fontId="2" type="noConversion"/>
  </si>
  <si>
    <t>b</t>
    <phoneticPr fontId="2" type="noConversion"/>
  </si>
  <si>
    <t>Ellipse</t>
    <phoneticPr fontId="2" type="noConversion"/>
  </si>
  <si>
    <t>comparison with ellipse</t>
    <phoneticPr fontId="2" type="noConversion"/>
  </si>
  <si>
    <t>percentage 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</si>
</sst>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2" applyNumberFormat="1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6FC3-8B21-9945-9561-6DA0187CEA57}">
  <dimension ref="A1:J74"/>
  <sheetViews>
    <sheetView tabSelected="1" zoomScaleNormal="157" workbookViewId="0">
      <selection activeCell="B28" sqref="B28"/>
    </sheetView>
  </sheetViews>
  <sheetFormatPr defaultColWidth="11" defaultRowHeight="15.75"/>
  <cols>
    <col min="1" max="1" width="11" bestFit="1" customWidth="1"/>
    <col min="2" max="2" width="34.125" customWidth="1"/>
    <col min="3" max="3" width="11" bestFit="1" customWidth="1"/>
    <col min="4" max="4" width="19.625" customWidth="1"/>
    <col min="5" max="5" width="13.875" bestFit="1" customWidth="1"/>
    <col min="6" max="8" width="11" bestFit="1" customWidth="1"/>
    <col min="9" max="9" width="21.75" customWidth="1"/>
    <col min="10" max="10" width="12.625" bestFit="1" customWidth="1"/>
  </cols>
  <sheetData>
    <row r="1" spans="1:7">
      <c r="A1" t="s">
        <v>11</v>
      </c>
      <c r="B1">
        <v>300000000</v>
      </c>
      <c r="C1" t="s">
        <v>12</v>
      </c>
      <c r="D1">
        <v>300000000</v>
      </c>
      <c r="F1" t="s">
        <v>9</v>
      </c>
      <c r="G1">
        <f>B1*B2</f>
        <v>9E+16</v>
      </c>
    </row>
    <row r="2" spans="1:7">
      <c r="A2" t="s">
        <v>10</v>
      </c>
      <c r="B2">
        <v>300000000</v>
      </c>
      <c r="C2" t="s">
        <v>13</v>
      </c>
      <c r="D2">
        <v>300000000</v>
      </c>
    </row>
    <row r="3" spans="1:7">
      <c r="A3" t="s">
        <v>0</v>
      </c>
      <c r="B3">
        <v>1500</v>
      </c>
      <c r="C3" t="s">
        <v>14</v>
      </c>
      <c r="D3">
        <f>B1/D1</f>
        <v>1</v>
      </c>
    </row>
    <row r="4" spans="1:7">
      <c r="A4" t="s">
        <v>1</v>
      </c>
      <c r="B4" s="2">
        <f>4*B1*B2*(4*B3-1)</f>
        <v>2.15964E+21</v>
      </c>
      <c r="C4" t="s">
        <v>15</v>
      </c>
      <c r="D4">
        <f>B2/D2</f>
        <v>1</v>
      </c>
    </row>
    <row r="5" spans="1:7">
      <c r="A5" t="s">
        <v>2</v>
      </c>
      <c r="B5" s="1">
        <f>-16*B3*B1*B2*(B1+B2)</f>
        <v>-1.2959999999999999E+30</v>
      </c>
    </row>
    <row r="6" spans="1:7">
      <c r="A6" t="s">
        <v>3</v>
      </c>
      <c r="B6">
        <f>((B5^2/4+B4^3/27)^(1/2)-B5/2)^(1/3)+(-((B5^2/4+B4^3/27)^(1/2))-B5/2)^(1/3)</f>
        <v>600000000.00006485</v>
      </c>
    </row>
    <row r="9" spans="1:7">
      <c r="A9" t="s">
        <v>20</v>
      </c>
    </row>
    <row r="10" spans="1:7">
      <c r="A10" t="s">
        <v>4</v>
      </c>
      <c r="B10" t="s">
        <v>5</v>
      </c>
      <c r="C10" t="s">
        <v>1</v>
      </c>
      <c r="D10" t="s">
        <v>7</v>
      </c>
      <c r="E10" t="s">
        <v>6</v>
      </c>
    </row>
    <row r="11" spans="1:7">
      <c r="C11">
        <v>0</v>
      </c>
    </row>
    <row r="12" spans="1:7">
      <c r="A12">
        <f>(1+C12)*B1</f>
        <v>330000000</v>
      </c>
      <c r="B12">
        <f>(-B3*A12^2-(1/4*B6-B3*B6)*A12+((B3*A12^2+(1/4*B6-B3*B6)*A12)^2+4*B3*A12*B6^3/16)^(1/2))/(2*B3*A12)</f>
        <v>270001009.72332728</v>
      </c>
      <c r="C12">
        <v>0.1</v>
      </c>
      <c r="D12">
        <f>(A12-$B$1)/($B$2-B12)</f>
        <v>1.0000336585771044</v>
      </c>
      <c r="E12" s="4">
        <f>D12-1</f>
        <v>3.3658577104356269E-5</v>
      </c>
    </row>
    <row r="13" spans="1:7">
      <c r="A13">
        <f>(1+C13)*B1</f>
        <v>360000000</v>
      </c>
      <c r="B13">
        <f>(-B3*A13^2-(1/4*B6-B3*B6)*A13+((B3*A13^2+(1/4*B6-B3*B6)*A13)^2+4*B3*A13*B6^3/16)^(1/2))/(2*B3*A13)</f>
        <v>240004164.85909835</v>
      </c>
      <c r="C13">
        <v>0.2</v>
      </c>
      <c r="D13">
        <f t="shared" ref="D13:D31" si="0">(A13-$B$1)/($B$2-B13)</f>
        <v>1.0000694191369879</v>
      </c>
      <c r="E13" s="4">
        <f t="shared" ref="E13:E31" si="1">D13-1</f>
        <v>6.9419136987880492E-5</v>
      </c>
    </row>
    <row r="14" spans="1:7">
      <c r="A14">
        <f>(1+C14)*B1</f>
        <v>390000000</v>
      </c>
      <c r="B14">
        <f>(-B3*A14^2-(1/4*B6-B3*B6)*A14+((B3*A14^2+(1/4*B6-B3*B6)*A14)^2+4*B3*A14*B6^3/16)^(1/2))/(2*B3*A14)</f>
        <v>210009884.93754673</v>
      </c>
      <c r="C14">
        <v>0.3</v>
      </c>
      <c r="D14">
        <f t="shared" si="0"/>
        <v>1.0001098447039418</v>
      </c>
      <c r="E14" s="4">
        <f t="shared" si="1"/>
        <v>1.0984470394181933E-4</v>
      </c>
    </row>
    <row r="15" spans="1:7">
      <c r="A15">
        <f>(1+C15)*B1</f>
        <v>420000000</v>
      </c>
      <c r="B15">
        <f>(-B3*A15^2-(1/4*B6-B3*B6)*A15+((B3*A15^2+(1/4*B6-B3*B6)*A15)^2+4*B3*A15*B6^3/16)^(1/2))/(2*B3*A15)</f>
        <v>180019035.03113741</v>
      </c>
      <c r="C15">
        <v>0.4</v>
      </c>
      <c r="D15">
        <f t="shared" si="0"/>
        <v>1.0001586504254434</v>
      </c>
      <c r="E15" s="4">
        <f t="shared" si="1"/>
        <v>1.5865042544338515E-4</v>
      </c>
    </row>
    <row r="16" spans="1:7">
      <c r="A16">
        <f>(1+C16)*B1</f>
        <v>450000000</v>
      </c>
      <c r="B16">
        <f>(-B3*A16^2-(1/4*B6-B3*B6)*A16+((B3*A16^2+(1/4*B6-B3*B6)*A16)^2+4*B3*A16*B6^3/16)^(1/2))/(2*B3*A16)</f>
        <v>150033303.73664796</v>
      </c>
      <c r="C16">
        <v>0.5</v>
      </c>
      <c r="D16">
        <f t="shared" si="0"/>
        <v>1.0002220742169947</v>
      </c>
      <c r="E16" s="4">
        <f t="shared" si="1"/>
        <v>2.2207421699471652E-4</v>
      </c>
    </row>
    <row r="17" spans="1:5">
      <c r="A17">
        <f>(1+C17)*B1</f>
        <v>480000000</v>
      </c>
      <c r="B17">
        <f>(-B3*A17^2-(1/4*B6-B3*B6)*A17+((B3*A17^2+(1/4*B6-B3*B6)*A17)^2+4*B3*A17*B6^3/16)^(1/2))/(2*B3*A17)</f>
        <v>120056176.88730332</v>
      </c>
      <c r="C17">
        <v>0.6</v>
      </c>
      <c r="D17">
        <f t="shared" si="0"/>
        <v>1.0003121912513115</v>
      </c>
      <c r="E17" s="4">
        <f t="shared" si="1"/>
        <v>3.1219125131154435E-4</v>
      </c>
    </row>
    <row r="18" spans="1:5">
      <c r="A18">
        <f>(1+C18)*B1</f>
        <v>510000000</v>
      </c>
      <c r="B18">
        <f>(-B3*A18^2-(1/4*B6-B3*B6)*A18+((B3*A18^2+(1/4*B6-B3*B6)*A18)^2+4*B3*A18*B6^3/16)^(1/2))/(2*B3*A18)</f>
        <v>90095869.787051171</v>
      </c>
      <c r="C18">
        <v>0.7</v>
      </c>
      <c r="D18">
        <f t="shared" si="0"/>
        <v>1.0004567313037334</v>
      </c>
      <c r="E18" s="4">
        <f t="shared" si="1"/>
        <v>4.5673130373335979E-4</v>
      </c>
    </row>
    <row r="19" spans="1:5">
      <c r="A19">
        <f>(1+C19)*B1</f>
        <v>540000000</v>
      </c>
      <c r="B19">
        <f>(-B3*A19^2-(1/4*B6-B3*B6)*A19+((B3*A19^2+(1/4*B6-B3*B6)*A19)^2+4*B3*A19*B6^3/16)^(1/2))/(2*B3*A19)</f>
        <v>60176960.923496336</v>
      </c>
      <c r="C19">
        <v>0.8</v>
      </c>
      <c r="D19">
        <f t="shared" si="0"/>
        <v>1.0007378812485146</v>
      </c>
      <c r="E19" s="4">
        <f t="shared" si="1"/>
        <v>7.3788124851459358E-4</v>
      </c>
    </row>
    <row r="20" spans="1:5">
      <c r="A20">
        <f>(1+C20)*B1</f>
        <v>570000000</v>
      </c>
      <c r="B20">
        <f>(-B3*A20^2-(1/4*B6-B3*B6)*A20+((B3*A20^2+(1/4*B6-B3*B6)*A20)^2+4*B3*A20*B6^3/16)^(1/2))/(2*B3*A20)</f>
        <v>30419065.055335037</v>
      </c>
      <c r="C20">
        <v>0.9</v>
      </c>
      <c r="D20">
        <f t="shared" si="0"/>
        <v>1.0015545055343809</v>
      </c>
      <c r="E20" s="4">
        <f t="shared" si="1"/>
        <v>1.5545055343808567E-3</v>
      </c>
    </row>
    <row r="21" spans="1:5">
      <c r="A21">
        <f>(1+C21)*B1</f>
        <v>600000000</v>
      </c>
      <c r="B21">
        <f>(-B3*A21^2-(1/4*B6-B3*B6)*A21+((B3*A21^2+(1/4*B6-B3*B6)*A21)^2+4*B3*A21*B6^3/16)^(1/2))/(2*B3*A21)</f>
        <v>3823306.0814055116</v>
      </c>
      <c r="C21">
        <v>1</v>
      </c>
      <c r="D21">
        <f t="shared" si="0"/>
        <v>1.0129088687932224</v>
      </c>
      <c r="E21" s="4">
        <f t="shared" si="1"/>
        <v>1.2908868793222394E-2</v>
      </c>
    </row>
    <row r="22" spans="1:5">
      <c r="A22">
        <f>(1+C22)*B1</f>
        <v>630000000</v>
      </c>
      <c r="B22">
        <f>(-B3*A22^2-(1/4*B6-B3*B6)*A22+((B3*A22^2+(1/4*B6-B3*B6)*A22)^2+4*B3*A22*B6^3/16)^(1/2))/(2*B3*A22)</f>
        <v>467352.03846806946</v>
      </c>
      <c r="C22">
        <v>1.1000000000000001</v>
      </c>
      <c r="D22">
        <f t="shared" si="0"/>
        <v>1.1017162978587258</v>
      </c>
      <c r="E22" s="4">
        <f t="shared" si="1"/>
        <v>0.10171629785872582</v>
      </c>
    </row>
    <row r="23" spans="1:5">
      <c r="A23">
        <f>(1+C23)*B1</f>
        <v>660000000</v>
      </c>
      <c r="B23">
        <f>(-B3*A23^2-(1/4*B6-B3*B6)*A23+((B3*A23^2+(1/4*B6-B3*B6)*A23)^2+4*B3*A23*B6^3/16)^(1/2))/(2*B3*A23)</f>
        <v>226044.38555972785</v>
      </c>
      <c r="C23">
        <v>1.2</v>
      </c>
      <c r="D23">
        <f t="shared" si="0"/>
        <v>1.200904859336815</v>
      </c>
      <c r="E23" s="4">
        <f t="shared" si="1"/>
        <v>0.20090485933681501</v>
      </c>
    </row>
    <row r="24" spans="1:5">
      <c r="A24">
        <f>(1+C24)*B1</f>
        <v>690000000</v>
      </c>
      <c r="B24">
        <f>(-B3*A24^2-(1/4*B6-B3*B6)*A24+((B3*A24^2+(1/4*B6-B3*B6)*A24)^2+4*B3*A24*B6^3/16)^(1/2))/(2*B3*A24)</f>
        <v>144534.82735366281</v>
      </c>
      <c r="C24">
        <v>1.3</v>
      </c>
      <c r="D24">
        <f t="shared" si="0"/>
        <v>1.3006266194796603</v>
      </c>
      <c r="E24" s="4">
        <f t="shared" si="1"/>
        <v>0.3006266194796603</v>
      </c>
    </row>
    <row r="25" spans="1:5">
      <c r="A25">
        <f>(1+C25)*B1</f>
        <v>720000000</v>
      </c>
      <c r="B25">
        <f>(-B3*A25^2-(1/4*B6-B3*B6)*A25+((B3*A25^2+(1/4*B6-B3*B6)*A25)^2+4*B3*A25*B6^3/16)^(1/2))/(2*B3*A25)</f>
        <v>103989.89260821238</v>
      </c>
      <c r="C25">
        <v>1.4</v>
      </c>
      <c r="D25">
        <f t="shared" si="0"/>
        <v>1.400485454440022</v>
      </c>
      <c r="E25" s="4">
        <f t="shared" si="1"/>
        <v>0.40048545444002204</v>
      </c>
    </row>
    <row r="26" spans="1:5">
      <c r="A26">
        <f>(1+C26)*B1</f>
        <v>750000000</v>
      </c>
      <c r="B26">
        <f>(-B3*A26^2-(1/4*B6-B3*B6)*A26+((B3*A26^2+(1/4*B6-B3*B6)*A26)^2+4*B3*A26*B6^3/16)^(1/2))/(2*B3*A26)</f>
        <v>79904.166051009874</v>
      </c>
      <c r="C26">
        <v>1.5</v>
      </c>
      <c r="D26">
        <f t="shared" si="0"/>
        <v>1.5003996272698676</v>
      </c>
      <c r="E26" s="4">
        <f t="shared" si="1"/>
        <v>0.50039962726986764</v>
      </c>
    </row>
    <row r="27" spans="1:5">
      <c r="A27">
        <f>(1+C27)*B1</f>
        <v>780000000</v>
      </c>
      <c r="B27">
        <f>(-B3*A27^2-(1/4*B6-B3*B6)*A27+((B3*A27^2+(1/4*B6-B3*B6)*A27)^2+4*B3*A27*B6^3/16)^(1/2))/(2*B3*A27)</f>
        <v>64044.196997788662</v>
      </c>
      <c r="C27">
        <v>1.6</v>
      </c>
      <c r="D27">
        <f t="shared" si="0"/>
        <v>1.6003416419846099</v>
      </c>
      <c r="E27" s="4">
        <f t="shared" si="1"/>
        <v>0.60034164198460993</v>
      </c>
    </row>
    <row r="28" spans="1:5">
      <c r="A28">
        <f>(1+C28)*B1</f>
        <v>810000000</v>
      </c>
      <c r="B28">
        <f>(-B3*A28^2-(1/4*B6-B3*B6)*A28+((B3*A28^2+(1/4*B6-B3*B6)*A28)^2+4*B3*A28*B6^3/16)^(1/2))/(2*B3*A28)</f>
        <v>52871.564534899466</v>
      </c>
      <c r="C28">
        <v>1.7</v>
      </c>
      <c r="D28">
        <f t="shared" si="0"/>
        <v>1.700299658343716</v>
      </c>
      <c r="E28" s="4">
        <f t="shared" si="1"/>
        <v>0.70029965834371599</v>
      </c>
    </row>
    <row r="29" spans="1:5">
      <c r="A29">
        <f>(1+C29)*B1</f>
        <v>840000000</v>
      </c>
      <c r="B29">
        <f>(-B3*A29^2-(1/4*B6-B3*B6)*A29+((B3*A29^2+(1/4*B6-B3*B6)*A29)^2+4*B3*A29*B6^3/16)^(1/2))/(2*B3*A29)</f>
        <v>44615.973049737346</v>
      </c>
      <c r="C29">
        <v>1.8</v>
      </c>
      <c r="D29">
        <f t="shared" si="0"/>
        <v>1.8002677356559214</v>
      </c>
      <c r="E29" s="4">
        <f t="shared" si="1"/>
        <v>0.80026773565592135</v>
      </c>
    </row>
    <row r="30" spans="1:5">
      <c r="A30">
        <f>(1+C30)*B1</f>
        <v>870000000</v>
      </c>
      <c r="B30">
        <f>(-B3*A30^2-(1/4*B6-B3*B6)*A30+((B3*A30^2+(1/4*B6-B3*B6)*A30)^2+4*B3*A30*B6^3/16)^(1/2))/(2*B3*A30)</f>
        <v>38294.561691053219</v>
      </c>
      <c r="C30">
        <v>1.9</v>
      </c>
      <c r="D30">
        <f t="shared" si="0"/>
        <v>1.9002425631868798</v>
      </c>
      <c r="E30" s="4">
        <f t="shared" si="1"/>
        <v>0.90024256318687979</v>
      </c>
    </row>
    <row r="31" spans="1:5">
      <c r="A31">
        <f>(1+C31)*B1</f>
        <v>900000000</v>
      </c>
      <c r="B31">
        <f>(-B3*A31^2-(1/4*B6-B3*B6)*A31+((B3*A31^2+(1/4*B6-B3*B6)*A31)^2+4*B3*A31*B6^3/16)^(1/2))/(2*B3*A31)</f>
        <v>33318.52674368702</v>
      </c>
      <c r="C31">
        <v>2</v>
      </c>
      <c r="D31">
        <f t="shared" si="0"/>
        <v>2.0002221481837923</v>
      </c>
      <c r="E31" s="4">
        <f t="shared" si="1"/>
        <v>1.0002221481837923</v>
      </c>
    </row>
    <row r="37" spans="1:5">
      <c r="A37" t="s">
        <v>8</v>
      </c>
    </row>
    <row r="38" spans="1:5">
      <c r="A38" t="s">
        <v>4</v>
      </c>
      <c r="B38" t="s">
        <v>5</v>
      </c>
      <c r="C38" t="s">
        <v>1</v>
      </c>
      <c r="D38" t="s">
        <v>7</v>
      </c>
      <c r="E38" t="s">
        <v>6</v>
      </c>
    </row>
    <row r="39" spans="1:5">
      <c r="C39">
        <v>0</v>
      </c>
    </row>
    <row r="40" spans="1:5">
      <c r="A40">
        <f>(1+C40)*$B$1</f>
        <v>330000000</v>
      </c>
      <c r="B40">
        <f>G1/A40</f>
        <v>272727272.72727275</v>
      </c>
      <c r="C40">
        <v>0.1</v>
      </c>
      <c r="D40" s="3">
        <f>(A40-$B$1)/($B$2-B40)</f>
        <v>1.100000000000001</v>
      </c>
      <c r="E40">
        <f>D40-1</f>
        <v>0.10000000000000098</v>
      </c>
    </row>
    <row r="41" spans="1:5">
      <c r="A41">
        <f t="shared" ref="A41:A49" si="2">(1+C41)*$B$1</f>
        <v>360000000</v>
      </c>
      <c r="B41">
        <f>G1/A41</f>
        <v>250000000</v>
      </c>
      <c r="C41">
        <v>0.2</v>
      </c>
      <c r="D41" s="3">
        <f t="shared" ref="D41:D49" si="3">(A41-$B$1)/($B$2-B41)</f>
        <v>1.2</v>
      </c>
      <c r="E41">
        <f t="shared" ref="E41:E49" si="4">D41-1</f>
        <v>0.19999999999999996</v>
      </c>
    </row>
    <row r="42" spans="1:5">
      <c r="A42">
        <f t="shared" si="2"/>
        <v>390000000</v>
      </c>
      <c r="B42">
        <f>G1/A42</f>
        <v>230769230.76923078</v>
      </c>
      <c r="C42">
        <v>0.3</v>
      </c>
      <c r="D42" s="3">
        <f t="shared" si="3"/>
        <v>1.3000000000000003</v>
      </c>
      <c r="E42">
        <f t="shared" si="4"/>
        <v>0.30000000000000027</v>
      </c>
    </row>
    <row r="43" spans="1:5">
      <c r="A43">
        <f t="shared" si="2"/>
        <v>420000000</v>
      </c>
      <c r="B43">
        <f>G1/A43</f>
        <v>214285714.2857143</v>
      </c>
      <c r="C43">
        <v>0.4</v>
      </c>
      <c r="D43" s="3">
        <f t="shared" si="3"/>
        <v>1.4000000000000001</v>
      </c>
      <c r="E43">
        <f t="shared" si="4"/>
        <v>0.40000000000000013</v>
      </c>
    </row>
    <row r="44" spans="1:5">
      <c r="A44">
        <f t="shared" si="2"/>
        <v>450000000</v>
      </c>
      <c r="B44">
        <f>G1/A44</f>
        <v>200000000</v>
      </c>
      <c r="C44">
        <v>0.5</v>
      </c>
      <c r="D44" s="3">
        <f t="shared" si="3"/>
        <v>1.5</v>
      </c>
      <c r="E44">
        <f t="shared" si="4"/>
        <v>0.5</v>
      </c>
    </row>
    <row r="45" spans="1:5">
      <c r="A45">
        <f t="shared" si="2"/>
        <v>480000000</v>
      </c>
      <c r="B45">
        <f>G1/A45</f>
        <v>187500000</v>
      </c>
      <c r="C45">
        <v>0.6</v>
      </c>
      <c r="D45" s="3">
        <f t="shared" si="3"/>
        <v>1.6</v>
      </c>
      <c r="E45">
        <f t="shared" si="4"/>
        <v>0.60000000000000009</v>
      </c>
    </row>
    <row r="46" spans="1:5">
      <c r="A46">
        <f t="shared" si="2"/>
        <v>510000000</v>
      </c>
      <c r="B46">
        <f>G1/A46</f>
        <v>176470588.2352941</v>
      </c>
      <c r="C46">
        <v>0.7</v>
      </c>
      <c r="D46" s="3">
        <f t="shared" si="3"/>
        <v>1.6999999999999997</v>
      </c>
      <c r="E46">
        <f t="shared" si="4"/>
        <v>0.69999999999999973</v>
      </c>
    </row>
    <row r="47" spans="1:5">
      <c r="A47">
        <f t="shared" si="2"/>
        <v>540000000</v>
      </c>
      <c r="B47">
        <f>G1/A47</f>
        <v>166666666.66666666</v>
      </c>
      <c r="C47">
        <v>0.8</v>
      </c>
      <c r="D47" s="3">
        <f t="shared" si="3"/>
        <v>1.7999999999999998</v>
      </c>
      <c r="E47">
        <f t="shared" si="4"/>
        <v>0.79999999999999982</v>
      </c>
    </row>
    <row r="48" spans="1:5">
      <c r="A48">
        <f t="shared" si="2"/>
        <v>570000000</v>
      </c>
      <c r="B48">
        <f>G1/A48</f>
        <v>157894736.84210527</v>
      </c>
      <c r="C48">
        <v>0.9</v>
      </c>
      <c r="D48" s="3">
        <f t="shared" si="3"/>
        <v>1.9000000000000001</v>
      </c>
      <c r="E48">
        <f t="shared" si="4"/>
        <v>0.90000000000000013</v>
      </c>
    </row>
    <row r="49" spans="1:10">
      <c r="A49">
        <f t="shared" si="2"/>
        <v>600000000</v>
      </c>
      <c r="B49">
        <f>G1/A49</f>
        <v>150000000</v>
      </c>
      <c r="C49">
        <v>1</v>
      </c>
      <c r="D49" s="3">
        <f t="shared" si="3"/>
        <v>2</v>
      </c>
      <c r="E49">
        <f t="shared" si="4"/>
        <v>1</v>
      </c>
    </row>
    <row r="51" spans="1:10">
      <c r="A51" t="s">
        <v>3</v>
      </c>
      <c r="B51">
        <f>D1*D3+D2*D4-D51*(D1/D3+D2/D4)</f>
        <v>599940000</v>
      </c>
      <c r="C51" t="s">
        <v>0</v>
      </c>
      <c r="D51">
        <v>1E-4</v>
      </c>
      <c r="E51" t="s">
        <v>19</v>
      </c>
    </row>
    <row r="52" spans="1:10">
      <c r="A52" t="s">
        <v>16</v>
      </c>
    </row>
    <row r="53" spans="1:10">
      <c r="A53" t="s">
        <v>17</v>
      </c>
      <c r="B53" t="s">
        <v>18</v>
      </c>
      <c r="C53" t="s">
        <v>14</v>
      </c>
      <c r="D53" t="s">
        <v>15</v>
      </c>
      <c r="E53" t="s">
        <v>19</v>
      </c>
      <c r="F53" t="s">
        <v>1</v>
      </c>
      <c r="G53" t="s">
        <v>7</v>
      </c>
      <c r="H53" t="s">
        <v>6</v>
      </c>
      <c r="I53" t="s">
        <v>21</v>
      </c>
      <c r="J53" t="s">
        <v>22</v>
      </c>
    </row>
    <row r="54" spans="1:10">
      <c r="F54">
        <v>0</v>
      </c>
    </row>
    <row r="55" spans="1:10">
      <c r="A55">
        <f>(1+F55)*$B$1</f>
        <v>330000000</v>
      </c>
      <c r="B55">
        <f>D55*$D$2</f>
        <v>270000605.98579323</v>
      </c>
      <c r="C55">
        <f>A55/$D$1</f>
        <v>1.1000000000000001</v>
      </c>
      <c r="D55">
        <f t="shared" ref="D55:D74" si="5">(-E55+(E55^2+4*$D$51*$D$2^2)^(1/2))/(2*$D$2)</f>
        <v>0.90000201995264406</v>
      </c>
      <c r="E55">
        <f t="shared" ref="E55:E74" si="6">$D$1*C55-$D$51*$D$1/C55-$B$51</f>
        <v>-269967272.72727275</v>
      </c>
      <c r="F55">
        <v>0.1</v>
      </c>
      <c r="G55">
        <f>(A55-$B$1)/($B$2-B55)</f>
        <v>1.0000201999344702</v>
      </c>
      <c r="H55" s="4">
        <f>G55-1</f>
        <v>2.0199934470221947E-5</v>
      </c>
      <c r="I55" s="4">
        <f t="shared" ref="I55:I74" si="7">H55-E12</f>
        <v>-1.3458642634134321E-5</v>
      </c>
      <c r="J55" s="5">
        <f t="shared" ref="J55:J74" si="8">I55/E12</f>
        <v>-0.39985774182927158</v>
      </c>
    </row>
    <row r="56" spans="1:10">
      <c r="A56">
        <f t="shared" ref="A56:A74" si="9">(1+F56)*$B$1</f>
        <v>360000000</v>
      </c>
      <c r="B56">
        <f t="shared" ref="B56:B73" si="10">D56*$D$2</f>
        <v>240002499.60944009</v>
      </c>
      <c r="C56">
        <f t="shared" ref="C56:C63" si="11">A56/$D$1</f>
        <v>1.2</v>
      </c>
      <c r="D56">
        <f t="shared" si="5"/>
        <v>0.80000833203146693</v>
      </c>
      <c r="E56">
        <f t="shared" si="6"/>
        <v>-239965000</v>
      </c>
      <c r="F56">
        <v>0.2</v>
      </c>
      <c r="G56">
        <f t="shared" ref="G56:G74" si="12">(A56-$B$1)/($B$2-B56)</f>
        <v>1.0000416618929757</v>
      </c>
      <c r="H56" s="4">
        <f t="shared" ref="H56:H74" si="13">G56-1</f>
        <v>4.1661892975719539E-5</v>
      </c>
      <c r="I56" s="4">
        <f t="shared" si="7"/>
        <v>-2.7757244012160953E-5</v>
      </c>
      <c r="J56" s="5">
        <f t="shared" si="8"/>
        <v>-0.39985003007177888</v>
      </c>
    </row>
    <row r="57" spans="1:10">
      <c r="A57">
        <f t="shared" si="9"/>
        <v>390000000</v>
      </c>
      <c r="B57">
        <f t="shared" si="10"/>
        <v>210005932.85518152</v>
      </c>
      <c r="C57">
        <f t="shared" si="11"/>
        <v>1.3</v>
      </c>
      <c r="D57">
        <f t="shared" si="5"/>
        <v>0.7000197761839384</v>
      </c>
      <c r="E57">
        <f t="shared" si="6"/>
        <v>-209963076.92307693</v>
      </c>
      <c r="F57">
        <v>0.3</v>
      </c>
      <c r="G57">
        <f t="shared" si="12"/>
        <v>1.0000659249589416</v>
      </c>
      <c r="H57" s="4">
        <f t="shared" si="13"/>
        <v>6.5924958941643297E-5</v>
      </c>
      <c r="I57" s="4">
        <f t="shared" si="7"/>
        <v>-4.3919745000176036E-5</v>
      </c>
      <c r="J57" s="5">
        <f t="shared" si="8"/>
        <v>-0.39983488893045493</v>
      </c>
    </row>
    <row r="58" spans="1:10">
      <c r="A58">
        <f t="shared" si="9"/>
        <v>420000000</v>
      </c>
      <c r="B58">
        <f t="shared" si="10"/>
        <v>180011425.39790839</v>
      </c>
      <c r="C58">
        <f t="shared" si="11"/>
        <v>1.4</v>
      </c>
      <c r="D58">
        <f t="shared" si="5"/>
        <v>0.60003808465969466</v>
      </c>
      <c r="E58">
        <f t="shared" si="6"/>
        <v>-179961428.5714286</v>
      </c>
      <c r="F58">
        <v>0.4</v>
      </c>
      <c r="G58">
        <f t="shared" si="12"/>
        <v>1.0000952207153579</v>
      </c>
      <c r="H58" s="4">
        <f t="shared" si="13"/>
        <v>9.5220715357946517E-5</v>
      </c>
      <c r="I58" s="4">
        <f t="shared" si="7"/>
        <v>-6.3429710085438629E-5</v>
      </c>
      <c r="J58" s="5">
        <f t="shared" si="8"/>
        <v>-0.39980800497804969</v>
      </c>
    </row>
    <row r="59" spans="1:10">
      <c r="A59">
        <f t="shared" si="9"/>
        <v>450000000</v>
      </c>
      <c r="B59">
        <f t="shared" si="10"/>
        <v>150019992.00426397</v>
      </c>
      <c r="C59">
        <f t="shared" si="11"/>
        <v>1.5</v>
      </c>
      <c r="D59">
        <f t="shared" si="5"/>
        <v>0.50006664001421319</v>
      </c>
      <c r="E59">
        <f t="shared" si="6"/>
        <v>-149960000</v>
      </c>
      <c r="F59">
        <v>0.5</v>
      </c>
      <c r="G59">
        <f t="shared" si="12"/>
        <v>1.0001332977943602</v>
      </c>
      <c r="H59" s="4">
        <f t="shared" si="13"/>
        <v>1.3329779436022093E-4</v>
      </c>
      <c r="I59" s="4">
        <f t="shared" si="7"/>
        <v>-8.8776422634495589E-5</v>
      </c>
      <c r="J59" s="5">
        <f t="shared" si="8"/>
        <v>-0.3997601515200106</v>
      </c>
    </row>
    <row r="60" spans="1:10">
      <c r="A60">
        <f t="shared" si="9"/>
        <v>480000000</v>
      </c>
      <c r="B60">
        <f t="shared" si="10"/>
        <v>120033728.92534521</v>
      </c>
      <c r="C60">
        <f t="shared" si="11"/>
        <v>1.6</v>
      </c>
      <c r="D60">
        <f t="shared" si="5"/>
        <v>0.40011242975115069</v>
      </c>
      <c r="E60">
        <f t="shared" si="6"/>
        <v>-119958750</v>
      </c>
      <c r="F60">
        <v>0.6</v>
      </c>
      <c r="G60">
        <f t="shared" si="12"/>
        <v>1.0001874180375234</v>
      </c>
      <c r="H60" s="4">
        <f t="shared" si="13"/>
        <v>1.8741803752342356E-4</v>
      </c>
      <c r="I60" s="4">
        <f t="shared" si="7"/>
        <v>-1.2477321378812078E-4</v>
      </c>
      <c r="J60" s="5">
        <f t="shared" si="8"/>
        <v>-0.39966915557030175</v>
      </c>
    </row>
    <row r="61" spans="1:10">
      <c r="A61">
        <f t="shared" si="9"/>
        <v>510000000</v>
      </c>
      <c r="B61">
        <f t="shared" si="10"/>
        <v>90057583.118490577</v>
      </c>
      <c r="C61">
        <f t="shared" si="11"/>
        <v>1.7</v>
      </c>
      <c r="D61">
        <f t="shared" si="5"/>
        <v>0.30019194372830194</v>
      </c>
      <c r="E61">
        <f t="shared" si="6"/>
        <v>-89957647.058823526</v>
      </c>
      <c r="F61">
        <v>0.7</v>
      </c>
      <c r="G61">
        <f t="shared" si="12"/>
        <v>1.0002742805353293</v>
      </c>
      <c r="H61" s="4">
        <f t="shared" si="13"/>
        <v>2.7428053532929653E-4</v>
      </c>
      <c r="I61" s="4">
        <f t="shared" si="7"/>
        <v>-1.8245076840406327E-4</v>
      </c>
      <c r="J61" s="5">
        <f t="shared" si="8"/>
        <v>-0.39947068859238566</v>
      </c>
    </row>
    <row r="62" spans="1:10">
      <c r="A62">
        <f t="shared" si="9"/>
        <v>540000000</v>
      </c>
      <c r="B62">
        <f t="shared" si="10"/>
        <v>60106401.134711534</v>
      </c>
      <c r="C62">
        <f t="shared" si="11"/>
        <v>1.8</v>
      </c>
      <c r="D62">
        <f t="shared" si="5"/>
        <v>0.20035467044903846</v>
      </c>
      <c r="E62">
        <f t="shared" si="6"/>
        <v>-59956666.666666627</v>
      </c>
      <c r="F62">
        <v>0.8</v>
      </c>
      <c r="G62">
        <f t="shared" si="12"/>
        <v>1.0004435346971108</v>
      </c>
      <c r="H62" s="4">
        <f t="shared" si="13"/>
        <v>4.435346971107812E-4</v>
      </c>
      <c r="I62" s="4">
        <f t="shared" si="7"/>
        <v>-2.9434655140381238E-4</v>
      </c>
      <c r="J62" s="5">
        <f t="shared" si="8"/>
        <v>-0.39890775378335269</v>
      </c>
    </row>
    <row r="63" spans="1:10">
      <c r="A63">
        <f t="shared" si="9"/>
        <v>570000000</v>
      </c>
      <c r="B63">
        <f t="shared" si="10"/>
        <v>30253277.898907855</v>
      </c>
      <c r="C63">
        <f t="shared" si="11"/>
        <v>1.9</v>
      </c>
      <c r="D63">
        <f t="shared" si="5"/>
        <v>0.10084425966302618</v>
      </c>
      <c r="E63">
        <f t="shared" si="6"/>
        <v>-29955789.473684192</v>
      </c>
      <c r="F63">
        <v>0.9</v>
      </c>
      <c r="G63">
        <f t="shared" si="12"/>
        <v>1.0009389470868637</v>
      </c>
      <c r="H63" s="4">
        <f t="shared" si="13"/>
        <v>9.389470868637062E-4</v>
      </c>
      <c r="I63" s="4">
        <f t="shared" si="7"/>
        <v>-6.155584475171505E-4</v>
      </c>
      <c r="J63" s="5">
        <f t="shared" si="8"/>
        <v>-0.39598343904405653</v>
      </c>
    </row>
    <row r="64" spans="1:10">
      <c r="A64">
        <f t="shared" si="9"/>
        <v>600000000</v>
      </c>
      <c r="B64">
        <f>D64*$D$2</f>
        <v>2977584.3738135099</v>
      </c>
      <c r="C64">
        <f>A64/$D$1</f>
        <v>2</v>
      </c>
      <c r="D64">
        <f t="shared" si="5"/>
        <v>9.9252812460450326E-3</v>
      </c>
      <c r="E64">
        <f t="shared" si="6"/>
        <v>45000</v>
      </c>
      <c r="F64">
        <v>1</v>
      </c>
      <c r="G64">
        <f t="shared" si="12"/>
        <v>1.0100247800070448</v>
      </c>
      <c r="H64" s="4">
        <f t="shared" si="13"/>
        <v>1.0024780007044765E-2</v>
      </c>
      <c r="I64" s="4">
        <f t="shared" si="7"/>
        <v>-2.8840887861776299E-3</v>
      </c>
      <c r="J64" s="5">
        <f t="shared" si="8"/>
        <v>-0.22341917269248851</v>
      </c>
    </row>
    <row r="65" spans="1:10">
      <c r="A65">
        <f t="shared" si="9"/>
        <v>630000000</v>
      </c>
      <c r="B65">
        <f>D65*$D$2</f>
        <v>296615.32634668052</v>
      </c>
      <c r="C65">
        <f>A65/$D$1</f>
        <v>2.1</v>
      </c>
      <c r="D65">
        <f t="shared" si="5"/>
        <v>9.8871775448893516E-4</v>
      </c>
      <c r="E65">
        <f t="shared" si="6"/>
        <v>30045714.285714269</v>
      </c>
      <c r="F65">
        <v>1.1000000000000001</v>
      </c>
      <c r="G65">
        <f t="shared" si="12"/>
        <v>1.101088665913255</v>
      </c>
      <c r="H65" s="4">
        <f>G65-1</f>
        <v>0.10108866591325505</v>
      </c>
      <c r="I65" s="4">
        <f t="shared" si="7"/>
        <v>-6.2763194547077461E-4</v>
      </c>
      <c r="J65" s="5">
        <f t="shared" si="8"/>
        <v>-6.1704167245891619E-3</v>
      </c>
    </row>
    <row r="66" spans="1:10">
      <c r="A66">
        <f t="shared" si="9"/>
        <v>660000000</v>
      </c>
      <c r="B66">
        <f t="shared" si="10"/>
        <v>149511.90458021313</v>
      </c>
      <c r="C66">
        <f t="shared" ref="C66:C73" si="14">A66/$D$1</f>
        <v>2.2000000000000002</v>
      </c>
      <c r="D66">
        <f t="shared" si="5"/>
        <v>4.9837301526737708E-4</v>
      </c>
      <c r="E66">
        <f t="shared" si="6"/>
        <v>60046363.636363626</v>
      </c>
      <c r="F66">
        <v>1.2</v>
      </c>
      <c r="G66">
        <f t="shared" si="12"/>
        <v>1.2005983458177303</v>
      </c>
      <c r="H66" s="4">
        <f t="shared" si="13"/>
        <v>0.20059834581773028</v>
      </c>
      <c r="I66" s="4">
        <f t="shared" si="7"/>
        <v>-3.065135190847279E-4</v>
      </c>
      <c r="J66" s="5">
        <f t="shared" si="8"/>
        <v>-1.5256650341685415E-3</v>
      </c>
    </row>
    <row r="67" spans="1:10">
      <c r="A67">
        <f t="shared" si="9"/>
        <v>690000000</v>
      </c>
      <c r="B67">
        <f t="shared" si="10"/>
        <v>99837.161503762007</v>
      </c>
      <c r="C67">
        <f t="shared" si="14"/>
        <v>2.2999999999999998</v>
      </c>
      <c r="D67">
        <f t="shared" si="5"/>
        <v>3.3279053834587338E-4</v>
      </c>
      <c r="E67">
        <f t="shared" si="6"/>
        <v>90046956.521739125</v>
      </c>
      <c r="F67">
        <v>1.3</v>
      </c>
      <c r="G67">
        <f>(A67-$B$1)/($B$2-B67)</f>
        <v>1.3004327717221842</v>
      </c>
      <c r="H67" s="4">
        <f t="shared" si="13"/>
        <v>0.30043277172218419</v>
      </c>
      <c r="I67" s="4">
        <f t="shared" si="7"/>
        <v>-1.9384775747610661E-4</v>
      </c>
      <c r="J67" s="5">
        <f t="shared" si="8"/>
        <v>-6.4481235165278472E-4</v>
      </c>
    </row>
    <row r="68" spans="1:10">
      <c r="A68">
        <f t="shared" si="9"/>
        <v>720000000</v>
      </c>
      <c r="B68">
        <f t="shared" si="10"/>
        <v>74923.563253454864</v>
      </c>
      <c r="C68">
        <f t="shared" si="14"/>
        <v>2.4</v>
      </c>
      <c r="D68">
        <f t="shared" si="5"/>
        <v>2.4974521084484956E-4</v>
      </c>
      <c r="E68">
        <f t="shared" si="6"/>
        <v>120047500</v>
      </c>
      <c r="F68">
        <v>1.4</v>
      </c>
      <c r="G68">
        <f t="shared" si="12"/>
        <v>1.4003497306387349</v>
      </c>
      <c r="H68" s="4">
        <f t="shared" si="13"/>
        <v>0.40034973063873491</v>
      </c>
      <c r="I68" s="4">
        <f t="shared" si="7"/>
        <v>-1.3572380128712425E-4</v>
      </c>
      <c r="J68" s="5">
        <f t="shared" si="8"/>
        <v>-3.3889820412304303E-4</v>
      </c>
    </row>
    <row r="69" spans="1:10">
      <c r="A69">
        <f t="shared" si="9"/>
        <v>750000000</v>
      </c>
      <c r="B69">
        <f t="shared" si="10"/>
        <v>59956.848317474127</v>
      </c>
      <c r="C69">
        <f t="shared" si="14"/>
        <v>2.5</v>
      </c>
      <c r="D69">
        <f t="shared" si="5"/>
        <v>1.9985616105824708E-4</v>
      </c>
      <c r="E69">
        <f t="shared" si="6"/>
        <v>150048000</v>
      </c>
      <c r="F69">
        <v>1.5</v>
      </c>
      <c r="G69">
        <f t="shared" si="12"/>
        <v>1.5002998441672917</v>
      </c>
      <c r="H69" s="4">
        <f t="shared" si="13"/>
        <v>0.50029984416729167</v>
      </c>
      <c r="I69" s="4">
        <f t="shared" si="7"/>
        <v>-9.9783102575967675E-5</v>
      </c>
      <c r="J69" s="5">
        <f t="shared" si="8"/>
        <v>-1.9940682833913107E-4</v>
      </c>
    </row>
    <row r="70" spans="1:10">
      <c r="A70">
        <f t="shared" si="9"/>
        <v>780000000</v>
      </c>
      <c r="B70">
        <f t="shared" si="10"/>
        <v>49972.672108173363</v>
      </c>
      <c r="C70">
        <f t="shared" si="14"/>
        <v>2.6</v>
      </c>
      <c r="D70">
        <f t="shared" si="5"/>
        <v>1.6657557369391122E-4</v>
      </c>
      <c r="E70">
        <f t="shared" si="6"/>
        <v>180048461.53846157</v>
      </c>
      <c r="F70">
        <v>1.6</v>
      </c>
      <c r="G70">
        <f t="shared" si="12"/>
        <v>1.6002665653211816</v>
      </c>
      <c r="H70" s="4">
        <f t="shared" si="13"/>
        <v>0.60026656532118161</v>
      </c>
      <c r="I70" s="4">
        <f t="shared" si="7"/>
        <v>-7.5076663428319534E-5</v>
      </c>
      <c r="J70" s="5">
        <f t="shared" si="8"/>
        <v>-1.2505656475891134E-4</v>
      </c>
    </row>
    <row r="71" spans="1:10">
      <c r="A71">
        <f>(1+F71)*$B$1</f>
        <v>810000000</v>
      </c>
      <c r="B71">
        <f t="shared" si="10"/>
        <v>42838.431169107556</v>
      </c>
      <c r="C71">
        <f t="shared" si="14"/>
        <v>2.7</v>
      </c>
      <c r="D71">
        <f t="shared" si="5"/>
        <v>1.4279477056369186E-4</v>
      </c>
      <c r="E71">
        <f t="shared" si="6"/>
        <v>210048888.88888884</v>
      </c>
      <c r="F71">
        <v>1.7</v>
      </c>
      <c r="G71">
        <f t="shared" si="12"/>
        <v>1.7002427857784976</v>
      </c>
      <c r="H71" s="4">
        <f t="shared" si="13"/>
        <v>0.70024278577849763</v>
      </c>
      <c r="I71" s="4">
        <f t="shared" si="7"/>
        <v>-5.6872565218357707E-5</v>
      </c>
      <c r="J71" s="5">
        <f t="shared" si="8"/>
        <v>-8.1211756339946584E-5</v>
      </c>
    </row>
    <row r="72" spans="1:10">
      <c r="A72">
        <f t="shared" si="9"/>
        <v>840000000</v>
      </c>
      <c r="B72">
        <f t="shared" si="10"/>
        <v>37486.446750029922</v>
      </c>
      <c r="C72">
        <f t="shared" si="14"/>
        <v>2.8</v>
      </c>
      <c r="D72">
        <f t="shared" si="5"/>
        <v>1.2495482250009975E-4</v>
      </c>
      <c r="E72">
        <f t="shared" si="6"/>
        <v>240049285.71428573</v>
      </c>
      <c r="F72">
        <v>1.8</v>
      </c>
      <c r="G72">
        <f t="shared" si="12"/>
        <v>1.8002249467886864</v>
      </c>
      <c r="H72" s="4">
        <f t="shared" si="13"/>
        <v>0.80022494678868639</v>
      </c>
      <c r="I72" s="4">
        <f t="shared" si="7"/>
        <v>-4.2788867234966332E-5</v>
      </c>
      <c r="J72" s="5">
        <f t="shared" si="8"/>
        <v>-5.3468189867601503E-5</v>
      </c>
    </row>
    <row r="73" spans="1:10">
      <c r="A73">
        <f t="shared" si="9"/>
        <v>870000000</v>
      </c>
      <c r="B73">
        <f t="shared" si="10"/>
        <v>33323.092250496149</v>
      </c>
      <c r="C73">
        <f t="shared" si="14"/>
        <v>2.9</v>
      </c>
      <c r="D73">
        <f t="shared" si="5"/>
        <v>1.1107697416832049E-4</v>
      </c>
      <c r="E73">
        <f t="shared" si="6"/>
        <v>270049655.17241383</v>
      </c>
      <c r="F73">
        <v>1.9</v>
      </c>
      <c r="G73">
        <f t="shared" si="12"/>
        <v>1.9002110696959027</v>
      </c>
      <c r="H73" s="4">
        <f t="shared" si="13"/>
        <v>0.9002110696959027</v>
      </c>
      <c r="I73" s="4">
        <f t="shared" si="7"/>
        <v>-3.149349097708587E-5</v>
      </c>
      <c r="J73" s="5">
        <f t="shared" si="8"/>
        <v>-3.4983339229816208E-5</v>
      </c>
    </row>
    <row r="74" spans="1:10">
      <c r="A74">
        <f t="shared" si="9"/>
        <v>900000000</v>
      </c>
      <c r="B74">
        <f>D74*$D$2</f>
        <v>29992.00293204188</v>
      </c>
      <c r="C74">
        <f>A74/$D$1</f>
        <v>3</v>
      </c>
      <c r="D74">
        <f t="shared" si="5"/>
        <v>9.9973343106806272E-5</v>
      </c>
      <c r="E74">
        <f t="shared" si="6"/>
        <v>300050000</v>
      </c>
      <c r="F74">
        <v>2</v>
      </c>
      <c r="G74">
        <f t="shared" si="12"/>
        <v>2.0001999666775512</v>
      </c>
      <c r="H74" s="4">
        <f t="shared" si="13"/>
        <v>1.0001999666775512</v>
      </c>
      <c r="I74" s="4">
        <f t="shared" si="7"/>
        <v>-2.218150624111459E-5</v>
      </c>
      <c r="J74" s="5">
        <f t="shared" si="8"/>
        <v>-2.2176579754199471E-5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slippage_comparison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Lie Jen Houng</cp:lastModifiedBy>
  <dcterms:created xsi:type="dcterms:W3CDTF">2021-07-03T17:10:57Z</dcterms:created>
  <dcterms:modified xsi:type="dcterms:W3CDTF">2021-09-09T12:39:50Z</dcterms:modified>
</cp:coreProperties>
</file>