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Soufiane\Downloads\ISCAE\Evaluation des entreprises\"/>
    </mc:Choice>
  </mc:AlternateContent>
  <xr:revisionPtr revIDLastSave="0" documentId="13_ncr:1_{FE54DDB3-A8E2-48D2-B20C-1A1D947B97FC}" xr6:coauthVersionLast="47" xr6:coauthVersionMax="47" xr10:uidLastSave="{00000000-0000-0000-0000-000000000000}"/>
  <bookViews>
    <workbookView minimized="1" xWindow="2940" yWindow="2940" windowWidth="7500" windowHeight="6000" activeTab="1" xr2:uid="{1213581A-6C05-4A3A-947F-85BA4139F2C7}"/>
  </bookViews>
  <sheets>
    <sheet name="Cas 6_CMPC" sheetId="1" r:id="rId1"/>
    <sheet name="Feuil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4" i="2"/>
  <c r="D23" i="2"/>
  <c r="D21" i="2"/>
  <c r="D20" i="2"/>
  <c r="D19" i="2"/>
  <c r="D18" i="2"/>
  <c r="D17" i="2"/>
  <c r="C69" i="1"/>
  <c r="E73" i="1" s="1"/>
  <c r="C79" i="1" s="1"/>
  <c r="H68" i="1"/>
  <c r="E26" i="1"/>
  <c r="E11" i="1"/>
  <c r="C76" i="1"/>
  <c r="F65" i="1"/>
  <c r="D51" i="1" l="1"/>
  <c r="C47" i="1"/>
  <c r="F43" i="1"/>
  <c r="D28" i="1"/>
</calcChain>
</file>

<file path=xl/sharedStrings.xml><?xml version="1.0" encoding="utf-8"?>
<sst xmlns="http://schemas.openxmlformats.org/spreadsheetml/2006/main" count="32" uniqueCount="24">
  <si>
    <r>
      <t>Re = Rf + prime de risque *</t>
    </r>
    <r>
      <rPr>
        <b/>
        <sz val="11"/>
        <color theme="1"/>
        <rFont val="Calibri"/>
        <family val="2"/>
      </rPr>
      <t>β</t>
    </r>
  </si>
  <si>
    <t>Réponse</t>
  </si>
  <si>
    <t>Calculons d'abord la prime de risque</t>
  </si>
  <si>
    <t>Prime de risque</t>
  </si>
  <si>
    <t>Re</t>
  </si>
  <si>
    <t>1) Calcul du Bêta désendetté du comparable</t>
  </si>
  <si>
    <t>β désendetté = β endetté /1+(1-IS)*D/E</t>
  </si>
  <si>
    <t>2) réndettement du Bêta avec la structure d'Antares</t>
  </si>
  <si>
    <t>β endetté</t>
  </si>
  <si>
    <t>3) Coût des CP d'Antares</t>
  </si>
  <si>
    <t>Re = Rf+Prime*β endetté</t>
  </si>
  <si>
    <t>2) réndettement du Bêta avec la structure de VNA</t>
  </si>
  <si>
    <t>3) Calcul du coû t du capital (MEDAF)</t>
  </si>
  <si>
    <t>4) calcul du coût de la dette</t>
  </si>
  <si>
    <t>Rd = i(1-IS)</t>
  </si>
  <si>
    <t>4) Calcul du CMPC</t>
  </si>
  <si>
    <t>CMPC</t>
  </si>
  <si>
    <t>Donc : prime de risque = (Re-Rf)</t>
  </si>
  <si>
    <t>CP</t>
  </si>
  <si>
    <t>Dettes</t>
  </si>
  <si>
    <t>valeur</t>
  </si>
  <si>
    <t>poids CP</t>
  </si>
  <si>
    <t>Poids dettes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</si>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</sst>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3" borderId="0" xfId="0" applyFont="1" applyFill="1"/>
    <xf numFmtId="10" fontId="2" fillId="2" borderId="0" xfId="1" applyNumberFormat="1" applyFont="1" applyFill="1"/>
    <xf numFmtId="10" fontId="0" fillId="2" borderId="0" xfId="1" applyNumberFormat="1" applyFont="1" applyFill="1"/>
    <xf numFmtId="0" fontId="2" fillId="4" borderId="0" xfId="0" applyFont="1" applyFill="1"/>
    <xf numFmtId="10" fontId="2" fillId="4" borderId="0" xfId="1" applyNumberFormat="1" applyFont="1" applyFill="1"/>
    <xf numFmtId="0" fontId="4" fillId="4" borderId="0" xfId="0" applyFont="1" applyFill="1"/>
    <xf numFmtId="10" fontId="4" fillId="4" borderId="0" xfId="1" applyNumberFormat="1" applyFont="1" applyFill="1"/>
    <xf numFmtId="0" fontId="2" fillId="2" borderId="0" xfId="0" applyFont="1" applyFill="1"/>
    <xf numFmtId="0" fontId="4" fillId="2" borderId="0" xfId="0" applyFont="1" applyFill="1"/>
    <xf numFmtId="10" fontId="4" fillId="2" borderId="0" xfId="1" applyNumberFormat="1" applyFont="1" applyFill="1"/>
    <xf numFmtId="0" fontId="3" fillId="4" borderId="0" xfId="0" applyFont="1" applyFill="1"/>
    <xf numFmtId="2" fontId="2" fillId="4" borderId="0" xfId="0" applyNumberFormat="1" applyFont="1" applyFill="1"/>
    <xf numFmtId="164" fontId="0" fillId="2" borderId="0" xfId="1" applyNumberFormat="1" applyFont="1" applyFill="1"/>
    <xf numFmtId="0" fontId="0" fillId="5" borderId="0" xfId="0" applyFill="1"/>
    <xf numFmtId="10" fontId="0" fillId="5" borderId="0" xfId="1" applyNumberFormat="1" applyFont="1" applyFill="1"/>
    <xf numFmtId="10" fontId="0" fillId="5" borderId="0" xfId="0" applyNumberFormat="1" applyFill="1"/>
    <xf numFmtId="9" fontId="0" fillId="5" borderId="0" xfId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57150</xdr:rowOff>
    </xdr:from>
    <xdr:to>
      <xdr:col>8</xdr:col>
      <xdr:colOff>561975</xdr:colOff>
      <xdr:row>7</xdr:row>
      <xdr:rowOff>17016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726820-B1DF-773A-108B-6FB0F44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47650"/>
          <a:ext cx="5934075" cy="1102866"/>
        </a:xfrm>
        <a:prstGeom prst="rect">
          <a:avLst/>
        </a:prstGeom>
      </xdr:spPr>
    </xdr:pic>
    <xdr:clientData/>
  </xdr:twoCellAnchor>
  <xdr:twoCellAnchor editAs="oneCell">
    <xdr:from>
      <xdr:col>0</xdr:col>
      <xdr:colOff>733424</xdr:colOff>
      <xdr:row>13</xdr:row>
      <xdr:rowOff>9525</xdr:rowOff>
    </xdr:from>
    <xdr:to>
      <xdr:col>8</xdr:col>
      <xdr:colOff>152399</xdr:colOff>
      <xdr:row>20</xdr:row>
      <xdr:rowOff>135987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CC0E074-2DEC-B332-E00A-266768FA8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4" y="2486025"/>
          <a:ext cx="5591175" cy="1459962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28</xdr:row>
      <xdr:rowOff>142875</xdr:rowOff>
    </xdr:from>
    <xdr:to>
      <xdr:col>8</xdr:col>
      <xdr:colOff>504825</xdr:colOff>
      <xdr:row>37</xdr:row>
      <xdr:rowOff>126773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91DB9ED-70FA-B489-DF5D-3EDA43FBC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5476875"/>
          <a:ext cx="6105525" cy="1698398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51</xdr:row>
      <xdr:rowOff>142876</xdr:rowOff>
    </xdr:from>
    <xdr:to>
      <xdr:col>8</xdr:col>
      <xdr:colOff>371475</xdr:colOff>
      <xdr:row>61</xdr:row>
      <xdr:rowOff>4618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2A2C3B7-B8C7-7529-9C91-83ADF6FEF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9858376"/>
          <a:ext cx="5905500" cy="1766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19050</xdr:rowOff>
    </xdr:from>
    <xdr:to>
      <xdr:col>10</xdr:col>
      <xdr:colOff>29950</xdr:colOff>
      <xdr:row>14</xdr:row>
      <xdr:rowOff>170778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6EF76D-654A-5D53-719F-1ABF97C3B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19050"/>
          <a:ext cx="7126075" cy="2818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571E-2E18-4D1D-BE3D-969FA8589A2C}">
  <dimension ref="B9:H79"/>
  <sheetViews>
    <sheetView showGridLines="0" topLeftCell="B25" workbookViewId="0">
      <selection activeCell="L35" sqref="L35"/>
    </sheetView>
  </sheetViews>
  <sheetFormatPr baseColWidth="10" defaultRowHeight="15" x14ac:dyDescent="0.25"/>
  <cols>
    <col min="3" max="3" width="12.5703125" bestFit="1" customWidth="1"/>
  </cols>
  <sheetData>
    <row r="9" spans="2:5" x14ac:dyDescent="0.25">
      <c r="B9" s="2" t="s">
        <v>1</v>
      </c>
    </row>
    <row r="10" spans="2:5" x14ac:dyDescent="0.25">
      <c r="B10" s="1"/>
      <c r="C10" s="1" t="s">
        <v>0</v>
      </c>
      <c r="D10" s="1"/>
      <c r="E10" s="1"/>
    </row>
    <row r="11" spans="2:5" x14ac:dyDescent="0.25">
      <c r="B11" s="1" t="s">
        <v>17</v>
      </c>
      <c r="C11" s="1"/>
      <c r="D11" s="1"/>
      <c r="E11" s="3">
        <f>(20.78%-4.5%)</f>
        <v>0.1628</v>
      </c>
    </row>
    <row r="12" spans="2:5" x14ac:dyDescent="0.25">
      <c r="B12" s="1"/>
      <c r="C12" s="1"/>
      <c r="D12" s="1"/>
      <c r="E12" s="1"/>
    </row>
    <row r="22" spans="2:5" x14ac:dyDescent="0.25">
      <c r="B22" s="2" t="s">
        <v>1</v>
      </c>
    </row>
    <row r="24" spans="2:5" x14ac:dyDescent="0.25">
      <c r="B24" t="s">
        <v>2</v>
      </c>
    </row>
    <row r="26" spans="2:5" x14ac:dyDescent="0.25">
      <c r="C26" s="10" t="s">
        <v>3</v>
      </c>
      <c r="D26" s="10"/>
      <c r="E26" s="11">
        <f>(15.6%-4.4%)/1.2</f>
        <v>9.3333333333333324E-2</v>
      </c>
    </row>
    <row r="28" spans="2:5" x14ac:dyDescent="0.25">
      <c r="C28" s="7" t="s">
        <v>4</v>
      </c>
      <c r="D28" s="8">
        <f>4.4%+E26*1.15</f>
        <v>0.15133333333333332</v>
      </c>
    </row>
    <row r="39" spans="2:6" x14ac:dyDescent="0.25">
      <c r="B39" s="2" t="s">
        <v>1</v>
      </c>
    </row>
    <row r="41" spans="2:6" x14ac:dyDescent="0.25">
      <c r="B41" t="s">
        <v>5</v>
      </c>
    </row>
    <row r="43" spans="2:6" x14ac:dyDescent="0.25">
      <c r="B43" s="12" t="s">
        <v>6</v>
      </c>
      <c r="C43" s="5"/>
      <c r="D43" s="5"/>
      <c r="E43" s="5"/>
      <c r="F43" s="13">
        <f>1.56/(1+(1-0.4)*0.3)</f>
        <v>1.3220338983050848</v>
      </c>
    </row>
    <row r="45" spans="2:6" x14ac:dyDescent="0.25">
      <c r="B45" t="s">
        <v>7</v>
      </c>
    </row>
    <row r="47" spans="2:6" x14ac:dyDescent="0.25">
      <c r="B47" s="5" t="s">
        <v>8</v>
      </c>
      <c r="C47" s="13">
        <f>F43*(1+(1-0.4)*0.2)</f>
        <v>1.4806779661016951</v>
      </c>
    </row>
    <row r="49" spans="2:4" x14ac:dyDescent="0.25">
      <c r="B49" t="s">
        <v>9</v>
      </c>
    </row>
    <row r="51" spans="2:4" x14ac:dyDescent="0.25">
      <c r="B51" s="5" t="s">
        <v>10</v>
      </c>
      <c r="C51" s="5"/>
      <c r="D51" s="6">
        <f>4.1%+(16.4%-4.1%)*C47</f>
        <v>0.22312338983050845</v>
      </c>
    </row>
    <row r="63" spans="2:4" x14ac:dyDescent="0.25">
      <c r="B63" t="s">
        <v>5</v>
      </c>
    </row>
    <row r="65" spans="2:8" x14ac:dyDescent="0.25">
      <c r="B65" s="12" t="s">
        <v>6</v>
      </c>
      <c r="C65" s="5"/>
      <c r="D65" s="5"/>
      <c r="E65" s="5"/>
      <c r="F65" s="13">
        <f>1.32/(1+(1-1/3)*0.4)</f>
        <v>1.0421052631578949</v>
      </c>
    </row>
    <row r="67" spans="2:8" x14ac:dyDescent="0.25">
      <c r="B67" t="s">
        <v>11</v>
      </c>
    </row>
    <row r="68" spans="2:8" x14ac:dyDescent="0.25">
      <c r="H68">
        <f>100-35</f>
        <v>65</v>
      </c>
    </row>
    <row r="69" spans="2:8" x14ac:dyDescent="0.25">
      <c r="B69" s="5" t="s">
        <v>8</v>
      </c>
      <c r="C69" s="13">
        <f>F65*(1+(1-1/3)*0.54)</f>
        <v>1.4172631578947372</v>
      </c>
    </row>
    <row r="71" spans="2:8" x14ac:dyDescent="0.25">
      <c r="B71" t="s">
        <v>12</v>
      </c>
    </row>
    <row r="73" spans="2:8" x14ac:dyDescent="0.25">
      <c r="B73" s="9" t="s">
        <v>0</v>
      </c>
      <c r="C73" s="9"/>
      <c r="D73" s="9"/>
      <c r="E73" s="4">
        <f>3.7%+7.6%*C69</f>
        <v>0.14471200000000004</v>
      </c>
    </row>
    <row r="75" spans="2:8" x14ac:dyDescent="0.25">
      <c r="B75" t="s">
        <v>13</v>
      </c>
    </row>
    <row r="76" spans="2:8" x14ac:dyDescent="0.25">
      <c r="B76" s="9" t="s">
        <v>14</v>
      </c>
      <c r="C76" s="4">
        <f>7.85%*2/3</f>
        <v>5.2333333333333336E-2</v>
      </c>
    </row>
    <row r="78" spans="2:8" x14ac:dyDescent="0.25">
      <c r="B78" t="s">
        <v>15</v>
      </c>
    </row>
    <row r="79" spans="2:8" x14ac:dyDescent="0.25">
      <c r="B79" s="9" t="s">
        <v>16</v>
      </c>
      <c r="C79" s="14">
        <f>(C76*0.35)+(E73*(1-0.35))</f>
        <v>0.11237946666666669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0F2E3-1123-4817-90BC-31F3C1250ACB}">
  <dimension ref="C17:D26"/>
  <sheetViews>
    <sheetView showGridLines="0" tabSelected="1" topLeftCell="A2" workbookViewId="0">
      <selection activeCell="D27" sqref="D27"/>
    </sheetView>
  </sheetViews>
  <sheetFormatPr baseColWidth="10" defaultRowHeight="15" x14ac:dyDescent="0.25"/>
  <sheetData>
    <row r="17" spans="3:4" x14ac:dyDescent="0.25">
      <c r="C17" s="10" t="s">
        <v>18</v>
      </c>
      <c r="D17" s="15">
        <f>35*7000000</f>
        <v>245000000</v>
      </c>
    </row>
    <row r="18" spans="3:4" x14ac:dyDescent="0.25">
      <c r="C18" s="10" t="s">
        <v>19</v>
      </c>
      <c r="D18" s="15">
        <f>100000*0.89*1000</f>
        <v>89000000</v>
      </c>
    </row>
    <row r="19" spans="3:4" x14ac:dyDescent="0.25">
      <c r="C19" s="10" t="s">
        <v>20</v>
      </c>
      <c r="D19" s="15">
        <f>D17+D18</f>
        <v>334000000</v>
      </c>
    </row>
    <row r="20" spans="3:4" x14ac:dyDescent="0.25">
      <c r="C20" s="10" t="s">
        <v>21</v>
      </c>
      <c r="D20" s="16">
        <f>D17/D19</f>
        <v>0.73353293413173648</v>
      </c>
    </row>
    <row r="21" spans="3:4" x14ac:dyDescent="0.25">
      <c r="C21" s="10" t="s">
        <v>22</v>
      </c>
      <c r="D21" s="17">
        <f>100%-D20</f>
        <v>0.26646706586826352</v>
      </c>
    </row>
    <row r="22" spans="3:4" x14ac:dyDescent="0.25">
      <c r="C22" s="10"/>
      <c r="D22" s="15"/>
    </row>
    <row r="23" spans="3:4" x14ac:dyDescent="0.25">
      <c r="C23" s="10" t="s">
        <v>4</v>
      </c>
      <c r="D23" s="17">
        <f>7%+8%*1.2</f>
        <v>0.16600000000000001</v>
      </c>
    </row>
    <row r="24" spans="3:4" x14ac:dyDescent="0.25">
      <c r="C24" s="10" t="s">
        <v>23</v>
      </c>
      <c r="D24" s="18">
        <f>10%*(1-0.3)</f>
        <v>6.9999999999999993E-2</v>
      </c>
    </row>
    <row r="25" spans="3:4" x14ac:dyDescent="0.25">
      <c r="C25" s="10"/>
      <c r="D25" s="15"/>
    </row>
    <row r="26" spans="3:4" x14ac:dyDescent="0.25">
      <c r="C26" s="10" t="s">
        <v>16</v>
      </c>
      <c r="D26" s="17">
        <f>(D23*D20)+(D24*D21)</f>
        <v>0.1404191616766467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Cas 6_CMPC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rami.soufiane2018@gmail.com</dc:creator>
  <cp:lastModifiedBy>rami.soufiane2018@gmail.com</cp:lastModifiedBy>
  <dcterms:created xsi:type="dcterms:W3CDTF">2025-04-24T00:26:58Z</dcterms:created>
  <dcterms:modified xsi:type="dcterms:W3CDTF">2025-04-27T13:05:52Z</dcterms:modified>
</cp:coreProperties>
</file>