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oumya3\Desktop\"/>
    </mc:Choice>
  </mc:AlternateContent>
  <bookViews>
    <workbookView xWindow="0" yWindow="0" windowWidth="24000" windowHeight="9735" activeTab="2"/>
  </bookViews>
  <sheets>
    <sheet name="Sheet1" sheetId="1" r:id="rId1"/>
    <sheet name="MAX PAIN" sheetId="2" r:id="rId2"/>
    <sheet name="Sheet5" sheetId="5" r:id="rId3"/>
    <sheet name="Sheet4" sheetId="4" r:id="rId4"/>
    <sheet name="Sheet3" sheetId="3" r:id="rId5"/>
    <sheet name="Sheet6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6" i="5"/>
  <c r="F6" i="5" s="1"/>
  <c r="E5" i="5"/>
  <c r="E7" i="5"/>
  <c r="E8" i="5"/>
  <c r="E9" i="5"/>
  <c r="E10" i="5"/>
  <c r="E11" i="5"/>
  <c r="E12" i="5"/>
  <c r="E13" i="5"/>
  <c r="E14" i="5"/>
  <c r="E15" i="5"/>
  <c r="E16" i="5"/>
  <c r="E17" i="5"/>
  <c r="E19" i="5"/>
  <c r="E18" i="5"/>
  <c r="E20" i="5"/>
  <c r="E21" i="5"/>
  <c r="E22" i="5"/>
  <c r="I2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25" i="2"/>
  <c r="D24" i="2"/>
  <c r="D23" i="2"/>
  <c r="D22" i="2"/>
  <c r="D21" i="2"/>
  <c r="D20" i="2"/>
  <c r="D19" i="2"/>
  <c r="D18" i="2"/>
  <c r="D17" i="2"/>
  <c r="D16" i="2"/>
  <c r="D15" i="2"/>
  <c r="C17" i="4"/>
  <c r="D14" i="2"/>
  <c r="D13" i="2"/>
  <c r="D12" i="2"/>
  <c r="D11" i="2"/>
  <c r="D6" i="2"/>
  <c r="D5" i="2"/>
  <c r="F20" i="5" l="1"/>
  <c r="F16" i="5"/>
  <c r="F12" i="5"/>
  <c r="F8" i="5"/>
  <c r="F4" i="5"/>
  <c r="F17" i="5"/>
  <c r="F9" i="5"/>
  <c r="F21" i="5"/>
  <c r="F13" i="5"/>
  <c r="F18" i="5"/>
  <c r="F15" i="5"/>
  <c r="F11" i="5"/>
  <c r="F7" i="5"/>
  <c r="F3" i="5"/>
  <c r="F22" i="5"/>
  <c r="F19" i="5"/>
  <c r="F14" i="5"/>
  <c r="F10" i="5"/>
  <c r="F5" i="5"/>
</calcChain>
</file>

<file path=xl/sharedStrings.xml><?xml version="1.0" encoding="utf-8"?>
<sst xmlns="http://schemas.openxmlformats.org/spreadsheetml/2006/main" count="541" uniqueCount="23">
  <si>
    <t>Strike</t>
  </si>
  <si>
    <t>Call OI</t>
  </si>
  <si>
    <t>PUT OI</t>
  </si>
  <si>
    <t>Call Value</t>
  </si>
  <si>
    <t>Put Value</t>
  </si>
  <si>
    <t>Total Value</t>
  </si>
  <si>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</si>
  <si>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</si>
  <si>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</si>
  <si>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</si>
  <si>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</si>
  <si>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</si>
  <si>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</si>
  <si>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</si>
  <si>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</si>
  <si>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</si>
  <si>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</si>
  <si>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</si>
  <si>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</si>
  <si>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</si>
  <si>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</si>
  <si>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Total</t>
  </si>
  <si>
    <t>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</si>
</sst>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4"/>
      <color rgb="FF222222"/>
      <name val="Muli"/>
    </font>
    <font>
      <b/>
      <sz val="12"/>
      <color theme="1"/>
      <name val="Calibri"/>
      <family val="2"/>
      <scheme val="minor"/>
    </font>
    <font>
      <b/>
      <sz val="12.1"/>
      <color rgb="FF000000"/>
      <name val="Trebuchet MS"/>
      <family val="2"/>
    </font>
    <font>
      <sz val="12.1"/>
      <color rgb="FF000000"/>
      <name val="Trebuchet MS"/>
      <family val="2"/>
    </font>
    <font>
      <sz val="12.1"/>
      <color rgb="FF3A3D7D"/>
      <name val="Trebuchet MS"/>
      <family val="2"/>
    </font>
    <font>
      <sz val="12.1"/>
      <color rgb="FFFF0000"/>
      <name val="Trebuchet MS"/>
      <family val="2"/>
    </font>
    <font>
      <sz val="12.1"/>
      <color rgb="FF008000"/>
      <name val="Trebuchet MS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BF5CD"/>
        <bgColor indexed="64"/>
      </patternFill>
    </fill>
    <fill>
      <patternFill patternType="solid">
        <fgColor rgb="FFE7E3D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CA99F"/>
      </left>
      <right/>
      <top style="medium">
        <color rgb="FFACA99F"/>
      </top>
      <bottom style="medium">
        <color rgb="FFACA99F"/>
      </bottom>
      <diagonal/>
    </border>
    <border>
      <left/>
      <right/>
      <top style="medium">
        <color rgb="FFACA99F"/>
      </top>
      <bottom style="medium">
        <color rgb="FFACA99F"/>
      </bottom>
      <diagonal/>
    </border>
    <border>
      <left/>
      <right style="medium">
        <color rgb="FFACA99F"/>
      </right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/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  <border>
      <left/>
      <right style="medium">
        <color rgb="FFACA99F"/>
      </right>
      <top/>
      <bottom style="medium">
        <color rgb="FFACA99F"/>
      </bottom>
      <diagonal/>
    </border>
    <border>
      <left style="medium">
        <color rgb="FFC6C2BA"/>
      </left>
      <right/>
      <top style="medium">
        <color rgb="FFC6C2BA"/>
      </top>
      <bottom style="medium">
        <color rgb="FFACA99F"/>
      </bottom>
      <diagonal/>
    </border>
    <border>
      <left/>
      <right/>
      <top style="medium">
        <color rgb="FFC6C2BA"/>
      </top>
      <bottom style="medium">
        <color rgb="FFACA99F"/>
      </bottom>
      <diagonal/>
    </border>
    <border>
      <left/>
      <right style="medium">
        <color rgb="FFACA99F"/>
      </right>
      <top style="medium">
        <color rgb="FFC6C2BA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C6C2BA"/>
      </top>
      <bottom style="medium">
        <color rgb="FFACA99F"/>
      </bottom>
      <diagonal/>
    </border>
    <border>
      <left style="medium">
        <color rgb="FFACA99F"/>
      </left>
      <right/>
      <top style="medium">
        <color rgb="FFC6C2BA"/>
      </top>
      <bottom style="medium">
        <color rgb="FFACA99F"/>
      </bottom>
      <diagonal/>
    </border>
    <border>
      <left style="medium">
        <color rgb="FFC6C2BA"/>
      </left>
      <right style="medium">
        <color rgb="FFACA99F"/>
      </right>
      <top style="medium">
        <color rgb="FFACA99F"/>
      </top>
      <bottom/>
      <diagonal/>
    </border>
    <border>
      <left style="medium">
        <color rgb="FFC6C2BA"/>
      </left>
      <right style="medium">
        <color rgb="FFACA99F"/>
      </right>
      <top/>
      <bottom style="medium">
        <color rgb="FFACA99F"/>
      </bottom>
      <diagonal/>
    </border>
    <border>
      <left/>
      <right style="medium">
        <color rgb="FFACA99F"/>
      </right>
      <top/>
      <bottom/>
      <diagonal/>
    </border>
    <border>
      <left style="medium">
        <color rgb="FFC6C2BA"/>
      </left>
      <right style="medium">
        <color rgb="FFACA99F"/>
      </right>
      <top style="medium">
        <color rgb="FFC6C2BA"/>
      </top>
      <bottom/>
      <diagonal/>
    </border>
    <border>
      <left style="medium">
        <color rgb="FFACA99F"/>
      </left>
      <right style="medium">
        <color rgb="FFACA99F"/>
      </right>
      <top style="medium">
        <color rgb="FFC6C2BA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top" wrapText="1"/>
    </xf>
    <xf numFmtId="0" fontId="4" fillId="5" borderId="7" xfId="0" applyFont="1" applyFill="1" applyBorder="1" applyAlignment="1">
      <alignment horizontal="right" vertical="top" wrapText="1"/>
    </xf>
    <xf numFmtId="4" fontId="4" fillId="5" borderId="7" xfId="0" applyNumberFormat="1" applyFont="1" applyFill="1" applyBorder="1" applyAlignment="1">
      <alignment horizontal="right" vertical="top" wrapText="1"/>
    </xf>
    <xf numFmtId="0" fontId="8" fillId="6" borderId="7" xfId="1" applyFill="1" applyBorder="1" applyAlignment="1">
      <alignment horizontal="center" vertical="top" wrapText="1"/>
    </xf>
    <xf numFmtId="3" fontId="4" fillId="0" borderId="7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6" fillId="0" borderId="7" xfId="0" applyFont="1" applyBorder="1" applyAlignment="1">
      <alignment horizontal="right" vertical="top" wrapText="1"/>
    </xf>
    <xf numFmtId="0" fontId="8" fillId="0" borderId="7" xfId="1" applyBorder="1" applyAlignment="1">
      <alignment horizontal="right" vertical="top" wrapText="1"/>
    </xf>
    <xf numFmtId="4" fontId="8" fillId="5" borderId="7" xfId="1" applyNumberFormat="1" applyFill="1" applyBorder="1" applyAlignment="1">
      <alignment horizontal="right" vertical="top" wrapText="1"/>
    </xf>
    <xf numFmtId="3" fontId="4" fillId="5" borderId="7" xfId="0" applyNumberFormat="1" applyFont="1" applyFill="1" applyBorder="1" applyAlignment="1">
      <alignment horizontal="right" vertical="top" wrapText="1"/>
    </xf>
    <xf numFmtId="0" fontId="7" fillId="5" borderId="7" xfId="0" applyFont="1" applyFill="1" applyBorder="1" applyAlignment="1">
      <alignment horizontal="right" vertical="top" wrapText="1"/>
    </xf>
    <xf numFmtId="0" fontId="6" fillId="5" borderId="7" xfId="0" applyFont="1" applyFill="1" applyBorder="1" applyAlignment="1">
      <alignment horizontal="right" vertical="top" wrapText="1"/>
    </xf>
    <xf numFmtId="0" fontId="8" fillId="5" borderId="7" xfId="1" applyFill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right" vertical="top" wrapText="1"/>
    </xf>
    <xf numFmtId="0" fontId="3" fillId="4" borderId="1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right" vertical="top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45116895000</c:v>
                </c:pt>
                <c:pt idx="1">
                  <c:v>40602010000</c:v>
                </c:pt>
                <c:pt idx="2">
                  <c:v>36117615000</c:v>
                </c:pt>
                <c:pt idx="3">
                  <c:v>31691475000</c:v>
                </c:pt>
                <c:pt idx="4">
                  <c:v>27318750000</c:v>
                </c:pt>
                <c:pt idx="5">
                  <c:v>23043330000</c:v>
                </c:pt>
                <c:pt idx="6">
                  <c:v>18875855000</c:v>
                </c:pt>
                <c:pt idx="7">
                  <c:v>14834925000</c:v>
                </c:pt>
                <c:pt idx="8">
                  <c:v>11140605000</c:v>
                </c:pt>
                <c:pt idx="9">
                  <c:v>7883500000</c:v>
                </c:pt>
                <c:pt idx="10">
                  <c:v>5212845000</c:v>
                </c:pt>
                <c:pt idx="11">
                  <c:v>3093670000</c:v>
                </c:pt>
                <c:pt idx="12">
                  <c:v>2156275000</c:v>
                </c:pt>
                <c:pt idx="13">
                  <c:v>2574060000</c:v>
                </c:pt>
                <c:pt idx="14">
                  <c:v>4116870000</c:v>
                </c:pt>
                <c:pt idx="15">
                  <c:v>6235640000</c:v>
                </c:pt>
                <c:pt idx="16">
                  <c:v>8735970000</c:v>
                </c:pt>
                <c:pt idx="17">
                  <c:v>11362875000</c:v>
                </c:pt>
                <c:pt idx="18">
                  <c:v>14020455000</c:v>
                </c:pt>
                <c:pt idx="19">
                  <c:v>16688490000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177632"/>
        <c:axId val="335175672"/>
      </c:barChart>
      <c:catAx>
        <c:axId val="3351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5672"/>
        <c:crosses val="autoZero"/>
        <c:auto val="1"/>
        <c:lblAlgn val="ctr"/>
        <c:lblOffset val="100"/>
        <c:noMultiLvlLbl val="0"/>
      </c:catAx>
      <c:valAx>
        <c:axId val="3351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55489021956089"/>
          <c:y val="1.7429191507839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Sheet5!$A$2:$A$22</c:f>
              <c:numCache>
                <c:formatCode>General</c:formatCode>
                <c:ptCount val="21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  <c:pt idx="16">
                  <c:v>27900</c:v>
                </c:pt>
                <c:pt idx="17">
                  <c:v>28000</c:v>
                </c:pt>
                <c:pt idx="18">
                  <c:v>28100</c:v>
                </c:pt>
                <c:pt idx="19">
                  <c:v>28200</c:v>
                </c:pt>
                <c:pt idx="20">
                  <c:v>28300</c:v>
                </c:pt>
              </c:numCache>
            </c:numRef>
          </c:cat>
          <c:val>
            <c:numRef>
              <c:f>Sheet5!$F$2:$F$22</c:f>
              <c:numCache>
                <c:formatCode>General</c:formatCode>
                <c:ptCount val="21"/>
                <c:pt idx="0">
                  <c:v>3126390000</c:v>
                </c:pt>
                <c:pt idx="1">
                  <c:v>4776208000</c:v>
                </c:pt>
                <c:pt idx="2">
                  <c:v>4011970000</c:v>
                </c:pt>
                <c:pt idx="3">
                  <c:v>3329926000</c:v>
                </c:pt>
                <c:pt idx="4">
                  <c:v>2671852000</c:v>
                </c:pt>
                <c:pt idx="5">
                  <c:v>2061370000</c:v>
                </c:pt>
                <c:pt idx="6">
                  <c:v>1508736000</c:v>
                </c:pt>
                <c:pt idx="7">
                  <c:v>1014390000</c:v>
                </c:pt>
                <c:pt idx="8">
                  <c:v>708832000</c:v>
                </c:pt>
                <c:pt idx="9">
                  <c:v>502084000</c:v>
                </c:pt>
                <c:pt idx="10">
                  <c:v>432232000</c:v>
                </c:pt>
                <c:pt idx="11">
                  <c:v>514410000</c:v>
                </c:pt>
                <c:pt idx="12">
                  <c:v>736552000</c:v>
                </c:pt>
                <c:pt idx="13">
                  <c:v>1118864000</c:v>
                </c:pt>
                <c:pt idx="14">
                  <c:v>1594084000</c:v>
                </c:pt>
                <c:pt idx="15">
                  <c:v>2152038000</c:v>
                </c:pt>
                <c:pt idx="16">
                  <c:v>2771830000</c:v>
                </c:pt>
                <c:pt idx="17">
                  <c:v>3423440000</c:v>
                </c:pt>
                <c:pt idx="18">
                  <c:v>4157554000</c:v>
                </c:pt>
                <c:pt idx="19">
                  <c:v>4906130000</c:v>
                </c:pt>
                <c:pt idx="20">
                  <c:v>5669964000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179200"/>
        <c:axId val="335179984"/>
      </c:barChart>
      <c:catAx>
        <c:axId val="3351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9984"/>
        <c:crosses val="autoZero"/>
        <c:auto val="1"/>
        <c:lblAlgn val="ctr"/>
        <c:lblOffset val="100"/>
        <c:noMultiLvlLbl val="0"/>
      </c:catAx>
      <c:valAx>
        <c:axId val="335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chartPopup('BANKNIFTY',%20'OPTIDX',%20'3JAN2019',%20'24900.00','CE','NIFTY%20BANK');" TargetMode="External"/><Relationship Id="rId21" Type="http://schemas.openxmlformats.org/officeDocument/2006/relationships/hyperlink" Target="javascript:chartPopup('BANKNIFTY',%20'OPTIDX',%20'3JAN2019',%20'24600.00','PE','NIFTY%20BANK');" TargetMode="External"/><Relationship Id="rId42" Type="http://schemas.openxmlformats.org/officeDocument/2006/relationships/hyperlink" Target="javascript:chartPopup('BANKNIFTY',%20'OPTIDX',%20'3JAN2019',%20'25700.00','CE','NIFTY%20BANK');" TargetMode="External"/><Relationship Id="rId47" Type="http://schemas.openxmlformats.org/officeDocument/2006/relationships/hyperlink" Target="javascript:chartPopup('BANKNIFTY',%20'OPTIDX',%20'3JAN2019',%20'25900.00','PE','NIFTY%20BANK');" TargetMode="External"/><Relationship Id="rId63" Type="http://schemas.openxmlformats.org/officeDocument/2006/relationships/hyperlink" Target="javascript:chartPopup('BANKNIFTY',%20'OPTIDX',%20'3JAN2019',%20'26700.00','PE','NIFTY%20BANK');" TargetMode="External"/><Relationship Id="rId68" Type="http://schemas.openxmlformats.org/officeDocument/2006/relationships/hyperlink" Target="javascript:chartPopup('BANKNIFTY',%20'OPTIDX',%20'3JAN2019',%20'27000.00','CE','NIFTY%20BANK');" TargetMode="External"/><Relationship Id="rId84" Type="http://schemas.openxmlformats.org/officeDocument/2006/relationships/hyperlink" Target="javascript:chartPopup('BANKNIFTY',%20'OPTIDX',%20'3JAN2019',%20'27800.00','CE','NIFTY%20BANK');" TargetMode="External"/><Relationship Id="rId89" Type="http://schemas.openxmlformats.org/officeDocument/2006/relationships/hyperlink" Target="javascript:chartPopup('BANKNIFTY',%20'OPTIDX',%20'3JAN2019',%20'28000.00','PE','NIFTY%20BANK');" TargetMode="External"/><Relationship Id="rId7" Type="http://schemas.openxmlformats.org/officeDocument/2006/relationships/hyperlink" Target="javascript:chartPopup('BANKNIFTY',%20'OPTIDX',%20'3JAN2019',%20'23900.00','PE','NIFTY%20BANK');" TargetMode="External"/><Relationship Id="rId71" Type="http://schemas.openxmlformats.org/officeDocument/2006/relationships/hyperlink" Target="javascript:chartPopup('BANKNIFTY',%20'OPTIDX',%20'3JAN2019',%20'27100.00','PE','NIFTY%20BANK');" TargetMode="External"/><Relationship Id="rId92" Type="http://schemas.openxmlformats.org/officeDocument/2006/relationships/hyperlink" Target="javascript:chartPopup('BANKNIFTY',%20'OPTIDX',%20'3JAN2019',%20'28200.00','CE','NIFTY%20BANK');" TargetMode="External"/><Relationship Id="rId2" Type="http://schemas.openxmlformats.org/officeDocument/2006/relationships/image" Target="../media/image1.gif"/><Relationship Id="rId16" Type="http://schemas.openxmlformats.org/officeDocument/2006/relationships/hyperlink" Target="javascript:chartPopup('BANKNIFTY',%20'OPTIDX',%20'3JAN2019',%20'24400.00','CE','NIFTY%20BANK');" TargetMode="External"/><Relationship Id="rId29" Type="http://schemas.openxmlformats.org/officeDocument/2006/relationships/hyperlink" Target="javascript:chartPopup('BANKNIFTY',%20'OPTIDX',%20'3JAN2019',%20'25000.00','PE','NIFTY%20BANK');" TargetMode="External"/><Relationship Id="rId107" Type="http://schemas.openxmlformats.org/officeDocument/2006/relationships/hyperlink" Target="javascript:chartPopup('BANKNIFTY',%20'OPTIDX',%20'3JAN2019',%20'28900.00','PE','NIFTY%20BANK');" TargetMode="External"/><Relationship Id="rId11" Type="http://schemas.openxmlformats.org/officeDocument/2006/relationships/hyperlink" Target="javascript:chartPopup('BANKNIFTY',%20'OPTIDX',%20'3JAN2019',%20'24100.00','PE','NIFTY%20BANK');" TargetMode="External"/><Relationship Id="rId24" Type="http://schemas.openxmlformats.org/officeDocument/2006/relationships/hyperlink" Target="javascript:chartPopup('BANKNIFTY',%20'OPTIDX',%20'3JAN2019',%20'24800.00','CE','NIFTY%20BANK');" TargetMode="External"/><Relationship Id="rId32" Type="http://schemas.openxmlformats.org/officeDocument/2006/relationships/hyperlink" Target="javascript:chartPopup('BANKNIFTY',%20'OPTIDX',%20'3JAN2019',%20'25200.00','CE','NIFTY%20BANK');" TargetMode="External"/><Relationship Id="rId37" Type="http://schemas.openxmlformats.org/officeDocument/2006/relationships/hyperlink" Target="javascript:chartPopup('BANKNIFTY',%20'OPTIDX',%20'3JAN2019',%20'25400.00','PE','NIFTY%20BANK');" TargetMode="External"/><Relationship Id="rId40" Type="http://schemas.openxmlformats.org/officeDocument/2006/relationships/hyperlink" Target="javascript:chartPopup('BANKNIFTY',%20'OPTIDX',%20'3JAN2019',%20'25600.00','CE','NIFTY%20BANK');" TargetMode="External"/><Relationship Id="rId45" Type="http://schemas.openxmlformats.org/officeDocument/2006/relationships/hyperlink" Target="javascript:chartPopup('BANKNIFTY',%20'OPTIDX',%20'3JAN2019',%20'25800.00','PE','NIFTY%20BANK');" TargetMode="External"/><Relationship Id="rId53" Type="http://schemas.openxmlformats.org/officeDocument/2006/relationships/hyperlink" Target="javascript:chartPopup('BANKNIFTY',%20'OPTIDX',%20'3JAN2019',%20'26200.00','PE','NIFTY%20BANK');" TargetMode="External"/><Relationship Id="rId58" Type="http://schemas.openxmlformats.org/officeDocument/2006/relationships/hyperlink" Target="javascript:chartPopup('BANKNIFTY',%20'OPTIDX',%20'3JAN2019',%20'26500.00','CE','NIFTY%20BANK');" TargetMode="External"/><Relationship Id="rId66" Type="http://schemas.openxmlformats.org/officeDocument/2006/relationships/hyperlink" Target="javascript:chartPopup('BANKNIFTY',%20'OPTIDX',%20'3JAN2019',%20'26900.00','CE','NIFTY%20BANK');" TargetMode="External"/><Relationship Id="rId74" Type="http://schemas.openxmlformats.org/officeDocument/2006/relationships/hyperlink" Target="javascript:chartPopup('BANKNIFTY',%20'OPTIDX',%20'3JAN2019',%20'27300.00','CE','NIFTY%20BANK');" TargetMode="External"/><Relationship Id="rId79" Type="http://schemas.openxmlformats.org/officeDocument/2006/relationships/hyperlink" Target="javascript:chartPopup('BANKNIFTY',%20'OPTIDX',%20'3JAN2019',%20'27500.00','PE','NIFTY%20BANK');" TargetMode="External"/><Relationship Id="rId87" Type="http://schemas.openxmlformats.org/officeDocument/2006/relationships/hyperlink" Target="javascript:chartPopup('BANKNIFTY',%20'OPTIDX',%20'3JAN2019',%20'27900.00','PE','NIFTY%20BANK');" TargetMode="External"/><Relationship Id="rId102" Type="http://schemas.openxmlformats.org/officeDocument/2006/relationships/hyperlink" Target="javascript:chartPopup('BANKNIFTY',%20'OPTIDX',%20'3JAN2019',%20'28700.00','CE','NIFTY%20BANK');" TargetMode="External"/><Relationship Id="rId5" Type="http://schemas.openxmlformats.org/officeDocument/2006/relationships/hyperlink" Target="javascript:chartPopup('BANKNIFTY',%20'OPTIDX',%20'3JAN2019',%20'23800.00','PE','NIFTY%20BANK');" TargetMode="External"/><Relationship Id="rId61" Type="http://schemas.openxmlformats.org/officeDocument/2006/relationships/hyperlink" Target="javascript:chartPopup('BANKNIFTY',%20'OPTIDX',%20'3JAN2019',%20'26600.00','PE','NIFTY%20BANK');" TargetMode="External"/><Relationship Id="rId82" Type="http://schemas.openxmlformats.org/officeDocument/2006/relationships/hyperlink" Target="javascript:chartPopup('BANKNIFTY',%20'OPTIDX',%20'3JAN2019',%20'27700.00','CE','NIFTY%20BANK');" TargetMode="External"/><Relationship Id="rId90" Type="http://schemas.openxmlformats.org/officeDocument/2006/relationships/hyperlink" Target="javascript:chartPopup('BANKNIFTY',%20'OPTIDX',%20'3JAN2019',%20'28100.00','CE','NIFTY%20BANK');" TargetMode="External"/><Relationship Id="rId95" Type="http://schemas.openxmlformats.org/officeDocument/2006/relationships/hyperlink" Target="javascript:chartPopup('BANKNIFTY',%20'OPTIDX',%20'3JAN2019',%20'28300.00','PE','NIFTY%20BANK');" TargetMode="External"/><Relationship Id="rId19" Type="http://schemas.openxmlformats.org/officeDocument/2006/relationships/hyperlink" Target="javascript:chartPopup('BANKNIFTY',%20'OPTIDX',%20'3JAN2019',%20'24500.00','PE','NIFTY%20BANK');" TargetMode="External"/><Relationship Id="rId14" Type="http://schemas.openxmlformats.org/officeDocument/2006/relationships/hyperlink" Target="javascript:chartPopup('BANKNIFTY',%20'OPTIDX',%20'3JAN2019',%20'24300.00','CE','NIFTY%20BANK');" TargetMode="External"/><Relationship Id="rId22" Type="http://schemas.openxmlformats.org/officeDocument/2006/relationships/hyperlink" Target="javascript:chartPopup('BANKNIFTY',%20'OPTIDX',%20'3JAN2019',%20'24700.00','CE','NIFTY%20BANK');" TargetMode="External"/><Relationship Id="rId27" Type="http://schemas.openxmlformats.org/officeDocument/2006/relationships/hyperlink" Target="javascript:chartPopup('BANKNIFTY',%20'OPTIDX',%20'3JAN2019',%20'24900.00','PE','NIFTY%20BANK');" TargetMode="External"/><Relationship Id="rId30" Type="http://schemas.openxmlformats.org/officeDocument/2006/relationships/hyperlink" Target="javascript:chartPopup('BANKNIFTY',%20'OPTIDX',%20'3JAN2019',%20'25100.00','CE','NIFTY%20BANK');" TargetMode="External"/><Relationship Id="rId35" Type="http://schemas.openxmlformats.org/officeDocument/2006/relationships/hyperlink" Target="javascript:chartPopup('BANKNIFTY',%20'OPTIDX',%20'3JAN2019',%20'25300.00','PE','NIFTY%20BANK');" TargetMode="External"/><Relationship Id="rId43" Type="http://schemas.openxmlformats.org/officeDocument/2006/relationships/hyperlink" Target="javascript:chartPopup('BANKNIFTY',%20'OPTIDX',%20'3JAN2019',%20'25700.00','PE','NIFTY%20BANK');" TargetMode="External"/><Relationship Id="rId48" Type="http://schemas.openxmlformats.org/officeDocument/2006/relationships/hyperlink" Target="javascript:chartPopup('BANKNIFTY',%20'OPTIDX',%20'3JAN2019',%20'26000.00','CE','NIFTY%20BANK');" TargetMode="External"/><Relationship Id="rId56" Type="http://schemas.openxmlformats.org/officeDocument/2006/relationships/hyperlink" Target="javascript:chartPopup('BANKNIFTY',%20'OPTIDX',%20'3JAN2019',%20'26400.00','CE','NIFTY%20BANK');" TargetMode="External"/><Relationship Id="rId64" Type="http://schemas.openxmlformats.org/officeDocument/2006/relationships/hyperlink" Target="javascript:chartPopup('BANKNIFTY',%20'OPTIDX',%20'3JAN2019',%20'26800.00','CE','NIFTY%20BANK');" TargetMode="External"/><Relationship Id="rId69" Type="http://schemas.openxmlformats.org/officeDocument/2006/relationships/hyperlink" Target="javascript:chartPopup('BANKNIFTY',%20'OPTIDX',%20'3JAN2019',%20'27000.00','PE','NIFTY%20BANK');" TargetMode="External"/><Relationship Id="rId77" Type="http://schemas.openxmlformats.org/officeDocument/2006/relationships/hyperlink" Target="javascript:chartPopup('BANKNIFTY',%20'OPTIDX',%20'3JAN2019',%20'27400.00','PE','NIFTY%20BANK');" TargetMode="External"/><Relationship Id="rId100" Type="http://schemas.openxmlformats.org/officeDocument/2006/relationships/hyperlink" Target="javascript:chartPopup('BANKNIFTY',%20'OPTIDX',%20'3JAN2019',%20'28600.00','CE','NIFTY%20BANK');" TargetMode="External"/><Relationship Id="rId105" Type="http://schemas.openxmlformats.org/officeDocument/2006/relationships/hyperlink" Target="javascript:chartPopup('BANKNIFTY',%20'OPTIDX',%20'3JAN2019',%20'28800.00','PE','NIFTY%20BANK');" TargetMode="External"/><Relationship Id="rId8" Type="http://schemas.openxmlformats.org/officeDocument/2006/relationships/hyperlink" Target="javascript:chartPopup('BANKNIFTY',%20'OPTIDX',%20'3JAN2019',%20'24000.00','CE','NIFTY%20BANK');" TargetMode="External"/><Relationship Id="rId51" Type="http://schemas.openxmlformats.org/officeDocument/2006/relationships/hyperlink" Target="javascript:chartPopup('BANKNIFTY',%20'OPTIDX',%20'3JAN2019',%20'26100.00','PE','NIFTY%20BANK');" TargetMode="External"/><Relationship Id="rId72" Type="http://schemas.openxmlformats.org/officeDocument/2006/relationships/hyperlink" Target="javascript:chartPopup('BANKNIFTY',%20'OPTIDX',%20'3JAN2019',%20'27200.00','CE','NIFTY%20BANK');" TargetMode="External"/><Relationship Id="rId80" Type="http://schemas.openxmlformats.org/officeDocument/2006/relationships/hyperlink" Target="javascript:chartPopup('BANKNIFTY',%20'OPTIDX',%20'3JAN2019',%20'27600.00','CE','NIFTY%20BANK');" TargetMode="External"/><Relationship Id="rId85" Type="http://schemas.openxmlformats.org/officeDocument/2006/relationships/hyperlink" Target="javascript:chartPopup('BANKNIFTY',%20'OPTIDX',%20'3JAN2019',%20'27800.00','PE','NIFTY%20BANK');" TargetMode="External"/><Relationship Id="rId93" Type="http://schemas.openxmlformats.org/officeDocument/2006/relationships/hyperlink" Target="javascript:chartPopup('BANKNIFTY',%20'OPTIDX',%20'3JAN2019',%20'28200.00','PE','NIFTY%20BANK');" TargetMode="External"/><Relationship Id="rId98" Type="http://schemas.openxmlformats.org/officeDocument/2006/relationships/hyperlink" Target="javascript:chartPopup('BANKNIFTY',%20'OPTIDX',%20'3JAN2019',%20'28500.00','CE','NIFTY%20BANK');" TargetMode="External"/><Relationship Id="rId3" Type="http://schemas.openxmlformats.org/officeDocument/2006/relationships/hyperlink" Target="javascript:chartPopup('BANKNIFTY',%20'OPTIDX',%20'3JAN2019',%20'23700.00','PE','NIFTY%20BANK');" TargetMode="External"/><Relationship Id="rId12" Type="http://schemas.openxmlformats.org/officeDocument/2006/relationships/hyperlink" Target="javascript:chartPopup('BANKNIFTY',%20'OPTIDX',%20'3JAN2019',%20'24200.00','CE','NIFTY%20BANK');" TargetMode="External"/><Relationship Id="rId17" Type="http://schemas.openxmlformats.org/officeDocument/2006/relationships/hyperlink" Target="javascript:chartPopup('BANKNIFTY',%20'OPTIDX',%20'3JAN2019',%20'24400.00','PE','NIFTY%20BANK');" TargetMode="External"/><Relationship Id="rId25" Type="http://schemas.openxmlformats.org/officeDocument/2006/relationships/hyperlink" Target="javascript:chartPopup('BANKNIFTY',%20'OPTIDX',%20'3JAN2019',%20'24800.00','PE','NIFTY%20BANK');" TargetMode="External"/><Relationship Id="rId33" Type="http://schemas.openxmlformats.org/officeDocument/2006/relationships/hyperlink" Target="javascript:chartPopup('BANKNIFTY',%20'OPTIDX',%20'3JAN2019',%20'25200.00','PE','NIFTY%20BANK');" TargetMode="External"/><Relationship Id="rId38" Type="http://schemas.openxmlformats.org/officeDocument/2006/relationships/hyperlink" Target="javascript:chartPopup('BANKNIFTY',%20'OPTIDX',%20'3JAN2019',%20'25500.00','CE','NIFTY%20BANK');" TargetMode="External"/><Relationship Id="rId46" Type="http://schemas.openxmlformats.org/officeDocument/2006/relationships/hyperlink" Target="javascript:chartPopup('BANKNIFTY',%20'OPTIDX',%20'3JAN2019',%20'25900.00','CE','NIFTY%20BANK');" TargetMode="External"/><Relationship Id="rId59" Type="http://schemas.openxmlformats.org/officeDocument/2006/relationships/hyperlink" Target="javascript:chartPopup('BANKNIFTY',%20'OPTIDX',%20'3JAN2019',%20'26500.00','PE','NIFTY%20BANK');" TargetMode="External"/><Relationship Id="rId67" Type="http://schemas.openxmlformats.org/officeDocument/2006/relationships/hyperlink" Target="javascript:chartPopup('BANKNIFTY',%20'OPTIDX',%20'3JAN2019',%20'26900.00','PE','NIFTY%20BANK');" TargetMode="External"/><Relationship Id="rId103" Type="http://schemas.openxmlformats.org/officeDocument/2006/relationships/hyperlink" Target="javascript:chartPopup('BANKNIFTY',%20'OPTIDX',%20'3JAN2019',%20'28700.00','PE','NIFTY%20BANK');" TargetMode="External"/><Relationship Id="rId20" Type="http://schemas.openxmlformats.org/officeDocument/2006/relationships/hyperlink" Target="javascript:chartPopup('BANKNIFTY',%20'OPTIDX',%20'3JAN2019',%20'24600.00','CE','NIFTY%20BANK');" TargetMode="External"/><Relationship Id="rId41" Type="http://schemas.openxmlformats.org/officeDocument/2006/relationships/hyperlink" Target="javascript:chartPopup('BANKNIFTY',%20'OPTIDX',%20'3JAN2019',%20'25600.00','PE','NIFTY%20BANK');" TargetMode="External"/><Relationship Id="rId54" Type="http://schemas.openxmlformats.org/officeDocument/2006/relationships/hyperlink" Target="javascript:chartPopup('BANKNIFTY',%20'OPTIDX',%20'3JAN2019',%20'26300.00','CE','NIFTY%20BANK');" TargetMode="External"/><Relationship Id="rId62" Type="http://schemas.openxmlformats.org/officeDocument/2006/relationships/hyperlink" Target="javascript:chartPopup('BANKNIFTY',%20'OPTIDX',%20'3JAN2019',%20'26700.00','CE','NIFTY%20BANK');" TargetMode="External"/><Relationship Id="rId70" Type="http://schemas.openxmlformats.org/officeDocument/2006/relationships/hyperlink" Target="javascript:chartPopup('BANKNIFTY',%20'OPTIDX',%20'3JAN2019',%20'27100.00','CE','NIFTY%20BANK');" TargetMode="External"/><Relationship Id="rId75" Type="http://schemas.openxmlformats.org/officeDocument/2006/relationships/hyperlink" Target="javascript:chartPopup('BANKNIFTY',%20'OPTIDX',%20'3JAN2019',%20'27300.00','PE','NIFTY%20BANK');" TargetMode="External"/><Relationship Id="rId83" Type="http://schemas.openxmlformats.org/officeDocument/2006/relationships/hyperlink" Target="javascript:chartPopup('BANKNIFTY',%20'OPTIDX',%20'3JAN2019',%20'27700.00','PE','NIFTY%20BANK');" TargetMode="External"/><Relationship Id="rId88" Type="http://schemas.openxmlformats.org/officeDocument/2006/relationships/hyperlink" Target="javascript:chartPopup('BANKNIFTY',%20'OPTIDX',%20'3JAN2019',%20'28000.00','CE','NIFTY%20BANK');" TargetMode="External"/><Relationship Id="rId91" Type="http://schemas.openxmlformats.org/officeDocument/2006/relationships/hyperlink" Target="javascript:chartPopup('BANKNIFTY',%20'OPTIDX',%20'3JAN2019',%20'28100.00','PE','NIFTY%20BANK');" TargetMode="External"/><Relationship Id="rId96" Type="http://schemas.openxmlformats.org/officeDocument/2006/relationships/hyperlink" Target="javascript:chartPopup('BANKNIFTY',%20'OPTIDX',%20'3JAN2019',%20'28400.00','CE','NIFTY%20BANK');" TargetMode="External"/><Relationship Id="rId1" Type="http://schemas.openxmlformats.org/officeDocument/2006/relationships/hyperlink" Target="javascript:chartPopup('BANKNIFTY',%20'OPTIDX',%20'3JAN2019',%20'23700.00','CE','NIFTY%20BANK');" TargetMode="External"/><Relationship Id="rId6" Type="http://schemas.openxmlformats.org/officeDocument/2006/relationships/hyperlink" Target="javascript:chartPopup('BANKNIFTY',%20'OPTIDX',%20'3JAN2019',%20'23900.00','CE','NIFTY%20BANK');" TargetMode="External"/><Relationship Id="rId15" Type="http://schemas.openxmlformats.org/officeDocument/2006/relationships/hyperlink" Target="javascript:chartPopup('BANKNIFTY',%20'OPTIDX',%20'3JAN2019',%20'24300.00','PE','NIFTY%20BANK');" TargetMode="External"/><Relationship Id="rId23" Type="http://schemas.openxmlformats.org/officeDocument/2006/relationships/hyperlink" Target="javascript:chartPopup('BANKNIFTY',%20'OPTIDX',%20'3JAN2019',%20'24700.00','PE','NIFTY%20BANK');" TargetMode="External"/><Relationship Id="rId28" Type="http://schemas.openxmlformats.org/officeDocument/2006/relationships/hyperlink" Target="javascript:chartPopup('BANKNIFTY',%20'OPTIDX',%20'3JAN2019',%20'25000.00','CE','NIFTY%20BANK');" TargetMode="External"/><Relationship Id="rId36" Type="http://schemas.openxmlformats.org/officeDocument/2006/relationships/hyperlink" Target="javascript:chartPopup('BANKNIFTY',%20'OPTIDX',%20'3JAN2019',%20'25400.00','CE','NIFTY%20BANK');" TargetMode="External"/><Relationship Id="rId49" Type="http://schemas.openxmlformats.org/officeDocument/2006/relationships/hyperlink" Target="javascript:chartPopup('BANKNIFTY',%20'OPTIDX',%20'3JAN2019',%20'26000.00','PE','NIFTY%20BANK');" TargetMode="External"/><Relationship Id="rId57" Type="http://schemas.openxmlformats.org/officeDocument/2006/relationships/hyperlink" Target="javascript:chartPopup('BANKNIFTY',%20'OPTIDX',%20'3JAN2019',%20'26400.00','PE','NIFTY%20BANK');" TargetMode="External"/><Relationship Id="rId106" Type="http://schemas.openxmlformats.org/officeDocument/2006/relationships/hyperlink" Target="javascript:chartPopup('BANKNIFTY',%20'OPTIDX',%20'3JAN2019',%20'28900.00','CE','NIFTY%20BANK');" TargetMode="External"/><Relationship Id="rId10" Type="http://schemas.openxmlformats.org/officeDocument/2006/relationships/hyperlink" Target="javascript:chartPopup('BANKNIFTY',%20'OPTIDX',%20'3JAN2019',%20'24100.00','CE','NIFTY%20BANK');" TargetMode="External"/><Relationship Id="rId31" Type="http://schemas.openxmlformats.org/officeDocument/2006/relationships/hyperlink" Target="javascript:chartPopup('BANKNIFTY',%20'OPTIDX',%20'3JAN2019',%20'25100.00','PE','NIFTY%20BANK');" TargetMode="External"/><Relationship Id="rId44" Type="http://schemas.openxmlformats.org/officeDocument/2006/relationships/hyperlink" Target="javascript:chartPopup('BANKNIFTY',%20'OPTIDX',%20'3JAN2019',%20'25800.00','CE','NIFTY%20BANK');" TargetMode="External"/><Relationship Id="rId52" Type="http://schemas.openxmlformats.org/officeDocument/2006/relationships/hyperlink" Target="javascript:chartPopup('BANKNIFTY',%20'OPTIDX',%20'3JAN2019',%20'26200.00','CE','NIFTY%20BANK');" TargetMode="External"/><Relationship Id="rId60" Type="http://schemas.openxmlformats.org/officeDocument/2006/relationships/hyperlink" Target="javascript:chartPopup('BANKNIFTY',%20'OPTIDX',%20'3JAN2019',%20'26600.00','CE','NIFTY%20BANK');" TargetMode="External"/><Relationship Id="rId65" Type="http://schemas.openxmlformats.org/officeDocument/2006/relationships/hyperlink" Target="javascript:chartPopup('BANKNIFTY',%20'OPTIDX',%20'3JAN2019',%20'26800.00','PE','NIFTY%20BANK');" TargetMode="External"/><Relationship Id="rId73" Type="http://schemas.openxmlformats.org/officeDocument/2006/relationships/hyperlink" Target="javascript:chartPopup('BANKNIFTY',%20'OPTIDX',%20'3JAN2019',%20'27200.00','PE','NIFTY%20BANK');" TargetMode="External"/><Relationship Id="rId78" Type="http://schemas.openxmlformats.org/officeDocument/2006/relationships/hyperlink" Target="javascript:chartPopup('BANKNIFTY',%20'OPTIDX',%20'3JAN2019',%20'27500.00','CE','NIFTY%20BANK');" TargetMode="External"/><Relationship Id="rId81" Type="http://schemas.openxmlformats.org/officeDocument/2006/relationships/hyperlink" Target="javascript:chartPopup('BANKNIFTY',%20'OPTIDX',%20'3JAN2019',%20'27600.00','PE','NIFTY%20BANK');" TargetMode="External"/><Relationship Id="rId86" Type="http://schemas.openxmlformats.org/officeDocument/2006/relationships/hyperlink" Target="javascript:chartPopup('BANKNIFTY',%20'OPTIDX',%20'3JAN2019',%20'27900.00','CE','NIFTY%20BANK');" TargetMode="External"/><Relationship Id="rId94" Type="http://schemas.openxmlformats.org/officeDocument/2006/relationships/hyperlink" Target="javascript:chartPopup('BANKNIFTY',%20'OPTIDX',%20'3JAN2019',%20'28300.00','CE','NIFTY%20BANK');" TargetMode="External"/><Relationship Id="rId99" Type="http://schemas.openxmlformats.org/officeDocument/2006/relationships/hyperlink" Target="javascript:chartPopup('BANKNIFTY',%20'OPTIDX',%20'3JAN2019',%20'28500.00','PE','NIFTY%20BANK');" TargetMode="External"/><Relationship Id="rId101" Type="http://schemas.openxmlformats.org/officeDocument/2006/relationships/hyperlink" Target="javascript:chartPopup('BANKNIFTY',%20'OPTIDX',%20'3JAN2019',%20'28600.00','PE','NIFTY%20BANK');" TargetMode="External"/><Relationship Id="rId4" Type="http://schemas.openxmlformats.org/officeDocument/2006/relationships/hyperlink" Target="javascript:chartPopup('BANKNIFTY',%20'OPTIDX',%20'3JAN2019',%20'23800.00','CE','NIFTY%20BANK');" TargetMode="External"/><Relationship Id="rId9" Type="http://schemas.openxmlformats.org/officeDocument/2006/relationships/hyperlink" Target="javascript:chartPopup('BANKNIFTY',%20'OPTIDX',%20'3JAN2019',%20'24000.00','PE','NIFTY%20BANK');" TargetMode="External"/><Relationship Id="rId13" Type="http://schemas.openxmlformats.org/officeDocument/2006/relationships/hyperlink" Target="javascript:chartPopup('BANKNIFTY',%20'OPTIDX',%20'3JAN2019',%20'24200.00','PE','NIFTY%20BANK');" TargetMode="External"/><Relationship Id="rId18" Type="http://schemas.openxmlformats.org/officeDocument/2006/relationships/hyperlink" Target="javascript:chartPopup('BANKNIFTY',%20'OPTIDX',%20'3JAN2019',%20'24500.00','CE','NIFTY%20BANK');" TargetMode="External"/><Relationship Id="rId39" Type="http://schemas.openxmlformats.org/officeDocument/2006/relationships/hyperlink" Target="javascript:chartPopup('BANKNIFTY',%20'OPTIDX',%20'3JAN2019',%20'25500.00','PE','NIFTY%20BANK');" TargetMode="External"/><Relationship Id="rId34" Type="http://schemas.openxmlformats.org/officeDocument/2006/relationships/hyperlink" Target="javascript:chartPopup('BANKNIFTY',%20'OPTIDX',%20'3JAN2019',%20'25300.00','CE','NIFTY%20BANK');" TargetMode="External"/><Relationship Id="rId50" Type="http://schemas.openxmlformats.org/officeDocument/2006/relationships/hyperlink" Target="javascript:chartPopup('BANKNIFTY',%20'OPTIDX',%20'3JAN2019',%20'26100.00','CE','NIFTY%20BANK');" TargetMode="External"/><Relationship Id="rId55" Type="http://schemas.openxmlformats.org/officeDocument/2006/relationships/hyperlink" Target="javascript:chartPopup('BANKNIFTY',%20'OPTIDX',%20'3JAN2019',%20'26300.00','PE','NIFTY%20BANK');" TargetMode="External"/><Relationship Id="rId76" Type="http://schemas.openxmlformats.org/officeDocument/2006/relationships/hyperlink" Target="javascript:chartPopup('BANKNIFTY',%20'OPTIDX',%20'3JAN2019',%20'27400.00','CE','NIFTY%20BANK');" TargetMode="External"/><Relationship Id="rId97" Type="http://schemas.openxmlformats.org/officeDocument/2006/relationships/hyperlink" Target="javascript:chartPopup('BANKNIFTY',%20'OPTIDX',%20'3JAN2019',%20'28400.00','PE','NIFTY%20BANK');" TargetMode="External"/><Relationship Id="rId104" Type="http://schemas.openxmlformats.org/officeDocument/2006/relationships/hyperlink" Target="javascript:chartPopup('BANKNIFTY',%20'OPTIDX',%20'3JAN2019',%20'28800.00','CE','NIFTY%20BANK');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chartPopup('BANKNIFTY',%20'OPTIDX',%20'3JAN2019',%20'24900.00','CE','NIFTY%20BANK');" TargetMode="External"/><Relationship Id="rId21" Type="http://schemas.openxmlformats.org/officeDocument/2006/relationships/hyperlink" Target="javascript:chartPopup('BANKNIFTY',%20'OPTIDX',%20'3JAN2019',%20'24600.00','PE','NIFTY%20BANK');" TargetMode="External"/><Relationship Id="rId42" Type="http://schemas.openxmlformats.org/officeDocument/2006/relationships/hyperlink" Target="javascript:chartPopup('BANKNIFTY',%20'OPTIDX',%20'3JAN2019',%20'25700.00','CE','NIFTY%20BANK');" TargetMode="External"/><Relationship Id="rId47" Type="http://schemas.openxmlformats.org/officeDocument/2006/relationships/hyperlink" Target="javascript:chartPopup('BANKNIFTY',%20'OPTIDX',%20'3JAN2019',%20'25900.00','PE','NIFTY%20BANK');" TargetMode="External"/><Relationship Id="rId63" Type="http://schemas.openxmlformats.org/officeDocument/2006/relationships/hyperlink" Target="javascript:chartPopup('BANKNIFTY',%20'OPTIDX',%20'3JAN2019',%20'26700.00','PE','NIFTY%20BANK');" TargetMode="External"/><Relationship Id="rId68" Type="http://schemas.openxmlformats.org/officeDocument/2006/relationships/hyperlink" Target="javascript:chartPopup('BANKNIFTY',%20'OPTIDX',%20'3JAN2019',%20'27000.00','CE','NIFTY%20BANK');" TargetMode="External"/><Relationship Id="rId84" Type="http://schemas.openxmlformats.org/officeDocument/2006/relationships/hyperlink" Target="javascript:chartPopup('BANKNIFTY',%20'OPTIDX',%20'3JAN2019',%20'27800.00','CE','NIFTY%20BANK');" TargetMode="External"/><Relationship Id="rId89" Type="http://schemas.openxmlformats.org/officeDocument/2006/relationships/hyperlink" Target="javascript:chartPopup('BANKNIFTY',%20'OPTIDX',%20'3JAN2019',%20'28000.00','PE','NIFTY%20BANK');" TargetMode="External"/><Relationship Id="rId2" Type="http://schemas.openxmlformats.org/officeDocument/2006/relationships/image" Target="../media/image1.gif"/><Relationship Id="rId16" Type="http://schemas.openxmlformats.org/officeDocument/2006/relationships/hyperlink" Target="javascript:chartPopup('BANKNIFTY',%20'OPTIDX',%20'3JAN2019',%20'24400.00','CE','NIFTY%20BANK');" TargetMode="External"/><Relationship Id="rId29" Type="http://schemas.openxmlformats.org/officeDocument/2006/relationships/hyperlink" Target="javascript:chartPopup('BANKNIFTY',%20'OPTIDX',%20'3JAN2019',%20'25000.00','PE','NIFTY%20BANK');" TargetMode="External"/><Relationship Id="rId107" Type="http://schemas.openxmlformats.org/officeDocument/2006/relationships/hyperlink" Target="javascript:chartPopup('BANKNIFTY',%20'OPTIDX',%20'3JAN2019',%20'28900.00','PE','NIFTY%20BANK');" TargetMode="External"/><Relationship Id="rId11" Type="http://schemas.openxmlformats.org/officeDocument/2006/relationships/hyperlink" Target="javascript:chartPopup('BANKNIFTY',%20'OPTIDX',%20'3JAN2019',%20'24100.00','PE','NIFTY%20BANK');" TargetMode="External"/><Relationship Id="rId24" Type="http://schemas.openxmlformats.org/officeDocument/2006/relationships/hyperlink" Target="javascript:chartPopup('BANKNIFTY',%20'OPTIDX',%20'3JAN2019',%20'24800.00','CE','NIFTY%20BANK');" TargetMode="External"/><Relationship Id="rId32" Type="http://schemas.openxmlformats.org/officeDocument/2006/relationships/hyperlink" Target="javascript:chartPopup('BANKNIFTY',%20'OPTIDX',%20'3JAN2019',%20'25200.00','CE','NIFTY%20BANK');" TargetMode="External"/><Relationship Id="rId37" Type="http://schemas.openxmlformats.org/officeDocument/2006/relationships/hyperlink" Target="javascript:chartPopup('BANKNIFTY',%20'OPTIDX',%20'3JAN2019',%20'25400.00','PE','NIFTY%20BANK');" TargetMode="External"/><Relationship Id="rId40" Type="http://schemas.openxmlformats.org/officeDocument/2006/relationships/hyperlink" Target="javascript:chartPopup('BANKNIFTY',%20'OPTIDX',%20'3JAN2019',%20'25600.00','CE','NIFTY%20BANK');" TargetMode="External"/><Relationship Id="rId45" Type="http://schemas.openxmlformats.org/officeDocument/2006/relationships/hyperlink" Target="javascript:chartPopup('BANKNIFTY',%20'OPTIDX',%20'3JAN2019',%20'25800.00','PE','NIFTY%20BANK');" TargetMode="External"/><Relationship Id="rId53" Type="http://schemas.openxmlformats.org/officeDocument/2006/relationships/hyperlink" Target="javascript:chartPopup('BANKNIFTY',%20'OPTIDX',%20'3JAN2019',%20'26200.00','PE','NIFTY%20BANK');" TargetMode="External"/><Relationship Id="rId58" Type="http://schemas.openxmlformats.org/officeDocument/2006/relationships/hyperlink" Target="javascript:chartPopup('BANKNIFTY',%20'OPTIDX',%20'3JAN2019',%20'26500.00','CE','NIFTY%20BANK');" TargetMode="External"/><Relationship Id="rId66" Type="http://schemas.openxmlformats.org/officeDocument/2006/relationships/hyperlink" Target="javascript:chartPopup('BANKNIFTY',%20'OPTIDX',%20'3JAN2019',%20'26900.00','CE','NIFTY%20BANK');" TargetMode="External"/><Relationship Id="rId74" Type="http://schemas.openxmlformats.org/officeDocument/2006/relationships/hyperlink" Target="javascript:chartPopup('BANKNIFTY',%20'OPTIDX',%20'3JAN2019',%20'27300.00','CE','NIFTY%20BANK');" TargetMode="External"/><Relationship Id="rId79" Type="http://schemas.openxmlformats.org/officeDocument/2006/relationships/hyperlink" Target="javascript:chartPopup('BANKNIFTY',%20'OPTIDX',%20'3JAN2019',%20'27500.00','PE','NIFTY%20BANK');" TargetMode="External"/><Relationship Id="rId87" Type="http://schemas.openxmlformats.org/officeDocument/2006/relationships/hyperlink" Target="javascript:chartPopup('BANKNIFTY',%20'OPTIDX',%20'3JAN2019',%20'27900.00','PE','NIFTY%20BANK');" TargetMode="External"/><Relationship Id="rId102" Type="http://schemas.openxmlformats.org/officeDocument/2006/relationships/hyperlink" Target="javascript:chartPopup('BANKNIFTY',%20'OPTIDX',%20'3JAN2019',%20'28700.00','CE','NIFTY%20BANK');" TargetMode="External"/><Relationship Id="rId5" Type="http://schemas.openxmlformats.org/officeDocument/2006/relationships/hyperlink" Target="javascript:chartPopup('BANKNIFTY',%20'OPTIDX',%20'3JAN2019',%20'23800.00','PE','NIFTY%20BANK');" TargetMode="External"/><Relationship Id="rId61" Type="http://schemas.openxmlformats.org/officeDocument/2006/relationships/hyperlink" Target="javascript:chartPopup('BANKNIFTY',%20'OPTIDX',%20'3JAN2019',%20'26600.00','PE','NIFTY%20BANK');" TargetMode="External"/><Relationship Id="rId82" Type="http://schemas.openxmlformats.org/officeDocument/2006/relationships/hyperlink" Target="javascript:chartPopup('BANKNIFTY',%20'OPTIDX',%20'3JAN2019',%20'27700.00','CE','NIFTY%20BANK');" TargetMode="External"/><Relationship Id="rId90" Type="http://schemas.openxmlformats.org/officeDocument/2006/relationships/hyperlink" Target="javascript:chartPopup('BANKNIFTY',%20'OPTIDX',%20'3JAN2019',%20'28100.00','CE','NIFTY%20BANK');" TargetMode="External"/><Relationship Id="rId95" Type="http://schemas.openxmlformats.org/officeDocument/2006/relationships/hyperlink" Target="javascript:chartPopup('BANKNIFTY',%20'OPTIDX',%20'3JAN2019',%20'28300.00','PE','NIFTY%20BANK');" TargetMode="External"/><Relationship Id="rId19" Type="http://schemas.openxmlformats.org/officeDocument/2006/relationships/hyperlink" Target="javascript:chartPopup('BANKNIFTY',%20'OPTIDX',%20'3JAN2019',%20'24500.00','PE','NIFTY%20BANK');" TargetMode="External"/><Relationship Id="rId14" Type="http://schemas.openxmlformats.org/officeDocument/2006/relationships/hyperlink" Target="javascript:chartPopup('BANKNIFTY',%20'OPTIDX',%20'3JAN2019',%20'24300.00','CE','NIFTY%20BANK');" TargetMode="External"/><Relationship Id="rId22" Type="http://schemas.openxmlformats.org/officeDocument/2006/relationships/hyperlink" Target="javascript:chartPopup('BANKNIFTY',%20'OPTIDX',%20'3JAN2019',%20'24700.00','CE','NIFTY%20BANK');" TargetMode="External"/><Relationship Id="rId27" Type="http://schemas.openxmlformats.org/officeDocument/2006/relationships/hyperlink" Target="javascript:chartPopup('BANKNIFTY',%20'OPTIDX',%20'3JAN2019',%20'24900.00','PE','NIFTY%20BANK');" TargetMode="External"/><Relationship Id="rId30" Type="http://schemas.openxmlformats.org/officeDocument/2006/relationships/hyperlink" Target="javascript:chartPopup('BANKNIFTY',%20'OPTIDX',%20'3JAN2019',%20'25100.00','CE','NIFTY%20BANK');" TargetMode="External"/><Relationship Id="rId35" Type="http://schemas.openxmlformats.org/officeDocument/2006/relationships/hyperlink" Target="javascript:chartPopup('BANKNIFTY',%20'OPTIDX',%20'3JAN2019',%20'25300.00','PE','NIFTY%20BANK');" TargetMode="External"/><Relationship Id="rId43" Type="http://schemas.openxmlformats.org/officeDocument/2006/relationships/hyperlink" Target="javascript:chartPopup('BANKNIFTY',%20'OPTIDX',%20'3JAN2019',%20'25700.00','PE','NIFTY%20BANK');" TargetMode="External"/><Relationship Id="rId48" Type="http://schemas.openxmlformats.org/officeDocument/2006/relationships/hyperlink" Target="javascript:chartPopup('BANKNIFTY',%20'OPTIDX',%20'3JAN2019',%20'26000.00','CE','NIFTY%20BANK');" TargetMode="External"/><Relationship Id="rId56" Type="http://schemas.openxmlformats.org/officeDocument/2006/relationships/hyperlink" Target="javascript:chartPopup('BANKNIFTY',%20'OPTIDX',%20'3JAN2019',%20'26400.00','CE','NIFTY%20BANK');" TargetMode="External"/><Relationship Id="rId64" Type="http://schemas.openxmlformats.org/officeDocument/2006/relationships/hyperlink" Target="javascript:chartPopup('BANKNIFTY',%20'OPTIDX',%20'3JAN2019',%20'26800.00','CE','NIFTY%20BANK');" TargetMode="External"/><Relationship Id="rId69" Type="http://schemas.openxmlformats.org/officeDocument/2006/relationships/hyperlink" Target="javascript:chartPopup('BANKNIFTY',%20'OPTIDX',%20'3JAN2019',%20'27000.00','PE','NIFTY%20BANK');" TargetMode="External"/><Relationship Id="rId77" Type="http://schemas.openxmlformats.org/officeDocument/2006/relationships/hyperlink" Target="javascript:chartPopup('BANKNIFTY',%20'OPTIDX',%20'3JAN2019',%20'27400.00','PE','NIFTY%20BANK');" TargetMode="External"/><Relationship Id="rId100" Type="http://schemas.openxmlformats.org/officeDocument/2006/relationships/hyperlink" Target="javascript:chartPopup('BANKNIFTY',%20'OPTIDX',%20'3JAN2019',%20'28600.00','CE','NIFTY%20BANK');" TargetMode="External"/><Relationship Id="rId105" Type="http://schemas.openxmlformats.org/officeDocument/2006/relationships/hyperlink" Target="javascript:chartPopup('BANKNIFTY',%20'OPTIDX',%20'3JAN2019',%20'28800.00','PE','NIFTY%20BANK');" TargetMode="External"/><Relationship Id="rId8" Type="http://schemas.openxmlformats.org/officeDocument/2006/relationships/hyperlink" Target="javascript:chartPopup('BANKNIFTY',%20'OPTIDX',%20'3JAN2019',%20'24000.00','CE','NIFTY%20BANK');" TargetMode="External"/><Relationship Id="rId51" Type="http://schemas.openxmlformats.org/officeDocument/2006/relationships/hyperlink" Target="javascript:chartPopup('BANKNIFTY',%20'OPTIDX',%20'3JAN2019',%20'26100.00','PE','NIFTY%20BANK');" TargetMode="External"/><Relationship Id="rId72" Type="http://schemas.openxmlformats.org/officeDocument/2006/relationships/hyperlink" Target="javascript:chartPopup('BANKNIFTY',%20'OPTIDX',%20'3JAN2019',%20'27200.00','CE','NIFTY%20BANK');" TargetMode="External"/><Relationship Id="rId80" Type="http://schemas.openxmlformats.org/officeDocument/2006/relationships/hyperlink" Target="javascript:chartPopup('BANKNIFTY',%20'OPTIDX',%20'3JAN2019',%20'27600.00','CE','NIFTY%20BANK');" TargetMode="External"/><Relationship Id="rId85" Type="http://schemas.openxmlformats.org/officeDocument/2006/relationships/hyperlink" Target="javascript:chartPopup('BANKNIFTY',%20'OPTIDX',%20'3JAN2019',%20'27800.00','PE','NIFTY%20BANK');" TargetMode="External"/><Relationship Id="rId93" Type="http://schemas.openxmlformats.org/officeDocument/2006/relationships/hyperlink" Target="javascript:chartPopup('BANKNIFTY',%20'OPTIDX',%20'3JAN2019',%20'28200.00','PE','NIFTY%20BANK');" TargetMode="External"/><Relationship Id="rId98" Type="http://schemas.openxmlformats.org/officeDocument/2006/relationships/hyperlink" Target="javascript:chartPopup('BANKNIFTY',%20'OPTIDX',%20'3JAN2019',%20'28500.00','CE','NIFTY%20BANK');" TargetMode="External"/><Relationship Id="rId3" Type="http://schemas.openxmlformats.org/officeDocument/2006/relationships/hyperlink" Target="javascript:chartPopup('BANKNIFTY',%20'OPTIDX',%20'3JAN2019',%20'23700.00','PE','NIFTY%20BANK');" TargetMode="External"/><Relationship Id="rId12" Type="http://schemas.openxmlformats.org/officeDocument/2006/relationships/hyperlink" Target="javascript:chartPopup('BANKNIFTY',%20'OPTIDX',%20'3JAN2019',%20'24200.00','CE','NIFTY%20BANK');" TargetMode="External"/><Relationship Id="rId17" Type="http://schemas.openxmlformats.org/officeDocument/2006/relationships/hyperlink" Target="javascript:chartPopup('BANKNIFTY',%20'OPTIDX',%20'3JAN2019',%20'24400.00','PE','NIFTY%20BANK');" TargetMode="External"/><Relationship Id="rId25" Type="http://schemas.openxmlformats.org/officeDocument/2006/relationships/hyperlink" Target="javascript:chartPopup('BANKNIFTY',%20'OPTIDX',%20'3JAN2019',%20'24800.00','PE','NIFTY%20BANK');" TargetMode="External"/><Relationship Id="rId33" Type="http://schemas.openxmlformats.org/officeDocument/2006/relationships/hyperlink" Target="javascript:chartPopup('BANKNIFTY',%20'OPTIDX',%20'3JAN2019',%20'25200.00','PE','NIFTY%20BANK');" TargetMode="External"/><Relationship Id="rId38" Type="http://schemas.openxmlformats.org/officeDocument/2006/relationships/hyperlink" Target="javascript:chartPopup('BANKNIFTY',%20'OPTIDX',%20'3JAN2019',%20'25500.00','CE','NIFTY%20BANK');" TargetMode="External"/><Relationship Id="rId46" Type="http://schemas.openxmlformats.org/officeDocument/2006/relationships/hyperlink" Target="javascript:chartPopup('BANKNIFTY',%20'OPTIDX',%20'3JAN2019',%20'25900.00','CE','NIFTY%20BANK');" TargetMode="External"/><Relationship Id="rId59" Type="http://schemas.openxmlformats.org/officeDocument/2006/relationships/hyperlink" Target="javascript:chartPopup('BANKNIFTY',%20'OPTIDX',%20'3JAN2019',%20'26500.00','PE','NIFTY%20BANK');" TargetMode="External"/><Relationship Id="rId67" Type="http://schemas.openxmlformats.org/officeDocument/2006/relationships/hyperlink" Target="javascript:chartPopup('BANKNIFTY',%20'OPTIDX',%20'3JAN2019',%20'26900.00','PE','NIFTY%20BANK');" TargetMode="External"/><Relationship Id="rId103" Type="http://schemas.openxmlformats.org/officeDocument/2006/relationships/hyperlink" Target="javascript:chartPopup('BANKNIFTY',%20'OPTIDX',%20'3JAN2019',%20'28700.00','PE','NIFTY%20BANK');" TargetMode="External"/><Relationship Id="rId108" Type="http://schemas.openxmlformats.org/officeDocument/2006/relationships/hyperlink" Target="javascript:chartPopup('BANKNIFTY',%20'OPTIDX',%20'3JAN2019',%20'29000.00','CE','NIFTY%20BANK');" TargetMode="External"/><Relationship Id="rId20" Type="http://schemas.openxmlformats.org/officeDocument/2006/relationships/hyperlink" Target="javascript:chartPopup('BANKNIFTY',%20'OPTIDX',%20'3JAN2019',%20'24600.00','CE','NIFTY%20BANK');" TargetMode="External"/><Relationship Id="rId41" Type="http://schemas.openxmlformats.org/officeDocument/2006/relationships/hyperlink" Target="javascript:chartPopup('BANKNIFTY',%20'OPTIDX',%20'3JAN2019',%20'25600.00','PE','NIFTY%20BANK');" TargetMode="External"/><Relationship Id="rId54" Type="http://schemas.openxmlformats.org/officeDocument/2006/relationships/hyperlink" Target="javascript:chartPopup('BANKNIFTY',%20'OPTIDX',%20'3JAN2019',%20'26300.00','CE','NIFTY%20BANK');" TargetMode="External"/><Relationship Id="rId62" Type="http://schemas.openxmlformats.org/officeDocument/2006/relationships/hyperlink" Target="javascript:chartPopup('BANKNIFTY',%20'OPTIDX',%20'3JAN2019',%20'26700.00','CE','NIFTY%20BANK');" TargetMode="External"/><Relationship Id="rId70" Type="http://schemas.openxmlformats.org/officeDocument/2006/relationships/hyperlink" Target="javascript:chartPopup('BANKNIFTY',%20'OPTIDX',%20'3JAN2019',%20'27100.00','CE','NIFTY%20BANK');" TargetMode="External"/><Relationship Id="rId75" Type="http://schemas.openxmlformats.org/officeDocument/2006/relationships/hyperlink" Target="javascript:chartPopup('BANKNIFTY',%20'OPTIDX',%20'3JAN2019',%20'27300.00','PE','NIFTY%20BANK');" TargetMode="External"/><Relationship Id="rId83" Type="http://schemas.openxmlformats.org/officeDocument/2006/relationships/hyperlink" Target="javascript:chartPopup('BANKNIFTY',%20'OPTIDX',%20'3JAN2019',%20'27700.00','PE','NIFTY%20BANK');" TargetMode="External"/><Relationship Id="rId88" Type="http://schemas.openxmlformats.org/officeDocument/2006/relationships/hyperlink" Target="javascript:chartPopup('BANKNIFTY',%20'OPTIDX',%20'3JAN2019',%20'28000.00','CE','NIFTY%20BANK');" TargetMode="External"/><Relationship Id="rId91" Type="http://schemas.openxmlformats.org/officeDocument/2006/relationships/hyperlink" Target="javascript:chartPopup('BANKNIFTY',%20'OPTIDX',%20'3JAN2019',%20'28100.00','PE','NIFTY%20BANK');" TargetMode="External"/><Relationship Id="rId96" Type="http://schemas.openxmlformats.org/officeDocument/2006/relationships/hyperlink" Target="javascript:chartPopup('BANKNIFTY',%20'OPTIDX',%20'3JAN2019',%20'28400.00','CE','NIFTY%20BANK');" TargetMode="External"/><Relationship Id="rId1" Type="http://schemas.openxmlformats.org/officeDocument/2006/relationships/hyperlink" Target="javascript:chartPopup('BANKNIFTY',%20'OPTIDX',%20'3JAN2019',%20'23700.00','CE','NIFTY%20BANK');" TargetMode="External"/><Relationship Id="rId6" Type="http://schemas.openxmlformats.org/officeDocument/2006/relationships/hyperlink" Target="javascript:chartPopup('BANKNIFTY',%20'OPTIDX',%20'3JAN2019',%20'23900.00','CE','NIFTY%20BANK');" TargetMode="External"/><Relationship Id="rId15" Type="http://schemas.openxmlformats.org/officeDocument/2006/relationships/hyperlink" Target="javascript:chartPopup('BANKNIFTY',%20'OPTIDX',%20'3JAN2019',%20'24300.00','PE','NIFTY%20BANK');" TargetMode="External"/><Relationship Id="rId23" Type="http://schemas.openxmlformats.org/officeDocument/2006/relationships/hyperlink" Target="javascript:chartPopup('BANKNIFTY',%20'OPTIDX',%20'3JAN2019',%20'24700.00','PE','NIFTY%20BANK');" TargetMode="External"/><Relationship Id="rId28" Type="http://schemas.openxmlformats.org/officeDocument/2006/relationships/hyperlink" Target="javascript:chartPopup('BANKNIFTY',%20'OPTIDX',%20'3JAN2019',%20'25000.00','CE','NIFTY%20BANK');" TargetMode="External"/><Relationship Id="rId36" Type="http://schemas.openxmlformats.org/officeDocument/2006/relationships/hyperlink" Target="javascript:chartPopup('BANKNIFTY',%20'OPTIDX',%20'3JAN2019',%20'25400.00','CE','NIFTY%20BANK');" TargetMode="External"/><Relationship Id="rId49" Type="http://schemas.openxmlformats.org/officeDocument/2006/relationships/hyperlink" Target="javascript:chartPopup('BANKNIFTY',%20'OPTIDX',%20'3JAN2019',%20'26000.00','PE','NIFTY%20BANK');" TargetMode="External"/><Relationship Id="rId57" Type="http://schemas.openxmlformats.org/officeDocument/2006/relationships/hyperlink" Target="javascript:chartPopup('BANKNIFTY',%20'OPTIDX',%20'3JAN2019',%20'26400.00','PE','NIFTY%20BANK');" TargetMode="External"/><Relationship Id="rId106" Type="http://schemas.openxmlformats.org/officeDocument/2006/relationships/hyperlink" Target="javascript:chartPopup('BANKNIFTY',%20'OPTIDX',%20'3JAN2019',%20'28900.00','CE','NIFTY%20BANK');" TargetMode="External"/><Relationship Id="rId10" Type="http://schemas.openxmlformats.org/officeDocument/2006/relationships/hyperlink" Target="javascript:chartPopup('BANKNIFTY',%20'OPTIDX',%20'3JAN2019',%20'24100.00','CE','NIFTY%20BANK');" TargetMode="External"/><Relationship Id="rId31" Type="http://schemas.openxmlformats.org/officeDocument/2006/relationships/hyperlink" Target="javascript:chartPopup('BANKNIFTY',%20'OPTIDX',%20'3JAN2019',%20'25100.00','PE','NIFTY%20BANK');" TargetMode="External"/><Relationship Id="rId44" Type="http://schemas.openxmlformats.org/officeDocument/2006/relationships/hyperlink" Target="javascript:chartPopup('BANKNIFTY',%20'OPTIDX',%20'3JAN2019',%20'25800.00','CE','NIFTY%20BANK');" TargetMode="External"/><Relationship Id="rId52" Type="http://schemas.openxmlformats.org/officeDocument/2006/relationships/hyperlink" Target="javascript:chartPopup('BANKNIFTY',%20'OPTIDX',%20'3JAN2019',%20'26200.00','CE','NIFTY%20BANK');" TargetMode="External"/><Relationship Id="rId60" Type="http://schemas.openxmlformats.org/officeDocument/2006/relationships/hyperlink" Target="javascript:chartPopup('BANKNIFTY',%20'OPTIDX',%20'3JAN2019',%20'26600.00','CE','NIFTY%20BANK');" TargetMode="External"/><Relationship Id="rId65" Type="http://schemas.openxmlformats.org/officeDocument/2006/relationships/hyperlink" Target="javascript:chartPopup('BANKNIFTY',%20'OPTIDX',%20'3JAN2019',%20'26800.00','PE','NIFTY%20BANK');" TargetMode="External"/><Relationship Id="rId73" Type="http://schemas.openxmlformats.org/officeDocument/2006/relationships/hyperlink" Target="javascript:chartPopup('BANKNIFTY',%20'OPTIDX',%20'3JAN2019',%20'27200.00','PE','NIFTY%20BANK');" TargetMode="External"/><Relationship Id="rId78" Type="http://schemas.openxmlformats.org/officeDocument/2006/relationships/hyperlink" Target="javascript:chartPopup('BANKNIFTY',%20'OPTIDX',%20'3JAN2019',%20'27500.00','CE','NIFTY%20BANK');" TargetMode="External"/><Relationship Id="rId81" Type="http://schemas.openxmlformats.org/officeDocument/2006/relationships/hyperlink" Target="javascript:chartPopup('BANKNIFTY',%20'OPTIDX',%20'3JAN2019',%20'27600.00','PE','NIFTY%20BANK');" TargetMode="External"/><Relationship Id="rId86" Type="http://schemas.openxmlformats.org/officeDocument/2006/relationships/hyperlink" Target="javascript:chartPopup('BANKNIFTY',%20'OPTIDX',%20'3JAN2019',%20'27900.00','CE','NIFTY%20BANK');" TargetMode="External"/><Relationship Id="rId94" Type="http://schemas.openxmlformats.org/officeDocument/2006/relationships/hyperlink" Target="javascript:chartPopup('BANKNIFTY',%20'OPTIDX',%20'3JAN2019',%20'28300.00','CE','NIFTY%20BANK');" TargetMode="External"/><Relationship Id="rId99" Type="http://schemas.openxmlformats.org/officeDocument/2006/relationships/hyperlink" Target="javascript:chartPopup('BANKNIFTY',%20'OPTIDX',%20'3JAN2019',%20'28500.00','PE','NIFTY%20BANK');" TargetMode="External"/><Relationship Id="rId101" Type="http://schemas.openxmlformats.org/officeDocument/2006/relationships/hyperlink" Target="javascript:chartPopup('BANKNIFTY',%20'OPTIDX',%20'3JAN2019',%20'28600.00','PE','NIFTY%20BANK');" TargetMode="External"/><Relationship Id="rId4" Type="http://schemas.openxmlformats.org/officeDocument/2006/relationships/hyperlink" Target="javascript:chartPopup('BANKNIFTY',%20'OPTIDX',%20'3JAN2019',%20'23800.00','CE','NIFTY%20BANK');" TargetMode="External"/><Relationship Id="rId9" Type="http://schemas.openxmlformats.org/officeDocument/2006/relationships/hyperlink" Target="javascript:chartPopup('BANKNIFTY',%20'OPTIDX',%20'3JAN2019',%20'24000.00','PE','NIFTY%20BANK');" TargetMode="External"/><Relationship Id="rId13" Type="http://schemas.openxmlformats.org/officeDocument/2006/relationships/hyperlink" Target="javascript:chartPopup('BANKNIFTY',%20'OPTIDX',%20'3JAN2019',%20'24200.00','PE','NIFTY%20BANK');" TargetMode="External"/><Relationship Id="rId18" Type="http://schemas.openxmlformats.org/officeDocument/2006/relationships/hyperlink" Target="javascript:chartPopup('BANKNIFTY',%20'OPTIDX',%20'3JAN2019',%20'24500.00','CE','NIFTY%20BANK');" TargetMode="External"/><Relationship Id="rId39" Type="http://schemas.openxmlformats.org/officeDocument/2006/relationships/hyperlink" Target="javascript:chartPopup('BANKNIFTY',%20'OPTIDX',%20'3JAN2019',%20'25500.00','PE','NIFTY%20BANK');" TargetMode="External"/><Relationship Id="rId109" Type="http://schemas.openxmlformats.org/officeDocument/2006/relationships/hyperlink" Target="javascript:chartPopup('BANKNIFTY',%20'OPTIDX',%20'3JAN2019',%20'29000.00','PE','NIFTY%20BANK');" TargetMode="External"/><Relationship Id="rId34" Type="http://schemas.openxmlformats.org/officeDocument/2006/relationships/hyperlink" Target="javascript:chartPopup('BANKNIFTY',%20'OPTIDX',%20'3JAN2019',%20'25300.00','CE','NIFTY%20BANK');" TargetMode="External"/><Relationship Id="rId50" Type="http://schemas.openxmlformats.org/officeDocument/2006/relationships/hyperlink" Target="javascript:chartPopup('BANKNIFTY',%20'OPTIDX',%20'3JAN2019',%20'26100.00','CE','NIFTY%20BANK');" TargetMode="External"/><Relationship Id="rId55" Type="http://schemas.openxmlformats.org/officeDocument/2006/relationships/hyperlink" Target="javascript:chartPopup('BANKNIFTY',%20'OPTIDX',%20'3JAN2019',%20'26300.00','PE','NIFTY%20BANK');" TargetMode="External"/><Relationship Id="rId76" Type="http://schemas.openxmlformats.org/officeDocument/2006/relationships/hyperlink" Target="javascript:chartPopup('BANKNIFTY',%20'OPTIDX',%20'3JAN2019',%20'27400.00','CE','NIFTY%20BANK');" TargetMode="External"/><Relationship Id="rId97" Type="http://schemas.openxmlformats.org/officeDocument/2006/relationships/hyperlink" Target="javascript:chartPopup('BANKNIFTY',%20'OPTIDX',%20'3JAN2019',%20'28400.00','PE','NIFTY%20BANK');" TargetMode="External"/><Relationship Id="rId104" Type="http://schemas.openxmlformats.org/officeDocument/2006/relationships/hyperlink" Target="javascript:chartPopup('BANKNIFTY',%20'OPTIDX',%20'3JAN2019',%20'28800.00','CE','NIFTY%20BANK');" TargetMode="External"/><Relationship Id="rId7" Type="http://schemas.openxmlformats.org/officeDocument/2006/relationships/hyperlink" Target="javascript:chartPopup('BANKNIFTY',%20'OPTIDX',%20'3JAN2019',%20'23900.00','PE','NIFTY%20BANK');" TargetMode="External"/><Relationship Id="rId71" Type="http://schemas.openxmlformats.org/officeDocument/2006/relationships/hyperlink" Target="javascript:chartPopup('BANKNIFTY',%20'OPTIDX',%20'3JAN2019',%20'27100.00','PE','NIFTY%20BANK');" TargetMode="External"/><Relationship Id="rId92" Type="http://schemas.openxmlformats.org/officeDocument/2006/relationships/hyperlink" Target="javascript:chartPopup('BANKNIFTY',%20'OPTIDX',%20'3JAN2019',%20'28200.00','CE','NIFTY%20BANK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3</xdr:row>
      <xdr:rowOff>204786</xdr:rowOff>
    </xdr:from>
    <xdr:to>
      <xdr:col>19</xdr:col>
      <xdr:colOff>152400</xdr:colOff>
      <xdr:row>17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219076</xdr:colOff>
      <xdr:row>2</xdr:row>
      <xdr:rowOff>33336</xdr:rowOff>
    </xdr:from>
    <xdr:to>
      <xdr:col>19</xdr:col>
      <xdr:colOff>314326</xdr:colOff>
      <xdr:row>17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133350</xdr:colOff>
      <xdr:row>3</xdr:row>
      <xdr:rowOff>123825</xdr:rowOff>
    </xdr:to>
    <xdr:pic>
      <xdr:nvPicPr>
        <xdr:cNvPr id="2" name="Picture 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133350</xdr:colOff>
      <xdr:row>3</xdr:row>
      <xdr:rowOff>123825</xdr:rowOff>
    </xdr:to>
    <xdr:pic>
      <xdr:nvPicPr>
        <xdr:cNvPr id="3" name="Picture 2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0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4" name="Picture 3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133350</xdr:colOff>
      <xdr:row>4</xdr:row>
      <xdr:rowOff>123825</xdr:rowOff>
    </xdr:to>
    <xdr:pic>
      <xdr:nvPicPr>
        <xdr:cNvPr id="5" name="Picture 4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4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6" name="Picture 5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133350</xdr:colOff>
      <xdr:row>5</xdr:row>
      <xdr:rowOff>123825</xdr:rowOff>
    </xdr:to>
    <xdr:pic>
      <xdr:nvPicPr>
        <xdr:cNvPr id="7" name="Picture 6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8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8" name="Picture 7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133350</xdr:colOff>
      <xdr:row>6</xdr:row>
      <xdr:rowOff>123825</xdr:rowOff>
    </xdr:to>
    <xdr:pic>
      <xdr:nvPicPr>
        <xdr:cNvPr id="9" name="Picture 8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1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0" name="Picture 9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133350</xdr:colOff>
      <xdr:row>7</xdr:row>
      <xdr:rowOff>123825</xdr:rowOff>
    </xdr:to>
    <xdr:pic>
      <xdr:nvPicPr>
        <xdr:cNvPr id="11" name="Picture 10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12" name="Picture 11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22</xdr:col>
      <xdr:colOff>133350</xdr:colOff>
      <xdr:row>8</xdr:row>
      <xdr:rowOff>123825</xdr:rowOff>
    </xdr:to>
    <xdr:pic>
      <xdr:nvPicPr>
        <xdr:cNvPr id="13" name="Picture 12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9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14" name="Picture 13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133350</xdr:colOff>
      <xdr:row>9</xdr:row>
      <xdr:rowOff>123825</xdr:rowOff>
    </xdr:to>
    <xdr:pic>
      <xdr:nvPicPr>
        <xdr:cNvPr id="15" name="Picture 14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3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16" name="Picture 15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133350</xdr:colOff>
      <xdr:row>10</xdr:row>
      <xdr:rowOff>123825</xdr:rowOff>
    </xdr:to>
    <xdr:pic>
      <xdr:nvPicPr>
        <xdr:cNvPr id="17" name="Picture 16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18" name="Picture 17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133350</xdr:colOff>
      <xdr:row>11</xdr:row>
      <xdr:rowOff>123825</xdr:rowOff>
    </xdr:to>
    <xdr:pic>
      <xdr:nvPicPr>
        <xdr:cNvPr id="19" name="Picture 18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0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0" name="Picture 19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133350</xdr:colOff>
      <xdr:row>12</xdr:row>
      <xdr:rowOff>123825</xdr:rowOff>
    </xdr:to>
    <xdr:pic>
      <xdr:nvPicPr>
        <xdr:cNvPr id="21" name="Picture 20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4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2" name="Picture 21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133350</xdr:colOff>
      <xdr:row>13</xdr:row>
      <xdr:rowOff>123825</xdr:rowOff>
    </xdr:to>
    <xdr:pic>
      <xdr:nvPicPr>
        <xdr:cNvPr id="23" name="Picture 22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8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4" name="Picture 23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133350</xdr:colOff>
      <xdr:row>14</xdr:row>
      <xdr:rowOff>123825</xdr:rowOff>
    </xdr:to>
    <xdr:pic>
      <xdr:nvPicPr>
        <xdr:cNvPr id="25" name="Picture 24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2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26" name="Picture 25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133350</xdr:colOff>
      <xdr:row>15</xdr:row>
      <xdr:rowOff>123825</xdr:rowOff>
    </xdr:to>
    <xdr:pic>
      <xdr:nvPicPr>
        <xdr:cNvPr id="27" name="Picture 26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28" name="Picture 27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133350</xdr:colOff>
      <xdr:row>16</xdr:row>
      <xdr:rowOff>123825</xdr:rowOff>
    </xdr:to>
    <xdr:pic>
      <xdr:nvPicPr>
        <xdr:cNvPr id="29" name="Picture 28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30" name="Picture 29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133350</xdr:colOff>
      <xdr:row>17</xdr:row>
      <xdr:rowOff>123825</xdr:rowOff>
    </xdr:to>
    <xdr:pic>
      <xdr:nvPicPr>
        <xdr:cNvPr id="31" name="Picture 30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3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32" name="Picture 31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22</xdr:col>
      <xdr:colOff>133350</xdr:colOff>
      <xdr:row>18</xdr:row>
      <xdr:rowOff>123825</xdr:rowOff>
    </xdr:to>
    <xdr:pic>
      <xdr:nvPicPr>
        <xdr:cNvPr id="33" name="Picture 32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7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34" name="Picture 33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133350</xdr:colOff>
      <xdr:row>19</xdr:row>
      <xdr:rowOff>123825</xdr:rowOff>
    </xdr:to>
    <xdr:pic>
      <xdr:nvPicPr>
        <xdr:cNvPr id="35" name="Picture 34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1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36" name="Picture 35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133350</xdr:colOff>
      <xdr:row>20</xdr:row>
      <xdr:rowOff>123825</xdr:rowOff>
    </xdr:to>
    <xdr:pic>
      <xdr:nvPicPr>
        <xdr:cNvPr id="37" name="Picture 36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5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38" name="Picture 37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133350</xdr:colOff>
      <xdr:row>21</xdr:row>
      <xdr:rowOff>123825</xdr:rowOff>
    </xdr:to>
    <xdr:pic>
      <xdr:nvPicPr>
        <xdr:cNvPr id="39" name="Picture 38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9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40" name="Picture 39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133350</xdr:colOff>
      <xdr:row>22</xdr:row>
      <xdr:rowOff>123825</xdr:rowOff>
    </xdr:to>
    <xdr:pic>
      <xdr:nvPicPr>
        <xdr:cNvPr id="41" name="Picture 40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22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42" name="Picture 41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133350</xdr:colOff>
      <xdr:row>23</xdr:row>
      <xdr:rowOff>123825</xdr:rowOff>
    </xdr:to>
    <xdr:pic>
      <xdr:nvPicPr>
        <xdr:cNvPr id="43" name="Picture 42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44" name="Picture 43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133350</xdr:colOff>
      <xdr:row>24</xdr:row>
      <xdr:rowOff>123825</xdr:rowOff>
    </xdr:to>
    <xdr:pic>
      <xdr:nvPicPr>
        <xdr:cNvPr id="45" name="Picture 44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0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46" name="Picture 45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133350</xdr:colOff>
      <xdr:row>25</xdr:row>
      <xdr:rowOff>123825</xdr:rowOff>
    </xdr:to>
    <xdr:pic>
      <xdr:nvPicPr>
        <xdr:cNvPr id="47" name="Picture 46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4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48" name="Picture 47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133350</xdr:colOff>
      <xdr:row>26</xdr:row>
      <xdr:rowOff>123825</xdr:rowOff>
    </xdr:to>
    <xdr:pic>
      <xdr:nvPicPr>
        <xdr:cNvPr id="49" name="Picture 48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8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50" name="Picture 49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22</xdr:col>
      <xdr:colOff>133350</xdr:colOff>
      <xdr:row>27</xdr:row>
      <xdr:rowOff>123825</xdr:rowOff>
    </xdr:to>
    <xdr:pic>
      <xdr:nvPicPr>
        <xdr:cNvPr id="51" name="Picture 50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41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52" name="Picture 51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28</xdr:row>
      <xdr:rowOff>0</xdr:rowOff>
    </xdr:from>
    <xdr:to>
      <xdr:col>22</xdr:col>
      <xdr:colOff>133350</xdr:colOff>
      <xdr:row>28</xdr:row>
      <xdr:rowOff>123825</xdr:rowOff>
    </xdr:to>
    <xdr:pic>
      <xdr:nvPicPr>
        <xdr:cNvPr id="53" name="Picture 52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54" name="Picture 53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133350</xdr:colOff>
      <xdr:row>29</xdr:row>
      <xdr:rowOff>123825</xdr:rowOff>
    </xdr:to>
    <xdr:pic>
      <xdr:nvPicPr>
        <xdr:cNvPr id="55" name="Picture 54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89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56" name="Picture 55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133350</xdr:colOff>
      <xdr:row>30</xdr:row>
      <xdr:rowOff>123825</xdr:rowOff>
    </xdr:to>
    <xdr:pic>
      <xdr:nvPicPr>
        <xdr:cNvPr id="57" name="Picture 56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13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58" name="Picture 57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22</xdr:col>
      <xdr:colOff>133350</xdr:colOff>
      <xdr:row>31</xdr:row>
      <xdr:rowOff>123825</xdr:rowOff>
    </xdr:to>
    <xdr:pic>
      <xdr:nvPicPr>
        <xdr:cNvPr id="59" name="Picture 58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60" name="Picture 59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32</xdr:row>
      <xdr:rowOff>0</xdr:rowOff>
    </xdr:from>
    <xdr:to>
      <xdr:col>22</xdr:col>
      <xdr:colOff>133350</xdr:colOff>
      <xdr:row>32</xdr:row>
      <xdr:rowOff>123825</xdr:rowOff>
    </xdr:to>
    <xdr:pic>
      <xdr:nvPicPr>
        <xdr:cNvPr id="61" name="Picture 60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61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62" name="Picture 61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33</xdr:row>
      <xdr:rowOff>0</xdr:rowOff>
    </xdr:from>
    <xdr:to>
      <xdr:col>22</xdr:col>
      <xdr:colOff>133350</xdr:colOff>
      <xdr:row>33</xdr:row>
      <xdr:rowOff>123825</xdr:rowOff>
    </xdr:to>
    <xdr:pic>
      <xdr:nvPicPr>
        <xdr:cNvPr id="63" name="Picture 62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84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64" name="Picture 63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34</xdr:row>
      <xdr:rowOff>0</xdr:rowOff>
    </xdr:from>
    <xdr:to>
      <xdr:col>22</xdr:col>
      <xdr:colOff>133350</xdr:colOff>
      <xdr:row>34</xdr:row>
      <xdr:rowOff>123825</xdr:rowOff>
    </xdr:to>
    <xdr:pic>
      <xdr:nvPicPr>
        <xdr:cNvPr id="65" name="Picture 64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08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66" name="Picture 65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22</xdr:col>
      <xdr:colOff>133350</xdr:colOff>
      <xdr:row>35</xdr:row>
      <xdr:rowOff>123825</xdr:rowOff>
    </xdr:to>
    <xdr:pic>
      <xdr:nvPicPr>
        <xdr:cNvPr id="67" name="Picture 66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32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68" name="Picture 67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36</xdr:row>
      <xdr:rowOff>0</xdr:rowOff>
    </xdr:from>
    <xdr:to>
      <xdr:col>22</xdr:col>
      <xdr:colOff>133350</xdr:colOff>
      <xdr:row>36</xdr:row>
      <xdr:rowOff>123825</xdr:rowOff>
    </xdr:to>
    <xdr:pic>
      <xdr:nvPicPr>
        <xdr:cNvPr id="69" name="Picture 68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70" name="Picture 69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37</xdr:row>
      <xdr:rowOff>0</xdr:rowOff>
    </xdr:from>
    <xdr:to>
      <xdr:col>22</xdr:col>
      <xdr:colOff>133350</xdr:colOff>
      <xdr:row>37</xdr:row>
      <xdr:rowOff>123825</xdr:rowOff>
    </xdr:to>
    <xdr:pic>
      <xdr:nvPicPr>
        <xdr:cNvPr id="71" name="Picture 70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72" name="Picture 71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22</xdr:col>
      <xdr:colOff>133350</xdr:colOff>
      <xdr:row>38</xdr:row>
      <xdr:rowOff>123825</xdr:rowOff>
    </xdr:to>
    <xdr:pic>
      <xdr:nvPicPr>
        <xdr:cNvPr id="73" name="Picture 72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03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74" name="Picture 73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39</xdr:row>
      <xdr:rowOff>0</xdr:rowOff>
    </xdr:from>
    <xdr:to>
      <xdr:col>22</xdr:col>
      <xdr:colOff>133350</xdr:colOff>
      <xdr:row>39</xdr:row>
      <xdr:rowOff>123825</xdr:rowOff>
    </xdr:to>
    <xdr:pic>
      <xdr:nvPicPr>
        <xdr:cNvPr id="75" name="Picture 74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27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76" name="Picture 75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40</xdr:row>
      <xdr:rowOff>0</xdr:rowOff>
    </xdr:from>
    <xdr:to>
      <xdr:col>22</xdr:col>
      <xdr:colOff>133350</xdr:colOff>
      <xdr:row>40</xdr:row>
      <xdr:rowOff>123825</xdr:rowOff>
    </xdr:to>
    <xdr:pic>
      <xdr:nvPicPr>
        <xdr:cNvPr id="77" name="Picture 76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1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78" name="Picture 77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41</xdr:row>
      <xdr:rowOff>0</xdr:rowOff>
    </xdr:from>
    <xdr:to>
      <xdr:col>22</xdr:col>
      <xdr:colOff>133350</xdr:colOff>
      <xdr:row>41</xdr:row>
      <xdr:rowOff>123825</xdr:rowOff>
    </xdr:to>
    <xdr:pic>
      <xdr:nvPicPr>
        <xdr:cNvPr id="79" name="Picture 78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5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80" name="Picture 79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42</xdr:row>
      <xdr:rowOff>0</xdr:rowOff>
    </xdr:from>
    <xdr:to>
      <xdr:col>22</xdr:col>
      <xdr:colOff>133350</xdr:colOff>
      <xdr:row>42</xdr:row>
      <xdr:rowOff>123825</xdr:rowOff>
    </xdr:to>
    <xdr:pic>
      <xdr:nvPicPr>
        <xdr:cNvPr id="81" name="Picture 80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9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82" name="Picture 81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43</xdr:row>
      <xdr:rowOff>0</xdr:rowOff>
    </xdr:from>
    <xdr:to>
      <xdr:col>22</xdr:col>
      <xdr:colOff>133350</xdr:colOff>
      <xdr:row>43</xdr:row>
      <xdr:rowOff>123825</xdr:rowOff>
    </xdr:to>
    <xdr:pic>
      <xdr:nvPicPr>
        <xdr:cNvPr id="83" name="Picture 82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22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84" name="Picture 83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44</xdr:row>
      <xdr:rowOff>0</xdr:rowOff>
    </xdr:from>
    <xdr:to>
      <xdr:col>22</xdr:col>
      <xdr:colOff>133350</xdr:colOff>
      <xdr:row>44</xdr:row>
      <xdr:rowOff>123825</xdr:rowOff>
    </xdr:to>
    <xdr:pic>
      <xdr:nvPicPr>
        <xdr:cNvPr id="85" name="Picture 84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86" name="Picture 85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45</xdr:row>
      <xdr:rowOff>0</xdr:rowOff>
    </xdr:from>
    <xdr:to>
      <xdr:col>22</xdr:col>
      <xdr:colOff>133350</xdr:colOff>
      <xdr:row>45</xdr:row>
      <xdr:rowOff>123825</xdr:rowOff>
    </xdr:to>
    <xdr:pic>
      <xdr:nvPicPr>
        <xdr:cNvPr id="87" name="Picture 86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70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88" name="Picture 87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22</xdr:col>
      <xdr:colOff>133350</xdr:colOff>
      <xdr:row>46</xdr:row>
      <xdr:rowOff>123825</xdr:rowOff>
    </xdr:to>
    <xdr:pic>
      <xdr:nvPicPr>
        <xdr:cNvPr id="89" name="Picture 88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94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90" name="Picture 89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47</xdr:row>
      <xdr:rowOff>0</xdr:rowOff>
    </xdr:from>
    <xdr:to>
      <xdr:col>22</xdr:col>
      <xdr:colOff>133350</xdr:colOff>
      <xdr:row>47</xdr:row>
      <xdr:rowOff>123825</xdr:rowOff>
    </xdr:to>
    <xdr:pic>
      <xdr:nvPicPr>
        <xdr:cNvPr id="91" name="Picture 90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18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92" name="Picture 91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22</xdr:col>
      <xdr:colOff>133350</xdr:colOff>
      <xdr:row>48</xdr:row>
      <xdr:rowOff>123825</xdr:rowOff>
    </xdr:to>
    <xdr:pic>
      <xdr:nvPicPr>
        <xdr:cNvPr id="93" name="Picture 92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94" name="Picture 93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22</xdr:col>
      <xdr:colOff>133350</xdr:colOff>
      <xdr:row>49</xdr:row>
      <xdr:rowOff>123825</xdr:rowOff>
    </xdr:to>
    <xdr:pic>
      <xdr:nvPicPr>
        <xdr:cNvPr id="95" name="Picture 94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96" name="Picture 95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50</xdr:row>
      <xdr:rowOff>0</xdr:rowOff>
    </xdr:from>
    <xdr:to>
      <xdr:col>22</xdr:col>
      <xdr:colOff>133350</xdr:colOff>
      <xdr:row>50</xdr:row>
      <xdr:rowOff>123825</xdr:rowOff>
    </xdr:to>
    <xdr:pic>
      <xdr:nvPicPr>
        <xdr:cNvPr id="97" name="Picture 96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89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98" name="Picture 97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51</xdr:row>
      <xdr:rowOff>0</xdr:rowOff>
    </xdr:from>
    <xdr:to>
      <xdr:col>22</xdr:col>
      <xdr:colOff>133350</xdr:colOff>
      <xdr:row>51</xdr:row>
      <xdr:rowOff>123825</xdr:rowOff>
    </xdr:to>
    <xdr:pic>
      <xdr:nvPicPr>
        <xdr:cNvPr id="99" name="Picture 98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13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133350</xdr:colOff>
      <xdr:row>52</xdr:row>
      <xdr:rowOff>123825</xdr:rowOff>
    </xdr:to>
    <xdr:pic>
      <xdr:nvPicPr>
        <xdr:cNvPr id="100" name="Picture 99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22</xdr:col>
      <xdr:colOff>133350</xdr:colOff>
      <xdr:row>52</xdr:row>
      <xdr:rowOff>123825</xdr:rowOff>
    </xdr:to>
    <xdr:pic>
      <xdr:nvPicPr>
        <xdr:cNvPr id="101" name="Picture 100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133350</xdr:colOff>
      <xdr:row>53</xdr:row>
      <xdr:rowOff>123825</xdr:rowOff>
    </xdr:to>
    <xdr:pic>
      <xdr:nvPicPr>
        <xdr:cNvPr id="102" name="Picture 101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53</xdr:row>
      <xdr:rowOff>0</xdr:rowOff>
    </xdr:from>
    <xdr:to>
      <xdr:col>22</xdr:col>
      <xdr:colOff>133350</xdr:colOff>
      <xdr:row>53</xdr:row>
      <xdr:rowOff>123825</xdr:rowOff>
    </xdr:to>
    <xdr:pic>
      <xdr:nvPicPr>
        <xdr:cNvPr id="103" name="Picture 102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61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133350</xdr:colOff>
      <xdr:row>54</xdr:row>
      <xdr:rowOff>123825</xdr:rowOff>
    </xdr:to>
    <xdr:pic>
      <xdr:nvPicPr>
        <xdr:cNvPr id="104" name="Picture 103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54</xdr:row>
      <xdr:rowOff>0</xdr:rowOff>
    </xdr:from>
    <xdr:to>
      <xdr:col>22</xdr:col>
      <xdr:colOff>133350</xdr:colOff>
      <xdr:row>54</xdr:row>
      <xdr:rowOff>123825</xdr:rowOff>
    </xdr:to>
    <xdr:pic>
      <xdr:nvPicPr>
        <xdr:cNvPr id="105" name="Picture 104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84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133350</xdr:colOff>
      <xdr:row>55</xdr:row>
      <xdr:rowOff>123825</xdr:rowOff>
    </xdr:to>
    <xdr:pic>
      <xdr:nvPicPr>
        <xdr:cNvPr id="106" name="Picture 105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133350</xdr:colOff>
      <xdr:row>55</xdr:row>
      <xdr:rowOff>123825</xdr:rowOff>
    </xdr:to>
    <xdr:pic>
      <xdr:nvPicPr>
        <xdr:cNvPr id="107" name="Picture 106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08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133350</xdr:colOff>
      <xdr:row>2</xdr:row>
      <xdr:rowOff>123825</xdr:rowOff>
    </xdr:to>
    <xdr:pic>
      <xdr:nvPicPr>
        <xdr:cNvPr id="2" name="Picture 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133350</xdr:colOff>
      <xdr:row>2</xdr:row>
      <xdr:rowOff>123825</xdr:rowOff>
    </xdr:to>
    <xdr:pic>
      <xdr:nvPicPr>
        <xdr:cNvPr id="3" name="Picture 2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133350</xdr:colOff>
      <xdr:row>3</xdr:row>
      <xdr:rowOff>123825</xdr:rowOff>
    </xdr:to>
    <xdr:pic>
      <xdr:nvPicPr>
        <xdr:cNvPr id="4" name="Picture 3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133350</xdr:colOff>
      <xdr:row>3</xdr:row>
      <xdr:rowOff>123825</xdr:rowOff>
    </xdr:to>
    <xdr:pic>
      <xdr:nvPicPr>
        <xdr:cNvPr id="5" name="Picture 4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0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6" name="Picture 5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133350</xdr:colOff>
      <xdr:row>4</xdr:row>
      <xdr:rowOff>123825</xdr:rowOff>
    </xdr:to>
    <xdr:pic>
      <xdr:nvPicPr>
        <xdr:cNvPr id="7" name="Picture 6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4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8" name="Picture 7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133350</xdr:colOff>
      <xdr:row>5</xdr:row>
      <xdr:rowOff>123825</xdr:rowOff>
    </xdr:to>
    <xdr:pic>
      <xdr:nvPicPr>
        <xdr:cNvPr id="9" name="Picture 8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8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10" name="Picture 9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133350</xdr:colOff>
      <xdr:row>6</xdr:row>
      <xdr:rowOff>123825</xdr:rowOff>
    </xdr:to>
    <xdr:pic>
      <xdr:nvPicPr>
        <xdr:cNvPr id="11" name="Picture 10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1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2" name="Picture 11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133350</xdr:colOff>
      <xdr:row>7</xdr:row>
      <xdr:rowOff>123825</xdr:rowOff>
    </xdr:to>
    <xdr:pic>
      <xdr:nvPicPr>
        <xdr:cNvPr id="13" name="Picture 12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14" name="Picture 13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22</xdr:col>
      <xdr:colOff>133350</xdr:colOff>
      <xdr:row>8</xdr:row>
      <xdr:rowOff>123825</xdr:rowOff>
    </xdr:to>
    <xdr:pic>
      <xdr:nvPicPr>
        <xdr:cNvPr id="15" name="Picture 14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9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16" name="Picture 15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133350</xdr:colOff>
      <xdr:row>9</xdr:row>
      <xdr:rowOff>123825</xdr:rowOff>
    </xdr:to>
    <xdr:pic>
      <xdr:nvPicPr>
        <xdr:cNvPr id="17" name="Picture 16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3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18" name="Picture 17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133350</xdr:colOff>
      <xdr:row>10</xdr:row>
      <xdr:rowOff>123825</xdr:rowOff>
    </xdr:to>
    <xdr:pic>
      <xdr:nvPicPr>
        <xdr:cNvPr id="19" name="Picture 18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20" name="Picture 19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133350</xdr:colOff>
      <xdr:row>11</xdr:row>
      <xdr:rowOff>123825</xdr:rowOff>
    </xdr:to>
    <xdr:pic>
      <xdr:nvPicPr>
        <xdr:cNvPr id="21" name="Picture 20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0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2" name="Picture 21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133350</xdr:colOff>
      <xdr:row>12</xdr:row>
      <xdr:rowOff>123825</xdr:rowOff>
    </xdr:to>
    <xdr:pic>
      <xdr:nvPicPr>
        <xdr:cNvPr id="23" name="Picture 22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4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4" name="Picture 23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133350</xdr:colOff>
      <xdr:row>13</xdr:row>
      <xdr:rowOff>123825</xdr:rowOff>
    </xdr:to>
    <xdr:pic>
      <xdr:nvPicPr>
        <xdr:cNvPr id="25" name="Picture 24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08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6" name="Picture 25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133350</xdr:colOff>
      <xdr:row>14</xdr:row>
      <xdr:rowOff>123825</xdr:rowOff>
    </xdr:to>
    <xdr:pic>
      <xdr:nvPicPr>
        <xdr:cNvPr id="27" name="Picture 26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2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28" name="Picture 27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133350</xdr:colOff>
      <xdr:row>15</xdr:row>
      <xdr:rowOff>123825</xdr:rowOff>
    </xdr:to>
    <xdr:pic>
      <xdr:nvPicPr>
        <xdr:cNvPr id="29" name="Picture 28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30" name="Picture 29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133350</xdr:colOff>
      <xdr:row>16</xdr:row>
      <xdr:rowOff>123825</xdr:rowOff>
    </xdr:to>
    <xdr:pic>
      <xdr:nvPicPr>
        <xdr:cNvPr id="31" name="Picture 30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32" name="Picture 31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133350</xdr:colOff>
      <xdr:row>17</xdr:row>
      <xdr:rowOff>123825</xdr:rowOff>
    </xdr:to>
    <xdr:pic>
      <xdr:nvPicPr>
        <xdr:cNvPr id="33" name="Picture 32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03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34" name="Picture 33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22</xdr:col>
      <xdr:colOff>133350</xdr:colOff>
      <xdr:row>18</xdr:row>
      <xdr:rowOff>123825</xdr:rowOff>
    </xdr:to>
    <xdr:pic>
      <xdr:nvPicPr>
        <xdr:cNvPr id="35" name="Picture 34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7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36" name="Picture 35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133350</xdr:colOff>
      <xdr:row>19</xdr:row>
      <xdr:rowOff>123825</xdr:rowOff>
    </xdr:to>
    <xdr:pic>
      <xdr:nvPicPr>
        <xdr:cNvPr id="37" name="Picture 36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1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38" name="Picture 37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133350</xdr:colOff>
      <xdr:row>20</xdr:row>
      <xdr:rowOff>123825</xdr:rowOff>
    </xdr:to>
    <xdr:pic>
      <xdr:nvPicPr>
        <xdr:cNvPr id="39" name="Picture 38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5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40" name="Picture 39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133350</xdr:colOff>
      <xdr:row>21</xdr:row>
      <xdr:rowOff>123825</xdr:rowOff>
    </xdr:to>
    <xdr:pic>
      <xdr:nvPicPr>
        <xdr:cNvPr id="41" name="Picture 40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9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42" name="Picture 41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133350</xdr:colOff>
      <xdr:row>22</xdr:row>
      <xdr:rowOff>123825</xdr:rowOff>
    </xdr:to>
    <xdr:pic>
      <xdr:nvPicPr>
        <xdr:cNvPr id="43" name="Picture 42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22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44" name="Picture 43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133350</xdr:colOff>
      <xdr:row>23</xdr:row>
      <xdr:rowOff>123825</xdr:rowOff>
    </xdr:to>
    <xdr:pic>
      <xdr:nvPicPr>
        <xdr:cNvPr id="45" name="Picture 44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46" name="Picture 45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133350</xdr:colOff>
      <xdr:row>24</xdr:row>
      <xdr:rowOff>123825</xdr:rowOff>
    </xdr:to>
    <xdr:pic>
      <xdr:nvPicPr>
        <xdr:cNvPr id="47" name="Picture 46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0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48" name="Picture 47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133350</xdr:colOff>
      <xdr:row>25</xdr:row>
      <xdr:rowOff>123825</xdr:rowOff>
    </xdr:to>
    <xdr:pic>
      <xdr:nvPicPr>
        <xdr:cNvPr id="49" name="Picture 48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4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50" name="Picture 49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133350</xdr:colOff>
      <xdr:row>26</xdr:row>
      <xdr:rowOff>123825</xdr:rowOff>
    </xdr:to>
    <xdr:pic>
      <xdr:nvPicPr>
        <xdr:cNvPr id="51" name="Picture 50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8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52" name="Picture 51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22</xdr:col>
      <xdr:colOff>133350</xdr:colOff>
      <xdr:row>27</xdr:row>
      <xdr:rowOff>123825</xdr:rowOff>
    </xdr:to>
    <xdr:pic>
      <xdr:nvPicPr>
        <xdr:cNvPr id="53" name="Picture 52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41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54" name="Picture 53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28</xdr:row>
      <xdr:rowOff>0</xdr:rowOff>
    </xdr:from>
    <xdr:to>
      <xdr:col>22</xdr:col>
      <xdr:colOff>133350</xdr:colOff>
      <xdr:row>28</xdr:row>
      <xdr:rowOff>123825</xdr:rowOff>
    </xdr:to>
    <xdr:pic>
      <xdr:nvPicPr>
        <xdr:cNvPr id="55" name="Picture 54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56" name="Picture 55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133350</xdr:colOff>
      <xdr:row>29</xdr:row>
      <xdr:rowOff>123825</xdr:rowOff>
    </xdr:to>
    <xdr:pic>
      <xdr:nvPicPr>
        <xdr:cNvPr id="57" name="Picture 56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89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58" name="Picture 57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133350</xdr:colOff>
      <xdr:row>30</xdr:row>
      <xdr:rowOff>123825</xdr:rowOff>
    </xdr:to>
    <xdr:pic>
      <xdr:nvPicPr>
        <xdr:cNvPr id="59" name="Picture 58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13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60" name="Picture 59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22</xdr:col>
      <xdr:colOff>133350</xdr:colOff>
      <xdr:row>31</xdr:row>
      <xdr:rowOff>123825</xdr:rowOff>
    </xdr:to>
    <xdr:pic>
      <xdr:nvPicPr>
        <xdr:cNvPr id="61" name="Picture 60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62" name="Picture 61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32</xdr:row>
      <xdr:rowOff>0</xdr:rowOff>
    </xdr:from>
    <xdr:to>
      <xdr:col>22</xdr:col>
      <xdr:colOff>133350</xdr:colOff>
      <xdr:row>32</xdr:row>
      <xdr:rowOff>123825</xdr:rowOff>
    </xdr:to>
    <xdr:pic>
      <xdr:nvPicPr>
        <xdr:cNvPr id="63" name="Picture 62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61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64" name="Picture 63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33</xdr:row>
      <xdr:rowOff>0</xdr:rowOff>
    </xdr:from>
    <xdr:to>
      <xdr:col>22</xdr:col>
      <xdr:colOff>133350</xdr:colOff>
      <xdr:row>33</xdr:row>
      <xdr:rowOff>123825</xdr:rowOff>
    </xdr:to>
    <xdr:pic>
      <xdr:nvPicPr>
        <xdr:cNvPr id="65" name="Picture 64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84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66" name="Picture 65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34</xdr:row>
      <xdr:rowOff>0</xdr:rowOff>
    </xdr:from>
    <xdr:to>
      <xdr:col>22</xdr:col>
      <xdr:colOff>133350</xdr:colOff>
      <xdr:row>34</xdr:row>
      <xdr:rowOff>123825</xdr:rowOff>
    </xdr:to>
    <xdr:pic>
      <xdr:nvPicPr>
        <xdr:cNvPr id="67" name="Picture 66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08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68" name="Picture 67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22</xdr:col>
      <xdr:colOff>133350</xdr:colOff>
      <xdr:row>35</xdr:row>
      <xdr:rowOff>123825</xdr:rowOff>
    </xdr:to>
    <xdr:pic>
      <xdr:nvPicPr>
        <xdr:cNvPr id="69" name="Picture 68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32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70" name="Picture 69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36</xdr:row>
      <xdr:rowOff>0</xdr:rowOff>
    </xdr:from>
    <xdr:to>
      <xdr:col>22</xdr:col>
      <xdr:colOff>133350</xdr:colOff>
      <xdr:row>36</xdr:row>
      <xdr:rowOff>123825</xdr:rowOff>
    </xdr:to>
    <xdr:pic>
      <xdr:nvPicPr>
        <xdr:cNvPr id="71" name="Picture 70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72" name="Picture 71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37</xdr:row>
      <xdr:rowOff>0</xdr:rowOff>
    </xdr:from>
    <xdr:to>
      <xdr:col>22</xdr:col>
      <xdr:colOff>133350</xdr:colOff>
      <xdr:row>37</xdr:row>
      <xdr:rowOff>123825</xdr:rowOff>
    </xdr:to>
    <xdr:pic>
      <xdr:nvPicPr>
        <xdr:cNvPr id="73" name="Picture 72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74" name="Picture 73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22</xdr:col>
      <xdr:colOff>133350</xdr:colOff>
      <xdr:row>38</xdr:row>
      <xdr:rowOff>123825</xdr:rowOff>
    </xdr:to>
    <xdr:pic>
      <xdr:nvPicPr>
        <xdr:cNvPr id="75" name="Picture 74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03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76" name="Picture 75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39</xdr:row>
      <xdr:rowOff>0</xdr:rowOff>
    </xdr:from>
    <xdr:to>
      <xdr:col>22</xdr:col>
      <xdr:colOff>133350</xdr:colOff>
      <xdr:row>39</xdr:row>
      <xdr:rowOff>123825</xdr:rowOff>
    </xdr:to>
    <xdr:pic>
      <xdr:nvPicPr>
        <xdr:cNvPr id="77" name="Picture 76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27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78" name="Picture 77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40</xdr:row>
      <xdr:rowOff>0</xdr:rowOff>
    </xdr:from>
    <xdr:to>
      <xdr:col>22</xdr:col>
      <xdr:colOff>133350</xdr:colOff>
      <xdr:row>40</xdr:row>
      <xdr:rowOff>123825</xdr:rowOff>
    </xdr:to>
    <xdr:pic>
      <xdr:nvPicPr>
        <xdr:cNvPr id="79" name="Picture 78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15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80" name="Picture 79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41</xdr:row>
      <xdr:rowOff>0</xdr:rowOff>
    </xdr:from>
    <xdr:to>
      <xdr:col>22</xdr:col>
      <xdr:colOff>133350</xdr:colOff>
      <xdr:row>41</xdr:row>
      <xdr:rowOff>123825</xdr:rowOff>
    </xdr:to>
    <xdr:pic>
      <xdr:nvPicPr>
        <xdr:cNvPr id="81" name="Picture 80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5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82" name="Picture 81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42</xdr:row>
      <xdr:rowOff>0</xdr:rowOff>
    </xdr:from>
    <xdr:to>
      <xdr:col>22</xdr:col>
      <xdr:colOff>133350</xdr:colOff>
      <xdr:row>42</xdr:row>
      <xdr:rowOff>123825</xdr:rowOff>
    </xdr:to>
    <xdr:pic>
      <xdr:nvPicPr>
        <xdr:cNvPr id="83" name="Picture 82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9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84" name="Picture 83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43</xdr:row>
      <xdr:rowOff>0</xdr:rowOff>
    </xdr:from>
    <xdr:to>
      <xdr:col>22</xdr:col>
      <xdr:colOff>133350</xdr:colOff>
      <xdr:row>43</xdr:row>
      <xdr:rowOff>123825</xdr:rowOff>
    </xdr:to>
    <xdr:pic>
      <xdr:nvPicPr>
        <xdr:cNvPr id="85" name="Picture 84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229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86" name="Picture 85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44</xdr:row>
      <xdr:rowOff>0</xdr:rowOff>
    </xdr:from>
    <xdr:to>
      <xdr:col>22</xdr:col>
      <xdr:colOff>133350</xdr:colOff>
      <xdr:row>44</xdr:row>
      <xdr:rowOff>123825</xdr:rowOff>
    </xdr:to>
    <xdr:pic>
      <xdr:nvPicPr>
        <xdr:cNvPr id="87" name="Picture 86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88" name="Picture 87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45</xdr:row>
      <xdr:rowOff>0</xdr:rowOff>
    </xdr:from>
    <xdr:to>
      <xdr:col>22</xdr:col>
      <xdr:colOff>133350</xdr:colOff>
      <xdr:row>45</xdr:row>
      <xdr:rowOff>123825</xdr:rowOff>
    </xdr:to>
    <xdr:pic>
      <xdr:nvPicPr>
        <xdr:cNvPr id="89" name="Picture 88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706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90" name="Picture 89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22</xdr:col>
      <xdr:colOff>133350</xdr:colOff>
      <xdr:row>46</xdr:row>
      <xdr:rowOff>123825</xdr:rowOff>
    </xdr:to>
    <xdr:pic>
      <xdr:nvPicPr>
        <xdr:cNvPr id="91" name="Picture 90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94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92" name="Picture 91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47</xdr:row>
      <xdr:rowOff>0</xdr:rowOff>
    </xdr:from>
    <xdr:to>
      <xdr:col>22</xdr:col>
      <xdr:colOff>133350</xdr:colOff>
      <xdr:row>47</xdr:row>
      <xdr:rowOff>123825</xdr:rowOff>
    </xdr:to>
    <xdr:pic>
      <xdr:nvPicPr>
        <xdr:cNvPr id="93" name="Picture 92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18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94" name="Picture 93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22</xdr:col>
      <xdr:colOff>133350</xdr:colOff>
      <xdr:row>48</xdr:row>
      <xdr:rowOff>123825</xdr:rowOff>
    </xdr:to>
    <xdr:pic>
      <xdr:nvPicPr>
        <xdr:cNvPr id="95" name="Picture 94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96" name="Picture 95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22</xdr:col>
      <xdr:colOff>133350</xdr:colOff>
      <xdr:row>49</xdr:row>
      <xdr:rowOff>123825</xdr:rowOff>
    </xdr:to>
    <xdr:pic>
      <xdr:nvPicPr>
        <xdr:cNvPr id="97" name="Picture 96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98" name="Picture 97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50</xdr:row>
      <xdr:rowOff>0</xdr:rowOff>
    </xdr:from>
    <xdr:to>
      <xdr:col>22</xdr:col>
      <xdr:colOff>133350</xdr:colOff>
      <xdr:row>50</xdr:row>
      <xdr:rowOff>123825</xdr:rowOff>
    </xdr:to>
    <xdr:pic>
      <xdr:nvPicPr>
        <xdr:cNvPr id="99" name="Picture 98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896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100" name="Picture 99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51</xdr:row>
      <xdr:rowOff>0</xdr:rowOff>
    </xdr:from>
    <xdr:to>
      <xdr:col>22</xdr:col>
      <xdr:colOff>133350</xdr:colOff>
      <xdr:row>51</xdr:row>
      <xdr:rowOff>123825</xdr:rowOff>
    </xdr:to>
    <xdr:pic>
      <xdr:nvPicPr>
        <xdr:cNvPr id="101" name="Picture 100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134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133350</xdr:colOff>
      <xdr:row>52</xdr:row>
      <xdr:rowOff>123825</xdr:rowOff>
    </xdr:to>
    <xdr:pic>
      <xdr:nvPicPr>
        <xdr:cNvPr id="102" name="Picture 101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22</xdr:col>
      <xdr:colOff>133350</xdr:colOff>
      <xdr:row>52</xdr:row>
      <xdr:rowOff>123825</xdr:rowOff>
    </xdr:to>
    <xdr:pic>
      <xdr:nvPicPr>
        <xdr:cNvPr id="103" name="Picture 102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133350</xdr:colOff>
      <xdr:row>53</xdr:row>
      <xdr:rowOff>123825</xdr:rowOff>
    </xdr:to>
    <xdr:pic>
      <xdr:nvPicPr>
        <xdr:cNvPr id="104" name="Picture 103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53</xdr:row>
      <xdr:rowOff>0</xdr:rowOff>
    </xdr:from>
    <xdr:to>
      <xdr:col>22</xdr:col>
      <xdr:colOff>133350</xdr:colOff>
      <xdr:row>53</xdr:row>
      <xdr:rowOff>123825</xdr:rowOff>
    </xdr:to>
    <xdr:pic>
      <xdr:nvPicPr>
        <xdr:cNvPr id="105" name="Picture 104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61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133350</xdr:colOff>
      <xdr:row>54</xdr:row>
      <xdr:rowOff>123825</xdr:rowOff>
    </xdr:to>
    <xdr:pic>
      <xdr:nvPicPr>
        <xdr:cNvPr id="106" name="Picture 105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54</xdr:row>
      <xdr:rowOff>0</xdr:rowOff>
    </xdr:from>
    <xdr:to>
      <xdr:col>22</xdr:col>
      <xdr:colOff>133350</xdr:colOff>
      <xdr:row>54</xdr:row>
      <xdr:rowOff>123825</xdr:rowOff>
    </xdr:to>
    <xdr:pic>
      <xdr:nvPicPr>
        <xdr:cNvPr id="107" name="Picture 106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849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133350</xdr:colOff>
      <xdr:row>55</xdr:row>
      <xdr:rowOff>123825</xdr:rowOff>
    </xdr:to>
    <xdr:pic>
      <xdr:nvPicPr>
        <xdr:cNvPr id="108" name="Picture 107" descr="Graph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133350</xdr:colOff>
      <xdr:row>55</xdr:row>
      <xdr:rowOff>123825</xdr:rowOff>
    </xdr:to>
    <xdr:pic>
      <xdr:nvPicPr>
        <xdr:cNvPr id="109" name="Picture 108" descr="Graph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08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seindia.com/live_market/dynaContent/live_watch/option_chain/optionDates.jsp?symbol=BANKNIFTY&amp;instrument=OPTIDX&amp;strike=25100.00" TargetMode="External"/><Relationship Id="rId117" Type="http://schemas.openxmlformats.org/officeDocument/2006/relationships/hyperlink" Target="https://www.nseindia.com/live_market/dynaContent/live_watch/option_chain/optionDates.jsp?symbol=BANKNIFTY&amp;instrument=OPTIDX&amp;strike=28300.00" TargetMode="External"/><Relationship Id="rId21" Type="http://schemas.openxmlformats.org/officeDocument/2006/relationships/hyperlink" Target="https://www.nseindia.com/live_market/dynaContent/live_watch/option_chain/optionDates.jsp?symbol=BANKNIFTY&amp;instrument=OPTIDX&amp;strike=24900.00" TargetMode="External"/><Relationship Id="rId42" Type="http://schemas.openxmlformats.org/officeDocument/2006/relationships/hyperlink" Target="https://www.nseindia.com/live_market/dynaContent/live_watch/get_quote/GetQuoteFO.jsp?underlying=BANKNIFTY&amp;instrument=OPTIDX&amp;strike=25700.00&amp;type=PE&amp;expiry=03JAN2019" TargetMode="External"/><Relationship Id="rId47" Type="http://schemas.openxmlformats.org/officeDocument/2006/relationships/hyperlink" Target="https://www.nseindia.com/live_market/dynaContent/live_watch/option_chain/optionDates.jsp?symbol=BANKNIFTY&amp;instrument=OPTIDX&amp;strike=25900.00" TargetMode="External"/><Relationship Id="rId63" Type="http://schemas.openxmlformats.org/officeDocument/2006/relationships/hyperlink" Target="https://www.nseindia.com/live_market/dynaContent/live_watch/get_quote/GetQuoteFO.jsp?underlying=BANKNIFTY&amp;instrument=OPTIDX&amp;strike=26400.00&amp;type=PE&amp;expiry=03JAN2019" TargetMode="External"/><Relationship Id="rId68" Type="http://schemas.openxmlformats.org/officeDocument/2006/relationships/hyperlink" Target="https://www.nseindia.com/live_market/dynaContent/live_watch/option_chain/optionDates.jsp?symbol=BANKNIFTY&amp;instrument=OPTIDX&amp;strike=26600.00" TargetMode="External"/><Relationship Id="rId84" Type="http://schemas.openxmlformats.org/officeDocument/2006/relationships/hyperlink" Target="https://www.nseindia.com/live_market/dynaContent/live_watch/get_quote/GetQuoteFO.jsp?underlying=BANKNIFTY&amp;instrument=OPTIDX&amp;strike=27100.00&amp;type=PE&amp;expiry=03JAN2019" TargetMode="External"/><Relationship Id="rId89" Type="http://schemas.openxmlformats.org/officeDocument/2006/relationships/hyperlink" Target="https://www.nseindia.com/live_market/dynaContent/live_watch/option_chain/optionDates.jsp?symbol=BANKNIFTY&amp;instrument=OPTIDX&amp;strike=27300.00" TargetMode="External"/><Relationship Id="rId112" Type="http://schemas.openxmlformats.org/officeDocument/2006/relationships/hyperlink" Target="https://www.nseindia.com/live_market/dynaContent/live_watch/get_quote/GetQuoteFO.jsp?underlying=BANKNIFTY&amp;instrument=OPTIDX&amp;strike=28100.00&amp;type=CE&amp;expiry=03JAN2019" TargetMode="External"/><Relationship Id="rId16" Type="http://schemas.openxmlformats.org/officeDocument/2006/relationships/hyperlink" Target="https://www.nseindia.com/live_market/dynaContent/live_watch/option_chain/optionDates.jsp?symbol=BANKNIFTY&amp;instrument=OPTIDX&amp;strike=24500.00" TargetMode="External"/><Relationship Id="rId107" Type="http://schemas.openxmlformats.org/officeDocument/2006/relationships/hyperlink" Target="https://www.nseindia.com/live_market/dynaContent/live_watch/option_chain/optionDates.jsp?symbol=BANKNIFTY&amp;instrument=OPTIDX&amp;strike=27900.00" TargetMode="External"/><Relationship Id="rId11" Type="http://schemas.openxmlformats.org/officeDocument/2006/relationships/hyperlink" Target="https://www.nseindia.com/live_market/dynaContent/live_watch/get_quote/GetQuoteFO.jsp?underlying=BANKNIFTY&amp;instrument=OPTIDX&amp;strike=24100.00&amp;type=PE&amp;expiry=03JAN2019" TargetMode="External"/><Relationship Id="rId32" Type="http://schemas.openxmlformats.org/officeDocument/2006/relationships/hyperlink" Target="https://www.nseindia.com/live_market/dynaContent/live_watch/option_chain/optionDates.jsp?symbol=BANKNIFTY&amp;instrument=OPTIDX&amp;strike=25400.00" TargetMode="External"/><Relationship Id="rId37" Type="http://schemas.openxmlformats.org/officeDocument/2006/relationships/hyperlink" Target="https://www.nseindia.com/live_market/dynaContent/live_watch/get_quote/GetQuoteFO.jsp?underlying=BANKNIFTY&amp;instrument=OPTIDX&amp;strike=25600.00&amp;type=CE&amp;expiry=03JAN2019" TargetMode="External"/><Relationship Id="rId53" Type="http://schemas.openxmlformats.org/officeDocument/2006/relationships/hyperlink" Target="https://www.nseindia.com/live_market/dynaContent/live_watch/option_chain/optionDates.jsp?symbol=BANKNIFTY&amp;instrument=OPTIDX&amp;strike=26100.00" TargetMode="External"/><Relationship Id="rId58" Type="http://schemas.openxmlformats.org/officeDocument/2006/relationships/hyperlink" Target="https://www.nseindia.com/live_market/dynaContent/live_watch/get_quote/GetQuoteFO.jsp?underlying=BANKNIFTY&amp;instrument=OPTIDX&amp;strike=26300.00&amp;type=CE&amp;expiry=03JAN2019" TargetMode="External"/><Relationship Id="rId74" Type="http://schemas.openxmlformats.org/officeDocument/2006/relationships/hyperlink" Target="https://www.nseindia.com/live_market/dynaContent/live_watch/option_chain/optionDates.jsp?symbol=BANKNIFTY&amp;instrument=OPTIDX&amp;strike=26800.00" TargetMode="External"/><Relationship Id="rId79" Type="http://schemas.openxmlformats.org/officeDocument/2006/relationships/hyperlink" Target="https://www.nseindia.com/live_market/dynaContent/live_watch/get_quote/GetQuoteFO.jsp?underlying=BANKNIFTY&amp;instrument=OPTIDX&amp;strike=27000.00&amp;type=CE&amp;expiry=03JAN2019" TargetMode="External"/><Relationship Id="rId102" Type="http://schemas.openxmlformats.org/officeDocument/2006/relationships/hyperlink" Target="https://www.nseindia.com/live_market/dynaContent/live_watch/get_quote/GetQuoteFO.jsp?underlying=BANKNIFTY&amp;instrument=OPTIDX&amp;strike=27700.00&amp;type=PE&amp;expiry=03JAN2019" TargetMode="External"/><Relationship Id="rId123" Type="http://schemas.openxmlformats.org/officeDocument/2006/relationships/hyperlink" Target="https://www.nseindia.com/live_market/dynaContent/live_watch/get_quote/GetQuoteFO.jsp?underlying=BANKNIFTY&amp;instrument=OPTIDX&amp;strike=28500.00&amp;type=PE&amp;expiry=03JAN2019" TargetMode="External"/><Relationship Id="rId128" Type="http://schemas.openxmlformats.org/officeDocument/2006/relationships/hyperlink" Target="https://www.nseindia.com/live_market/dynaContent/live_watch/get_quote/GetQuoteFO.jsp?underlying=BANKNIFTY&amp;instrument=OPTIDX&amp;strike=28900.00&amp;type=CE&amp;expiry=03JAN2019" TargetMode="External"/><Relationship Id="rId5" Type="http://schemas.openxmlformats.org/officeDocument/2006/relationships/hyperlink" Target="https://www.nseindia.com/live_market/dynaContent/live_watch/option_chain/optionDates.jsp?symbol=BANKNIFTY&amp;instrument=OPTIDX&amp;strike=23900.00" TargetMode="External"/><Relationship Id="rId90" Type="http://schemas.openxmlformats.org/officeDocument/2006/relationships/hyperlink" Target="https://www.nseindia.com/live_market/dynaContent/live_watch/get_quote/GetQuoteFO.jsp?underlying=BANKNIFTY&amp;instrument=OPTIDX&amp;strike=27300.00&amp;type=PE&amp;expiry=03JAN2019" TargetMode="External"/><Relationship Id="rId95" Type="http://schemas.openxmlformats.org/officeDocument/2006/relationships/hyperlink" Target="https://www.nseindia.com/live_market/dynaContent/live_watch/option_chain/optionDates.jsp?symbol=BANKNIFTY&amp;instrument=OPTIDX&amp;strike=27500.00" TargetMode="External"/><Relationship Id="rId19" Type="http://schemas.openxmlformats.org/officeDocument/2006/relationships/hyperlink" Target="https://www.nseindia.com/live_market/dynaContent/live_watch/option_chain/optionDates.jsp?symbol=BANKNIFTY&amp;instrument=OPTIDX&amp;strike=24700.00" TargetMode="External"/><Relationship Id="rId14" Type="http://schemas.openxmlformats.org/officeDocument/2006/relationships/hyperlink" Target="https://www.nseindia.com/live_market/dynaContent/live_watch/option_chain/optionDates.jsp?symbol=BANKNIFTY&amp;instrument=OPTIDX&amp;strike=24400.00" TargetMode="External"/><Relationship Id="rId22" Type="http://schemas.openxmlformats.org/officeDocument/2006/relationships/hyperlink" Target="https://www.nseindia.com/live_market/dynaContent/live_watch/get_quote/GetQuoteFO.jsp?underlying=BANKNIFTY&amp;instrument=OPTIDX&amp;strike=24900.00&amp;type=PE&amp;expiry=03JAN2019" TargetMode="External"/><Relationship Id="rId27" Type="http://schemas.openxmlformats.org/officeDocument/2006/relationships/hyperlink" Target="https://www.nseindia.com/live_market/dynaContent/live_watch/get_quote/GetQuoteFO.jsp?underlying=BANKNIFTY&amp;instrument=OPTIDX&amp;strike=25100.00&amp;type=PE&amp;expiry=03JAN2019" TargetMode="External"/><Relationship Id="rId30" Type="http://schemas.openxmlformats.org/officeDocument/2006/relationships/hyperlink" Target="https://www.nseindia.com/live_market/dynaContent/live_watch/option_chain/optionDates.jsp?symbol=BANKNIFTY&amp;instrument=OPTIDX&amp;strike=25300.00" TargetMode="External"/><Relationship Id="rId35" Type="http://schemas.openxmlformats.org/officeDocument/2006/relationships/hyperlink" Target="https://www.nseindia.com/live_market/dynaContent/live_watch/option_chain/optionDates.jsp?symbol=BANKNIFTY&amp;instrument=OPTIDX&amp;strike=25500.00" TargetMode="External"/><Relationship Id="rId43" Type="http://schemas.openxmlformats.org/officeDocument/2006/relationships/hyperlink" Target="https://www.nseindia.com/live_market/dynaContent/live_watch/get_quote/GetQuoteFO.jsp?underlying=BANKNIFTY&amp;instrument=OPTIDX&amp;strike=25800.00&amp;type=CE&amp;expiry=03JAN2019" TargetMode="External"/><Relationship Id="rId48" Type="http://schemas.openxmlformats.org/officeDocument/2006/relationships/hyperlink" Target="https://www.nseindia.com/live_market/dynaContent/live_watch/get_quote/GetQuoteFO.jsp?underlying=BANKNIFTY&amp;instrument=OPTIDX&amp;strike=25900.00&amp;type=PE&amp;expiry=03JAN2019" TargetMode="External"/><Relationship Id="rId56" Type="http://schemas.openxmlformats.org/officeDocument/2006/relationships/hyperlink" Target="https://www.nseindia.com/live_market/dynaContent/live_watch/option_chain/optionDates.jsp?symbol=BANKNIFTY&amp;instrument=OPTIDX&amp;strike=26200.00" TargetMode="External"/><Relationship Id="rId64" Type="http://schemas.openxmlformats.org/officeDocument/2006/relationships/hyperlink" Target="https://www.nseindia.com/live_market/dynaContent/live_watch/get_quote/GetQuoteFO.jsp?underlying=BANKNIFTY&amp;instrument=OPTIDX&amp;strike=26500.00&amp;type=CE&amp;expiry=03JAN2019" TargetMode="External"/><Relationship Id="rId69" Type="http://schemas.openxmlformats.org/officeDocument/2006/relationships/hyperlink" Target="https://www.nseindia.com/live_market/dynaContent/live_watch/get_quote/GetQuoteFO.jsp?underlying=BANKNIFTY&amp;instrument=OPTIDX&amp;strike=26600.00&amp;type=PE&amp;expiry=03JAN2019" TargetMode="External"/><Relationship Id="rId77" Type="http://schemas.openxmlformats.org/officeDocument/2006/relationships/hyperlink" Target="https://www.nseindia.com/live_market/dynaContent/live_watch/option_chain/optionDates.jsp?symbol=BANKNIFTY&amp;instrument=OPTIDX&amp;strike=26900.00" TargetMode="External"/><Relationship Id="rId100" Type="http://schemas.openxmlformats.org/officeDocument/2006/relationships/hyperlink" Target="https://www.nseindia.com/live_market/dynaContent/live_watch/get_quote/GetQuoteFO.jsp?underlying=BANKNIFTY&amp;instrument=OPTIDX&amp;strike=27700.00&amp;type=CE&amp;expiry=03JAN2019" TargetMode="External"/><Relationship Id="rId105" Type="http://schemas.openxmlformats.org/officeDocument/2006/relationships/hyperlink" Target="https://www.nseindia.com/live_market/dynaContent/live_watch/get_quote/GetQuoteFO.jsp?underlying=BANKNIFTY&amp;instrument=OPTIDX&amp;strike=27800.00&amp;type=PE&amp;expiry=03JAN2019" TargetMode="External"/><Relationship Id="rId113" Type="http://schemas.openxmlformats.org/officeDocument/2006/relationships/hyperlink" Target="https://www.nseindia.com/live_market/dynaContent/live_watch/option_chain/optionDates.jsp?symbol=BANKNIFTY&amp;instrument=OPTIDX&amp;strike=28100.00" TargetMode="External"/><Relationship Id="rId118" Type="http://schemas.openxmlformats.org/officeDocument/2006/relationships/hyperlink" Target="https://www.nseindia.com/live_market/dynaContent/live_watch/get_quote/GetQuoteFO.jsp?underlying=BANKNIFTY&amp;instrument=OPTIDX&amp;strike=28300.00&amp;type=PE&amp;expiry=03JAN2019" TargetMode="External"/><Relationship Id="rId126" Type="http://schemas.openxmlformats.org/officeDocument/2006/relationships/hyperlink" Target="https://www.nseindia.com/live_market/dynaContent/live_watch/option_chain/optionDates.jsp?symbol=BANKNIFTY&amp;instrument=OPTIDX&amp;strike=28700.00" TargetMode="External"/><Relationship Id="rId8" Type="http://schemas.openxmlformats.org/officeDocument/2006/relationships/hyperlink" Target="https://www.nseindia.com/live_market/dynaContent/live_watch/option_chain/optionDates.jsp?symbol=BANKNIFTY&amp;instrument=OPTIDX&amp;strike=24000.00" TargetMode="External"/><Relationship Id="rId51" Type="http://schemas.openxmlformats.org/officeDocument/2006/relationships/hyperlink" Target="https://www.nseindia.com/live_market/dynaContent/live_watch/get_quote/GetQuoteFO.jsp?underlying=BANKNIFTY&amp;instrument=OPTIDX&amp;strike=26000.00&amp;type=PE&amp;expiry=03JAN2019" TargetMode="External"/><Relationship Id="rId72" Type="http://schemas.openxmlformats.org/officeDocument/2006/relationships/hyperlink" Target="https://www.nseindia.com/live_market/dynaContent/live_watch/get_quote/GetQuoteFO.jsp?underlying=BANKNIFTY&amp;instrument=OPTIDX&amp;strike=26700.00&amp;type=PE&amp;expiry=03JAN2019" TargetMode="External"/><Relationship Id="rId80" Type="http://schemas.openxmlformats.org/officeDocument/2006/relationships/hyperlink" Target="https://www.nseindia.com/live_market/dynaContent/live_watch/option_chain/optionDates.jsp?symbol=BANKNIFTY&amp;instrument=OPTIDX&amp;strike=27000.00" TargetMode="External"/><Relationship Id="rId85" Type="http://schemas.openxmlformats.org/officeDocument/2006/relationships/hyperlink" Target="https://www.nseindia.com/live_market/dynaContent/live_watch/get_quote/GetQuoteFO.jsp?underlying=BANKNIFTY&amp;instrument=OPTIDX&amp;strike=27200.00&amp;type=CE&amp;expiry=03JAN2019" TargetMode="External"/><Relationship Id="rId93" Type="http://schemas.openxmlformats.org/officeDocument/2006/relationships/hyperlink" Target="https://www.nseindia.com/live_market/dynaContent/live_watch/get_quote/GetQuoteFO.jsp?underlying=BANKNIFTY&amp;instrument=OPTIDX&amp;strike=27400.00&amp;type=PE&amp;expiry=03JAN2019" TargetMode="External"/><Relationship Id="rId98" Type="http://schemas.openxmlformats.org/officeDocument/2006/relationships/hyperlink" Target="https://www.nseindia.com/live_market/dynaContent/live_watch/option_chain/optionDates.jsp?symbol=BANKNIFTY&amp;instrument=OPTIDX&amp;strike=27600.00" TargetMode="External"/><Relationship Id="rId121" Type="http://schemas.openxmlformats.org/officeDocument/2006/relationships/hyperlink" Target="https://www.nseindia.com/live_market/dynaContent/live_watch/get_quote/GetQuoteFO.jsp?underlying=BANKNIFTY&amp;instrument=OPTIDX&amp;strike=28500.00&amp;type=CE&amp;expiry=03JAN2019" TargetMode="External"/><Relationship Id="rId3" Type="http://schemas.openxmlformats.org/officeDocument/2006/relationships/hyperlink" Target="https://www.nseindia.com/live_market/dynaContent/live_watch/option_chain/optionDates.jsp?symbol=BANKNIFTY&amp;instrument=OPTIDX&amp;strike=23800.00" TargetMode="External"/><Relationship Id="rId12" Type="http://schemas.openxmlformats.org/officeDocument/2006/relationships/hyperlink" Target="https://www.nseindia.com/live_market/dynaContent/live_watch/option_chain/optionDates.jsp?symbol=BANKNIFTY&amp;instrument=OPTIDX&amp;strike=24200.00" TargetMode="External"/><Relationship Id="rId17" Type="http://schemas.openxmlformats.org/officeDocument/2006/relationships/hyperlink" Target="https://www.nseindia.com/live_market/dynaContent/live_watch/get_quote/GetQuoteFO.jsp?underlying=BANKNIFTY&amp;instrument=OPTIDX&amp;strike=24500.00&amp;type=PE&amp;expiry=03JAN2019" TargetMode="External"/><Relationship Id="rId25" Type="http://schemas.openxmlformats.org/officeDocument/2006/relationships/hyperlink" Target="https://www.nseindia.com/live_market/dynaContent/live_watch/get_quote/GetQuoteFO.jsp?underlying=BANKNIFTY&amp;instrument=OPTIDX&amp;strike=25000.00&amp;type=PE&amp;expiry=03JAN2019" TargetMode="External"/><Relationship Id="rId33" Type="http://schemas.openxmlformats.org/officeDocument/2006/relationships/hyperlink" Target="https://www.nseindia.com/live_market/dynaContent/live_watch/get_quote/GetQuoteFO.jsp?underlying=BANKNIFTY&amp;instrument=OPTIDX&amp;strike=25400.00&amp;type=PE&amp;expiry=03JAN2019" TargetMode="External"/><Relationship Id="rId38" Type="http://schemas.openxmlformats.org/officeDocument/2006/relationships/hyperlink" Target="https://www.nseindia.com/live_market/dynaContent/live_watch/option_chain/optionDates.jsp?symbol=BANKNIFTY&amp;instrument=OPTIDX&amp;strike=25600.00" TargetMode="External"/><Relationship Id="rId46" Type="http://schemas.openxmlformats.org/officeDocument/2006/relationships/hyperlink" Target="https://www.nseindia.com/live_market/dynaContent/live_watch/get_quote/GetQuoteFO.jsp?underlying=BANKNIFTY&amp;instrument=OPTIDX&amp;strike=25900.00&amp;type=CE&amp;expiry=03JAN2019" TargetMode="External"/><Relationship Id="rId59" Type="http://schemas.openxmlformats.org/officeDocument/2006/relationships/hyperlink" Target="https://www.nseindia.com/live_market/dynaContent/live_watch/option_chain/optionDates.jsp?symbol=BANKNIFTY&amp;instrument=OPTIDX&amp;strike=26300.00" TargetMode="External"/><Relationship Id="rId67" Type="http://schemas.openxmlformats.org/officeDocument/2006/relationships/hyperlink" Target="https://www.nseindia.com/live_market/dynaContent/live_watch/get_quote/GetQuoteFO.jsp?underlying=BANKNIFTY&amp;instrument=OPTIDX&amp;strike=26600.00&amp;type=CE&amp;expiry=03JAN2019" TargetMode="External"/><Relationship Id="rId103" Type="http://schemas.openxmlformats.org/officeDocument/2006/relationships/hyperlink" Target="https://www.nseindia.com/live_market/dynaContent/live_watch/get_quote/GetQuoteFO.jsp?underlying=BANKNIFTY&amp;instrument=OPTIDX&amp;strike=27800.00&amp;type=CE&amp;expiry=03JAN2019" TargetMode="External"/><Relationship Id="rId108" Type="http://schemas.openxmlformats.org/officeDocument/2006/relationships/hyperlink" Target="https://www.nseindia.com/live_market/dynaContent/live_watch/get_quote/GetQuoteFO.jsp?underlying=BANKNIFTY&amp;instrument=OPTIDX&amp;strike=27900.00&amp;type=PE&amp;expiry=03JAN2019" TargetMode="External"/><Relationship Id="rId116" Type="http://schemas.openxmlformats.org/officeDocument/2006/relationships/hyperlink" Target="https://www.nseindia.com/live_market/dynaContent/live_watch/get_quote/GetQuoteFO.jsp?underlying=BANKNIFTY&amp;instrument=OPTIDX&amp;strike=28300.00&amp;type=CE&amp;expiry=03JAN2019" TargetMode="External"/><Relationship Id="rId124" Type="http://schemas.openxmlformats.org/officeDocument/2006/relationships/hyperlink" Target="https://www.nseindia.com/live_market/dynaContent/live_watch/get_quote/GetQuoteFO.jsp?underlying=BANKNIFTY&amp;instrument=OPTIDX&amp;strike=28600.00&amp;type=CE&amp;expiry=03JAN2019" TargetMode="External"/><Relationship Id="rId129" Type="http://schemas.openxmlformats.org/officeDocument/2006/relationships/hyperlink" Target="https://www.nseindia.com/live_market/dynaContent/live_watch/option_chain/optionDates.jsp?symbol=BANKNIFTY&amp;instrument=OPTIDX&amp;strike=28900.00" TargetMode="External"/><Relationship Id="rId20" Type="http://schemas.openxmlformats.org/officeDocument/2006/relationships/hyperlink" Target="https://www.nseindia.com/live_market/dynaContent/live_watch/option_chain/optionDates.jsp?symbol=BANKNIFTY&amp;instrument=OPTIDX&amp;strike=24800.00" TargetMode="External"/><Relationship Id="rId41" Type="http://schemas.openxmlformats.org/officeDocument/2006/relationships/hyperlink" Target="https://www.nseindia.com/live_market/dynaContent/live_watch/option_chain/optionDates.jsp?symbol=BANKNIFTY&amp;instrument=OPTIDX&amp;strike=25700.00" TargetMode="External"/><Relationship Id="rId54" Type="http://schemas.openxmlformats.org/officeDocument/2006/relationships/hyperlink" Target="https://www.nseindia.com/live_market/dynaContent/live_watch/get_quote/GetQuoteFO.jsp?underlying=BANKNIFTY&amp;instrument=OPTIDX&amp;strike=26100.00&amp;type=PE&amp;expiry=03JAN2019" TargetMode="External"/><Relationship Id="rId62" Type="http://schemas.openxmlformats.org/officeDocument/2006/relationships/hyperlink" Target="https://www.nseindia.com/live_market/dynaContent/live_watch/option_chain/optionDates.jsp?symbol=BANKNIFTY&amp;instrument=OPTIDX&amp;strike=26400.00" TargetMode="External"/><Relationship Id="rId70" Type="http://schemas.openxmlformats.org/officeDocument/2006/relationships/hyperlink" Target="https://www.nseindia.com/live_market/dynaContent/live_watch/get_quote/GetQuoteFO.jsp?underlying=BANKNIFTY&amp;instrument=OPTIDX&amp;strike=26700.00&amp;type=CE&amp;expiry=03JAN2019" TargetMode="External"/><Relationship Id="rId75" Type="http://schemas.openxmlformats.org/officeDocument/2006/relationships/hyperlink" Target="https://www.nseindia.com/live_market/dynaContent/live_watch/get_quote/GetQuoteFO.jsp?underlying=BANKNIFTY&amp;instrument=OPTIDX&amp;strike=26800.00&amp;type=PE&amp;expiry=03JAN2019" TargetMode="External"/><Relationship Id="rId83" Type="http://schemas.openxmlformats.org/officeDocument/2006/relationships/hyperlink" Target="https://www.nseindia.com/live_market/dynaContent/live_watch/option_chain/optionDates.jsp?symbol=BANKNIFTY&amp;instrument=OPTIDX&amp;strike=27100.00" TargetMode="External"/><Relationship Id="rId88" Type="http://schemas.openxmlformats.org/officeDocument/2006/relationships/hyperlink" Target="https://www.nseindia.com/live_market/dynaContent/live_watch/get_quote/GetQuoteFO.jsp?underlying=BANKNIFTY&amp;instrument=OPTIDX&amp;strike=27300.00&amp;type=CE&amp;expiry=03JAN2019" TargetMode="External"/><Relationship Id="rId91" Type="http://schemas.openxmlformats.org/officeDocument/2006/relationships/hyperlink" Target="https://www.nseindia.com/live_market/dynaContent/live_watch/get_quote/GetQuoteFO.jsp?underlying=BANKNIFTY&amp;instrument=OPTIDX&amp;strike=27400.00&amp;type=CE&amp;expiry=03JAN2019" TargetMode="External"/><Relationship Id="rId96" Type="http://schemas.openxmlformats.org/officeDocument/2006/relationships/hyperlink" Target="https://www.nseindia.com/live_market/dynaContent/live_watch/get_quote/GetQuoteFO.jsp?underlying=BANKNIFTY&amp;instrument=OPTIDX&amp;strike=27500.00&amp;type=PE&amp;expiry=03JAN2019" TargetMode="External"/><Relationship Id="rId111" Type="http://schemas.openxmlformats.org/officeDocument/2006/relationships/hyperlink" Target="https://www.nseindia.com/live_market/dynaContent/live_watch/get_quote/GetQuoteFO.jsp?underlying=BANKNIFTY&amp;instrument=OPTIDX&amp;strike=28000.00&amp;type=PE&amp;expiry=03JAN2019" TargetMode="External"/><Relationship Id="rId132" Type="http://schemas.openxmlformats.org/officeDocument/2006/relationships/drawing" Target="../drawings/drawing3.xml"/><Relationship Id="rId1" Type="http://schemas.openxmlformats.org/officeDocument/2006/relationships/hyperlink" Target="https://www.nseindia.com/live_market/dynaContent/live_watch/option_chain/optionDates.jsp?symbol=BANKNIFTY&amp;instrument=OPTIDX&amp;strike=23700.00" TargetMode="External"/><Relationship Id="rId6" Type="http://schemas.openxmlformats.org/officeDocument/2006/relationships/hyperlink" Target="https://www.nseindia.com/live_market/dynaContent/live_watch/get_quote/GetQuoteFO.jsp?underlying=BANKNIFTY&amp;instrument=OPTIDX&amp;strike=23900.00&amp;type=PE&amp;expiry=03JAN2019" TargetMode="External"/><Relationship Id="rId15" Type="http://schemas.openxmlformats.org/officeDocument/2006/relationships/hyperlink" Target="https://www.nseindia.com/live_market/dynaContent/live_watch/get_quote/GetQuoteFO.jsp?underlying=BANKNIFTY&amp;instrument=OPTIDX&amp;strike=24500.00&amp;type=CE&amp;expiry=03JAN2019" TargetMode="External"/><Relationship Id="rId23" Type="http://schemas.openxmlformats.org/officeDocument/2006/relationships/hyperlink" Target="https://www.nseindia.com/live_market/dynaContent/live_watch/get_quote/GetQuoteFO.jsp?underlying=BANKNIFTY&amp;instrument=OPTIDX&amp;strike=25000.00&amp;type=CE&amp;expiry=03JAN2019" TargetMode="External"/><Relationship Id="rId28" Type="http://schemas.openxmlformats.org/officeDocument/2006/relationships/hyperlink" Target="https://www.nseindia.com/live_market/dynaContent/live_watch/option_chain/optionDates.jsp?symbol=BANKNIFTY&amp;instrument=OPTIDX&amp;strike=25200.00" TargetMode="External"/><Relationship Id="rId36" Type="http://schemas.openxmlformats.org/officeDocument/2006/relationships/hyperlink" Target="https://www.nseindia.com/live_market/dynaContent/live_watch/get_quote/GetQuoteFO.jsp?underlying=BANKNIFTY&amp;instrument=OPTIDX&amp;strike=25500.00&amp;type=PE&amp;expiry=03JAN2019" TargetMode="External"/><Relationship Id="rId49" Type="http://schemas.openxmlformats.org/officeDocument/2006/relationships/hyperlink" Target="https://www.nseindia.com/live_market/dynaContent/live_watch/get_quote/GetQuoteFO.jsp?underlying=BANKNIFTY&amp;instrument=OPTIDX&amp;strike=26000.00&amp;type=CE&amp;expiry=03JAN2019" TargetMode="External"/><Relationship Id="rId57" Type="http://schemas.openxmlformats.org/officeDocument/2006/relationships/hyperlink" Target="https://www.nseindia.com/live_market/dynaContent/live_watch/get_quote/GetQuoteFO.jsp?underlying=BANKNIFTY&amp;instrument=OPTIDX&amp;strike=26200.00&amp;type=PE&amp;expiry=03JAN2019" TargetMode="External"/><Relationship Id="rId106" Type="http://schemas.openxmlformats.org/officeDocument/2006/relationships/hyperlink" Target="https://www.nseindia.com/live_market/dynaContent/live_watch/get_quote/GetQuoteFO.jsp?underlying=BANKNIFTY&amp;instrument=OPTIDX&amp;strike=27900.00&amp;type=CE&amp;expiry=03JAN2019" TargetMode="External"/><Relationship Id="rId114" Type="http://schemas.openxmlformats.org/officeDocument/2006/relationships/hyperlink" Target="https://www.nseindia.com/live_market/dynaContent/live_watch/get_quote/GetQuoteFO.jsp?underlying=BANKNIFTY&amp;instrument=OPTIDX&amp;strike=28200.00&amp;type=CE&amp;expiry=03JAN2019" TargetMode="External"/><Relationship Id="rId119" Type="http://schemas.openxmlformats.org/officeDocument/2006/relationships/hyperlink" Target="https://www.nseindia.com/live_market/dynaContent/live_watch/get_quote/GetQuoteFO.jsp?underlying=BANKNIFTY&amp;instrument=OPTIDX&amp;strike=28400.00&amp;type=CE&amp;expiry=03JAN2019" TargetMode="External"/><Relationship Id="rId127" Type="http://schemas.openxmlformats.org/officeDocument/2006/relationships/hyperlink" Target="https://www.nseindia.com/live_market/dynaContent/live_watch/option_chain/optionDates.jsp?symbol=BANKNIFTY&amp;instrument=OPTIDX&amp;strike=28800.00" TargetMode="External"/><Relationship Id="rId10" Type="http://schemas.openxmlformats.org/officeDocument/2006/relationships/hyperlink" Target="https://www.nseindia.com/live_market/dynaContent/live_watch/option_chain/optionDates.jsp?symbol=BANKNIFTY&amp;instrument=OPTIDX&amp;strike=24100.00" TargetMode="External"/><Relationship Id="rId31" Type="http://schemas.openxmlformats.org/officeDocument/2006/relationships/hyperlink" Target="https://www.nseindia.com/live_market/dynaContent/live_watch/get_quote/GetQuoteFO.jsp?underlying=BANKNIFTY&amp;instrument=OPTIDX&amp;strike=25300.00&amp;type=PE&amp;expiry=03JAN2019" TargetMode="External"/><Relationship Id="rId44" Type="http://schemas.openxmlformats.org/officeDocument/2006/relationships/hyperlink" Target="https://www.nseindia.com/live_market/dynaContent/live_watch/option_chain/optionDates.jsp?symbol=BANKNIFTY&amp;instrument=OPTIDX&amp;strike=25800.00" TargetMode="External"/><Relationship Id="rId52" Type="http://schemas.openxmlformats.org/officeDocument/2006/relationships/hyperlink" Target="https://www.nseindia.com/live_market/dynaContent/live_watch/get_quote/GetQuoteFO.jsp?underlying=BANKNIFTY&amp;instrument=OPTIDX&amp;strike=26100.00&amp;type=CE&amp;expiry=03JAN2019" TargetMode="External"/><Relationship Id="rId60" Type="http://schemas.openxmlformats.org/officeDocument/2006/relationships/hyperlink" Target="https://www.nseindia.com/live_market/dynaContent/live_watch/get_quote/GetQuoteFO.jsp?underlying=BANKNIFTY&amp;instrument=OPTIDX&amp;strike=26300.00&amp;type=PE&amp;expiry=03JAN2019" TargetMode="External"/><Relationship Id="rId65" Type="http://schemas.openxmlformats.org/officeDocument/2006/relationships/hyperlink" Target="https://www.nseindia.com/live_market/dynaContent/live_watch/option_chain/optionDates.jsp?symbol=BANKNIFTY&amp;instrument=OPTIDX&amp;strike=26500.00" TargetMode="External"/><Relationship Id="rId73" Type="http://schemas.openxmlformats.org/officeDocument/2006/relationships/hyperlink" Target="https://www.nseindia.com/live_market/dynaContent/live_watch/get_quote/GetQuoteFO.jsp?underlying=BANKNIFTY&amp;instrument=OPTIDX&amp;strike=26800.00&amp;type=CE&amp;expiry=03JAN2019" TargetMode="External"/><Relationship Id="rId78" Type="http://schemas.openxmlformats.org/officeDocument/2006/relationships/hyperlink" Target="https://www.nseindia.com/live_market/dynaContent/live_watch/get_quote/GetQuoteFO.jsp?underlying=BANKNIFTY&amp;instrument=OPTIDX&amp;strike=26900.00&amp;type=PE&amp;expiry=03JAN2019" TargetMode="External"/><Relationship Id="rId81" Type="http://schemas.openxmlformats.org/officeDocument/2006/relationships/hyperlink" Target="https://www.nseindia.com/live_market/dynaContent/live_watch/get_quote/GetQuoteFO.jsp?underlying=BANKNIFTY&amp;instrument=OPTIDX&amp;strike=27000.00&amp;type=PE&amp;expiry=03JAN2019" TargetMode="External"/><Relationship Id="rId86" Type="http://schemas.openxmlformats.org/officeDocument/2006/relationships/hyperlink" Target="https://www.nseindia.com/live_market/dynaContent/live_watch/option_chain/optionDates.jsp?symbol=BANKNIFTY&amp;instrument=OPTIDX&amp;strike=27200.00" TargetMode="External"/><Relationship Id="rId94" Type="http://schemas.openxmlformats.org/officeDocument/2006/relationships/hyperlink" Target="https://www.nseindia.com/live_market/dynaContent/live_watch/get_quote/GetQuoteFO.jsp?underlying=BANKNIFTY&amp;instrument=OPTIDX&amp;strike=27500.00&amp;type=CE&amp;expiry=03JAN2019" TargetMode="External"/><Relationship Id="rId99" Type="http://schemas.openxmlformats.org/officeDocument/2006/relationships/hyperlink" Target="https://www.nseindia.com/live_market/dynaContent/live_watch/get_quote/GetQuoteFO.jsp?underlying=BANKNIFTY&amp;instrument=OPTIDX&amp;strike=27600.00&amp;type=PE&amp;expiry=03JAN2019" TargetMode="External"/><Relationship Id="rId101" Type="http://schemas.openxmlformats.org/officeDocument/2006/relationships/hyperlink" Target="https://www.nseindia.com/live_market/dynaContent/live_watch/option_chain/optionDates.jsp?symbol=BANKNIFTY&amp;instrument=OPTIDX&amp;strike=27700.00" TargetMode="External"/><Relationship Id="rId122" Type="http://schemas.openxmlformats.org/officeDocument/2006/relationships/hyperlink" Target="https://www.nseindia.com/live_market/dynaContent/live_watch/option_chain/optionDates.jsp?symbol=BANKNIFTY&amp;instrument=OPTIDX&amp;strike=28500.00" TargetMode="External"/><Relationship Id="rId130" Type="http://schemas.openxmlformats.org/officeDocument/2006/relationships/hyperlink" Target="https://www.nseindia.com/live_market/dynaContent/live_watch/get_quote/GetQuoteFO.jsp?underlying=BANKNIFTY&amp;instrument=OPTIDX&amp;strike=28900.00&amp;type=PE&amp;expiry=03JAN2019" TargetMode="External"/><Relationship Id="rId4" Type="http://schemas.openxmlformats.org/officeDocument/2006/relationships/hyperlink" Target="https://www.nseindia.com/live_market/dynaContent/live_watch/get_quote/GetQuoteFO.jsp?underlying=BANKNIFTY&amp;instrument=OPTIDX&amp;strike=23800.00&amp;type=PE&amp;expiry=03JAN2019" TargetMode="External"/><Relationship Id="rId9" Type="http://schemas.openxmlformats.org/officeDocument/2006/relationships/hyperlink" Target="https://www.nseindia.com/live_market/dynaContent/live_watch/get_quote/GetQuoteFO.jsp?underlying=BANKNIFTY&amp;instrument=OPTIDX&amp;strike=24000.00&amp;type=PE&amp;expiry=03JAN2019" TargetMode="External"/><Relationship Id="rId13" Type="http://schemas.openxmlformats.org/officeDocument/2006/relationships/hyperlink" Target="https://www.nseindia.com/live_market/dynaContent/live_watch/option_chain/optionDates.jsp?symbol=BANKNIFTY&amp;instrument=OPTIDX&amp;strike=24300.00" TargetMode="External"/><Relationship Id="rId18" Type="http://schemas.openxmlformats.org/officeDocument/2006/relationships/hyperlink" Target="https://www.nseindia.com/live_market/dynaContent/live_watch/option_chain/optionDates.jsp?symbol=BANKNIFTY&amp;instrument=OPTIDX&amp;strike=24600.00" TargetMode="External"/><Relationship Id="rId39" Type="http://schemas.openxmlformats.org/officeDocument/2006/relationships/hyperlink" Target="https://www.nseindia.com/live_market/dynaContent/live_watch/get_quote/GetQuoteFO.jsp?underlying=BANKNIFTY&amp;instrument=OPTIDX&amp;strike=25600.00&amp;type=PE&amp;expiry=03JAN2019" TargetMode="External"/><Relationship Id="rId109" Type="http://schemas.openxmlformats.org/officeDocument/2006/relationships/hyperlink" Target="https://www.nseindia.com/live_market/dynaContent/live_watch/get_quote/GetQuoteFO.jsp?underlying=BANKNIFTY&amp;instrument=OPTIDX&amp;strike=28000.00&amp;type=CE&amp;expiry=03JAN2019" TargetMode="External"/><Relationship Id="rId34" Type="http://schemas.openxmlformats.org/officeDocument/2006/relationships/hyperlink" Target="https://www.nseindia.com/live_market/dynaContent/live_watch/get_quote/GetQuoteFO.jsp?underlying=BANKNIFTY&amp;instrument=OPTIDX&amp;strike=25500.00&amp;type=CE&amp;expiry=03JAN2019" TargetMode="External"/><Relationship Id="rId50" Type="http://schemas.openxmlformats.org/officeDocument/2006/relationships/hyperlink" Target="https://www.nseindia.com/live_market/dynaContent/live_watch/option_chain/optionDates.jsp?symbol=BANKNIFTY&amp;instrument=OPTIDX&amp;strike=26000.00" TargetMode="External"/><Relationship Id="rId55" Type="http://schemas.openxmlformats.org/officeDocument/2006/relationships/hyperlink" Target="https://www.nseindia.com/live_market/dynaContent/live_watch/get_quote/GetQuoteFO.jsp?underlying=BANKNIFTY&amp;instrument=OPTIDX&amp;strike=26200.00&amp;type=CE&amp;expiry=03JAN2019" TargetMode="External"/><Relationship Id="rId76" Type="http://schemas.openxmlformats.org/officeDocument/2006/relationships/hyperlink" Target="https://www.nseindia.com/live_market/dynaContent/live_watch/get_quote/GetQuoteFO.jsp?underlying=BANKNIFTY&amp;instrument=OPTIDX&amp;strike=26900.00&amp;type=CE&amp;expiry=03JAN2019" TargetMode="External"/><Relationship Id="rId97" Type="http://schemas.openxmlformats.org/officeDocument/2006/relationships/hyperlink" Target="https://www.nseindia.com/live_market/dynaContent/live_watch/get_quote/GetQuoteFO.jsp?underlying=BANKNIFTY&amp;instrument=OPTIDX&amp;strike=27600.00&amp;type=CE&amp;expiry=03JAN2019" TargetMode="External"/><Relationship Id="rId104" Type="http://schemas.openxmlformats.org/officeDocument/2006/relationships/hyperlink" Target="https://www.nseindia.com/live_market/dynaContent/live_watch/option_chain/optionDates.jsp?symbol=BANKNIFTY&amp;instrument=OPTIDX&amp;strike=27800.00" TargetMode="External"/><Relationship Id="rId120" Type="http://schemas.openxmlformats.org/officeDocument/2006/relationships/hyperlink" Target="https://www.nseindia.com/live_market/dynaContent/live_watch/option_chain/optionDates.jsp?symbol=BANKNIFTY&amp;instrument=OPTIDX&amp;strike=28400.00" TargetMode="External"/><Relationship Id="rId125" Type="http://schemas.openxmlformats.org/officeDocument/2006/relationships/hyperlink" Target="https://www.nseindia.com/live_market/dynaContent/live_watch/option_chain/optionDates.jsp?symbol=BANKNIFTY&amp;instrument=OPTIDX&amp;strike=28600.00" TargetMode="External"/><Relationship Id="rId7" Type="http://schemas.openxmlformats.org/officeDocument/2006/relationships/hyperlink" Target="https://www.nseindia.com/live_market/dynaContent/live_watch/get_quote/GetQuoteFO.jsp?underlying=BANKNIFTY&amp;instrument=OPTIDX&amp;strike=24000.00&amp;type=CE&amp;expiry=03JAN2019" TargetMode="External"/><Relationship Id="rId71" Type="http://schemas.openxmlformats.org/officeDocument/2006/relationships/hyperlink" Target="https://www.nseindia.com/live_market/dynaContent/live_watch/option_chain/optionDates.jsp?symbol=BANKNIFTY&amp;instrument=OPTIDX&amp;strike=26700.00" TargetMode="External"/><Relationship Id="rId92" Type="http://schemas.openxmlformats.org/officeDocument/2006/relationships/hyperlink" Target="https://www.nseindia.com/live_market/dynaContent/live_watch/option_chain/optionDates.jsp?symbol=BANKNIFTY&amp;instrument=OPTIDX&amp;strike=27400.00" TargetMode="External"/><Relationship Id="rId2" Type="http://schemas.openxmlformats.org/officeDocument/2006/relationships/hyperlink" Target="https://www.nseindia.com/live_market/dynaContent/live_watch/get_quote/GetQuoteFO.jsp?underlying=BANKNIFTY&amp;instrument=OPTIDX&amp;strike=23700.00&amp;type=PE&amp;expiry=03JAN2019" TargetMode="External"/><Relationship Id="rId29" Type="http://schemas.openxmlformats.org/officeDocument/2006/relationships/hyperlink" Target="https://www.nseindia.com/live_market/dynaContent/live_watch/get_quote/GetQuoteFO.jsp?underlying=BANKNIFTY&amp;instrument=OPTIDX&amp;strike=25200.00&amp;type=PE&amp;expiry=03JAN2019" TargetMode="External"/><Relationship Id="rId24" Type="http://schemas.openxmlformats.org/officeDocument/2006/relationships/hyperlink" Target="https://www.nseindia.com/live_market/dynaContent/live_watch/option_chain/optionDates.jsp?symbol=BANKNIFTY&amp;instrument=OPTIDX&amp;strike=25000.00" TargetMode="External"/><Relationship Id="rId40" Type="http://schemas.openxmlformats.org/officeDocument/2006/relationships/hyperlink" Target="https://www.nseindia.com/live_market/dynaContent/live_watch/get_quote/GetQuoteFO.jsp?underlying=BANKNIFTY&amp;instrument=OPTIDX&amp;strike=25700.00&amp;type=CE&amp;expiry=03JAN2019" TargetMode="External"/><Relationship Id="rId45" Type="http://schemas.openxmlformats.org/officeDocument/2006/relationships/hyperlink" Target="https://www.nseindia.com/live_market/dynaContent/live_watch/get_quote/GetQuoteFO.jsp?underlying=BANKNIFTY&amp;instrument=OPTIDX&amp;strike=25800.00&amp;type=PE&amp;expiry=03JAN2019" TargetMode="External"/><Relationship Id="rId66" Type="http://schemas.openxmlformats.org/officeDocument/2006/relationships/hyperlink" Target="https://www.nseindia.com/live_market/dynaContent/live_watch/get_quote/GetQuoteFO.jsp?underlying=BANKNIFTY&amp;instrument=OPTIDX&amp;strike=26500.00&amp;type=PE&amp;expiry=03JAN2019" TargetMode="External"/><Relationship Id="rId87" Type="http://schemas.openxmlformats.org/officeDocument/2006/relationships/hyperlink" Target="https://www.nseindia.com/live_market/dynaContent/live_watch/get_quote/GetQuoteFO.jsp?underlying=BANKNIFTY&amp;instrument=OPTIDX&amp;strike=27200.00&amp;type=PE&amp;expiry=03JAN2019" TargetMode="External"/><Relationship Id="rId110" Type="http://schemas.openxmlformats.org/officeDocument/2006/relationships/hyperlink" Target="https://www.nseindia.com/live_market/dynaContent/live_watch/option_chain/optionDates.jsp?symbol=BANKNIFTY&amp;instrument=OPTIDX&amp;strike=28000.00" TargetMode="External"/><Relationship Id="rId115" Type="http://schemas.openxmlformats.org/officeDocument/2006/relationships/hyperlink" Target="https://www.nseindia.com/live_market/dynaContent/live_watch/option_chain/optionDates.jsp?symbol=BANKNIFTY&amp;instrument=OPTIDX&amp;strike=28200.00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www.nseindia.com/live_market/dynaContent/live_watch/get_quote/GetQuoteFO.jsp?underlying=BANKNIFTY&amp;instrument=OPTIDX&amp;strike=26400.00&amp;type=CE&amp;expiry=03JAN2019" TargetMode="External"/><Relationship Id="rId82" Type="http://schemas.openxmlformats.org/officeDocument/2006/relationships/hyperlink" Target="https://www.nseindia.com/live_market/dynaContent/live_watch/get_quote/GetQuoteFO.jsp?underlying=BANKNIFTY&amp;instrument=OPTIDX&amp;strike=27100.00&amp;type=CE&amp;expiry=03JAN2019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seindia.com/live_market/dynaContent/live_watch/option_chain/optionDates.jsp?symbol=BANKNIFTY&amp;instrument=OPTIDX&amp;strike=25200.00" TargetMode="External"/><Relationship Id="rId117" Type="http://schemas.openxmlformats.org/officeDocument/2006/relationships/hyperlink" Target="https://www.nseindia.com/live_market/dynaContent/live_watch/get_quote/GetQuoteFO.jsp?underlying=BANKNIFTY&amp;instrument=OPTIDX&amp;strike=28600.00&amp;type=CE&amp;expiry=03JAN2019" TargetMode="External"/><Relationship Id="rId21" Type="http://schemas.openxmlformats.org/officeDocument/2006/relationships/hyperlink" Target="https://www.nseindia.com/live_market/dynaContent/live_watch/option_chain/optionDates.jsp?symbol=BANKNIFTY&amp;instrument=OPTIDX&amp;strike=24900.00" TargetMode="External"/><Relationship Id="rId42" Type="http://schemas.openxmlformats.org/officeDocument/2006/relationships/hyperlink" Target="https://www.nseindia.com/live_market/dynaContent/live_watch/get_quote/GetQuoteFO.jsp?underlying=BANKNIFTY&amp;instrument=OPTIDX&amp;strike=25900.00&amp;type=PE&amp;expiry=03JAN2019" TargetMode="External"/><Relationship Id="rId47" Type="http://schemas.openxmlformats.org/officeDocument/2006/relationships/hyperlink" Target="https://www.nseindia.com/live_market/dynaContent/live_watch/option_chain/optionDates.jsp?symbol=BANKNIFTY&amp;instrument=OPTIDX&amp;strike=26100.00" TargetMode="External"/><Relationship Id="rId63" Type="http://schemas.openxmlformats.org/officeDocument/2006/relationships/hyperlink" Target="https://www.nseindia.com/live_market/dynaContent/live_watch/get_quote/GetQuoteFO.jsp?underlying=BANKNIFTY&amp;instrument=OPTIDX&amp;strike=26600.00&amp;type=PE&amp;expiry=03JAN2019" TargetMode="External"/><Relationship Id="rId68" Type="http://schemas.openxmlformats.org/officeDocument/2006/relationships/hyperlink" Target="https://www.nseindia.com/live_market/dynaContent/live_watch/option_chain/optionDates.jsp?symbol=BANKNIFTY&amp;instrument=OPTIDX&amp;strike=26800.00" TargetMode="External"/><Relationship Id="rId84" Type="http://schemas.openxmlformats.org/officeDocument/2006/relationships/hyperlink" Target="https://www.nseindia.com/live_market/dynaContent/live_watch/get_quote/GetQuoteFO.jsp?underlying=BANKNIFTY&amp;instrument=OPTIDX&amp;strike=27300.00&amp;type=PE&amp;expiry=03JAN2019" TargetMode="External"/><Relationship Id="rId89" Type="http://schemas.openxmlformats.org/officeDocument/2006/relationships/hyperlink" Target="https://www.nseindia.com/live_market/dynaContent/live_watch/option_chain/optionDates.jsp?symbol=BANKNIFTY&amp;instrument=OPTIDX&amp;strike=27500.00" TargetMode="External"/><Relationship Id="rId112" Type="http://schemas.openxmlformats.org/officeDocument/2006/relationships/hyperlink" Target="https://www.nseindia.com/live_market/dynaContent/live_watch/get_quote/GetQuoteFO.jsp?underlying=BANKNIFTY&amp;instrument=OPTIDX&amp;strike=28400.00&amp;type=CE&amp;expiry=03JAN2019" TargetMode="External"/><Relationship Id="rId16" Type="http://schemas.openxmlformats.org/officeDocument/2006/relationships/hyperlink" Target="https://www.nseindia.com/live_market/dynaContent/live_watch/option_chain/optionDates.jsp?symbol=BANKNIFTY&amp;instrument=OPTIDX&amp;strike=24500.00" TargetMode="External"/><Relationship Id="rId107" Type="http://schemas.openxmlformats.org/officeDocument/2006/relationships/hyperlink" Target="https://www.nseindia.com/live_market/dynaContent/live_watch/option_chain/optionDates.jsp?symbol=BANKNIFTY&amp;instrument=OPTIDX&amp;strike=28100.00" TargetMode="External"/><Relationship Id="rId11" Type="http://schemas.openxmlformats.org/officeDocument/2006/relationships/hyperlink" Target="https://www.nseindia.com/live_market/dynaContent/live_watch/option_chain/optionDates.jsp?symbol=BANKNIFTY&amp;instrument=OPTIDX&amp;strike=24200.00" TargetMode="External"/><Relationship Id="rId32" Type="http://schemas.openxmlformats.org/officeDocument/2006/relationships/hyperlink" Target="https://www.nseindia.com/live_market/dynaContent/live_watch/get_quote/GetQuoteFO.jsp?underlying=BANKNIFTY&amp;instrument=OPTIDX&amp;strike=25500.00&amp;type=CE&amp;expiry=03JAN2019" TargetMode="External"/><Relationship Id="rId37" Type="http://schemas.openxmlformats.org/officeDocument/2006/relationships/hyperlink" Target="https://www.nseindia.com/live_market/dynaContent/live_watch/option_chain/optionDates.jsp?symbol=BANKNIFTY&amp;instrument=OPTIDX&amp;strike=25700.00" TargetMode="External"/><Relationship Id="rId53" Type="http://schemas.openxmlformats.org/officeDocument/2006/relationships/hyperlink" Target="https://www.nseindia.com/live_market/dynaContent/live_watch/option_chain/optionDates.jsp?symbol=BANKNIFTY&amp;instrument=OPTIDX&amp;strike=26300.00" TargetMode="External"/><Relationship Id="rId58" Type="http://schemas.openxmlformats.org/officeDocument/2006/relationships/hyperlink" Target="https://www.nseindia.com/live_market/dynaContent/live_watch/get_quote/GetQuoteFO.jsp?underlying=BANKNIFTY&amp;instrument=OPTIDX&amp;strike=26500.00&amp;type=CE&amp;expiry=03JAN2019" TargetMode="External"/><Relationship Id="rId74" Type="http://schemas.openxmlformats.org/officeDocument/2006/relationships/hyperlink" Target="https://www.nseindia.com/live_market/dynaContent/live_watch/option_chain/optionDates.jsp?symbol=BANKNIFTY&amp;instrument=OPTIDX&amp;strike=27000.00" TargetMode="External"/><Relationship Id="rId79" Type="http://schemas.openxmlformats.org/officeDocument/2006/relationships/hyperlink" Target="https://www.nseindia.com/live_market/dynaContent/live_watch/get_quote/GetQuoteFO.jsp?underlying=BANKNIFTY&amp;instrument=OPTIDX&amp;strike=27200.00&amp;type=CE&amp;expiry=03JAN2019" TargetMode="External"/><Relationship Id="rId102" Type="http://schemas.openxmlformats.org/officeDocument/2006/relationships/hyperlink" Target="https://www.nseindia.com/live_market/dynaContent/live_watch/get_quote/GetQuoteFO.jsp?underlying=BANKNIFTY&amp;instrument=OPTIDX&amp;strike=27900.00&amp;type=PE&amp;expiry=03JAN2019" TargetMode="External"/><Relationship Id="rId123" Type="http://schemas.openxmlformats.org/officeDocument/2006/relationships/hyperlink" Target="https://www.nseindia.com/live_market/dynaContent/live_watch/option_chain/optionDates.jsp?symbol=BANKNIFTY&amp;instrument=OPTIDX&amp;strike=28900.00" TargetMode="External"/><Relationship Id="rId5" Type="http://schemas.openxmlformats.org/officeDocument/2006/relationships/hyperlink" Target="https://www.nseindia.com/live_market/dynaContent/live_watch/option_chain/optionDates.jsp?symbol=BANKNIFTY&amp;instrument=OPTIDX&amp;strike=23900.00" TargetMode="External"/><Relationship Id="rId61" Type="http://schemas.openxmlformats.org/officeDocument/2006/relationships/hyperlink" Target="https://www.nseindia.com/live_market/dynaContent/live_watch/get_quote/GetQuoteFO.jsp?underlying=BANKNIFTY&amp;instrument=OPTIDX&amp;strike=26600.00&amp;type=CE&amp;expiry=03JAN2019" TargetMode="External"/><Relationship Id="rId82" Type="http://schemas.openxmlformats.org/officeDocument/2006/relationships/hyperlink" Target="https://www.nseindia.com/live_market/dynaContent/live_watch/get_quote/GetQuoteFO.jsp?underlying=BANKNIFTY&amp;instrument=OPTIDX&amp;strike=27300.00&amp;type=CE&amp;expiry=03JAN2019" TargetMode="External"/><Relationship Id="rId90" Type="http://schemas.openxmlformats.org/officeDocument/2006/relationships/hyperlink" Target="https://www.nseindia.com/live_market/dynaContent/live_watch/get_quote/GetQuoteFO.jsp?underlying=BANKNIFTY&amp;instrument=OPTIDX&amp;strike=27500.00&amp;type=PE&amp;expiry=03JAN2019" TargetMode="External"/><Relationship Id="rId95" Type="http://schemas.openxmlformats.org/officeDocument/2006/relationships/hyperlink" Target="https://www.nseindia.com/live_market/dynaContent/live_watch/option_chain/optionDates.jsp?symbol=BANKNIFTY&amp;instrument=OPTIDX&amp;strike=27700.00" TargetMode="External"/><Relationship Id="rId19" Type="http://schemas.openxmlformats.org/officeDocument/2006/relationships/hyperlink" Target="https://www.nseindia.com/live_market/dynaContent/live_watch/get_quote/GetQuoteFO.jsp?underlying=BANKNIFTY&amp;instrument=OPTIDX&amp;strike=24700.00&amp;type=PE&amp;expiry=03JAN2019" TargetMode="External"/><Relationship Id="rId14" Type="http://schemas.openxmlformats.org/officeDocument/2006/relationships/hyperlink" Target="https://www.nseindia.com/live_market/dynaContent/live_watch/option_chain/optionDates.jsp?symbol=BANKNIFTY&amp;instrument=OPTIDX&amp;strike=24400.00" TargetMode="External"/><Relationship Id="rId22" Type="http://schemas.openxmlformats.org/officeDocument/2006/relationships/hyperlink" Target="https://www.nseindia.com/live_market/dynaContent/live_watch/option_chain/optionDates.jsp?symbol=BANKNIFTY&amp;instrument=OPTIDX&amp;strike=25000.00" TargetMode="External"/><Relationship Id="rId27" Type="http://schemas.openxmlformats.org/officeDocument/2006/relationships/hyperlink" Target="https://www.nseindia.com/live_market/dynaContent/live_watch/get_quote/GetQuoteFO.jsp?underlying=BANKNIFTY&amp;instrument=OPTIDX&amp;strike=25200.00&amp;type=PE&amp;expiry=03JAN2019" TargetMode="External"/><Relationship Id="rId30" Type="http://schemas.openxmlformats.org/officeDocument/2006/relationships/hyperlink" Target="https://www.nseindia.com/live_market/dynaContent/live_watch/option_chain/optionDates.jsp?symbol=BANKNIFTY&amp;instrument=OPTIDX&amp;strike=25400.00" TargetMode="External"/><Relationship Id="rId35" Type="http://schemas.openxmlformats.org/officeDocument/2006/relationships/hyperlink" Target="https://www.nseindia.com/live_market/dynaContent/live_watch/option_chain/optionDates.jsp?symbol=BANKNIFTY&amp;instrument=OPTIDX&amp;strike=25600.00" TargetMode="External"/><Relationship Id="rId43" Type="http://schemas.openxmlformats.org/officeDocument/2006/relationships/hyperlink" Target="https://www.nseindia.com/live_market/dynaContent/live_watch/get_quote/GetQuoteFO.jsp?underlying=BANKNIFTY&amp;instrument=OPTIDX&amp;strike=26000.00&amp;type=CE&amp;expiry=03JAN2019" TargetMode="External"/><Relationship Id="rId48" Type="http://schemas.openxmlformats.org/officeDocument/2006/relationships/hyperlink" Target="https://www.nseindia.com/live_market/dynaContent/live_watch/get_quote/GetQuoteFO.jsp?underlying=BANKNIFTY&amp;instrument=OPTIDX&amp;strike=26100.00&amp;type=PE&amp;expiry=03JAN2019" TargetMode="External"/><Relationship Id="rId56" Type="http://schemas.openxmlformats.org/officeDocument/2006/relationships/hyperlink" Target="https://www.nseindia.com/live_market/dynaContent/live_watch/option_chain/optionDates.jsp?symbol=BANKNIFTY&amp;instrument=OPTIDX&amp;strike=26400.00" TargetMode="External"/><Relationship Id="rId64" Type="http://schemas.openxmlformats.org/officeDocument/2006/relationships/hyperlink" Target="https://www.nseindia.com/live_market/dynaContent/live_watch/get_quote/GetQuoteFO.jsp?underlying=BANKNIFTY&amp;instrument=OPTIDX&amp;strike=26700.00&amp;type=CE&amp;expiry=03JAN2019" TargetMode="External"/><Relationship Id="rId69" Type="http://schemas.openxmlformats.org/officeDocument/2006/relationships/hyperlink" Target="https://www.nseindia.com/live_market/dynaContent/live_watch/get_quote/GetQuoteFO.jsp?underlying=BANKNIFTY&amp;instrument=OPTIDX&amp;strike=26800.00&amp;type=PE&amp;expiry=03JAN2019" TargetMode="External"/><Relationship Id="rId77" Type="http://schemas.openxmlformats.org/officeDocument/2006/relationships/hyperlink" Target="https://www.nseindia.com/live_market/dynaContent/live_watch/option_chain/optionDates.jsp?symbol=BANKNIFTY&amp;instrument=OPTIDX&amp;strike=27100.00" TargetMode="External"/><Relationship Id="rId100" Type="http://schemas.openxmlformats.org/officeDocument/2006/relationships/hyperlink" Target="https://www.nseindia.com/live_market/dynaContent/live_watch/get_quote/GetQuoteFO.jsp?underlying=BANKNIFTY&amp;instrument=OPTIDX&amp;strike=27900.00&amp;type=CE&amp;expiry=03JAN2019" TargetMode="External"/><Relationship Id="rId105" Type="http://schemas.openxmlformats.org/officeDocument/2006/relationships/hyperlink" Target="https://www.nseindia.com/live_market/dynaContent/live_watch/get_quote/GetQuoteFO.jsp?underlying=BANKNIFTY&amp;instrument=OPTIDX&amp;strike=28000.00&amp;type=PE&amp;expiry=03JAN2019" TargetMode="External"/><Relationship Id="rId113" Type="http://schemas.openxmlformats.org/officeDocument/2006/relationships/hyperlink" Target="https://www.nseindia.com/live_market/dynaContent/live_watch/option_chain/optionDates.jsp?symbol=BANKNIFTY&amp;instrument=OPTIDX&amp;strike=28400.00" TargetMode="External"/><Relationship Id="rId118" Type="http://schemas.openxmlformats.org/officeDocument/2006/relationships/hyperlink" Target="https://www.nseindia.com/live_market/dynaContent/live_watch/option_chain/optionDates.jsp?symbol=BANKNIFTY&amp;instrument=OPTIDX&amp;strike=28600.00" TargetMode="External"/><Relationship Id="rId126" Type="http://schemas.openxmlformats.org/officeDocument/2006/relationships/drawing" Target="../drawings/drawing4.xml"/><Relationship Id="rId8" Type="http://schemas.openxmlformats.org/officeDocument/2006/relationships/hyperlink" Target="https://www.nseindia.com/live_market/dynaContent/live_watch/get_quote/GetQuoteFO.jsp?underlying=BANKNIFTY&amp;instrument=OPTIDX&amp;strike=24000.00&amp;type=PE&amp;expiry=03JAN2019" TargetMode="External"/><Relationship Id="rId51" Type="http://schemas.openxmlformats.org/officeDocument/2006/relationships/hyperlink" Target="https://www.nseindia.com/live_market/dynaContent/live_watch/get_quote/GetQuoteFO.jsp?underlying=BANKNIFTY&amp;instrument=OPTIDX&amp;strike=26200.00&amp;type=PE&amp;expiry=03JAN2019" TargetMode="External"/><Relationship Id="rId72" Type="http://schemas.openxmlformats.org/officeDocument/2006/relationships/hyperlink" Target="https://www.nseindia.com/live_market/dynaContent/live_watch/get_quote/GetQuoteFO.jsp?underlying=BANKNIFTY&amp;instrument=OPTIDX&amp;strike=26900.00&amp;type=PE&amp;expiry=03JAN2019" TargetMode="External"/><Relationship Id="rId80" Type="http://schemas.openxmlformats.org/officeDocument/2006/relationships/hyperlink" Target="https://www.nseindia.com/live_market/dynaContent/live_watch/option_chain/optionDates.jsp?symbol=BANKNIFTY&amp;instrument=OPTIDX&amp;strike=27200.00" TargetMode="External"/><Relationship Id="rId85" Type="http://schemas.openxmlformats.org/officeDocument/2006/relationships/hyperlink" Target="https://www.nseindia.com/live_market/dynaContent/live_watch/get_quote/GetQuoteFO.jsp?underlying=BANKNIFTY&amp;instrument=OPTIDX&amp;strike=27400.00&amp;type=CE&amp;expiry=03JAN2019" TargetMode="External"/><Relationship Id="rId93" Type="http://schemas.openxmlformats.org/officeDocument/2006/relationships/hyperlink" Target="https://www.nseindia.com/live_market/dynaContent/live_watch/get_quote/GetQuoteFO.jsp?underlying=BANKNIFTY&amp;instrument=OPTIDX&amp;strike=27600.00&amp;type=PE&amp;expiry=03JAN2019" TargetMode="External"/><Relationship Id="rId98" Type="http://schemas.openxmlformats.org/officeDocument/2006/relationships/hyperlink" Target="https://www.nseindia.com/live_market/dynaContent/live_watch/option_chain/optionDates.jsp?symbol=BANKNIFTY&amp;instrument=OPTIDX&amp;strike=27800.00" TargetMode="External"/><Relationship Id="rId121" Type="http://schemas.openxmlformats.org/officeDocument/2006/relationships/hyperlink" Target="https://www.nseindia.com/live_market/dynaContent/live_watch/option_chain/optionDates.jsp?symbol=BANKNIFTY&amp;instrument=OPTIDX&amp;strike=28800.00" TargetMode="External"/><Relationship Id="rId3" Type="http://schemas.openxmlformats.org/officeDocument/2006/relationships/hyperlink" Target="https://www.nseindia.com/live_market/dynaContent/live_watch/option_chain/optionDates.jsp?symbol=BANKNIFTY&amp;instrument=OPTIDX&amp;strike=23800.00" TargetMode="External"/><Relationship Id="rId12" Type="http://schemas.openxmlformats.org/officeDocument/2006/relationships/hyperlink" Target="https://www.nseindia.com/live_market/dynaContent/live_watch/option_chain/optionDates.jsp?symbol=BANKNIFTY&amp;instrument=OPTIDX&amp;strike=24300.00" TargetMode="External"/><Relationship Id="rId17" Type="http://schemas.openxmlformats.org/officeDocument/2006/relationships/hyperlink" Target="https://www.nseindia.com/live_market/dynaContent/live_watch/option_chain/optionDates.jsp?symbol=BANKNIFTY&amp;instrument=OPTIDX&amp;strike=24600.00" TargetMode="External"/><Relationship Id="rId25" Type="http://schemas.openxmlformats.org/officeDocument/2006/relationships/hyperlink" Target="https://www.nseindia.com/live_market/dynaContent/live_watch/get_quote/GetQuoteFO.jsp?underlying=BANKNIFTY&amp;instrument=OPTIDX&amp;strike=25100.00&amp;type=PE&amp;expiry=03JAN2019" TargetMode="External"/><Relationship Id="rId33" Type="http://schemas.openxmlformats.org/officeDocument/2006/relationships/hyperlink" Target="https://www.nseindia.com/live_market/dynaContent/live_watch/option_chain/optionDates.jsp?symbol=BANKNIFTY&amp;instrument=OPTIDX&amp;strike=25500.00" TargetMode="External"/><Relationship Id="rId38" Type="http://schemas.openxmlformats.org/officeDocument/2006/relationships/hyperlink" Target="https://www.nseindia.com/live_market/dynaContent/live_watch/get_quote/GetQuoteFO.jsp?underlying=BANKNIFTY&amp;instrument=OPTIDX&amp;strike=25700.00&amp;type=PE&amp;expiry=03JAN2019" TargetMode="External"/><Relationship Id="rId46" Type="http://schemas.openxmlformats.org/officeDocument/2006/relationships/hyperlink" Target="https://www.nseindia.com/live_market/dynaContent/live_watch/get_quote/GetQuoteFO.jsp?underlying=BANKNIFTY&amp;instrument=OPTIDX&amp;strike=26100.00&amp;type=CE&amp;expiry=03JAN2019" TargetMode="External"/><Relationship Id="rId59" Type="http://schemas.openxmlformats.org/officeDocument/2006/relationships/hyperlink" Target="https://www.nseindia.com/live_market/dynaContent/live_watch/option_chain/optionDates.jsp?symbol=BANKNIFTY&amp;instrument=OPTIDX&amp;strike=26500.00" TargetMode="External"/><Relationship Id="rId67" Type="http://schemas.openxmlformats.org/officeDocument/2006/relationships/hyperlink" Target="https://www.nseindia.com/live_market/dynaContent/live_watch/get_quote/GetQuoteFO.jsp?underlying=BANKNIFTY&amp;instrument=OPTIDX&amp;strike=26800.00&amp;type=CE&amp;expiry=03JAN2019" TargetMode="External"/><Relationship Id="rId103" Type="http://schemas.openxmlformats.org/officeDocument/2006/relationships/hyperlink" Target="https://www.nseindia.com/live_market/dynaContent/live_watch/get_quote/GetQuoteFO.jsp?underlying=BANKNIFTY&amp;instrument=OPTIDX&amp;strike=28000.00&amp;type=CE&amp;expiry=03JAN2019" TargetMode="External"/><Relationship Id="rId108" Type="http://schemas.openxmlformats.org/officeDocument/2006/relationships/hyperlink" Target="https://www.nseindia.com/live_market/dynaContent/live_watch/get_quote/GetQuoteFO.jsp?underlying=BANKNIFTY&amp;instrument=OPTIDX&amp;strike=28200.00&amp;type=CE&amp;expiry=03JAN2019" TargetMode="External"/><Relationship Id="rId116" Type="http://schemas.openxmlformats.org/officeDocument/2006/relationships/hyperlink" Target="https://www.nseindia.com/live_market/dynaContent/live_watch/get_quote/GetQuoteFO.jsp?underlying=BANKNIFTY&amp;instrument=OPTIDX&amp;strike=28500.00&amp;type=PE&amp;expiry=03JAN2019" TargetMode="External"/><Relationship Id="rId124" Type="http://schemas.openxmlformats.org/officeDocument/2006/relationships/hyperlink" Target="https://www.nseindia.com/live_market/dynaContent/live_watch/option_chain/optionDates.jsp?symbol=BANKNIFTY&amp;instrument=OPTIDX&amp;strike=29000.00" TargetMode="External"/><Relationship Id="rId20" Type="http://schemas.openxmlformats.org/officeDocument/2006/relationships/hyperlink" Target="https://www.nseindia.com/live_market/dynaContent/live_watch/option_chain/optionDates.jsp?symbol=BANKNIFTY&amp;instrument=OPTIDX&amp;strike=24800.00" TargetMode="External"/><Relationship Id="rId41" Type="http://schemas.openxmlformats.org/officeDocument/2006/relationships/hyperlink" Target="https://www.nseindia.com/live_market/dynaContent/live_watch/option_chain/optionDates.jsp?symbol=BANKNIFTY&amp;instrument=OPTIDX&amp;strike=25900.00" TargetMode="External"/><Relationship Id="rId54" Type="http://schemas.openxmlformats.org/officeDocument/2006/relationships/hyperlink" Target="https://www.nseindia.com/live_market/dynaContent/live_watch/get_quote/GetQuoteFO.jsp?underlying=BANKNIFTY&amp;instrument=OPTIDX&amp;strike=26300.00&amp;type=PE&amp;expiry=03JAN2019" TargetMode="External"/><Relationship Id="rId62" Type="http://schemas.openxmlformats.org/officeDocument/2006/relationships/hyperlink" Target="https://www.nseindia.com/live_market/dynaContent/live_watch/option_chain/optionDates.jsp?symbol=BANKNIFTY&amp;instrument=OPTIDX&amp;strike=26600.00" TargetMode="External"/><Relationship Id="rId70" Type="http://schemas.openxmlformats.org/officeDocument/2006/relationships/hyperlink" Target="https://www.nseindia.com/live_market/dynaContent/live_watch/get_quote/GetQuoteFO.jsp?underlying=BANKNIFTY&amp;instrument=OPTIDX&amp;strike=26900.00&amp;type=CE&amp;expiry=03JAN2019" TargetMode="External"/><Relationship Id="rId75" Type="http://schemas.openxmlformats.org/officeDocument/2006/relationships/hyperlink" Target="https://www.nseindia.com/live_market/dynaContent/live_watch/get_quote/GetQuoteFO.jsp?underlying=BANKNIFTY&amp;instrument=OPTIDX&amp;strike=27000.00&amp;type=PE&amp;expiry=03JAN2019" TargetMode="External"/><Relationship Id="rId83" Type="http://schemas.openxmlformats.org/officeDocument/2006/relationships/hyperlink" Target="https://www.nseindia.com/live_market/dynaContent/live_watch/option_chain/optionDates.jsp?symbol=BANKNIFTY&amp;instrument=OPTIDX&amp;strike=27300.00" TargetMode="External"/><Relationship Id="rId88" Type="http://schemas.openxmlformats.org/officeDocument/2006/relationships/hyperlink" Target="https://www.nseindia.com/live_market/dynaContent/live_watch/get_quote/GetQuoteFO.jsp?underlying=BANKNIFTY&amp;instrument=OPTIDX&amp;strike=27500.00&amp;type=CE&amp;expiry=03JAN2019" TargetMode="External"/><Relationship Id="rId91" Type="http://schemas.openxmlformats.org/officeDocument/2006/relationships/hyperlink" Target="https://www.nseindia.com/live_market/dynaContent/live_watch/get_quote/GetQuoteFO.jsp?underlying=BANKNIFTY&amp;instrument=OPTIDX&amp;strike=27600.00&amp;type=CE&amp;expiry=03JAN2019" TargetMode="External"/><Relationship Id="rId96" Type="http://schemas.openxmlformats.org/officeDocument/2006/relationships/hyperlink" Target="https://www.nseindia.com/live_market/dynaContent/live_watch/get_quote/GetQuoteFO.jsp?underlying=BANKNIFTY&amp;instrument=OPTIDX&amp;strike=27700.00&amp;type=PE&amp;expiry=03JAN2019" TargetMode="External"/><Relationship Id="rId111" Type="http://schemas.openxmlformats.org/officeDocument/2006/relationships/hyperlink" Target="https://www.nseindia.com/live_market/dynaContent/live_watch/option_chain/optionDates.jsp?symbol=BANKNIFTY&amp;instrument=OPTIDX&amp;strike=28300.00" TargetMode="External"/><Relationship Id="rId1" Type="http://schemas.openxmlformats.org/officeDocument/2006/relationships/hyperlink" Target="https://www.nseindia.com/live_market/dynaContent/live_watch/option_chain/optionDates.jsp?symbol=BANKNIFTY&amp;instrument=OPTIDX&amp;strike=23700.00" TargetMode="External"/><Relationship Id="rId6" Type="http://schemas.openxmlformats.org/officeDocument/2006/relationships/hyperlink" Target="https://www.nseindia.com/live_market/dynaContent/live_watch/get_quote/GetQuoteFO.jsp?underlying=BANKNIFTY&amp;instrument=OPTIDX&amp;strike=23900.00&amp;type=PE&amp;expiry=03JAN2019" TargetMode="External"/><Relationship Id="rId15" Type="http://schemas.openxmlformats.org/officeDocument/2006/relationships/hyperlink" Target="https://www.nseindia.com/live_market/dynaContent/live_watch/get_quote/GetQuoteFO.jsp?underlying=BANKNIFTY&amp;instrument=OPTIDX&amp;strike=24400.00&amp;type=PE&amp;expiry=03JAN2019" TargetMode="External"/><Relationship Id="rId23" Type="http://schemas.openxmlformats.org/officeDocument/2006/relationships/hyperlink" Target="https://www.nseindia.com/live_market/dynaContent/live_watch/get_quote/GetQuoteFO.jsp?underlying=BANKNIFTY&amp;instrument=OPTIDX&amp;strike=25000.00&amp;type=PE&amp;expiry=03JAN2019" TargetMode="External"/><Relationship Id="rId28" Type="http://schemas.openxmlformats.org/officeDocument/2006/relationships/hyperlink" Target="https://www.nseindia.com/live_market/dynaContent/live_watch/option_chain/optionDates.jsp?symbol=BANKNIFTY&amp;instrument=OPTIDX&amp;strike=25300.00" TargetMode="External"/><Relationship Id="rId36" Type="http://schemas.openxmlformats.org/officeDocument/2006/relationships/hyperlink" Target="https://www.nseindia.com/live_market/dynaContent/live_watch/get_quote/GetQuoteFO.jsp?underlying=BANKNIFTY&amp;instrument=OPTIDX&amp;strike=25600.00&amp;type=PE&amp;expiry=03JAN2019" TargetMode="External"/><Relationship Id="rId49" Type="http://schemas.openxmlformats.org/officeDocument/2006/relationships/hyperlink" Target="https://www.nseindia.com/live_market/dynaContent/live_watch/get_quote/GetQuoteFO.jsp?underlying=BANKNIFTY&amp;instrument=OPTIDX&amp;strike=26200.00&amp;type=CE&amp;expiry=03JAN2019" TargetMode="External"/><Relationship Id="rId57" Type="http://schemas.openxmlformats.org/officeDocument/2006/relationships/hyperlink" Target="https://www.nseindia.com/live_market/dynaContent/live_watch/get_quote/GetQuoteFO.jsp?underlying=BANKNIFTY&amp;instrument=OPTIDX&amp;strike=26400.00&amp;type=PE&amp;expiry=03JAN2019" TargetMode="External"/><Relationship Id="rId106" Type="http://schemas.openxmlformats.org/officeDocument/2006/relationships/hyperlink" Target="https://www.nseindia.com/live_market/dynaContent/live_watch/get_quote/GetQuoteFO.jsp?underlying=BANKNIFTY&amp;instrument=OPTIDX&amp;strike=28100.00&amp;type=CE&amp;expiry=03JAN2019" TargetMode="External"/><Relationship Id="rId114" Type="http://schemas.openxmlformats.org/officeDocument/2006/relationships/hyperlink" Target="https://www.nseindia.com/live_market/dynaContent/live_watch/get_quote/GetQuoteFO.jsp?underlying=BANKNIFTY&amp;instrument=OPTIDX&amp;strike=28500.00&amp;type=CE&amp;expiry=03JAN2019" TargetMode="External"/><Relationship Id="rId119" Type="http://schemas.openxmlformats.org/officeDocument/2006/relationships/hyperlink" Target="https://www.nseindia.com/live_market/dynaContent/live_watch/option_chain/optionDates.jsp?symbol=BANKNIFTY&amp;instrument=OPTIDX&amp;strike=28700.00" TargetMode="External"/><Relationship Id="rId10" Type="http://schemas.openxmlformats.org/officeDocument/2006/relationships/hyperlink" Target="https://www.nseindia.com/live_market/dynaContent/live_watch/get_quote/GetQuoteFO.jsp?underlying=BANKNIFTY&amp;instrument=OPTIDX&amp;strike=24100.00&amp;type=PE&amp;expiry=03JAN2019" TargetMode="External"/><Relationship Id="rId31" Type="http://schemas.openxmlformats.org/officeDocument/2006/relationships/hyperlink" Target="https://www.nseindia.com/live_market/dynaContent/live_watch/get_quote/GetQuoteFO.jsp?underlying=BANKNIFTY&amp;instrument=OPTIDX&amp;strike=25400.00&amp;type=PE&amp;expiry=03JAN2019" TargetMode="External"/><Relationship Id="rId44" Type="http://schemas.openxmlformats.org/officeDocument/2006/relationships/hyperlink" Target="https://www.nseindia.com/live_market/dynaContent/live_watch/option_chain/optionDates.jsp?symbol=BANKNIFTY&amp;instrument=OPTIDX&amp;strike=26000.00" TargetMode="External"/><Relationship Id="rId52" Type="http://schemas.openxmlformats.org/officeDocument/2006/relationships/hyperlink" Target="https://www.nseindia.com/live_market/dynaContent/live_watch/get_quote/GetQuoteFO.jsp?underlying=BANKNIFTY&amp;instrument=OPTIDX&amp;strike=26300.00&amp;type=CE&amp;expiry=03JAN2019" TargetMode="External"/><Relationship Id="rId60" Type="http://schemas.openxmlformats.org/officeDocument/2006/relationships/hyperlink" Target="https://www.nseindia.com/live_market/dynaContent/live_watch/get_quote/GetQuoteFO.jsp?underlying=BANKNIFTY&amp;instrument=OPTIDX&amp;strike=26500.00&amp;type=PE&amp;expiry=03JAN2019" TargetMode="External"/><Relationship Id="rId65" Type="http://schemas.openxmlformats.org/officeDocument/2006/relationships/hyperlink" Target="https://www.nseindia.com/live_market/dynaContent/live_watch/option_chain/optionDates.jsp?symbol=BANKNIFTY&amp;instrument=OPTIDX&amp;strike=26700.00" TargetMode="External"/><Relationship Id="rId73" Type="http://schemas.openxmlformats.org/officeDocument/2006/relationships/hyperlink" Target="https://www.nseindia.com/live_market/dynaContent/live_watch/get_quote/GetQuoteFO.jsp?underlying=BANKNIFTY&amp;instrument=OPTIDX&amp;strike=27000.00&amp;type=CE&amp;expiry=03JAN2019" TargetMode="External"/><Relationship Id="rId78" Type="http://schemas.openxmlformats.org/officeDocument/2006/relationships/hyperlink" Target="https://www.nseindia.com/live_market/dynaContent/live_watch/get_quote/GetQuoteFO.jsp?underlying=BANKNIFTY&amp;instrument=OPTIDX&amp;strike=27100.00&amp;type=PE&amp;expiry=03JAN2019" TargetMode="External"/><Relationship Id="rId81" Type="http://schemas.openxmlformats.org/officeDocument/2006/relationships/hyperlink" Target="https://www.nseindia.com/live_market/dynaContent/live_watch/get_quote/GetQuoteFO.jsp?underlying=BANKNIFTY&amp;instrument=OPTIDX&amp;strike=27200.00&amp;type=PE&amp;expiry=03JAN2019" TargetMode="External"/><Relationship Id="rId86" Type="http://schemas.openxmlformats.org/officeDocument/2006/relationships/hyperlink" Target="https://www.nseindia.com/live_market/dynaContent/live_watch/option_chain/optionDates.jsp?symbol=BANKNIFTY&amp;instrument=OPTIDX&amp;strike=27400.00" TargetMode="External"/><Relationship Id="rId94" Type="http://schemas.openxmlformats.org/officeDocument/2006/relationships/hyperlink" Target="https://www.nseindia.com/live_market/dynaContent/live_watch/get_quote/GetQuoteFO.jsp?underlying=BANKNIFTY&amp;instrument=OPTIDX&amp;strike=27700.00&amp;type=CE&amp;expiry=03JAN2019" TargetMode="External"/><Relationship Id="rId99" Type="http://schemas.openxmlformats.org/officeDocument/2006/relationships/hyperlink" Target="https://www.nseindia.com/live_market/dynaContent/live_watch/get_quote/GetQuoteFO.jsp?underlying=BANKNIFTY&amp;instrument=OPTIDX&amp;strike=27800.00&amp;type=PE&amp;expiry=03JAN2019" TargetMode="External"/><Relationship Id="rId101" Type="http://schemas.openxmlformats.org/officeDocument/2006/relationships/hyperlink" Target="https://www.nseindia.com/live_market/dynaContent/live_watch/option_chain/optionDates.jsp?symbol=BANKNIFTY&amp;instrument=OPTIDX&amp;strike=27900.00" TargetMode="External"/><Relationship Id="rId122" Type="http://schemas.openxmlformats.org/officeDocument/2006/relationships/hyperlink" Target="https://www.nseindia.com/live_market/dynaContent/live_watch/get_quote/GetQuoteFO.jsp?underlying=BANKNIFTY&amp;instrument=OPTIDX&amp;strike=28900.00&amp;type=CE&amp;expiry=03JAN2019" TargetMode="External"/><Relationship Id="rId4" Type="http://schemas.openxmlformats.org/officeDocument/2006/relationships/hyperlink" Target="https://www.nseindia.com/live_market/dynaContent/live_watch/get_quote/GetQuoteFO.jsp?underlying=BANKNIFTY&amp;instrument=OPTIDX&amp;strike=23800.00&amp;type=PE&amp;expiry=03JAN2019" TargetMode="External"/><Relationship Id="rId9" Type="http://schemas.openxmlformats.org/officeDocument/2006/relationships/hyperlink" Target="https://www.nseindia.com/live_market/dynaContent/live_watch/option_chain/optionDates.jsp?symbol=BANKNIFTY&amp;instrument=OPTIDX&amp;strike=24100.00" TargetMode="External"/><Relationship Id="rId13" Type="http://schemas.openxmlformats.org/officeDocument/2006/relationships/hyperlink" Target="https://www.nseindia.com/live_market/dynaContent/live_watch/get_quote/GetQuoteFO.jsp?underlying=BANKNIFTY&amp;instrument=OPTIDX&amp;strike=24300.00&amp;type=PE&amp;expiry=03JAN2019" TargetMode="External"/><Relationship Id="rId18" Type="http://schemas.openxmlformats.org/officeDocument/2006/relationships/hyperlink" Target="https://www.nseindia.com/live_market/dynaContent/live_watch/option_chain/optionDates.jsp?symbol=BANKNIFTY&amp;instrument=OPTIDX&amp;strike=24700.00" TargetMode="External"/><Relationship Id="rId39" Type="http://schemas.openxmlformats.org/officeDocument/2006/relationships/hyperlink" Target="https://www.nseindia.com/live_market/dynaContent/live_watch/option_chain/optionDates.jsp?symbol=BANKNIFTY&amp;instrument=OPTIDX&amp;strike=25800.00" TargetMode="External"/><Relationship Id="rId109" Type="http://schemas.openxmlformats.org/officeDocument/2006/relationships/hyperlink" Target="https://www.nseindia.com/live_market/dynaContent/live_watch/option_chain/optionDates.jsp?symbol=BANKNIFTY&amp;instrument=OPTIDX&amp;strike=28200.00" TargetMode="External"/><Relationship Id="rId34" Type="http://schemas.openxmlformats.org/officeDocument/2006/relationships/hyperlink" Target="https://www.nseindia.com/live_market/dynaContent/live_watch/get_quote/GetQuoteFO.jsp?underlying=BANKNIFTY&amp;instrument=OPTIDX&amp;strike=25500.00&amp;type=PE&amp;expiry=03JAN2019" TargetMode="External"/><Relationship Id="rId50" Type="http://schemas.openxmlformats.org/officeDocument/2006/relationships/hyperlink" Target="https://www.nseindia.com/live_market/dynaContent/live_watch/option_chain/optionDates.jsp?symbol=BANKNIFTY&amp;instrument=OPTIDX&amp;strike=26200.00" TargetMode="External"/><Relationship Id="rId55" Type="http://schemas.openxmlformats.org/officeDocument/2006/relationships/hyperlink" Target="https://www.nseindia.com/live_market/dynaContent/live_watch/get_quote/GetQuoteFO.jsp?underlying=BANKNIFTY&amp;instrument=OPTIDX&amp;strike=26400.00&amp;type=CE&amp;expiry=03JAN2019" TargetMode="External"/><Relationship Id="rId76" Type="http://schemas.openxmlformats.org/officeDocument/2006/relationships/hyperlink" Target="https://www.nseindia.com/live_market/dynaContent/live_watch/get_quote/GetQuoteFO.jsp?underlying=BANKNIFTY&amp;instrument=OPTIDX&amp;strike=27100.00&amp;type=CE&amp;expiry=03JAN2019" TargetMode="External"/><Relationship Id="rId97" Type="http://schemas.openxmlformats.org/officeDocument/2006/relationships/hyperlink" Target="https://www.nseindia.com/live_market/dynaContent/live_watch/get_quote/GetQuoteFO.jsp?underlying=BANKNIFTY&amp;instrument=OPTIDX&amp;strike=27800.00&amp;type=CE&amp;expiry=03JAN2019" TargetMode="External"/><Relationship Id="rId104" Type="http://schemas.openxmlformats.org/officeDocument/2006/relationships/hyperlink" Target="https://www.nseindia.com/live_market/dynaContent/live_watch/option_chain/optionDates.jsp?symbol=BANKNIFTY&amp;instrument=OPTIDX&amp;strike=28000.00" TargetMode="External"/><Relationship Id="rId120" Type="http://schemas.openxmlformats.org/officeDocument/2006/relationships/hyperlink" Target="https://www.nseindia.com/live_market/dynaContent/live_watch/get_quote/GetQuoteFO.jsp?underlying=BANKNIFTY&amp;instrument=OPTIDX&amp;strike=28800.00&amp;type=CE&amp;expiry=03JAN2019" TargetMode="External"/><Relationship Id="rId125" Type="http://schemas.openxmlformats.org/officeDocument/2006/relationships/printerSettings" Target="../printerSettings/printerSettings2.bin"/><Relationship Id="rId7" Type="http://schemas.openxmlformats.org/officeDocument/2006/relationships/hyperlink" Target="https://www.nseindia.com/live_market/dynaContent/live_watch/option_chain/optionDates.jsp?symbol=BANKNIFTY&amp;instrument=OPTIDX&amp;strike=24000.00" TargetMode="External"/><Relationship Id="rId71" Type="http://schemas.openxmlformats.org/officeDocument/2006/relationships/hyperlink" Target="https://www.nseindia.com/live_market/dynaContent/live_watch/option_chain/optionDates.jsp?symbol=BANKNIFTY&amp;instrument=OPTIDX&amp;strike=26900.00" TargetMode="External"/><Relationship Id="rId92" Type="http://schemas.openxmlformats.org/officeDocument/2006/relationships/hyperlink" Target="https://www.nseindia.com/live_market/dynaContent/live_watch/option_chain/optionDates.jsp?symbol=BANKNIFTY&amp;instrument=OPTIDX&amp;strike=27600.00" TargetMode="External"/><Relationship Id="rId2" Type="http://schemas.openxmlformats.org/officeDocument/2006/relationships/hyperlink" Target="https://www.nseindia.com/live_market/dynaContent/live_watch/get_quote/GetQuoteFO.jsp?underlying=BANKNIFTY&amp;instrument=OPTIDX&amp;strike=23700.00&amp;type=PE&amp;expiry=03JAN2019" TargetMode="External"/><Relationship Id="rId29" Type="http://schemas.openxmlformats.org/officeDocument/2006/relationships/hyperlink" Target="https://www.nseindia.com/live_market/dynaContent/live_watch/get_quote/GetQuoteFO.jsp?underlying=BANKNIFTY&amp;instrument=OPTIDX&amp;strike=25300.00&amp;type=PE&amp;expiry=03JAN2019" TargetMode="External"/><Relationship Id="rId24" Type="http://schemas.openxmlformats.org/officeDocument/2006/relationships/hyperlink" Target="https://www.nseindia.com/live_market/dynaContent/live_watch/option_chain/optionDates.jsp?symbol=BANKNIFTY&amp;instrument=OPTIDX&amp;strike=25100.00" TargetMode="External"/><Relationship Id="rId40" Type="http://schemas.openxmlformats.org/officeDocument/2006/relationships/hyperlink" Target="https://www.nseindia.com/live_market/dynaContent/live_watch/get_quote/GetQuoteFO.jsp?underlying=BANKNIFTY&amp;instrument=OPTIDX&amp;strike=25800.00&amp;type=PE&amp;expiry=03JAN2019" TargetMode="External"/><Relationship Id="rId45" Type="http://schemas.openxmlformats.org/officeDocument/2006/relationships/hyperlink" Target="https://www.nseindia.com/live_market/dynaContent/live_watch/get_quote/GetQuoteFO.jsp?underlying=BANKNIFTY&amp;instrument=OPTIDX&amp;strike=26000.00&amp;type=PE&amp;expiry=03JAN2019" TargetMode="External"/><Relationship Id="rId66" Type="http://schemas.openxmlformats.org/officeDocument/2006/relationships/hyperlink" Target="https://www.nseindia.com/live_market/dynaContent/live_watch/get_quote/GetQuoteFO.jsp?underlying=BANKNIFTY&amp;instrument=OPTIDX&amp;strike=26700.00&amp;type=PE&amp;expiry=03JAN2019" TargetMode="External"/><Relationship Id="rId87" Type="http://schemas.openxmlformats.org/officeDocument/2006/relationships/hyperlink" Target="https://www.nseindia.com/live_market/dynaContent/live_watch/get_quote/GetQuoteFO.jsp?underlying=BANKNIFTY&amp;instrument=OPTIDX&amp;strike=27400.00&amp;type=PE&amp;expiry=03JAN2019" TargetMode="External"/><Relationship Id="rId110" Type="http://schemas.openxmlformats.org/officeDocument/2006/relationships/hyperlink" Target="https://www.nseindia.com/live_market/dynaContent/live_watch/get_quote/GetQuoteFO.jsp?underlying=BANKNIFTY&amp;instrument=OPTIDX&amp;strike=28300.00&amp;type=CE&amp;expiry=03JAN2019" TargetMode="External"/><Relationship Id="rId115" Type="http://schemas.openxmlformats.org/officeDocument/2006/relationships/hyperlink" Target="https://www.nseindia.com/live_market/dynaContent/live_watch/option_chain/optionDates.jsp?symbol=BANKNIFTY&amp;instrument=OPTIDX&amp;strike=28500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2" max="3" width="12.28515625" bestFit="1" customWidth="1"/>
    <col min="4" max="6" width="18.85546875" bestFit="1" customWidth="1"/>
  </cols>
  <sheetData>
    <row r="1" spans="1:6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>
      <c r="A2" s="1">
        <v>4100</v>
      </c>
      <c r="B2" s="1">
        <v>172450</v>
      </c>
      <c r="C2" s="1">
        <v>269450</v>
      </c>
      <c r="D2" s="1">
        <v>0</v>
      </c>
      <c r="E2" s="1">
        <v>45116895000</v>
      </c>
      <c r="F2" s="1">
        <v>45116895000</v>
      </c>
    </row>
    <row r="3" spans="1:6" ht="18">
      <c r="A3" s="1">
        <v>4200</v>
      </c>
      <c r="B3" s="1">
        <v>14850</v>
      </c>
      <c r="C3" s="1">
        <v>290050</v>
      </c>
      <c r="D3" s="1">
        <v>17245000</v>
      </c>
      <c r="E3" s="1">
        <v>40584765000</v>
      </c>
      <c r="F3" s="1">
        <v>40602010000</v>
      </c>
    </row>
    <row r="4" spans="1:6" ht="18">
      <c r="A4" s="1">
        <v>4300</v>
      </c>
      <c r="B4" s="1">
        <v>136600</v>
      </c>
      <c r="C4" s="1">
        <v>445950</v>
      </c>
      <c r="D4" s="1">
        <v>35975000</v>
      </c>
      <c r="E4" s="1">
        <v>36081640000</v>
      </c>
      <c r="F4" s="1">
        <v>36117615000</v>
      </c>
    </row>
    <row r="5" spans="1:6" ht="18">
      <c r="A5" s="1">
        <v>4400</v>
      </c>
      <c r="B5" s="1">
        <v>19100</v>
      </c>
      <c r="C5" s="1">
        <v>515050</v>
      </c>
      <c r="D5" s="1">
        <v>68365000</v>
      </c>
      <c r="E5" s="1">
        <v>31623110000</v>
      </c>
      <c r="F5" s="1">
        <v>31691475000</v>
      </c>
    </row>
    <row r="6" spans="1:6" ht="18">
      <c r="A6" s="1">
        <v>4500</v>
      </c>
      <c r="B6" s="1">
        <v>107800</v>
      </c>
      <c r="C6" s="1">
        <v>865250</v>
      </c>
      <c r="D6" s="1">
        <v>102665000</v>
      </c>
      <c r="E6" s="1">
        <v>27216085000</v>
      </c>
      <c r="F6" s="1">
        <v>27318750000</v>
      </c>
    </row>
    <row r="7" spans="1:6" ht="18">
      <c r="A7" s="1">
        <v>4600</v>
      </c>
      <c r="B7" s="1">
        <v>87500</v>
      </c>
      <c r="C7" s="1">
        <v>991950</v>
      </c>
      <c r="D7" s="1">
        <v>147745000</v>
      </c>
      <c r="E7" s="1">
        <v>22895585000</v>
      </c>
      <c r="F7" s="1">
        <v>23043330000</v>
      </c>
    </row>
    <row r="8" spans="1:6" ht="18">
      <c r="A8" s="1">
        <v>4700</v>
      </c>
      <c r="B8" s="1">
        <v>100400</v>
      </c>
      <c r="C8" s="1">
        <v>1165050</v>
      </c>
      <c r="D8" s="1">
        <v>201575000</v>
      </c>
      <c r="E8" s="1">
        <v>18674280000</v>
      </c>
      <c r="F8" s="1">
        <v>18875855000</v>
      </c>
    </row>
    <row r="9" spans="1:6" ht="18">
      <c r="A9" s="1">
        <v>4800</v>
      </c>
      <c r="B9" s="1">
        <v>478600</v>
      </c>
      <c r="C9" s="1">
        <v>2987500</v>
      </c>
      <c r="D9" s="1">
        <v>265445000</v>
      </c>
      <c r="E9" s="1">
        <v>14569480000</v>
      </c>
      <c r="F9" s="1">
        <v>14834925000</v>
      </c>
    </row>
    <row r="10" spans="1:6" ht="18">
      <c r="A10" s="1">
        <v>4900</v>
      </c>
      <c r="B10" s="1">
        <v>352900</v>
      </c>
      <c r="C10" s="1">
        <v>4019250</v>
      </c>
      <c r="D10" s="1">
        <v>377175000</v>
      </c>
      <c r="E10" s="1">
        <v>10763430000</v>
      </c>
      <c r="F10" s="1">
        <v>11140605000</v>
      </c>
    </row>
    <row r="11" spans="1:6" ht="18">
      <c r="A11" s="1">
        <v>5000</v>
      </c>
      <c r="B11" s="1">
        <v>573350</v>
      </c>
      <c r="C11" s="1">
        <v>5291150</v>
      </c>
      <c r="D11" s="1">
        <v>524195000</v>
      </c>
      <c r="E11" s="1">
        <v>7359305000</v>
      </c>
      <c r="F11" s="1">
        <v>7883500000</v>
      </c>
    </row>
    <row r="12" spans="1:6" ht="18">
      <c r="A12" s="1">
        <v>5100</v>
      </c>
      <c r="B12" s="1">
        <v>863650</v>
      </c>
      <c r="C12" s="1">
        <v>4651150</v>
      </c>
      <c r="D12" s="1">
        <v>728550000</v>
      </c>
      <c r="E12" s="1">
        <v>4484295000</v>
      </c>
      <c r="F12" s="1">
        <v>5212845000</v>
      </c>
    </row>
    <row r="13" spans="1:6" ht="18">
      <c r="A13" s="1">
        <v>5200</v>
      </c>
      <c r="B13" s="1">
        <v>2030500</v>
      </c>
      <c r="C13" s="1">
        <v>9787300</v>
      </c>
      <c r="D13" s="1">
        <v>1019270000</v>
      </c>
      <c r="E13" s="1">
        <v>2074400000</v>
      </c>
      <c r="F13" s="1">
        <v>3093670000</v>
      </c>
    </row>
    <row r="14" spans="1:6" ht="18">
      <c r="A14" s="1">
        <v>5300</v>
      </c>
      <c r="B14" s="1">
        <v>4233850</v>
      </c>
      <c r="C14" s="1">
        <v>9317950</v>
      </c>
      <c r="D14" s="1">
        <v>1513040000</v>
      </c>
      <c r="E14" s="1">
        <v>643235000</v>
      </c>
      <c r="F14" s="1">
        <v>2156275000</v>
      </c>
    </row>
    <row r="15" spans="1:6" ht="18">
      <c r="A15" s="1">
        <v>5400</v>
      </c>
      <c r="B15" s="1">
        <v>7100100</v>
      </c>
      <c r="C15" s="1">
        <v>4150150</v>
      </c>
      <c r="D15" s="1">
        <v>2430195000</v>
      </c>
      <c r="E15" s="1">
        <v>143865000</v>
      </c>
      <c r="F15" s="1">
        <v>2574060000</v>
      </c>
    </row>
    <row r="16" spans="1:6" ht="18">
      <c r="A16" s="1">
        <v>5500</v>
      </c>
      <c r="B16" s="1">
        <v>5251100</v>
      </c>
      <c r="C16" s="1">
        <v>508500</v>
      </c>
      <c r="D16" s="1">
        <v>4057360000</v>
      </c>
      <c r="E16" s="1">
        <v>59510000</v>
      </c>
      <c r="F16" s="1">
        <v>4116870000</v>
      </c>
    </row>
    <row r="17" spans="1:6" ht="18">
      <c r="A17" s="1">
        <v>5600</v>
      </c>
      <c r="B17" s="1">
        <v>3683350</v>
      </c>
      <c r="C17" s="1">
        <v>132250</v>
      </c>
      <c r="D17" s="1">
        <v>6209635000</v>
      </c>
      <c r="E17" s="1">
        <v>26005000</v>
      </c>
      <c r="F17" s="1">
        <v>6235640000</v>
      </c>
    </row>
    <row r="18" spans="1:6" ht="18">
      <c r="A18" s="1">
        <v>5700</v>
      </c>
      <c r="B18" s="1">
        <v>1108400</v>
      </c>
      <c r="C18" s="1">
        <v>157350</v>
      </c>
      <c r="D18" s="1">
        <v>8730245000</v>
      </c>
      <c r="E18" s="1">
        <v>5725000</v>
      </c>
      <c r="F18" s="1">
        <v>8735970000</v>
      </c>
    </row>
    <row r="19" spans="1:6" ht="18">
      <c r="A19" s="1">
        <v>5800</v>
      </c>
      <c r="B19" s="1">
        <v>273100</v>
      </c>
      <c r="C19" s="1">
        <v>33650</v>
      </c>
      <c r="D19" s="1">
        <v>11361695000</v>
      </c>
      <c r="E19" s="1">
        <v>1180000</v>
      </c>
      <c r="F19" s="1">
        <v>11362875000</v>
      </c>
    </row>
    <row r="20" spans="1:6" ht="18">
      <c r="A20" s="1">
        <v>5900</v>
      </c>
      <c r="B20" s="1">
        <v>92750</v>
      </c>
      <c r="C20" s="1">
        <v>11800</v>
      </c>
      <c r="D20" s="1">
        <v>14020455000</v>
      </c>
      <c r="E20" s="1">
        <v>0</v>
      </c>
      <c r="F20" s="1">
        <v>14020455000</v>
      </c>
    </row>
    <row r="21" spans="1:6" ht="18">
      <c r="A21" s="1">
        <v>6000</v>
      </c>
      <c r="B21" s="1">
        <v>0</v>
      </c>
      <c r="C21" s="1">
        <v>0</v>
      </c>
      <c r="D21" s="1">
        <v>16688490000</v>
      </c>
      <c r="E21" s="1">
        <v>0</v>
      </c>
      <c r="F21" s="1">
        <v>16688490000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1" workbookViewId="0">
      <selection activeCell="A25" sqref="A25:B45"/>
    </sheetView>
  </sheetViews>
  <sheetFormatPr defaultRowHeight="15"/>
  <cols>
    <col min="1" max="1" width="11" customWidth="1"/>
    <col min="2" max="3" width="14.85546875" customWidth="1"/>
    <col min="4" max="4" width="19.140625" customWidth="1"/>
    <col min="5" max="5" width="12.7109375" customWidth="1"/>
    <col min="6" max="6" width="13.28515625" customWidth="1"/>
    <col min="7" max="7" width="12" bestFit="1" customWidth="1"/>
  </cols>
  <sheetData>
    <row r="1" spans="1:8" ht="15.75">
      <c r="A1" t="s">
        <v>0</v>
      </c>
      <c r="B1" s="2" t="s">
        <v>1</v>
      </c>
      <c r="C1" s="2"/>
      <c r="D1" s="2" t="s">
        <v>3</v>
      </c>
      <c r="E1" s="2" t="s">
        <v>2</v>
      </c>
      <c r="F1" s="2" t="s">
        <v>4</v>
      </c>
      <c r="G1" s="2" t="s">
        <v>5</v>
      </c>
    </row>
    <row r="2" spans="1:8" ht="18.75" thickBot="1">
      <c r="A2" s="6">
        <v>23700</v>
      </c>
      <c r="B2" s="6">
        <v>0</v>
      </c>
      <c r="D2" s="9"/>
      <c r="E2" s="9">
        <v>0</v>
      </c>
      <c r="F2" s="9"/>
      <c r="G2" s="9"/>
      <c r="H2" s="9"/>
    </row>
    <row r="3" spans="1:8" ht="18.75" thickBot="1">
      <c r="A3" s="6">
        <v>23800</v>
      </c>
      <c r="B3" s="6">
        <v>0</v>
      </c>
      <c r="D3" s="9">
        <v>0</v>
      </c>
      <c r="E3" s="9">
        <v>0</v>
      </c>
      <c r="F3" s="9"/>
      <c r="G3" s="9"/>
      <c r="H3" s="9"/>
    </row>
    <row r="4" spans="1:8" ht="18.75" thickBot="1">
      <c r="A4" s="6">
        <v>23900</v>
      </c>
      <c r="B4" s="6">
        <v>0</v>
      </c>
      <c r="C4">
        <v>21</v>
      </c>
      <c r="D4" s="9">
        <v>0</v>
      </c>
      <c r="E4" s="9">
        <v>0</v>
      </c>
      <c r="F4" s="9"/>
      <c r="G4" s="9"/>
      <c r="H4" s="9"/>
    </row>
    <row r="5" spans="1:8" ht="18.75" thickBot="1">
      <c r="A5" s="6">
        <v>24000</v>
      </c>
      <c r="B5" s="6">
        <v>240</v>
      </c>
      <c r="C5">
        <v>20</v>
      </c>
      <c r="D5" s="9">
        <f>SUM(B4*100) + SUM(B3*200) +SUM(B2*100)</f>
        <v>0</v>
      </c>
      <c r="E5" s="9">
        <v>0</v>
      </c>
      <c r="F5" s="9"/>
      <c r="G5" s="9"/>
      <c r="H5" s="9"/>
    </row>
    <row r="6" spans="1:8" ht="18.75" thickBot="1">
      <c r="A6" s="6">
        <v>24100</v>
      </c>
      <c r="B6" s="6">
        <v>0</v>
      </c>
      <c r="C6">
        <v>19</v>
      </c>
      <c r="D6" s="9">
        <f>SUM(B5*100)+SUM(B4*200)+SUM(B3*300)+SUM(B2*400)</f>
        <v>24000</v>
      </c>
      <c r="E6" s="9"/>
      <c r="F6" s="9"/>
      <c r="G6" s="9"/>
      <c r="H6" s="9"/>
    </row>
    <row r="7" spans="1:8" ht="18.75" thickBot="1">
      <c r="A7" s="6">
        <v>24200</v>
      </c>
      <c r="B7" s="6">
        <v>0</v>
      </c>
      <c r="C7">
        <v>18</v>
      </c>
      <c r="D7" s="9">
        <v>48000</v>
      </c>
      <c r="E7" s="9"/>
      <c r="F7" s="9"/>
      <c r="G7" s="9"/>
      <c r="H7" s="9"/>
    </row>
    <row r="8" spans="1:8" ht="18.75" thickBot="1">
      <c r="A8" s="6">
        <v>24300</v>
      </c>
      <c r="B8" s="6">
        <v>0</v>
      </c>
      <c r="C8">
        <v>17</v>
      </c>
      <c r="D8" s="9">
        <v>72000</v>
      </c>
      <c r="E8" s="9"/>
      <c r="F8" s="9"/>
      <c r="G8" s="9"/>
      <c r="H8" s="9"/>
    </row>
    <row r="9" spans="1:8" ht="18.75" thickBot="1">
      <c r="A9" s="6">
        <v>24400</v>
      </c>
      <c r="B9" s="6">
        <v>0</v>
      </c>
      <c r="C9">
        <v>16</v>
      </c>
      <c r="D9" s="9">
        <v>96000</v>
      </c>
      <c r="E9" s="9"/>
      <c r="F9" s="9"/>
      <c r="G9" s="9"/>
      <c r="H9" s="9"/>
    </row>
    <row r="10" spans="1:8" ht="18.75" thickBot="1">
      <c r="A10" s="6">
        <v>24500</v>
      </c>
      <c r="B10" s="14">
        <v>1520</v>
      </c>
      <c r="C10" s="6">
        <v>15</v>
      </c>
      <c r="D10" s="9">
        <v>120000</v>
      </c>
      <c r="E10" s="9"/>
      <c r="F10" s="9"/>
      <c r="G10" s="9"/>
      <c r="H10" s="9"/>
    </row>
    <row r="11" spans="1:8" ht="18.75" thickBot="1">
      <c r="A11" s="6">
        <v>24600</v>
      </c>
      <c r="B11" s="6">
        <v>0</v>
      </c>
      <c r="C11" s="6">
        <v>14</v>
      </c>
      <c r="D11" s="9">
        <f>SUM(B10*100)+SUM(B9*200)+SUM(B8*300)+SUM(B7*400)+SUM(B6*500)+SUM(B5*600)+SUM(B4*700)+SUM(B3*100)+SUM(B2*900)</f>
        <v>296000</v>
      </c>
      <c r="E11" s="9"/>
      <c r="F11" s="9"/>
      <c r="G11" s="9"/>
      <c r="H11" s="9"/>
    </row>
    <row r="12" spans="1:8" ht="18.75" thickBot="1">
      <c r="A12" s="6">
        <v>24700</v>
      </c>
      <c r="B12" s="6">
        <v>0</v>
      </c>
      <c r="C12" s="6">
        <v>13</v>
      </c>
      <c r="D12" s="9">
        <f>SUM(B10*200)+SUM(B5*700)</f>
        <v>472000</v>
      </c>
      <c r="E12" s="9"/>
      <c r="F12" s="9"/>
      <c r="G12" s="9"/>
      <c r="H12" s="9"/>
    </row>
    <row r="13" spans="1:8" ht="18.75" thickBot="1">
      <c r="A13" s="6">
        <v>24800</v>
      </c>
      <c r="B13" s="6">
        <v>0</v>
      </c>
      <c r="C13">
        <v>12</v>
      </c>
      <c r="D13" s="9">
        <f>SUM(B10*100)+SUM(B5*800)</f>
        <v>344000</v>
      </c>
      <c r="E13" s="9"/>
      <c r="F13" s="9"/>
      <c r="G13" s="9"/>
      <c r="H13" s="9"/>
    </row>
    <row r="14" spans="1:8" ht="18.75" thickBot="1">
      <c r="A14" s="6">
        <v>24900</v>
      </c>
      <c r="B14" s="6">
        <v>0</v>
      </c>
      <c r="C14" s="6">
        <v>11</v>
      </c>
      <c r="D14" s="9">
        <f>SUM(B10*400)+SUM(B5*900)</f>
        <v>824000</v>
      </c>
      <c r="E14" s="9"/>
      <c r="F14" s="9"/>
      <c r="G14" s="9"/>
      <c r="H14" s="9"/>
    </row>
    <row r="15" spans="1:8" ht="18.75" thickBot="1">
      <c r="A15" s="6">
        <v>25000</v>
      </c>
      <c r="B15" s="14">
        <v>4820</v>
      </c>
      <c r="C15" s="6">
        <v>10</v>
      </c>
      <c r="D15" s="9">
        <f>SUM(B10*600)+SUM(B5*1100)</f>
        <v>1176000</v>
      </c>
      <c r="E15" s="9"/>
      <c r="F15" s="9"/>
      <c r="G15" s="9"/>
      <c r="H15" s="9"/>
    </row>
    <row r="16" spans="1:8" ht="18.75" thickBot="1">
      <c r="A16" s="6">
        <v>25100</v>
      </c>
      <c r="B16" s="6">
        <v>0</v>
      </c>
      <c r="C16" s="6">
        <v>9</v>
      </c>
      <c r="D16" s="9">
        <f>SUM(B15*100)+SUM(B10*700)+SUM(B5*12)</f>
        <v>1548880</v>
      </c>
      <c r="E16" s="9"/>
      <c r="F16" s="9"/>
      <c r="G16" s="9"/>
      <c r="H16" s="9"/>
    </row>
    <row r="17" spans="1:8" ht="18.75" thickBot="1">
      <c r="A17" s="6">
        <v>25200</v>
      </c>
      <c r="B17" s="6">
        <v>0</v>
      </c>
      <c r="C17" s="6">
        <v>8</v>
      </c>
      <c r="D17" s="9">
        <f>SUM(B15*200)+SUM(B10*700)+SUM(B5*12)</f>
        <v>2030880</v>
      </c>
      <c r="E17" s="9"/>
      <c r="F17" s="9"/>
      <c r="G17" s="9"/>
      <c r="H17" s="9"/>
    </row>
    <row r="18" spans="1:8" ht="18.75" thickBot="1">
      <c r="A18" s="6">
        <v>25300</v>
      </c>
      <c r="B18" s="6">
        <v>0</v>
      </c>
      <c r="C18" s="6">
        <v>7</v>
      </c>
      <c r="D18" s="9">
        <f>SUM(B15*300)+SUM(B10*800)+SUM(B5*13)</f>
        <v>2665120</v>
      </c>
      <c r="E18" s="9"/>
      <c r="F18" s="9"/>
      <c r="G18" s="9"/>
      <c r="H18" s="9"/>
    </row>
    <row r="19" spans="1:8" ht="18.75" thickBot="1">
      <c r="A19" s="6">
        <v>25400</v>
      </c>
      <c r="B19" s="6">
        <v>0</v>
      </c>
      <c r="C19" s="6">
        <v>6</v>
      </c>
      <c r="D19" s="9">
        <f>SUM(B15*400)+SUM(B10*900)+SUM(B5*14)</f>
        <v>3299360</v>
      </c>
      <c r="E19" s="9"/>
      <c r="F19" s="9"/>
      <c r="G19" s="9"/>
      <c r="H19" s="9"/>
    </row>
    <row r="20" spans="1:8" ht="18.75" thickBot="1">
      <c r="A20" s="6">
        <v>25500</v>
      </c>
      <c r="B20" s="6">
        <v>960</v>
      </c>
      <c r="C20" s="6">
        <v>5</v>
      </c>
      <c r="D20" s="9">
        <f>SUM(B15*500)+SUM(B10*10)+SUM(B5*15)</f>
        <v>2428800</v>
      </c>
      <c r="E20" s="9"/>
      <c r="F20" s="9"/>
      <c r="G20" s="9"/>
      <c r="H20" s="9"/>
    </row>
    <row r="21" spans="1:8" ht="18.75" thickBot="1">
      <c r="A21" s="6">
        <v>25600</v>
      </c>
      <c r="B21" s="6">
        <v>40</v>
      </c>
      <c r="C21" s="6">
        <v>4</v>
      </c>
      <c r="D21" s="9">
        <f>SUM(B20*100)+SUM(B15*600)+SUM(B10*1100)+SUM(B5*1600)</f>
        <v>5044000</v>
      </c>
      <c r="E21" s="9"/>
      <c r="F21" s="9"/>
      <c r="G21" s="9"/>
      <c r="H21" s="9"/>
    </row>
    <row r="22" spans="1:8" ht="18.75" thickBot="1">
      <c r="A22" s="6">
        <v>25700</v>
      </c>
      <c r="B22" s="6">
        <v>400</v>
      </c>
      <c r="C22" s="6">
        <v>3</v>
      </c>
      <c r="D22" s="9">
        <f>SUM(B21*100)+SUM(B20*200)+SUM(B15*700)+SUM(B10*1200)+SUM(B5*1700)</f>
        <v>5802000</v>
      </c>
    </row>
    <row r="23" spans="1:8" ht="18.75" thickBot="1">
      <c r="A23" s="6">
        <v>25800</v>
      </c>
      <c r="B23" s="6">
        <v>60</v>
      </c>
      <c r="C23" s="6">
        <v>2</v>
      </c>
      <c r="D23" s="9">
        <f>SUM(B22*100)+SUM(B21*200)+SUM(B20*300)+SUM(B15*800)+SUM(B10*1300)+SUM(B5*1800)</f>
        <v>6600000</v>
      </c>
    </row>
    <row r="24" spans="1:8" ht="18.75" thickBot="1">
      <c r="A24" s="6">
        <v>25900</v>
      </c>
      <c r="B24" s="6">
        <v>160</v>
      </c>
      <c r="C24" s="6">
        <v>1</v>
      </c>
      <c r="D24" s="9">
        <f>SUM(B23*100)+SUM(B22*200)+SUM(B21*300)+SUM(B20*400)+SUM(B15*900)+SUM(B10*1400)+SUM(B5*1900)</f>
        <v>7404000</v>
      </c>
    </row>
    <row r="25" spans="1:8" ht="18.75" thickBot="1">
      <c r="A25" s="6">
        <v>26000</v>
      </c>
      <c r="B25" s="14">
        <v>69700</v>
      </c>
      <c r="D25" s="9">
        <f>SUM(B24*100)+SUM(B23*200)+SUM(B22*300)+SUM(B21*400)+SUM(B20*500)+SUM(B15*1000)+SUM(B10*1500)+SUM(B5*2000)</f>
        <v>8224000</v>
      </c>
    </row>
    <row r="26" spans="1:8" ht="18.75" thickBot="1">
      <c r="A26" s="6">
        <v>26100</v>
      </c>
      <c r="B26" s="14">
        <v>1620</v>
      </c>
      <c r="C26" s="6"/>
      <c r="D26" s="9"/>
    </row>
    <row r="27" spans="1:8" ht="18.75" thickBot="1">
      <c r="A27" s="6">
        <v>26200</v>
      </c>
      <c r="B27" s="14">
        <v>15080</v>
      </c>
      <c r="C27" s="6"/>
      <c r="D27" s="9"/>
    </row>
    <row r="28" spans="1:8" ht="18.75" thickBot="1">
      <c r="A28" s="6">
        <v>26300</v>
      </c>
      <c r="B28" s="14">
        <v>13480</v>
      </c>
      <c r="C28" s="6"/>
      <c r="D28" s="9"/>
    </row>
    <row r="29" spans="1:8" ht="18.75" thickBot="1">
      <c r="A29" s="6">
        <v>26400</v>
      </c>
      <c r="B29" s="14">
        <v>51380</v>
      </c>
      <c r="C29" s="6"/>
      <c r="D29" s="9"/>
    </row>
    <row r="30" spans="1:8" ht="18.75" thickBot="1">
      <c r="A30" s="6">
        <v>26500</v>
      </c>
      <c r="B30" s="14">
        <v>81420</v>
      </c>
      <c r="C30" s="6"/>
      <c r="D30" s="9"/>
    </row>
    <row r="31" spans="1:8" ht="18.75" thickBot="1">
      <c r="A31" s="6">
        <v>26600</v>
      </c>
      <c r="B31" s="14">
        <v>16520</v>
      </c>
      <c r="C31" s="6"/>
      <c r="D31" s="9"/>
    </row>
    <row r="32" spans="1:8" ht="18.75" thickBot="1">
      <c r="A32" s="6">
        <v>26700</v>
      </c>
      <c r="B32" s="14">
        <v>50920</v>
      </c>
      <c r="C32" s="6"/>
      <c r="D32" s="9"/>
    </row>
    <row r="33" spans="1:4" ht="18.75" thickBot="1">
      <c r="A33" s="6">
        <v>26800</v>
      </c>
      <c r="B33" s="14">
        <v>46400</v>
      </c>
      <c r="C33" s="6"/>
      <c r="D33" s="9"/>
    </row>
    <row r="34" spans="1:4" ht="18.75" thickBot="1">
      <c r="A34" s="6">
        <v>26900</v>
      </c>
      <c r="B34" s="14">
        <v>56340</v>
      </c>
      <c r="C34" s="6"/>
      <c r="D34" s="9"/>
    </row>
    <row r="35" spans="1:4" ht="18.75" thickBot="1">
      <c r="A35" s="6">
        <v>27000</v>
      </c>
      <c r="B35" s="14">
        <v>354060</v>
      </c>
      <c r="C35" s="6"/>
      <c r="D35" s="9"/>
    </row>
    <row r="36" spans="1:4" ht="18.75" thickBot="1">
      <c r="A36" s="6">
        <v>27100</v>
      </c>
      <c r="B36" s="14">
        <v>167440</v>
      </c>
      <c r="C36" s="6"/>
      <c r="D36" s="9"/>
    </row>
    <row r="37" spans="1:4" ht="18.75" thickBot="1">
      <c r="A37" s="6">
        <v>27200</v>
      </c>
      <c r="B37" s="9">
        <v>309780</v>
      </c>
      <c r="C37" s="6"/>
      <c r="D37" s="9"/>
    </row>
    <row r="38" spans="1:4" ht="18.75" thickBot="1">
      <c r="A38" s="6">
        <v>27300</v>
      </c>
      <c r="B38" s="9">
        <v>403120</v>
      </c>
      <c r="C38" s="6"/>
      <c r="D38" s="9"/>
    </row>
    <row r="39" spans="1:4" ht="18.75" thickBot="1">
      <c r="A39" s="6">
        <v>27400</v>
      </c>
      <c r="B39" s="9">
        <v>379940</v>
      </c>
      <c r="C39" s="6"/>
      <c r="D39" s="9"/>
    </row>
    <row r="40" spans="1:4" ht="18.75" thickBot="1">
      <c r="A40" s="6">
        <v>27500</v>
      </c>
      <c r="B40" s="9">
        <v>739980</v>
      </c>
      <c r="C40" s="6"/>
      <c r="D40" s="9"/>
    </row>
    <row r="41" spans="1:4" ht="18.75" thickBot="1">
      <c r="A41" s="6">
        <v>27600</v>
      </c>
      <c r="B41" s="9">
        <v>235800</v>
      </c>
      <c r="C41" s="6"/>
      <c r="D41" s="9"/>
    </row>
    <row r="42" spans="1:4" ht="18.75" thickBot="1">
      <c r="A42" s="6">
        <v>27700</v>
      </c>
      <c r="B42" s="9">
        <v>242100</v>
      </c>
      <c r="C42" s="6"/>
      <c r="D42" s="9"/>
    </row>
    <row r="43" spans="1:4" ht="18.75" thickBot="1">
      <c r="A43" s="6">
        <v>27800</v>
      </c>
      <c r="B43" s="9">
        <v>224820</v>
      </c>
      <c r="C43" s="6"/>
      <c r="D43" s="9"/>
    </row>
    <row r="44" spans="1:4" ht="18.75" thickBot="1">
      <c r="A44" s="6">
        <v>27900</v>
      </c>
      <c r="B44" s="9">
        <v>146020</v>
      </c>
      <c r="C44" s="6"/>
      <c r="D44" s="9"/>
    </row>
    <row r="45" spans="1:4" ht="18.75" thickBot="1">
      <c r="A45" s="6">
        <v>28000</v>
      </c>
      <c r="B45" s="9">
        <v>432860</v>
      </c>
      <c r="C45" s="6"/>
      <c r="D45" s="9"/>
    </row>
    <row r="46" spans="1:4" ht="18.75" thickBot="1">
      <c r="A46" s="6">
        <v>28100</v>
      </c>
      <c r="B46" s="9">
        <v>126160</v>
      </c>
      <c r="C46" s="6"/>
      <c r="D46" s="9"/>
    </row>
    <row r="47" spans="1:4" ht="18.75" thickBot="1">
      <c r="A47" s="6">
        <v>28200</v>
      </c>
      <c r="B47" s="9">
        <v>95260</v>
      </c>
      <c r="C47" s="6"/>
      <c r="D47" s="9"/>
    </row>
    <row r="48" spans="1:4" ht="18.75" thickBot="1">
      <c r="A48" s="6">
        <v>28300</v>
      </c>
      <c r="B48" s="9">
        <v>47760</v>
      </c>
      <c r="C48" s="6"/>
      <c r="D48" s="9"/>
    </row>
    <row r="49" spans="1:4" ht="18.75" thickBot="1">
      <c r="A49" s="6">
        <v>28400</v>
      </c>
      <c r="B49" s="9">
        <v>14360</v>
      </c>
      <c r="C49" s="6"/>
      <c r="D49" s="9"/>
    </row>
    <row r="50" spans="1:4" ht="18.75" thickBot="1">
      <c r="A50" s="6">
        <v>28500</v>
      </c>
      <c r="B50" s="9">
        <v>222200</v>
      </c>
      <c r="C50" s="6"/>
      <c r="D50" s="9"/>
    </row>
    <row r="51" spans="1:4" ht="18.75" thickBot="1">
      <c r="A51" s="6">
        <v>28600</v>
      </c>
      <c r="B51" s="9">
        <v>9000</v>
      </c>
      <c r="C51" s="6"/>
      <c r="D51" s="9"/>
    </row>
    <row r="52" spans="1:4" ht="18.75" thickBot="1">
      <c r="A52" s="6">
        <v>28700</v>
      </c>
      <c r="B52" s="10">
        <v>0</v>
      </c>
      <c r="C52" s="6"/>
      <c r="D52" s="9"/>
    </row>
    <row r="53" spans="1:4" ht="18.75" thickBot="1">
      <c r="A53" s="6">
        <v>28800</v>
      </c>
      <c r="B53" s="10">
        <v>0</v>
      </c>
      <c r="C53" s="6"/>
      <c r="D53" s="9"/>
    </row>
    <row r="54" spans="1:4" ht="18.75" thickBot="1">
      <c r="A54" s="6">
        <v>28900</v>
      </c>
      <c r="B54" s="9">
        <v>1540</v>
      </c>
      <c r="C54" s="6"/>
      <c r="D54" s="9"/>
    </row>
    <row r="55" spans="1:4" ht="18">
      <c r="C55" s="25"/>
    </row>
    <row r="56" spans="1:4" ht="18">
      <c r="C56" s="25"/>
    </row>
    <row r="57" spans="1:4" ht="18">
      <c r="C57" s="25"/>
    </row>
    <row r="58" spans="1:4" ht="18">
      <c r="C58" s="25"/>
    </row>
    <row r="59" spans="1:4" ht="18">
      <c r="C59" s="25"/>
    </row>
    <row r="60" spans="1:4" ht="18">
      <c r="C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E23" sqref="E23"/>
    </sheetView>
  </sheetViews>
  <sheetFormatPr defaultRowHeight="15"/>
  <cols>
    <col min="1" max="1" width="12.140625" customWidth="1"/>
    <col min="2" max="2" width="12.7109375" customWidth="1"/>
    <col min="3" max="3" width="12" bestFit="1" customWidth="1"/>
    <col min="4" max="4" width="13.85546875" customWidth="1"/>
    <col min="5" max="5" width="15.140625" customWidth="1"/>
    <col min="6" max="6" width="12" bestFit="1" customWidth="1"/>
    <col min="9" max="9" width="11" bestFit="1" customWidth="1"/>
    <col min="11" max="11" width="11.7109375" bestFit="1" customWidth="1"/>
  </cols>
  <sheetData>
    <row r="1" spans="1:14" ht="15.75">
      <c r="A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M1" t="s">
        <v>22</v>
      </c>
      <c r="N1">
        <v>26500</v>
      </c>
    </row>
    <row r="2" spans="1:14" ht="18.75" thickBot="1">
      <c r="A2" s="6">
        <v>26300</v>
      </c>
      <c r="B2" s="14">
        <v>13600</v>
      </c>
      <c r="C2">
        <v>0</v>
      </c>
      <c r="D2" s="9">
        <v>129520</v>
      </c>
      <c r="E2">
        <f>($A22-$A$2)*D21+($A21-$A$2)*D21+($A20-$A$2)*D20+($A19-$A$2)*D19+($A18-$A$2)*D18+($A17-$A$2)*D17+($A16-$A$2)*D16+($A15-$A$2)*D15+($A14-$A$2)*D14+($A13-$A$2)*D13+($A12-$A$2)*D12+($A11-$A$2)*D11+($A10-$A$2)*D10+($A9-$A$2)*D9+($A8-$A$2)*D8+($A7-$A$2)*D7+($A6-$A$2)*D6+($A5-$A$2)*D5+($A4-$A$2)*D4+($A3-$A$2)*D3</f>
        <v>5567580000</v>
      </c>
      <c r="F2">
        <v>3126390000</v>
      </c>
      <c r="I2">
        <f>$A22-$A$22</f>
        <v>0</v>
      </c>
    </row>
    <row r="3" spans="1:14" ht="18.75" thickBot="1">
      <c r="A3" s="6">
        <v>26400</v>
      </c>
      <c r="B3" s="14">
        <v>49760</v>
      </c>
      <c r="C3">
        <f>SUM(B2*100)</f>
        <v>1360000</v>
      </c>
      <c r="D3" s="9">
        <v>221980</v>
      </c>
      <c r="E3">
        <f>($A22-$A$3)*D22+($A21-$A$3)*D21+($A20-$A$3)*D20+($A19-$A$3)*D19+($A18-$A$3)*D18+($A17-$A$3)*D17+($A16-$A$3)*D16+($A15-$A$3)*D15+($A14-$A$3)*D14+($A13-$A$3)*D13+($A12-$A$3)*D12+($A11-$A$3)*D11+($A10-$A$3)*D10+($A9-$A$3)*D9+($A8-$A$3)*D8+($A7-$A$3)*D7+($A6-$A$3)*D6+($A5-$A$3)*D5+($A4-$A$3)*D4</f>
        <v>4774848000</v>
      </c>
      <c r="F3">
        <f t="shared" ref="F3:F22" si="0">SUM(E3,C3)</f>
        <v>4776208000</v>
      </c>
      <c r="I3">
        <f>($A3-$A$2 )* B2</f>
        <v>1360000</v>
      </c>
    </row>
    <row r="4" spans="1:14" ht="18.75" thickBot="1">
      <c r="A4" s="6">
        <v>26500</v>
      </c>
      <c r="B4" s="14">
        <v>68520</v>
      </c>
      <c r="C4">
        <f>SUM(B3*100)+SUM(B2*200)</f>
        <v>7696000</v>
      </c>
      <c r="D4" s="9">
        <v>753760</v>
      </c>
      <c r="E4">
        <f>($A22-$A$4)*D22+($A21-$A$4)*D21+($A20-$A$4)*D20+($A19-$A$4)*D19+($A18-$A$4)*D18+($A17-$A$4)*D17+($A16-$A$4)*D16+($A15-$A$4)*D15+($A14-$A$4)*D14+($A13-$A$4)*D13+($A12-$A$4)*D12+($A11-$A$4)*D11+($A10-$A$4)*D10+($A9-$A$4)*D9+($A8-$A$4)*D8+($A7-$A$4)*D7+($A6-$A$4)*D6+($A5-$A$4)*D5</f>
        <v>4004274000</v>
      </c>
      <c r="F4">
        <f t="shared" si="0"/>
        <v>4011970000</v>
      </c>
      <c r="I4">
        <f>($A4-$A$3 )* B3+($A4-$A$2)*B2</f>
        <v>7696000</v>
      </c>
    </row>
    <row r="5" spans="1:14" ht="18.75" thickBot="1">
      <c r="A5" s="6">
        <v>26600</v>
      </c>
      <c r="B5" s="14">
        <v>13460</v>
      </c>
      <c r="C5">
        <f>SUM(B4*100)+SUM(B3*200)+SUM(B2*300)</f>
        <v>20884000</v>
      </c>
      <c r="D5" s="9">
        <v>225560</v>
      </c>
      <c r="E5">
        <f>($A22-$A$5)*D21+($A21-$A$5)*D21+($A20-$A$5)*D20+($A19-$A$5)*D19+($A18-$A$5)*D18+($A17-$A$5)*D17+($A16-$A$5)*D16+($A15-$A$5)*D15+($A14-$A$5)*D14+($A13-$A$5)*D13+($A12-$A$5)*D12+($A11-$A$5)*D11+($A10-$A$5)*D10+($A9-$A$5)*D9+($A8-$A$5)*D8+($A7-$A$5)*D7+($A6-$A$5)*D6</f>
        <v>3309042000</v>
      </c>
      <c r="F5">
        <f t="shared" si="0"/>
        <v>3329926000</v>
      </c>
      <c r="I5">
        <f>($A5-$A$4 )* B4+($A5-$A$3 )*B3+($A5-$A$2)*B2</f>
        <v>20884000</v>
      </c>
    </row>
    <row r="6" spans="1:14" ht="18.75" thickBot="1">
      <c r="A6" s="6">
        <v>26700</v>
      </c>
      <c r="B6" s="14">
        <v>38200</v>
      </c>
      <c r="C6">
        <f>SUM(B5*100)+SUM(B4*200)+SUM(B3*300)+SUM(B2*400)</f>
        <v>35418000</v>
      </c>
      <c r="D6" s="9">
        <v>438060</v>
      </c>
      <c r="E6">
        <f>($A22-$A$6)*D22+($A21-$A$6)*D21+($A20-$A$6)*D20+($A19-$A$6)*D19+($A18-$A$6)*D18+($A17-$A$6)*D17+($A16-$A$6)*D16+($A15-$A$6)*D15+($A14-$A$6)*D14+($A13-$A$6)*D13+($A12-$A$6)*D12+($A11-$A$6)*D11+($A10-$A$6)*D10+($A9-$A$6)*D9+($A8-$A$6)*D8+($A7-$A$6)*D7</f>
        <v>2636434000</v>
      </c>
      <c r="F6">
        <f t="shared" si="0"/>
        <v>2671852000</v>
      </c>
      <c r="I6">
        <f>($A6-$A$5 )* B5+($A6-$A$4 )* B4+($A6-$A$3 )*B3+($A6-$A$2)*B2</f>
        <v>35418000</v>
      </c>
    </row>
    <row r="7" spans="1:14" ht="18.75" thickBot="1">
      <c r="A7" s="6">
        <v>26800</v>
      </c>
      <c r="B7" s="14">
        <v>34100</v>
      </c>
      <c r="C7">
        <f>SUM(B6*100)+SUM(B5*200)+SUM(B4*300)+SUM(B3*400)+SUM(B2*500)</f>
        <v>53772000</v>
      </c>
      <c r="D7" s="9">
        <v>544380</v>
      </c>
      <c r="E7">
        <f>($A22-$A$7)*D22+($A21-$A$7)*D21+($A20-$A$7)*D20+($A19-$A$7)*D19+($A18-$A$7)*D18+($A17-$A$7)*D17+($A16-$A$7)*D16+($A15-$A$7)*D15+($A14-$A$7)*D14+($A13-$A$7)*D13+($A12-$A$7)*D12+($A11-$A$7)*D11+($A10-$A$7)*D10+($A9-$A$7)*D9+($A8-$A$7)*D8</f>
        <v>2007598000</v>
      </c>
      <c r="F7">
        <f t="shared" si="0"/>
        <v>2061370000</v>
      </c>
      <c r="I7">
        <f>($A7-$A$6 )* B6+($A7-$A$5 )* B5+($A7-$A$4 )* B4+($A7-$A$3 )*B3+($A7-$A$2)*B2</f>
        <v>53772000</v>
      </c>
    </row>
    <row r="8" spans="1:14" ht="18.75" thickBot="1">
      <c r="A8" s="6">
        <v>26900</v>
      </c>
      <c r="B8" s="14">
        <v>33360</v>
      </c>
      <c r="C8">
        <f>SUM(B7*100)+SUM(B6*200)+SUM(B5*300)+SUM(B4*400)+SUM(B3*500)+SUM(B2*600)</f>
        <v>75536000</v>
      </c>
      <c r="D8" s="9">
        <v>549520</v>
      </c>
      <c r="E8">
        <f>($A22-$A$8)*D22+($A21-$A$8)*D21+($A20-$A$8)*D20+($A19-$A$8)*D19+($A18-$A$8)*D18+($A17-$A$8)*D17+($A16-$A$8)*D16+($A15-$A$8)*D15+($A14-$A$8)*D14+($A13-$A$8)*D13+($A12-$A$8)*D12+($A11-$A$8)*D11+($A10-$A$8)*D10+($A9-$A$8)*D9</f>
        <v>1433200000</v>
      </c>
      <c r="F8">
        <f t="shared" si="0"/>
        <v>1508736000</v>
      </c>
      <c r="I8">
        <f>($A8-$A$7 )* B7+($A8-$A$6 )* B6+($A8-$A$5 )* B5+($A8-$A$4 )* B4+($A8-$A$3 )*B3+($A8-$A$2)*B2</f>
        <v>75536000</v>
      </c>
    </row>
    <row r="9" spans="1:14" ht="18.75" thickBot="1">
      <c r="A9" s="6">
        <v>27000</v>
      </c>
      <c r="B9" s="14">
        <v>250700</v>
      </c>
      <c r="C9">
        <f>SUM(B8*100)+SUM(B7*200)+SUM(B6*300)+SUM(B5*400)+SUM(B4*500)+SUM(B3*600)+SUM(B2*700)</f>
        <v>100636000</v>
      </c>
      <c r="D9" s="9">
        <v>1637180</v>
      </c>
      <c r="E9">
        <f>($A22-$A$9)*D22+($A21-$A$9)*D21+($A20-$A$9)*D20+($A19-$A$9)*D19+($A18-$A$9)*D18+($A17-$A$9)*D17+($A16-$A$9)*D16+($A15-$A$9)*D15+($A14-$A$9)*D14+($A13-$A$9)*D13+($A12-$A$9)*D12+($A11-$A$9)*D11+($A10-$A$9)*D10</f>
        <v>913754000</v>
      </c>
      <c r="F9">
        <f t="shared" si="0"/>
        <v>1014390000</v>
      </c>
      <c r="I9">
        <f>($A9-$A$8 )* B8+($A9-$A$7 )* B7+($A9-$A$6 )* B6+($A9-$A$5 )* B5+($A9-$A$4 )* B4+($A9-$A$3 )*B3+($A9-$A$2)*B2</f>
        <v>100636000</v>
      </c>
    </row>
    <row r="10" spans="1:14" ht="18.75" thickBot="1">
      <c r="A10" s="6">
        <v>27100</v>
      </c>
      <c r="B10" s="14">
        <v>153720</v>
      </c>
      <c r="C10">
        <f>SUM(B9*100)+SUM(B8*200)+SUM(B7*300)+SUM(B6*400)+SUM(B5*500)+SUM(B4*600)+SUM(B3*700)+SUM(B2*800)</f>
        <v>150806000</v>
      </c>
      <c r="D10" s="9">
        <v>834380</v>
      </c>
      <c r="E10">
        <f>($A22-$A$10)*D22+($A21-$A$10)*D21+($A20-$A$10)*D20+($A19-$A$10)*D19+($A18-$A$10)*D18+($A17-$A$10)*D17+($A16-$A$10)*D16+($A15-$A$10)*D15+($A14-$A$10)*D14+($A13-$A$10)*D13+($A12-$A$10)*D12+($A11-$A$10)*D11</f>
        <v>558026000</v>
      </c>
      <c r="F10">
        <f t="shared" si="0"/>
        <v>708832000</v>
      </c>
      <c r="I10">
        <f>($A10-$A$9 )* B9+($A10-$A$8 )* B8+($A10-$A$7 )* B7+($A10-$A$6 )* B6+($A10-$A$5 )* B5+($A10-$A$4 )* B4+($A10-$A$3 )*B3+($A10-$A$2)*B2</f>
        <v>150806000</v>
      </c>
    </row>
    <row r="11" spans="1:14" ht="18.75" thickBot="1">
      <c r="A11" s="6">
        <v>27200</v>
      </c>
      <c r="B11" s="14">
        <v>340740</v>
      </c>
      <c r="C11">
        <f>SUM(B10*100)+SUM(B9*200)+SUM(B8*300)+SUM(B7*400)+SUM(B6*500)+SUM(B5*600)+SUM(B4*700)+SUM(B3*800)+SUM(B2*900)</f>
        <v>216348000</v>
      </c>
      <c r="D11" s="9">
        <v>1028220</v>
      </c>
      <c r="E11">
        <f>($A22-$A$11)*D22+($A21-$A$11)*D21+($A20-$A$11)*D20+($A19-$A$11)*D19+($A18-$A$11)*D18+($A17-$A$11)*D17+($A16-$A$11)*D16+($A15-$A$11)*D15+($A14-$A$11)*D14+($A13-$A$11)*D13+($A12-$A$11)*D12</f>
        <v>285736000</v>
      </c>
      <c r="F11">
        <f t="shared" si="0"/>
        <v>502084000</v>
      </c>
      <c r="I11">
        <f>($A11-$A$10 )* B10+($A11-$A$9 )* B9+($A11-$A$8 )* B8+($A11-$A$7 )* B7+($A11-$A$6 )* B6+($A11-$A$5 )* B5+($A11-$A$4 )* B4+($A11-$A$3 )*B3+($A11-$A$2)*B2</f>
        <v>216348000</v>
      </c>
    </row>
    <row r="12" spans="1:14" ht="18.75" thickBot="1">
      <c r="A12" s="6">
        <v>27300</v>
      </c>
      <c r="B12" s="14">
        <v>575300</v>
      </c>
      <c r="C12">
        <f>SUM(B11*100)+SUM(B10*200)+SUM(B9*300)+SUM(B8*400)+SUM(B7*500)+SUM(B6*600)+SUM(B5*700)+SUM(B4*800)+SUM(B3*900)+SUM(B2*1000)</f>
        <v>315964000</v>
      </c>
      <c r="D12" s="9">
        <v>945000</v>
      </c>
      <c r="E12">
        <f>($A22-$A$12)*D22+($A21-$A$12)*D21+($A20-$A$12)*D20+($A19-$A$12)*D19+($A18-$A$12)*D18+($A17-$A$12)*D17+($A16-$A$12)*D16+($A15-$A$12)*D15+($A14-$A$12)*D14+($A13-$A$12)*D13</f>
        <v>116268000</v>
      </c>
      <c r="F12">
        <f t="shared" si="0"/>
        <v>432232000</v>
      </c>
      <c r="I12">
        <f>($A12-$A$11 )* B11+($A12-$A$10 )* B10+($A12-$A$9 )* B9+($A12-$A$8 )* B8+($A12-$A$7 )* B7+($A12-$A$6 )* B6+($A12-$A$5 )* B5+($A12-$A$4 )* B4+($A12-$A$3 )*B3+($A12-$A$2)*B2</f>
        <v>315964000</v>
      </c>
    </row>
    <row r="13" spans="1:14" ht="18.75" thickBot="1">
      <c r="A13" s="6">
        <v>27400</v>
      </c>
      <c r="B13" s="9">
        <v>846480</v>
      </c>
      <c r="C13">
        <f>SUM(B12*(100)+SUM(B11*200)+SUM(B10*300)+SUM(B9*400)+SUM(B8*500)+SUM(B7*600)+SUM(B6*700)+SUM(B5*800)+SUM(B4*900)+SUM(B3*1000)+SUM(B2*1100))</f>
        <v>473110000</v>
      </c>
      <c r="D13" s="14">
        <v>504000</v>
      </c>
      <c r="E13">
        <f>($A22-$A$13)*D22+($A21-$A$13)*D21+($A20-$A$13)*D20+($A19-$A$13)*D19+($A18-$A$13)*D18+($A17-$A$13)*D17+($A16-$A$13)*D16+($A15-$A$13)*D15+($A14-$A$13)*D14</f>
        <v>41300000</v>
      </c>
      <c r="F13">
        <f t="shared" si="0"/>
        <v>514410000</v>
      </c>
      <c r="I13">
        <f>($A13-$A$12 )* B12+($A13-$A$11 )* B11+($A13-$A$10 )* B10+($A13-$A$9 )* B9+($A13-$A$8 )* B8+($A13-$A$7 )* B7+($A13-$A$6 )* B6+($A13-$A$5 )* B5+($A13-$A$4 )* B4+($A13-$A$3 )*B3+($A13-$A$2)*B2</f>
        <v>473110000</v>
      </c>
    </row>
    <row r="14" spans="1:14" ht="18.75" thickBot="1">
      <c r="A14" s="6">
        <v>27500</v>
      </c>
      <c r="B14" s="9">
        <v>1528100</v>
      </c>
      <c r="C14">
        <f>SUM(B13*100)+SUM(B12*200)+SUM(B11*300)+SUM(B10*400)+SUM(B9*500)+SUM(B8*600)+SUM(B7*700)+SUM(B6*800)+SUM(B5*900)+SUM(B4*1000)+SUM(B3*1100)+SUM(B2*1200)</f>
        <v>714904000</v>
      </c>
      <c r="D14" s="14">
        <v>171920</v>
      </c>
      <c r="E14">
        <f>($A22-$A$14)*D22+($A21-$A$14)*D21+($A20-$A$14)*D20+($A19-$A$14)*D19+($A18-$A$14)*D17+($A17-$A$14)*D16+($A16-$A$14)*D15</f>
        <v>21648000</v>
      </c>
      <c r="F14">
        <f t="shared" si="0"/>
        <v>736552000</v>
      </c>
      <c r="I14">
        <f>($A14-$A$13 )* B13+($A14-$A$12 )* B12+($A14-$A$11 )* B11+($A14-$A$10 )* B10+($A14-$A$9 )* B9+($A14-$A$8 )* B8+($A14-$A$7 )* B7+($A14-$A$6 )* B6+($A14-$A$5 )* B5+($A14-$A$4 )* B4+($A14-$A$3 )*B3+($A14-$A$2)*B2</f>
        <v>714904000</v>
      </c>
    </row>
    <row r="15" spans="1:14" ht="18.75" thickBot="1">
      <c r="A15" s="6">
        <v>27600</v>
      </c>
      <c r="B15" s="9">
        <v>837980</v>
      </c>
      <c r="C15">
        <f>SUM(B14*100)+SUM(B13*200)+SUM(B12*300)+SUM(B11*400)+SUM(B10*500)+SUM(B9*600)+SUM(B8*700)+SUM(B7*800)+SUM(B6*900)+SUM(B5*1000)+SUM(B4*1100)+SUM(B3*1200)+SUM(B2*1300)</f>
        <v>1109508000</v>
      </c>
      <c r="D15" s="14">
        <v>41940</v>
      </c>
      <c r="E15">
        <f>($A22-$A$15)*D22+($A21-$A$15)*D21+($A20-$A$15)*D20+($A19-$A$15)*D19+($A18-$A$15)*D18+($A17-$A$15)*D17+($A16-$A$15)*D16</f>
        <v>9356000</v>
      </c>
      <c r="F15">
        <f t="shared" si="0"/>
        <v>1118864000</v>
      </c>
      <c r="I15">
        <f>($A15-$A$14 )* B14+($A15-$A$13 )* B13+($A15-$A$12 )* B12+($A15-$A$11 )* B11+($A15-$A$10 )* B10+($A15-$A$9 )* B9+($A15-$A$8 )* B8+($A15-$A$7 )* B7+($A15-$A$6 )* B6+($A15-$A$5 )* B5+($A15-$A$4 )* B4+($A15-$A$3 )*B3+($A15-$A$2)*B2</f>
        <v>1109508000</v>
      </c>
    </row>
    <row r="16" spans="1:14" ht="18.75" thickBot="1">
      <c r="A16" s="6">
        <v>27700</v>
      </c>
      <c r="B16" s="9">
        <v>821300</v>
      </c>
      <c r="C16">
        <f>SUM(B15*100)+SUM(B14*200)+SUM(B13*300)+SUM(B12*400)+SUM(B11*500)+SUM(B10*600)+SUM(B9*700)+SUM(B8*800)+SUM(B7*900)+SUM(B6*1000)+SUM(B5*1100)+SUM(B4*1200)+SUM(B3*1300)+SUM(B2*1400)</f>
        <v>1587910000</v>
      </c>
      <c r="D16" s="14">
        <v>6040</v>
      </c>
      <c r="E16">
        <f>($A22-$A$16)*D22+($A21-$A$16)*D21+($A20-$A$16)*D20+($A19-$A$16)*D19+($A18-$A$16)*D18+($A17-$A$16)*D17</f>
        <v>6174000</v>
      </c>
      <c r="F16">
        <f t="shared" si="0"/>
        <v>1594084000</v>
      </c>
      <c r="I16">
        <f>($A16-$A$15)* B15+($A16-$A$14 )* B14+($A16-$A$13 )* B13+($A16-$A$12 )* B12+($A16-$A$11 )* B11+($A16-$A$10 )* B10+($A16-$A$9 )* B9+($A16-$A$8 )* B8+($A16-$A$7 )* B7+($A16-$A$6 )* B6+($A16-$A$5 )* B5+($A16-$A$4 )* B4+($A16-$A$3 )*B3+($A16-$A$2)*B2</f>
        <v>1587910000</v>
      </c>
    </row>
    <row r="17" spans="1:9" ht="18.75" thickBot="1">
      <c r="A17" s="6">
        <v>27800</v>
      </c>
      <c r="B17" s="9">
        <v>611280</v>
      </c>
      <c r="C17">
        <f>SUM(B16*100)+SUM(B15*200)+SUM(B14*300)+SUM(B13*400)+SUM(B12*500)+SUM(B11*600)+SUM(B10*700)+SUM(B9*800)+SUM(B8*900)+SUM(B7*1000)+SUM(B6*1100)+SUM(B5*1200)+SUM(B4*1300)+SUM(B3*1400)+SUM(B2*1500)</f>
        <v>2148442000</v>
      </c>
      <c r="D17" s="14">
        <v>7100</v>
      </c>
      <c r="E17">
        <f>($A22-$A$17)*D22+($A21-$A$17)*D21+($A20-$A$17)*D20+($A19-$A$17)*D19+($A18-$A$17)*D18</f>
        <v>3596000</v>
      </c>
      <c r="F17">
        <f t="shared" si="0"/>
        <v>2152038000</v>
      </c>
      <c r="I17">
        <f>($A17-$A$16)* B16+($A17-$A$15)* B15+($A17-$A$14 )* B14+($A17-$A$13 )* B13+($A17-$A$12 )* B12+($A17-$A$11 )* B11+($A17-$A$10 )* B10+($A17-$A$9 )* B9+($A17-$A$8 )* B8+($A17-$A$7 )* B7+($A17-$A$6 )* B6+($A17-$A$5 )* B5+($A17-$A$4 )* B4+($A17-$A$3 )*B3+($A17-$A$2)*B2</f>
        <v>2148442000</v>
      </c>
    </row>
    <row r="18" spans="1:9" ht="18.75" thickBot="1">
      <c r="A18" s="6">
        <v>27900</v>
      </c>
      <c r="B18" s="9">
        <v>316700</v>
      </c>
      <c r="C18">
        <f>SUM(B17*100)+SUM(B16*200)+SUM(B15*300)+SUM(B14*400)+SUM(B13*500)+SUM(B12*600)+SUM(B11*700)+SUM(B10*800)+SUM(B9*900)+SUM(B8*1000)+SUM(B7*1100)+SUM(B6*1200)+SUM(B5*1300)+SUM(B4*1400)+SUM(B3*1500)+SUM(B2*1600)</f>
        <v>2770102000</v>
      </c>
      <c r="D18" s="14">
        <v>1480</v>
      </c>
      <c r="E18">
        <f>($A22-$A$18)*D22+($A21-$A$18)*D21+($A20-$A$18)*D20+($A19-$A$18)*D19</f>
        <v>1728000</v>
      </c>
      <c r="F18">
        <f t="shared" si="0"/>
        <v>2771830000</v>
      </c>
      <c r="I18">
        <f>($A18-$A$17)* B17+($A18-$A$16)* B16+($A18-$A$15)* B15+($A18-$A$14 )* B14+($A18-$A$13 )* B13+($A18-$A$12 )* B12+($A18-$A$11 )* B11+($A18-$A$10 )* B10+($A18-$A$9 )* B9+($A18-$A$8 )* B8+($A18-$A$7 )* B7+($A18-$A$6 )* B6+($A18-$A$5 )* B5+($A18-$A$4 )* B4+($A18-$A$3 )*B3+($A18-$A$2)*B2</f>
        <v>2770102000</v>
      </c>
    </row>
    <row r="19" spans="1:9" ht="18.75" thickBot="1">
      <c r="A19" s="6">
        <v>28000</v>
      </c>
      <c r="B19" s="9">
        <v>807880</v>
      </c>
      <c r="C19">
        <f>SUM(B18*100)+SUM(B17*200)+SUM(B16*300)+SUM(B15*400)+SUM(B14*500)+SUM(B13*600)+SUM(B12*700)+SUM(B11*800)+SUM(B10*900)+SUM(B9*1000)+SUM(B8*1100)+SUM(B7*1200)+SUM(B6*1300)+SUM(B5*1400)+SUM(B4*1500)+SUM(B3*1600)+SUM(B2*1700)</f>
        <v>3423432000</v>
      </c>
      <c r="D19" s="14">
        <v>17160</v>
      </c>
      <c r="E19">
        <f>($A22-$A$19)*D22+($A21-$A$19)*D21+($A20-$A$19)*D20</f>
        <v>8000</v>
      </c>
      <c r="F19">
        <f t="shared" si="0"/>
        <v>3423440000</v>
      </c>
      <c r="I19">
        <f>($A19-$A$18)* B18+($A19-$A$17)* B17+($A19-$A$16)* B16+($A19-$A$15)* B15+($A19-$A$14 )* B14+($A19-$A$13 )* B13+($A19-$A$12 )* B12+($A19-$A$11 )* B11+($A19-$A$10 )* B10+($A19-$A$9 )* B9+($A19-$A$8 )* B8+($A19-$A$7 )* B7+($A19-$A$6 )* B6+($A19-$A$5 )* B5+($A19-$A$4 )* B4+($A19-$A$3 )*B3+($A19-$A$2)*B2</f>
        <v>3423432000</v>
      </c>
    </row>
    <row r="20" spans="1:9" ht="18.75" thickBot="1">
      <c r="A20" s="6">
        <v>28100</v>
      </c>
      <c r="B20" s="9">
        <v>144600</v>
      </c>
      <c r="C20">
        <f>SUM(B19*100)+SUM(B18*200)+SUM(B17*300)+SUM(B16*400)+SUM(B15*500)+SUM(B14*600)+SUM(B13*700)+SUM(B12*800)+SUM(B11*900)+SUM(B10*1000)+SUM(B9*1100)+SUM(B8*1200)+SUM(B7*1300)+SUM(B6*1400)+SUM(B5*1500)+SUM(B4*1600)+SUM(B3*1700)+SUM(B2*1800)</f>
        <v>4157550000</v>
      </c>
      <c r="D20" s="6">
        <v>20</v>
      </c>
      <c r="E20">
        <f>($A22-$A$20)*D22+($A21-$A$20)*D21</f>
        <v>4000</v>
      </c>
      <c r="F20">
        <f t="shared" si="0"/>
        <v>4157554000</v>
      </c>
      <c r="I20">
        <f>($A20-$A$19)* B19+($A20-$A$18)* B18+($A20-$A$17)* B17+($A20-$A$16)* B16+($A20-$A$15)* B15+($A20-$A$14 )* B14+($A20-$A$13 )* B13+($A20-$A$12 )* B12+($A20-$A$11 )* B11+($A20-$A$10 )* B10+($A20-$A$9 )* B9+($A20-$A$8 )* B8+($A20-$A$7 )* B7+($A20-$A$6 )* B6+($A20-$A$5 )* B5+($A20-$A$4 )* B4+($A20-$A$3 )*B3+($A20-$A$2)*B2</f>
        <v>4157550000</v>
      </c>
    </row>
    <row r="21" spans="1:9" ht="18.75" thickBot="1">
      <c r="A21" s="6">
        <v>28200</v>
      </c>
      <c r="B21" s="9">
        <v>152580</v>
      </c>
      <c r="C21">
        <f>SUM(B20*100)+SUM(B19*200)+SUM(B18*300)+SUM(B17*400)+SUM(B16*500)+SUM(B15*600)+SUM(B14*700)+SUM(B13*800)+SUM(B12*900)+SUM(B11*1000)+SUM(B10*1100)+SUM(B9*1200)+SUM(B8*1300)+SUM(B7*1400)+SUM(B6*1500)+SUM(B5*1600)+SUM(B4*1700)+SUM(B3*1800)+SUM(B2*1900)</f>
        <v>4906128000</v>
      </c>
      <c r="D21" s="6">
        <v>0</v>
      </c>
      <c r="E21">
        <f>($A22-$A$21)*D22</f>
        <v>2000</v>
      </c>
      <c r="F21">
        <f t="shared" si="0"/>
        <v>4906130000</v>
      </c>
      <c r="I21">
        <f>($A21-$A$20)* B20+($A21-$A$19)* B19+($A21-$A$18)* B18+($A21-$A$17)* B17+($A21-$A$16)* B16+($A21-$A$15)* B15+($A21-$A$14 )* B14+($A21-$A$13 )* B13+($A21-$A$12 )* B12+($A21-$A$11 )* B11+($A21-$A$10 )* B10+($A21-$A$9 )* B9+($A21-$A$8 )* B8+($A21-$A$7 )* B7+($A21-$A$6 )* B6+($A21-$A$5 )* B5+($A21-$A$4 )* B4+($A21-$A$3 )*B3+($A21-$A$2)*B2</f>
        <v>4906128000</v>
      </c>
    </row>
    <row r="22" spans="1:9" ht="18.75" thickBot="1">
      <c r="A22" s="6">
        <v>28300</v>
      </c>
      <c r="B22" s="9">
        <v>28620</v>
      </c>
      <c r="C22">
        <f>SUM(B21*100)+SUM(B20*200)+SUM(B19*300)+SUM(B18*400)+SUM(B17*500)+SUM(B16*600)+SUM(B15*700)+SUM(B14*800)+SUM(B13*900)+SUM(B12*1000)+SUM(B11*1100)+SUM(B10*1200)+SUM(B9*1300)+SUM(B8*1400)+SUM(B7*1500)+SUM(B6*1600)+SUM(B5*1700)+SUM(B4*1800)+SUM(B3*1900)+SUM(B2*2000)</f>
        <v>5669964000</v>
      </c>
      <c r="D22" s="6">
        <v>20</v>
      </c>
      <c r="E22">
        <f>$A22-$A$22</f>
        <v>0</v>
      </c>
      <c r="F22">
        <f t="shared" si="0"/>
        <v>5669964000</v>
      </c>
      <c r="I22">
        <f>($A22-$A$21)* B21+($A22-$A$20)* B20+($A22-$A$19)* B19+($A22-$A$18)* B18+($A22-$A$17)* B17+($A22-$A$16)* B16+($A22-$A$15)* B15+($A22-$A$14 )* B14+($A22-$A$13 )* B13+($A22-$A$12 )* B12+($A22-$A$11 )* B11+($A22-$A$10 )* B10+($A22-$A$9 )* B9+($A22-$A$8 )* B8+($A22-$A$7 )* B7+($A22-$A$6 )* B6+($A22-$A$5 )* B5+($A22-$A$4 )* B4+($A22-$A$3 )*B3+($A22-$A$2)*B2</f>
        <v>5669964000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defaultRowHeight="15"/>
  <sheetData>
    <row r="1" spans="1:2">
      <c r="A1">
        <v>16</v>
      </c>
      <c r="B1">
        <v>40</v>
      </c>
    </row>
    <row r="2" spans="1:2">
      <c r="A2">
        <v>15</v>
      </c>
      <c r="B2">
        <v>0</v>
      </c>
    </row>
    <row r="3" spans="1:2">
      <c r="A3">
        <v>14</v>
      </c>
      <c r="B3">
        <v>3240</v>
      </c>
    </row>
    <row r="4" spans="1:2">
      <c r="A4">
        <v>13</v>
      </c>
      <c r="B4">
        <v>0</v>
      </c>
    </row>
    <row r="5" spans="1:2">
      <c r="A5">
        <v>12</v>
      </c>
      <c r="B5">
        <v>0</v>
      </c>
    </row>
    <row r="6" spans="1:2">
      <c r="A6">
        <v>11</v>
      </c>
      <c r="B6">
        <v>0</v>
      </c>
    </row>
    <row r="7" spans="1:2">
      <c r="A7">
        <v>10</v>
      </c>
      <c r="B7">
        <v>1160</v>
      </c>
    </row>
    <row r="8" spans="1:2">
      <c r="A8">
        <v>9</v>
      </c>
      <c r="B8">
        <v>28600</v>
      </c>
    </row>
    <row r="9" spans="1:2">
      <c r="A9">
        <v>8</v>
      </c>
      <c r="B9">
        <v>40</v>
      </c>
    </row>
    <row r="10" spans="1:2">
      <c r="A10">
        <v>7</v>
      </c>
      <c r="B10">
        <v>40</v>
      </c>
    </row>
    <row r="11" spans="1:2">
      <c r="A11">
        <v>6</v>
      </c>
      <c r="B11">
        <v>80</v>
      </c>
    </row>
    <row r="12" spans="1:2">
      <c r="A12">
        <v>5</v>
      </c>
      <c r="B12">
        <v>40</v>
      </c>
    </row>
    <row r="13" spans="1:2">
      <c r="A13">
        <v>4</v>
      </c>
      <c r="B13">
        <v>31840</v>
      </c>
    </row>
    <row r="14" spans="1:2">
      <c r="A14">
        <v>3</v>
      </c>
      <c r="B14">
        <v>40</v>
      </c>
    </row>
    <row r="15" spans="1:2">
      <c r="A15">
        <v>2</v>
      </c>
      <c r="B15">
        <v>920</v>
      </c>
    </row>
    <row r="16" spans="1:2">
      <c r="A16">
        <v>1</v>
      </c>
      <c r="B16">
        <v>1320</v>
      </c>
    </row>
    <row r="17" spans="3:3">
      <c r="C17">
        <f>SUM(B16*100)+SUM(B15*200)+SUM(B14*300)+SUM(B13*400)+SUM(B12*500)+SUM(B11*600)+SUM(B10*700)+SUM(B9*800)+SUM(B8*900)+SUM(B7*1000)+SUM(B3*1400)+SUM(B1*1600)</f>
        <v>44692000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34" workbookViewId="0">
      <pane xSplit="1" topLeftCell="B1" activePane="topRight" state="frozen"/>
      <selection pane="topRight" activeCell="W57" sqref="W57"/>
    </sheetView>
  </sheetViews>
  <sheetFormatPr defaultRowHeight="15"/>
  <sheetData>
    <row r="1" spans="1:23" ht="18.75" thickBot="1">
      <c r="A1" s="31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21"/>
      <c r="M1" s="34" t="s">
        <v>7</v>
      </c>
      <c r="N1" s="32"/>
      <c r="O1" s="32"/>
      <c r="P1" s="32"/>
      <c r="Q1" s="32"/>
      <c r="R1" s="32"/>
      <c r="S1" s="32"/>
      <c r="T1" s="32"/>
      <c r="U1" s="32"/>
      <c r="V1" s="32"/>
      <c r="W1" s="33"/>
    </row>
    <row r="2" spans="1:23" ht="18">
      <c r="A2" s="35" t="s">
        <v>8</v>
      </c>
      <c r="B2" s="26" t="s">
        <v>9</v>
      </c>
      <c r="C2" s="26" t="s">
        <v>10</v>
      </c>
      <c r="D2" s="26" t="s">
        <v>11</v>
      </c>
      <c r="E2" s="26" t="s">
        <v>12</v>
      </c>
      <c r="F2" s="26" t="s">
        <v>13</v>
      </c>
      <c r="G2" s="26" t="s">
        <v>14</v>
      </c>
      <c r="H2" s="3" t="s">
        <v>15</v>
      </c>
      <c r="I2" s="3" t="s">
        <v>15</v>
      </c>
      <c r="J2" s="3" t="s">
        <v>18</v>
      </c>
      <c r="K2" s="3" t="s">
        <v>18</v>
      </c>
      <c r="L2" s="26" t="s">
        <v>19</v>
      </c>
      <c r="M2" s="3" t="s">
        <v>15</v>
      </c>
      <c r="N2" s="3" t="s">
        <v>15</v>
      </c>
      <c r="O2" s="3" t="s">
        <v>18</v>
      </c>
      <c r="P2" s="3" t="s">
        <v>18</v>
      </c>
      <c r="Q2" s="26" t="s">
        <v>14</v>
      </c>
      <c r="R2" s="26" t="s">
        <v>13</v>
      </c>
      <c r="S2" s="26" t="s">
        <v>12</v>
      </c>
      <c r="T2" s="26" t="s">
        <v>11</v>
      </c>
      <c r="U2" s="26" t="s">
        <v>10</v>
      </c>
      <c r="V2" s="26" t="s">
        <v>9</v>
      </c>
      <c r="W2" s="26" t="s">
        <v>8</v>
      </c>
    </row>
    <row r="3" spans="1:23" ht="18.75" thickBot="1">
      <c r="A3" s="36"/>
      <c r="B3" s="27"/>
      <c r="C3" s="27"/>
      <c r="D3" s="27"/>
      <c r="E3" s="27"/>
      <c r="F3" s="27"/>
      <c r="G3" s="27"/>
      <c r="H3" s="4" t="s">
        <v>16</v>
      </c>
      <c r="I3" s="4" t="s">
        <v>17</v>
      </c>
      <c r="J3" s="4" t="s">
        <v>17</v>
      </c>
      <c r="K3" s="4" t="s">
        <v>16</v>
      </c>
      <c r="L3" s="27"/>
      <c r="M3" s="4" t="s">
        <v>16</v>
      </c>
      <c r="N3" s="4" t="s">
        <v>17</v>
      </c>
      <c r="O3" s="4" t="s">
        <v>17</v>
      </c>
      <c r="P3" s="4" t="s">
        <v>16</v>
      </c>
      <c r="Q3" s="27"/>
      <c r="R3" s="27"/>
      <c r="S3" s="27"/>
      <c r="T3" s="27"/>
      <c r="U3" s="27"/>
      <c r="V3" s="27"/>
      <c r="W3" s="27"/>
    </row>
    <row r="4" spans="1:23" ht="18.75" thickBot="1">
      <c r="A4" s="22"/>
      <c r="B4" s="6" t="s">
        <v>20</v>
      </c>
      <c r="C4" s="6" t="s">
        <v>20</v>
      </c>
      <c r="D4" s="6" t="s">
        <v>20</v>
      </c>
      <c r="E4" s="6" t="s">
        <v>20</v>
      </c>
      <c r="F4" s="6" t="s">
        <v>20</v>
      </c>
      <c r="G4" s="6" t="s">
        <v>20</v>
      </c>
      <c r="H4" s="6">
        <v>20</v>
      </c>
      <c r="I4" s="7">
        <v>3159.6</v>
      </c>
      <c r="J4" s="7">
        <v>3899</v>
      </c>
      <c r="K4" s="6">
        <v>20</v>
      </c>
      <c r="L4" s="8">
        <v>23700</v>
      </c>
      <c r="M4" s="9">
        <v>2500</v>
      </c>
      <c r="N4" s="10">
        <v>0.65</v>
      </c>
      <c r="O4" s="10">
        <v>0.75</v>
      </c>
      <c r="P4" s="9">
        <v>2480</v>
      </c>
      <c r="Q4" s="11">
        <v>-310.60000000000002</v>
      </c>
      <c r="R4" s="12">
        <v>0.75</v>
      </c>
      <c r="S4" s="10">
        <v>37.26</v>
      </c>
      <c r="T4" s="9">
        <v>4964</v>
      </c>
      <c r="U4" s="9">
        <v>11900</v>
      </c>
      <c r="V4" s="9">
        <v>11900</v>
      </c>
      <c r="W4" s="5"/>
    </row>
    <row r="5" spans="1:23" ht="18.75" thickBot="1">
      <c r="A5" s="22"/>
      <c r="B5" s="6" t="s">
        <v>20</v>
      </c>
      <c r="C5" s="6" t="s">
        <v>20</v>
      </c>
      <c r="D5" s="6" t="s">
        <v>20</v>
      </c>
      <c r="E5" s="6" t="s">
        <v>20</v>
      </c>
      <c r="F5" s="6" t="s">
        <v>20</v>
      </c>
      <c r="G5" s="6" t="s">
        <v>20</v>
      </c>
      <c r="H5" s="6">
        <v>20</v>
      </c>
      <c r="I5" s="7">
        <v>2951</v>
      </c>
      <c r="J5" s="7">
        <v>3799</v>
      </c>
      <c r="K5" s="6">
        <v>20</v>
      </c>
      <c r="L5" s="8">
        <v>23800</v>
      </c>
      <c r="M5" s="10">
        <v>220</v>
      </c>
      <c r="N5" s="10">
        <v>0.8</v>
      </c>
      <c r="O5" s="10">
        <v>0.9</v>
      </c>
      <c r="P5" s="9">
        <v>1440</v>
      </c>
      <c r="Q5" s="11">
        <v>-334.25</v>
      </c>
      <c r="R5" s="12">
        <v>0.8</v>
      </c>
      <c r="S5" s="10">
        <v>36.43</v>
      </c>
      <c r="T5" s="9">
        <v>30160</v>
      </c>
      <c r="U5" s="9">
        <v>1560</v>
      </c>
      <c r="V5" s="9">
        <v>1560</v>
      </c>
      <c r="W5" s="5"/>
    </row>
    <row r="6" spans="1:23" ht="18.75" thickBot="1">
      <c r="A6" s="22"/>
      <c r="B6" s="6" t="s">
        <v>20</v>
      </c>
      <c r="C6" s="6" t="s">
        <v>20</v>
      </c>
      <c r="D6" s="6" t="s">
        <v>20</v>
      </c>
      <c r="E6" s="6" t="s">
        <v>20</v>
      </c>
      <c r="F6" s="6" t="s">
        <v>20</v>
      </c>
      <c r="G6" s="6" t="s">
        <v>20</v>
      </c>
      <c r="H6" s="6">
        <v>520</v>
      </c>
      <c r="I6" s="7">
        <v>3001.05</v>
      </c>
      <c r="J6" s="7">
        <v>3699</v>
      </c>
      <c r="K6" s="6">
        <v>20</v>
      </c>
      <c r="L6" s="8">
        <v>23900</v>
      </c>
      <c r="M6" s="10">
        <v>420</v>
      </c>
      <c r="N6" s="10">
        <v>0.75</v>
      </c>
      <c r="O6" s="10">
        <v>1</v>
      </c>
      <c r="P6" s="9">
        <v>1020</v>
      </c>
      <c r="Q6" s="11">
        <v>-359.95</v>
      </c>
      <c r="R6" s="12">
        <v>1</v>
      </c>
      <c r="S6" s="10">
        <v>36.14</v>
      </c>
      <c r="T6" s="9">
        <v>6538</v>
      </c>
      <c r="U6" s="9">
        <v>1440</v>
      </c>
      <c r="V6" s="9">
        <v>1440</v>
      </c>
      <c r="W6" s="5"/>
    </row>
    <row r="7" spans="1:23" ht="18.75" thickBot="1">
      <c r="A7" s="22"/>
      <c r="B7" s="6">
        <v>240</v>
      </c>
      <c r="C7" s="6" t="s">
        <v>20</v>
      </c>
      <c r="D7" s="6" t="s">
        <v>20</v>
      </c>
      <c r="E7" s="6" t="s">
        <v>20</v>
      </c>
      <c r="F7" s="13">
        <v>2995.9</v>
      </c>
      <c r="G7" s="6" t="s">
        <v>20</v>
      </c>
      <c r="H7" s="6">
        <v>20</v>
      </c>
      <c r="I7" s="7">
        <v>3146.75</v>
      </c>
      <c r="J7" s="7">
        <v>3230</v>
      </c>
      <c r="K7" s="6">
        <v>20</v>
      </c>
      <c r="L7" s="8">
        <v>24000</v>
      </c>
      <c r="M7" s="10">
        <v>280</v>
      </c>
      <c r="N7" s="10">
        <v>0.85</v>
      </c>
      <c r="O7" s="10">
        <v>0.9</v>
      </c>
      <c r="P7" s="10">
        <v>20</v>
      </c>
      <c r="Q7" s="11">
        <v>-1.1000000000000001</v>
      </c>
      <c r="R7" s="12">
        <v>0.85</v>
      </c>
      <c r="S7" s="10">
        <v>34.520000000000003</v>
      </c>
      <c r="T7" s="10">
        <v>538</v>
      </c>
      <c r="U7" s="10">
        <v>640</v>
      </c>
      <c r="V7" s="10">
        <v>880</v>
      </c>
      <c r="W7" s="5"/>
    </row>
    <row r="8" spans="1:23" ht="18.75" thickBot="1">
      <c r="A8" s="22"/>
      <c r="B8" s="6" t="s">
        <v>20</v>
      </c>
      <c r="C8" s="6" t="s">
        <v>20</v>
      </c>
      <c r="D8" s="6" t="s">
        <v>20</v>
      </c>
      <c r="E8" s="6" t="s">
        <v>20</v>
      </c>
      <c r="F8" s="6" t="s">
        <v>20</v>
      </c>
      <c r="G8" s="6" t="s">
        <v>20</v>
      </c>
      <c r="H8" s="6">
        <v>20</v>
      </c>
      <c r="I8" s="7">
        <v>2651</v>
      </c>
      <c r="J8" s="7">
        <v>3498.95</v>
      </c>
      <c r="K8" s="6">
        <v>520</v>
      </c>
      <c r="L8" s="8">
        <v>24100</v>
      </c>
      <c r="M8" s="10">
        <v>20</v>
      </c>
      <c r="N8" s="10">
        <v>0.8</v>
      </c>
      <c r="O8" s="10">
        <v>0.95</v>
      </c>
      <c r="P8" s="10">
        <v>20</v>
      </c>
      <c r="Q8" s="11">
        <v>-413.6</v>
      </c>
      <c r="R8" s="12">
        <v>1</v>
      </c>
      <c r="S8" s="10">
        <v>34</v>
      </c>
      <c r="T8" s="9">
        <v>2445</v>
      </c>
      <c r="U8" s="10">
        <v>140</v>
      </c>
      <c r="V8" s="10">
        <v>140</v>
      </c>
      <c r="W8" s="5"/>
    </row>
    <row r="9" spans="1:23" ht="18.75" thickBot="1">
      <c r="A9" s="22"/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>
        <v>20</v>
      </c>
      <c r="I9" s="7">
        <v>2551</v>
      </c>
      <c r="J9" s="7">
        <v>3975.7</v>
      </c>
      <c r="K9" s="6">
        <v>200</v>
      </c>
      <c r="L9" s="8">
        <v>24200</v>
      </c>
      <c r="M9" s="9">
        <v>2500</v>
      </c>
      <c r="N9" s="10">
        <v>0.15</v>
      </c>
      <c r="O9" s="10">
        <v>3.05</v>
      </c>
      <c r="P9" s="10">
        <v>20</v>
      </c>
      <c r="Q9" s="10" t="s">
        <v>20</v>
      </c>
      <c r="R9" s="10" t="s">
        <v>20</v>
      </c>
      <c r="S9" s="10" t="s">
        <v>20</v>
      </c>
      <c r="T9" s="10" t="s">
        <v>20</v>
      </c>
      <c r="U9" s="10" t="s">
        <v>20</v>
      </c>
      <c r="V9" s="10" t="s">
        <v>20</v>
      </c>
      <c r="W9" s="5"/>
    </row>
    <row r="10" spans="1:23" ht="18.75" thickBot="1">
      <c r="A10" s="22"/>
      <c r="B10" s="6" t="s">
        <v>20</v>
      </c>
      <c r="C10" s="6" t="s">
        <v>20</v>
      </c>
      <c r="D10" s="6" t="s">
        <v>20</v>
      </c>
      <c r="E10" s="6" t="s">
        <v>20</v>
      </c>
      <c r="F10" s="6" t="s">
        <v>20</v>
      </c>
      <c r="G10" s="6" t="s">
        <v>20</v>
      </c>
      <c r="H10" s="6">
        <v>20</v>
      </c>
      <c r="I10" s="7">
        <v>2451</v>
      </c>
      <c r="J10" s="7">
        <v>3876.3</v>
      </c>
      <c r="K10" s="6">
        <v>520</v>
      </c>
      <c r="L10" s="8">
        <v>24300</v>
      </c>
      <c r="M10" s="9">
        <v>2500</v>
      </c>
      <c r="N10" s="10">
        <v>0.25</v>
      </c>
      <c r="O10" s="10">
        <v>3.9</v>
      </c>
      <c r="P10" s="9">
        <v>2000</v>
      </c>
      <c r="Q10" s="10" t="s">
        <v>20</v>
      </c>
      <c r="R10" s="10" t="s">
        <v>20</v>
      </c>
      <c r="S10" s="10" t="s">
        <v>20</v>
      </c>
      <c r="T10" s="10" t="s">
        <v>20</v>
      </c>
      <c r="U10" s="10" t="s">
        <v>20</v>
      </c>
      <c r="V10" s="10" t="s">
        <v>20</v>
      </c>
      <c r="W10" s="5"/>
    </row>
    <row r="11" spans="1:23" ht="18.75" thickBot="1">
      <c r="A11" s="22"/>
      <c r="B11" s="6" t="s">
        <v>20</v>
      </c>
      <c r="C11" s="6" t="s">
        <v>20</v>
      </c>
      <c r="D11" s="6" t="s">
        <v>20</v>
      </c>
      <c r="E11" s="6" t="s">
        <v>20</v>
      </c>
      <c r="F11" s="6" t="s">
        <v>20</v>
      </c>
      <c r="G11" s="6" t="s">
        <v>20</v>
      </c>
      <c r="H11" s="6">
        <v>20</v>
      </c>
      <c r="I11" s="7">
        <v>2351</v>
      </c>
      <c r="J11" s="7">
        <v>3776.95</v>
      </c>
      <c r="K11" s="6">
        <v>520</v>
      </c>
      <c r="L11" s="8">
        <v>24400</v>
      </c>
      <c r="M11" s="9">
        <v>2500</v>
      </c>
      <c r="N11" s="10">
        <v>0.35</v>
      </c>
      <c r="O11" s="10">
        <v>3.05</v>
      </c>
      <c r="P11" s="10">
        <v>20</v>
      </c>
      <c r="Q11" s="10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10" t="s">
        <v>20</v>
      </c>
      <c r="W11" s="5"/>
    </row>
    <row r="12" spans="1:23" ht="18.75" thickBot="1">
      <c r="A12" s="22"/>
      <c r="B12" s="14">
        <v>1520</v>
      </c>
      <c r="C12" s="6" t="s">
        <v>20</v>
      </c>
      <c r="D12" s="6" t="s">
        <v>20</v>
      </c>
      <c r="E12" s="6" t="s">
        <v>20</v>
      </c>
      <c r="F12" s="13">
        <v>2580.6999999999998</v>
      </c>
      <c r="G12" s="6" t="s">
        <v>20</v>
      </c>
      <c r="H12" s="6">
        <v>20</v>
      </c>
      <c r="I12" s="7">
        <v>2651.75</v>
      </c>
      <c r="J12" s="7">
        <v>2730</v>
      </c>
      <c r="K12" s="6">
        <v>20</v>
      </c>
      <c r="L12" s="8">
        <v>24500</v>
      </c>
      <c r="M12" s="9">
        <v>2500</v>
      </c>
      <c r="N12" s="10">
        <v>0.85</v>
      </c>
      <c r="O12" s="10">
        <v>1.45</v>
      </c>
      <c r="P12" s="9">
        <v>1020</v>
      </c>
      <c r="Q12" s="11">
        <v>-1.65</v>
      </c>
      <c r="R12" s="12">
        <v>1.1000000000000001</v>
      </c>
      <c r="S12" s="10">
        <v>30.03</v>
      </c>
      <c r="T12" s="10">
        <v>137</v>
      </c>
      <c r="U12" s="9">
        <v>2020</v>
      </c>
      <c r="V12" s="9">
        <v>2880</v>
      </c>
      <c r="W12" s="5"/>
    </row>
    <row r="13" spans="1:23" ht="18.75" thickBot="1">
      <c r="A13" s="22"/>
      <c r="B13" s="6" t="s">
        <v>20</v>
      </c>
      <c r="C13" s="6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6">
        <v>20</v>
      </c>
      <c r="I13" s="7">
        <v>2151</v>
      </c>
      <c r="J13" s="7">
        <v>3578.2</v>
      </c>
      <c r="K13" s="6">
        <v>200</v>
      </c>
      <c r="L13" s="8">
        <v>24600</v>
      </c>
      <c r="M13" s="9">
        <v>2500</v>
      </c>
      <c r="N13" s="10">
        <v>0.6</v>
      </c>
      <c r="O13" s="10">
        <v>3.05</v>
      </c>
      <c r="P13" s="10">
        <v>20</v>
      </c>
      <c r="Q13" s="10" t="s">
        <v>20</v>
      </c>
      <c r="R13" s="10" t="s">
        <v>20</v>
      </c>
      <c r="S13" s="10" t="s">
        <v>20</v>
      </c>
      <c r="T13" s="10" t="s">
        <v>20</v>
      </c>
      <c r="U13" s="10" t="s">
        <v>20</v>
      </c>
      <c r="V13" s="10" t="s">
        <v>20</v>
      </c>
      <c r="W13" s="5"/>
    </row>
    <row r="14" spans="1:23" ht="18.75" thickBot="1">
      <c r="A14" s="22"/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>
        <v>20</v>
      </c>
      <c r="I14" s="7">
        <v>2051</v>
      </c>
      <c r="J14" s="7">
        <v>3478.6</v>
      </c>
      <c r="K14" s="6">
        <v>200</v>
      </c>
      <c r="L14" s="8">
        <v>24700</v>
      </c>
      <c r="M14" s="9">
        <v>2500</v>
      </c>
      <c r="N14" s="10">
        <v>0.6</v>
      </c>
      <c r="O14" s="10">
        <v>3.1</v>
      </c>
      <c r="P14" s="10">
        <v>20</v>
      </c>
      <c r="Q14" s="10" t="s">
        <v>20</v>
      </c>
      <c r="R14" s="10" t="s">
        <v>20</v>
      </c>
      <c r="S14" s="10" t="s">
        <v>20</v>
      </c>
      <c r="T14" s="10" t="s">
        <v>20</v>
      </c>
      <c r="U14" s="10" t="s">
        <v>20</v>
      </c>
      <c r="V14" s="10" t="s">
        <v>20</v>
      </c>
      <c r="W14" s="5"/>
    </row>
    <row r="15" spans="1:23" ht="18.75" thickBot="1">
      <c r="A15" s="22"/>
      <c r="B15" s="6" t="s">
        <v>20</v>
      </c>
      <c r="C15" s="6" t="s">
        <v>20</v>
      </c>
      <c r="D15" s="6" t="s">
        <v>20</v>
      </c>
      <c r="E15" s="6" t="s">
        <v>20</v>
      </c>
      <c r="F15" s="6" t="s">
        <v>20</v>
      </c>
      <c r="G15" s="6" t="s">
        <v>20</v>
      </c>
      <c r="H15" s="6">
        <v>20</v>
      </c>
      <c r="I15" s="7">
        <v>1951</v>
      </c>
      <c r="J15" s="7">
        <v>3320.75</v>
      </c>
      <c r="K15" s="6">
        <v>520</v>
      </c>
      <c r="L15" s="8">
        <v>24800</v>
      </c>
      <c r="M15" s="9">
        <v>2500</v>
      </c>
      <c r="N15" s="10">
        <v>0.6</v>
      </c>
      <c r="O15" s="10">
        <v>3.1</v>
      </c>
      <c r="P15" s="10">
        <v>20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20</v>
      </c>
      <c r="W15" s="5"/>
    </row>
    <row r="16" spans="1:23" ht="18.75" thickBot="1">
      <c r="A16" s="22"/>
      <c r="B16" s="6" t="s">
        <v>20</v>
      </c>
      <c r="C16" s="6" t="s">
        <v>20</v>
      </c>
      <c r="D16" s="6" t="s">
        <v>20</v>
      </c>
      <c r="E16" s="6" t="s">
        <v>20</v>
      </c>
      <c r="F16" s="6" t="s">
        <v>20</v>
      </c>
      <c r="G16" s="6" t="s">
        <v>20</v>
      </c>
      <c r="H16" s="6">
        <v>20</v>
      </c>
      <c r="I16" s="7">
        <v>1851</v>
      </c>
      <c r="J16" s="7">
        <v>3181.05</v>
      </c>
      <c r="K16" s="6">
        <v>520</v>
      </c>
      <c r="L16" s="8">
        <v>24900</v>
      </c>
      <c r="M16" s="9">
        <v>2500</v>
      </c>
      <c r="N16" s="10">
        <v>0.45</v>
      </c>
      <c r="O16" s="10">
        <v>3.2</v>
      </c>
      <c r="P16" s="10">
        <v>400</v>
      </c>
      <c r="Q16" s="10" t="s">
        <v>20</v>
      </c>
      <c r="R16" s="12">
        <v>30</v>
      </c>
      <c r="S16" s="10" t="s">
        <v>20</v>
      </c>
      <c r="T16" s="10" t="s">
        <v>20</v>
      </c>
      <c r="U16" s="10" t="s">
        <v>20</v>
      </c>
      <c r="V16" s="10">
        <v>20</v>
      </c>
      <c r="W16" s="5"/>
    </row>
    <row r="17" spans="1:23" ht="18.75" thickBot="1">
      <c r="A17" s="22"/>
      <c r="B17" s="14">
        <v>4820</v>
      </c>
      <c r="C17" s="6" t="s">
        <v>20</v>
      </c>
      <c r="D17" s="6" t="s">
        <v>20</v>
      </c>
      <c r="E17" s="6" t="s">
        <v>20</v>
      </c>
      <c r="F17" s="13">
        <v>1923.7</v>
      </c>
      <c r="G17" s="15">
        <v>26.35</v>
      </c>
      <c r="H17" s="6">
        <v>40</v>
      </c>
      <c r="I17" s="7">
        <v>2159</v>
      </c>
      <c r="J17" s="7">
        <v>2190.3000000000002</v>
      </c>
      <c r="K17" s="6">
        <v>20</v>
      </c>
      <c r="L17" s="8">
        <v>25000</v>
      </c>
      <c r="M17" s="9">
        <v>1320</v>
      </c>
      <c r="N17" s="10">
        <v>2.25</v>
      </c>
      <c r="O17" s="10">
        <v>2.35</v>
      </c>
      <c r="P17" s="9">
        <v>1960</v>
      </c>
      <c r="Q17" s="11">
        <v>-1.45</v>
      </c>
      <c r="R17" s="12">
        <v>2.25</v>
      </c>
      <c r="S17" s="10">
        <v>26.77</v>
      </c>
      <c r="T17" s="9">
        <v>12383</v>
      </c>
      <c r="U17" s="9">
        <v>94400</v>
      </c>
      <c r="V17" s="9">
        <v>138860</v>
      </c>
      <c r="W17" s="5"/>
    </row>
    <row r="18" spans="1:23" ht="18.75" thickBot="1">
      <c r="A18" s="22"/>
      <c r="B18" s="6" t="s">
        <v>20</v>
      </c>
      <c r="C18" s="6" t="s">
        <v>20</v>
      </c>
      <c r="D18" s="6" t="s">
        <v>20</v>
      </c>
      <c r="E18" s="6" t="s">
        <v>20</v>
      </c>
      <c r="F18" s="6" t="s">
        <v>20</v>
      </c>
      <c r="G18" s="6" t="s">
        <v>20</v>
      </c>
      <c r="H18" s="6">
        <v>500</v>
      </c>
      <c r="I18" s="7">
        <v>1243.5</v>
      </c>
      <c r="J18" s="7">
        <v>2937.9</v>
      </c>
      <c r="K18" s="6">
        <v>500</v>
      </c>
      <c r="L18" s="8">
        <v>25100</v>
      </c>
      <c r="M18" s="10">
        <v>400</v>
      </c>
      <c r="N18" s="10">
        <v>1.45</v>
      </c>
      <c r="O18" s="10">
        <v>2.6</v>
      </c>
      <c r="P18" s="9">
        <v>2400</v>
      </c>
      <c r="Q18" s="11">
        <v>-766.5</v>
      </c>
      <c r="R18" s="12">
        <v>2.25</v>
      </c>
      <c r="S18" s="10">
        <v>25.63</v>
      </c>
      <c r="T18" s="9">
        <v>3710</v>
      </c>
      <c r="U18" s="10">
        <v>560</v>
      </c>
      <c r="V18" s="10">
        <v>560</v>
      </c>
      <c r="W18" s="5"/>
    </row>
    <row r="19" spans="1:23" ht="18.75" thickBot="1">
      <c r="A19" s="22"/>
      <c r="B19" s="6" t="s">
        <v>20</v>
      </c>
      <c r="C19" s="6" t="s">
        <v>20</v>
      </c>
      <c r="D19" s="6" t="s">
        <v>20</v>
      </c>
      <c r="E19" s="6" t="s">
        <v>20</v>
      </c>
      <c r="F19" s="6" t="s">
        <v>20</v>
      </c>
      <c r="G19" s="6" t="s">
        <v>20</v>
      </c>
      <c r="H19" s="6">
        <v>500</v>
      </c>
      <c r="I19" s="7">
        <v>1183.6500000000001</v>
      </c>
      <c r="J19" s="7">
        <v>2798.2</v>
      </c>
      <c r="K19" s="6">
        <v>500</v>
      </c>
      <c r="L19" s="8">
        <v>25200</v>
      </c>
      <c r="M19" s="10">
        <v>200</v>
      </c>
      <c r="N19" s="10">
        <v>0.5</v>
      </c>
      <c r="O19" s="10">
        <v>2.4500000000000002</v>
      </c>
      <c r="P19" s="9">
        <v>1500</v>
      </c>
      <c r="Q19" s="11">
        <v>-810.8</v>
      </c>
      <c r="R19" s="12">
        <v>1.65</v>
      </c>
      <c r="S19" s="10">
        <v>23.61</v>
      </c>
      <c r="T19" s="9">
        <v>3850</v>
      </c>
      <c r="U19" s="9">
        <v>2000</v>
      </c>
      <c r="V19" s="9">
        <v>2000</v>
      </c>
      <c r="W19" s="5"/>
    </row>
    <row r="20" spans="1:23" ht="18.75" thickBot="1">
      <c r="A20" s="22"/>
      <c r="B20" s="6" t="s">
        <v>20</v>
      </c>
      <c r="C20" s="6" t="s">
        <v>20</v>
      </c>
      <c r="D20" s="6" t="s">
        <v>20</v>
      </c>
      <c r="E20" s="6" t="s">
        <v>20</v>
      </c>
      <c r="F20" s="6" t="s">
        <v>20</v>
      </c>
      <c r="G20" s="6" t="s">
        <v>20</v>
      </c>
      <c r="H20" s="6">
        <v>500</v>
      </c>
      <c r="I20" s="7">
        <v>1123.8</v>
      </c>
      <c r="J20" s="7">
        <v>2658.55</v>
      </c>
      <c r="K20" s="6">
        <v>500</v>
      </c>
      <c r="L20" s="8">
        <v>25300</v>
      </c>
      <c r="M20" s="10">
        <v>800</v>
      </c>
      <c r="N20" s="10">
        <v>1.1000000000000001</v>
      </c>
      <c r="O20" s="10">
        <v>1.6</v>
      </c>
      <c r="P20" s="10">
        <v>20</v>
      </c>
      <c r="Q20" s="11">
        <v>-5.0999999999999996</v>
      </c>
      <c r="R20" s="12">
        <v>1.1000000000000001</v>
      </c>
      <c r="S20" s="10">
        <v>21.5</v>
      </c>
      <c r="T20" s="9">
        <v>5189</v>
      </c>
      <c r="U20" s="9">
        <v>6800</v>
      </c>
      <c r="V20" s="9">
        <v>6920</v>
      </c>
      <c r="W20" s="5"/>
    </row>
    <row r="21" spans="1:23" ht="18.75" thickBot="1">
      <c r="A21" s="22"/>
      <c r="B21" s="6" t="s">
        <v>20</v>
      </c>
      <c r="C21" s="6" t="s">
        <v>20</v>
      </c>
      <c r="D21" s="6" t="s">
        <v>20</v>
      </c>
      <c r="E21" s="6" t="s">
        <v>20</v>
      </c>
      <c r="F21" s="6" t="s">
        <v>20</v>
      </c>
      <c r="G21" s="6" t="s">
        <v>20</v>
      </c>
      <c r="H21" s="6">
        <v>500</v>
      </c>
      <c r="I21" s="7">
        <v>1064</v>
      </c>
      <c r="J21" s="7">
        <v>2518.9499999999998</v>
      </c>
      <c r="K21" s="6">
        <v>500</v>
      </c>
      <c r="L21" s="8">
        <v>25400</v>
      </c>
      <c r="M21" s="10">
        <v>260</v>
      </c>
      <c r="N21" s="10">
        <v>1.7</v>
      </c>
      <c r="O21" s="10">
        <v>2.4500000000000002</v>
      </c>
      <c r="P21" s="10">
        <v>40</v>
      </c>
      <c r="Q21" s="11">
        <v>-3.6</v>
      </c>
      <c r="R21" s="12">
        <v>1.7</v>
      </c>
      <c r="S21" s="10">
        <v>21.47</v>
      </c>
      <c r="T21" s="9">
        <v>7088</v>
      </c>
      <c r="U21" s="9">
        <v>5260</v>
      </c>
      <c r="V21" s="9">
        <v>7860</v>
      </c>
      <c r="W21" s="5"/>
    </row>
    <row r="22" spans="1:23" ht="18.75" thickBot="1">
      <c r="A22" s="22"/>
      <c r="B22" s="6">
        <v>960</v>
      </c>
      <c r="C22" s="6" t="s">
        <v>20</v>
      </c>
      <c r="D22" s="6">
        <v>3</v>
      </c>
      <c r="E22" s="6" t="s">
        <v>20</v>
      </c>
      <c r="F22" s="13">
        <v>1622.3</v>
      </c>
      <c r="G22" s="15">
        <v>232.3</v>
      </c>
      <c r="H22" s="6">
        <v>20</v>
      </c>
      <c r="I22" s="7">
        <v>1658.85</v>
      </c>
      <c r="J22" s="7">
        <v>1692.65</v>
      </c>
      <c r="K22" s="6">
        <v>20</v>
      </c>
      <c r="L22" s="8">
        <v>25500</v>
      </c>
      <c r="M22" s="10">
        <v>580</v>
      </c>
      <c r="N22" s="10">
        <v>2</v>
      </c>
      <c r="O22" s="10">
        <v>2.7</v>
      </c>
      <c r="P22" s="10">
        <v>20</v>
      </c>
      <c r="Q22" s="11">
        <v>-6.3</v>
      </c>
      <c r="R22" s="12">
        <v>2.0499999999999998</v>
      </c>
      <c r="S22" s="10">
        <v>20.82</v>
      </c>
      <c r="T22" s="9">
        <v>19063</v>
      </c>
      <c r="U22" s="9">
        <v>2720</v>
      </c>
      <c r="V22" s="9">
        <v>141000</v>
      </c>
      <c r="W22" s="5"/>
    </row>
    <row r="23" spans="1:23" ht="18.75" thickBot="1">
      <c r="A23" s="22"/>
      <c r="B23" s="6">
        <v>40</v>
      </c>
      <c r="C23" s="6" t="s">
        <v>20</v>
      </c>
      <c r="D23" s="6" t="s">
        <v>20</v>
      </c>
      <c r="E23" s="6" t="s">
        <v>20</v>
      </c>
      <c r="F23" s="13">
        <v>1325.15</v>
      </c>
      <c r="G23" s="6" t="s">
        <v>20</v>
      </c>
      <c r="H23" s="6">
        <v>20</v>
      </c>
      <c r="I23" s="7">
        <v>1559.1</v>
      </c>
      <c r="J23" s="7">
        <v>1592.75</v>
      </c>
      <c r="K23" s="6">
        <v>20</v>
      </c>
      <c r="L23" s="8">
        <v>25600</v>
      </c>
      <c r="M23" s="10">
        <v>140</v>
      </c>
      <c r="N23" s="10">
        <v>2.35</v>
      </c>
      <c r="O23" s="10">
        <v>2.75</v>
      </c>
      <c r="P23" s="9">
        <v>7180</v>
      </c>
      <c r="Q23" s="11">
        <v>-6.8</v>
      </c>
      <c r="R23" s="12">
        <v>2.75</v>
      </c>
      <c r="S23" s="10">
        <v>20.440000000000001</v>
      </c>
      <c r="T23" s="9">
        <v>10048</v>
      </c>
      <c r="U23" s="9">
        <v>4340</v>
      </c>
      <c r="V23" s="9">
        <v>10860</v>
      </c>
      <c r="W23" s="5"/>
    </row>
    <row r="24" spans="1:23" ht="18.75" thickBot="1">
      <c r="A24" s="22"/>
      <c r="B24" s="6">
        <v>400</v>
      </c>
      <c r="C24" s="6">
        <v>140</v>
      </c>
      <c r="D24" s="6">
        <v>8</v>
      </c>
      <c r="E24" s="6" t="s">
        <v>20</v>
      </c>
      <c r="F24" s="13">
        <v>1410.6</v>
      </c>
      <c r="G24" s="16">
        <v>-59.4</v>
      </c>
      <c r="H24" s="6">
        <v>20</v>
      </c>
      <c r="I24" s="7">
        <v>1459.25</v>
      </c>
      <c r="J24" s="7">
        <v>1492.9</v>
      </c>
      <c r="K24" s="6">
        <v>20</v>
      </c>
      <c r="L24" s="8">
        <v>25700</v>
      </c>
      <c r="M24" s="9">
        <v>1240</v>
      </c>
      <c r="N24" s="10">
        <v>2.5</v>
      </c>
      <c r="O24" s="10">
        <v>2.9</v>
      </c>
      <c r="P24" s="9">
        <v>2060</v>
      </c>
      <c r="Q24" s="11">
        <v>-8.15</v>
      </c>
      <c r="R24" s="12">
        <v>2.9</v>
      </c>
      <c r="S24" s="10">
        <v>19.41</v>
      </c>
      <c r="T24" s="9">
        <v>12984</v>
      </c>
      <c r="U24" s="9">
        <v>17680</v>
      </c>
      <c r="V24" s="9">
        <v>28380</v>
      </c>
      <c r="W24" s="5"/>
    </row>
    <row r="25" spans="1:23" ht="18.75" thickBot="1">
      <c r="A25" s="22"/>
      <c r="B25" s="6">
        <v>60</v>
      </c>
      <c r="C25" s="6" t="s">
        <v>20</v>
      </c>
      <c r="D25" s="6" t="s">
        <v>20</v>
      </c>
      <c r="E25" s="6" t="s">
        <v>20</v>
      </c>
      <c r="F25" s="13">
        <v>1260</v>
      </c>
      <c r="G25" s="6" t="s">
        <v>20</v>
      </c>
      <c r="H25" s="6">
        <v>20</v>
      </c>
      <c r="I25" s="7">
        <v>1359.55</v>
      </c>
      <c r="J25" s="7">
        <v>1393.9</v>
      </c>
      <c r="K25" s="6">
        <v>20</v>
      </c>
      <c r="L25" s="8">
        <v>25800</v>
      </c>
      <c r="M25" s="10">
        <v>20</v>
      </c>
      <c r="N25" s="10">
        <v>2.8</v>
      </c>
      <c r="O25" s="10">
        <v>3.9</v>
      </c>
      <c r="P25" s="9">
        <v>1140</v>
      </c>
      <c r="Q25" s="11">
        <v>-9.4</v>
      </c>
      <c r="R25" s="12">
        <v>3.9</v>
      </c>
      <c r="S25" s="10">
        <v>19</v>
      </c>
      <c r="T25" s="9">
        <v>17792</v>
      </c>
      <c r="U25" s="9">
        <v>18980</v>
      </c>
      <c r="V25" s="9">
        <v>43020</v>
      </c>
      <c r="W25" s="5"/>
    </row>
    <row r="26" spans="1:23" ht="18.75" thickBot="1">
      <c r="A26" s="22"/>
      <c r="B26" s="6">
        <v>160</v>
      </c>
      <c r="C26" s="6">
        <v>20</v>
      </c>
      <c r="D26" s="6">
        <v>1</v>
      </c>
      <c r="E26" s="6" t="s">
        <v>20</v>
      </c>
      <c r="F26" s="13">
        <v>1220</v>
      </c>
      <c r="G26" s="15">
        <v>213</v>
      </c>
      <c r="H26" s="6">
        <v>20</v>
      </c>
      <c r="I26" s="7">
        <v>1258.95</v>
      </c>
      <c r="J26" s="7">
        <v>1294.8</v>
      </c>
      <c r="K26" s="6">
        <v>20</v>
      </c>
      <c r="L26" s="8">
        <v>25900</v>
      </c>
      <c r="M26" s="10">
        <v>940</v>
      </c>
      <c r="N26" s="10">
        <v>2.1</v>
      </c>
      <c r="O26" s="10">
        <v>4.8499999999999996</v>
      </c>
      <c r="P26" s="10">
        <v>400</v>
      </c>
      <c r="Q26" s="11">
        <v>-14.35</v>
      </c>
      <c r="R26" s="12">
        <v>2.1</v>
      </c>
      <c r="S26" s="10">
        <v>16.32</v>
      </c>
      <c r="T26" s="9">
        <v>22969</v>
      </c>
      <c r="U26" s="9">
        <v>35640</v>
      </c>
      <c r="V26" s="9">
        <v>61720</v>
      </c>
      <c r="W26" s="5"/>
    </row>
    <row r="27" spans="1:23" ht="18.75" thickBot="1">
      <c r="A27" s="22"/>
      <c r="B27" s="14">
        <v>69700</v>
      </c>
      <c r="C27" s="6">
        <v>-100</v>
      </c>
      <c r="D27" s="14">
        <v>1162</v>
      </c>
      <c r="E27" s="6" t="s">
        <v>20</v>
      </c>
      <c r="F27" s="13">
        <v>1165.8</v>
      </c>
      <c r="G27" s="15">
        <v>242.05</v>
      </c>
      <c r="H27" s="6">
        <v>20</v>
      </c>
      <c r="I27" s="7">
        <v>1161.8499999999999</v>
      </c>
      <c r="J27" s="7">
        <v>1172.7</v>
      </c>
      <c r="K27" s="6">
        <v>20</v>
      </c>
      <c r="L27" s="8">
        <v>26000</v>
      </c>
      <c r="M27" s="10">
        <v>280</v>
      </c>
      <c r="N27" s="10">
        <v>5.05</v>
      </c>
      <c r="O27" s="10">
        <v>5.95</v>
      </c>
      <c r="P27" s="9">
        <v>1000</v>
      </c>
      <c r="Q27" s="11">
        <v>-15.9</v>
      </c>
      <c r="R27" s="12">
        <v>5.05</v>
      </c>
      <c r="S27" s="10">
        <v>17.21</v>
      </c>
      <c r="T27" s="9">
        <v>66904</v>
      </c>
      <c r="U27" s="9">
        <v>155120</v>
      </c>
      <c r="V27" s="9">
        <v>376180</v>
      </c>
      <c r="W27" s="5"/>
    </row>
    <row r="28" spans="1:23" ht="18.75" thickBot="1">
      <c r="A28" s="22"/>
      <c r="B28" s="14">
        <v>1620</v>
      </c>
      <c r="C28" s="6" t="s">
        <v>20</v>
      </c>
      <c r="D28" s="6">
        <v>2</v>
      </c>
      <c r="E28" s="6">
        <v>13.02</v>
      </c>
      <c r="F28" s="13">
        <v>1069.3</v>
      </c>
      <c r="G28" s="15">
        <v>101.75</v>
      </c>
      <c r="H28" s="6">
        <v>20</v>
      </c>
      <c r="I28" s="7">
        <v>1062.75</v>
      </c>
      <c r="J28" s="7">
        <v>1096.3499999999999</v>
      </c>
      <c r="K28" s="6">
        <v>20</v>
      </c>
      <c r="L28" s="8">
        <v>26100</v>
      </c>
      <c r="M28" s="10">
        <v>20</v>
      </c>
      <c r="N28" s="10">
        <v>6</v>
      </c>
      <c r="O28" s="10">
        <v>6.35</v>
      </c>
      <c r="P28" s="10">
        <v>120</v>
      </c>
      <c r="Q28" s="11">
        <v>-20.55</v>
      </c>
      <c r="R28" s="12">
        <v>6</v>
      </c>
      <c r="S28" s="10">
        <v>16.39</v>
      </c>
      <c r="T28" s="9">
        <v>32144</v>
      </c>
      <c r="U28" s="9">
        <v>14520</v>
      </c>
      <c r="V28" s="9">
        <v>55180</v>
      </c>
      <c r="W28" s="5"/>
    </row>
    <row r="29" spans="1:23" ht="18.75" thickBot="1">
      <c r="A29" s="22"/>
      <c r="B29" s="14">
        <v>15080</v>
      </c>
      <c r="C29" s="6">
        <v>-20</v>
      </c>
      <c r="D29" s="6">
        <v>228</v>
      </c>
      <c r="E29" s="6" t="s">
        <v>20</v>
      </c>
      <c r="F29" s="17">
        <v>964.95</v>
      </c>
      <c r="G29" s="15">
        <v>231.8</v>
      </c>
      <c r="H29" s="6">
        <v>20</v>
      </c>
      <c r="I29" s="6">
        <v>965.35</v>
      </c>
      <c r="J29" s="6">
        <v>989.45</v>
      </c>
      <c r="K29" s="6">
        <v>40</v>
      </c>
      <c r="L29" s="8">
        <v>26200</v>
      </c>
      <c r="M29" s="10">
        <v>20</v>
      </c>
      <c r="N29" s="10">
        <v>6</v>
      </c>
      <c r="O29" s="10">
        <v>8.4499999999999993</v>
      </c>
      <c r="P29" s="10">
        <v>120</v>
      </c>
      <c r="Q29" s="11">
        <v>-25.35</v>
      </c>
      <c r="R29" s="12">
        <v>8.4499999999999993</v>
      </c>
      <c r="S29" s="10">
        <v>16.03</v>
      </c>
      <c r="T29" s="9">
        <v>49081</v>
      </c>
      <c r="U29" s="9">
        <v>125400</v>
      </c>
      <c r="V29" s="9">
        <v>197080</v>
      </c>
      <c r="W29" s="5"/>
    </row>
    <row r="30" spans="1:23" ht="18.75" thickBot="1">
      <c r="A30" s="22"/>
      <c r="B30" s="14">
        <v>13480</v>
      </c>
      <c r="C30" s="6">
        <v>-20</v>
      </c>
      <c r="D30" s="6">
        <v>164</v>
      </c>
      <c r="E30" s="6">
        <v>11.2</v>
      </c>
      <c r="F30" s="17">
        <v>870</v>
      </c>
      <c r="G30" s="15">
        <v>218.65</v>
      </c>
      <c r="H30" s="6">
        <v>20</v>
      </c>
      <c r="I30" s="6">
        <v>864.8</v>
      </c>
      <c r="J30" s="6">
        <v>894.3</v>
      </c>
      <c r="K30" s="6">
        <v>40</v>
      </c>
      <c r="L30" s="8">
        <v>26300</v>
      </c>
      <c r="M30" s="10">
        <v>100</v>
      </c>
      <c r="N30" s="10">
        <v>7</v>
      </c>
      <c r="O30" s="10">
        <v>10.6</v>
      </c>
      <c r="P30" s="10">
        <v>100</v>
      </c>
      <c r="Q30" s="11">
        <v>-35.450000000000003</v>
      </c>
      <c r="R30" s="12">
        <v>7.15</v>
      </c>
      <c r="S30" s="10">
        <v>14.2</v>
      </c>
      <c r="T30" s="9">
        <v>49547</v>
      </c>
      <c r="U30" s="9">
        <v>57560</v>
      </c>
      <c r="V30" s="9">
        <v>145500</v>
      </c>
      <c r="W30" s="5"/>
    </row>
    <row r="31" spans="1:23" ht="18.75" thickBot="1">
      <c r="A31" s="22"/>
      <c r="B31" s="14">
        <v>51380</v>
      </c>
      <c r="C31" s="14">
        <v>-2020</v>
      </c>
      <c r="D31" s="6">
        <v>714</v>
      </c>
      <c r="E31" s="6">
        <v>12.54</v>
      </c>
      <c r="F31" s="17">
        <v>774.95</v>
      </c>
      <c r="G31" s="15">
        <v>212.5</v>
      </c>
      <c r="H31" s="6">
        <v>40</v>
      </c>
      <c r="I31" s="6">
        <v>773.45</v>
      </c>
      <c r="J31" s="6">
        <v>788.4</v>
      </c>
      <c r="K31" s="6">
        <v>40</v>
      </c>
      <c r="L31" s="8">
        <v>26400</v>
      </c>
      <c r="M31" s="10">
        <v>120</v>
      </c>
      <c r="N31" s="10">
        <v>12</v>
      </c>
      <c r="O31" s="10">
        <v>13.4</v>
      </c>
      <c r="P31" s="10">
        <v>20</v>
      </c>
      <c r="Q31" s="11">
        <v>-41.65</v>
      </c>
      <c r="R31" s="12">
        <v>13</v>
      </c>
      <c r="S31" s="10">
        <v>14.48</v>
      </c>
      <c r="T31" s="9">
        <v>65448</v>
      </c>
      <c r="U31" s="9">
        <v>71620</v>
      </c>
      <c r="V31" s="9">
        <v>206880</v>
      </c>
      <c r="W31" s="5"/>
    </row>
    <row r="32" spans="1:23" ht="18.75" thickBot="1">
      <c r="A32" s="22"/>
      <c r="B32" s="14">
        <v>81420</v>
      </c>
      <c r="C32" s="14">
        <v>-44060</v>
      </c>
      <c r="D32" s="14">
        <v>4787</v>
      </c>
      <c r="E32" s="6">
        <v>13.65</v>
      </c>
      <c r="F32" s="17">
        <v>685</v>
      </c>
      <c r="G32" s="15">
        <v>203.9</v>
      </c>
      <c r="H32" s="6">
        <v>80</v>
      </c>
      <c r="I32" s="6">
        <v>685</v>
      </c>
      <c r="J32" s="6">
        <v>695.55</v>
      </c>
      <c r="K32" s="6">
        <v>20</v>
      </c>
      <c r="L32" s="8">
        <v>26500</v>
      </c>
      <c r="M32" s="10">
        <v>640</v>
      </c>
      <c r="N32" s="10">
        <v>17.95</v>
      </c>
      <c r="O32" s="10">
        <v>18</v>
      </c>
      <c r="P32" s="10">
        <v>40</v>
      </c>
      <c r="Q32" s="11">
        <v>-51.2</v>
      </c>
      <c r="R32" s="12">
        <v>18</v>
      </c>
      <c r="S32" s="10">
        <v>14</v>
      </c>
      <c r="T32" s="9">
        <v>168093</v>
      </c>
      <c r="U32" s="9">
        <v>163360</v>
      </c>
      <c r="V32" s="9">
        <v>578100</v>
      </c>
      <c r="W32" s="5"/>
    </row>
    <row r="33" spans="1:23" ht="18.75" thickBot="1">
      <c r="A33" s="22"/>
      <c r="B33" s="14">
        <v>16520</v>
      </c>
      <c r="C33" s="14">
        <v>-1520</v>
      </c>
      <c r="D33" s="6">
        <v>986</v>
      </c>
      <c r="E33" s="6">
        <v>13.9</v>
      </c>
      <c r="F33" s="17">
        <v>596.35</v>
      </c>
      <c r="G33" s="15">
        <v>188.95</v>
      </c>
      <c r="H33" s="6">
        <v>20</v>
      </c>
      <c r="I33" s="6">
        <v>585.95000000000005</v>
      </c>
      <c r="J33" s="6">
        <v>601.1</v>
      </c>
      <c r="K33" s="6">
        <v>20</v>
      </c>
      <c r="L33" s="8">
        <v>26600</v>
      </c>
      <c r="M33" s="10">
        <v>80</v>
      </c>
      <c r="N33" s="10">
        <v>22.65</v>
      </c>
      <c r="O33" s="10">
        <v>24.85</v>
      </c>
      <c r="P33" s="10">
        <v>40</v>
      </c>
      <c r="Q33" s="11">
        <v>-69.7</v>
      </c>
      <c r="R33" s="12">
        <v>22.5</v>
      </c>
      <c r="S33" s="10">
        <v>13.14</v>
      </c>
      <c r="T33" s="9">
        <v>104229</v>
      </c>
      <c r="U33" s="9">
        <v>40500</v>
      </c>
      <c r="V33" s="9">
        <v>172940</v>
      </c>
      <c r="W33" s="5"/>
    </row>
    <row r="34" spans="1:23" ht="18.75" thickBot="1">
      <c r="A34" s="22"/>
      <c r="B34" s="14">
        <v>50920</v>
      </c>
      <c r="C34" s="14">
        <v>-2980</v>
      </c>
      <c r="D34" s="14">
        <v>2699</v>
      </c>
      <c r="E34" s="6">
        <v>13.99</v>
      </c>
      <c r="F34" s="17">
        <v>511.4</v>
      </c>
      <c r="G34" s="15">
        <v>178.2</v>
      </c>
      <c r="H34" s="6">
        <v>40</v>
      </c>
      <c r="I34" s="6">
        <v>506.4</v>
      </c>
      <c r="J34" s="6">
        <v>520</v>
      </c>
      <c r="K34" s="6">
        <v>200</v>
      </c>
      <c r="L34" s="8">
        <v>26700</v>
      </c>
      <c r="M34" s="9">
        <v>1420</v>
      </c>
      <c r="N34" s="10">
        <v>33</v>
      </c>
      <c r="O34" s="10">
        <v>35.5</v>
      </c>
      <c r="P34" s="10">
        <v>20</v>
      </c>
      <c r="Q34" s="11">
        <v>-82.55</v>
      </c>
      <c r="R34" s="12">
        <v>33</v>
      </c>
      <c r="S34" s="10">
        <v>12.86</v>
      </c>
      <c r="T34" s="9">
        <v>153672</v>
      </c>
      <c r="U34" s="9">
        <v>204520</v>
      </c>
      <c r="V34" s="9">
        <v>398040</v>
      </c>
      <c r="W34" s="5"/>
    </row>
    <row r="35" spans="1:23" ht="18.75" thickBot="1">
      <c r="A35" s="22"/>
      <c r="B35" s="14">
        <v>46400</v>
      </c>
      <c r="C35" s="14">
        <v>-30560</v>
      </c>
      <c r="D35" s="14">
        <v>11927</v>
      </c>
      <c r="E35" s="6">
        <v>13.96</v>
      </c>
      <c r="F35" s="17">
        <v>430.85</v>
      </c>
      <c r="G35" s="15">
        <v>157.1</v>
      </c>
      <c r="H35" s="6">
        <v>120</v>
      </c>
      <c r="I35" s="6">
        <v>409.9</v>
      </c>
      <c r="J35" s="6">
        <v>436</v>
      </c>
      <c r="K35" s="6">
        <v>20</v>
      </c>
      <c r="L35" s="8">
        <v>26800</v>
      </c>
      <c r="M35" s="10">
        <v>40</v>
      </c>
      <c r="N35" s="10">
        <v>48.05</v>
      </c>
      <c r="O35" s="10">
        <v>49.95</v>
      </c>
      <c r="P35" s="10">
        <v>200</v>
      </c>
      <c r="Q35" s="11">
        <v>-102.5</v>
      </c>
      <c r="R35" s="12">
        <v>48.05</v>
      </c>
      <c r="S35" s="10">
        <v>12.61</v>
      </c>
      <c r="T35" s="9">
        <v>206808</v>
      </c>
      <c r="U35" s="9">
        <v>306280</v>
      </c>
      <c r="V35" s="9">
        <v>487020</v>
      </c>
      <c r="W35" s="5"/>
    </row>
    <row r="36" spans="1:23" ht="18.75" thickBot="1">
      <c r="A36" s="22"/>
      <c r="B36" s="14">
        <v>56340</v>
      </c>
      <c r="C36" s="14">
        <v>-20280</v>
      </c>
      <c r="D36" s="14">
        <v>19135</v>
      </c>
      <c r="E36" s="6">
        <v>13.87</v>
      </c>
      <c r="F36" s="17">
        <v>355.65</v>
      </c>
      <c r="G36" s="15">
        <v>137.25</v>
      </c>
      <c r="H36" s="6">
        <v>20</v>
      </c>
      <c r="I36" s="6">
        <v>344.95</v>
      </c>
      <c r="J36" s="6">
        <v>364.95</v>
      </c>
      <c r="K36" s="6">
        <v>40</v>
      </c>
      <c r="L36" s="8">
        <v>26900</v>
      </c>
      <c r="M36" s="10">
        <v>700</v>
      </c>
      <c r="N36" s="10">
        <v>70</v>
      </c>
      <c r="O36" s="10">
        <v>72.7</v>
      </c>
      <c r="P36" s="10">
        <v>320</v>
      </c>
      <c r="Q36" s="11">
        <v>-123.65</v>
      </c>
      <c r="R36" s="12">
        <v>70</v>
      </c>
      <c r="S36" s="10">
        <v>12.48</v>
      </c>
      <c r="T36" s="9">
        <v>189460</v>
      </c>
      <c r="U36" s="9">
        <v>194860</v>
      </c>
      <c r="V36" s="9">
        <v>319200</v>
      </c>
      <c r="W36" s="5"/>
    </row>
    <row r="37" spans="1:23" ht="18.75" thickBot="1">
      <c r="A37" s="22"/>
      <c r="B37" s="14">
        <v>354060</v>
      </c>
      <c r="C37" s="14">
        <v>-83520</v>
      </c>
      <c r="D37" s="14">
        <v>104128</v>
      </c>
      <c r="E37" s="6">
        <v>13.33</v>
      </c>
      <c r="F37" s="17">
        <v>281.45</v>
      </c>
      <c r="G37" s="15">
        <v>108.65</v>
      </c>
      <c r="H37" s="14">
        <v>1000</v>
      </c>
      <c r="I37" s="6">
        <v>280</v>
      </c>
      <c r="J37" s="6">
        <v>284.85000000000002</v>
      </c>
      <c r="K37" s="6">
        <v>20</v>
      </c>
      <c r="L37" s="8">
        <v>27000</v>
      </c>
      <c r="M37" s="10">
        <v>240</v>
      </c>
      <c r="N37" s="10">
        <v>101</v>
      </c>
      <c r="O37" s="10">
        <v>102</v>
      </c>
      <c r="P37" s="10">
        <v>620</v>
      </c>
      <c r="Q37" s="11">
        <v>-142.19999999999999</v>
      </c>
      <c r="R37" s="12">
        <v>101</v>
      </c>
      <c r="S37" s="10">
        <v>12.49</v>
      </c>
      <c r="T37" s="9">
        <v>407042</v>
      </c>
      <c r="U37" s="9">
        <v>302360</v>
      </c>
      <c r="V37" s="9">
        <v>675920</v>
      </c>
      <c r="W37" s="5"/>
    </row>
    <row r="38" spans="1:23" ht="18.75" thickBot="1">
      <c r="A38" s="22"/>
      <c r="B38" s="14">
        <v>167440</v>
      </c>
      <c r="C38" s="14">
        <v>-12640</v>
      </c>
      <c r="D38" s="14">
        <v>99613</v>
      </c>
      <c r="E38" s="6">
        <v>13.65</v>
      </c>
      <c r="F38" s="17">
        <v>226</v>
      </c>
      <c r="G38" s="15">
        <v>86.95</v>
      </c>
      <c r="H38" s="6">
        <v>40</v>
      </c>
      <c r="I38" s="6">
        <v>224.2</v>
      </c>
      <c r="J38" s="6">
        <v>226</v>
      </c>
      <c r="K38" s="6">
        <v>900</v>
      </c>
      <c r="L38" s="8">
        <v>27100</v>
      </c>
      <c r="M38" s="10">
        <v>80</v>
      </c>
      <c r="N38" s="10">
        <v>137</v>
      </c>
      <c r="O38" s="10">
        <v>139.94999999999999</v>
      </c>
      <c r="P38" s="10">
        <v>200</v>
      </c>
      <c r="Q38" s="11">
        <v>-169.1</v>
      </c>
      <c r="R38" s="12">
        <v>137.1</v>
      </c>
      <c r="S38" s="10">
        <v>12.25</v>
      </c>
      <c r="T38" s="9">
        <v>150468</v>
      </c>
      <c r="U38" s="9">
        <v>194080</v>
      </c>
      <c r="V38" s="9">
        <v>266160</v>
      </c>
      <c r="W38" s="5"/>
    </row>
    <row r="39" spans="1:23" ht="18.75" thickBot="1">
      <c r="A39" s="22"/>
      <c r="B39" s="9">
        <v>309780</v>
      </c>
      <c r="C39" s="9">
        <v>-13020</v>
      </c>
      <c r="D39" s="9">
        <v>275200</v>
      </c>
      <c r="E39" s="10">
        <v>13.8</v>
      </c>
      <c r="F39" s="12">
        <v>176.95</v>
      </c>
      <c r="G39" s="18">
        <v>68</v>
      </c>
      <c r="H39" s="10">
        <v>100</v>
      </c>
      <c r="I39" s="10">
        <v>173</v>
      </c>
      <c r="J39" s="10">
        <v>176.95</v>
      </c>
      <c r="K39" s="10">
        <v>420</v>
      </c>
      <c r="L39" s="8">
        <v>27200</v>
      </c>
      <c r="M39" s="6">
        <v>20</v>
      </c>
      <c r="N39" s="6">
        <v>185</v>
      </c>
      <c r="O39" s="6">
        <v>188.2</v>
      </c>
      <c r="P39" s="6">
        <v>160</v>
      </c>
      <c r="Q39" s="16">
        <v>-188.35</v>
      </c>
      <c r="R39" s="17">
        <v>185</v>
      </c>
      <c r="S39" s="6">
        <v>12.21</v>
      </c>
      <c r="T39" s="14">
        <v>143019</v>
      </c>
      <c r="U39" s="14">
        <v>204140</v>
      </c>
      <c r="V39" s="14">
        <v>301040</v>
      </c>
      <c r="W39" s="5"/>
    </row>
    <row r="40" spans="1:23" ht="18.75" thickBot="1">
      <c r="A40" s="22"/>
      <c r="B40" s="9">
        <v>403120</v>
      </c>
      <c r="C40" s="9">
        <v>120460</v>
      </c>
      <c r="D40" s="9">
        <v>308644</v>
      </c>
      <c r="E40" s="10">
        <v>13.52</v>
      </c>
      <c r="F40" s="12">
        <v>130.15</v>
      </c>
      <c r="G40" s="18">
        <v>45.45</v>
      </c>
      <c r="H40" s="10">
        <v>480</v>
      </c>
      <c r="I40" s="10">
        <v>130.15</v>
      </c>
      <c r="J40" s="10">
        <v>136</v>
      </c>
      <c r="K40" s="9">
        <v>1440</v>
      </c>
      <c r="L40" s="8">
        <v>27300</v>
      </c>
      <c r="M40" s="6">
        <v>60</v>
      </c>
      <c r="N40" s="6">
        <v>235.3</v>
      </c>
      <c r="O40" s="6">
        <v>244</v>
      </c>
      <c r="P40" s="6">
        <v>20</v>
      </c>
      <c r="Q40" s="16">
        <v>-212.2</v>
      </c>
      <c r="R40" s="17">
        <v>235.8</v>
      </c>
      <c r="S40" s="6">
        <v>11.7</v>
      </c>
      <c r="T40" s="14">
        <v>48476</v>
      </c>
      <c r="U40" s="14">
        <v>79960</v>
      </c>
      <c r="V40" s="14">
        <v>122440</v>
      </c>
      <c r="W40" s="5"/>
    </row>
    <row r="41" spans="1:23" ht="18.75" thickBot="1">
      <c r="A41" s="22"/>
      <c r="B41" s="9">
        <v>379940</v>
      </c>
      <c r="C41" s="9">
        <v>136220</v>
      </c>
      <c r="D41" s="9">
        <v>254882</v>
      </c>
      <c r="E41" s="10">
        <v>13.73</v>
      </c>
      <c r="F41" s="12">
        <v>98</v>
      </c>
      <c r="G41" s="18">
        <v>32.35</v>
      </c>
      <c r="H41" s="10">
        <v>120</v>
      </c>
      <c r="I41" s="10">
        <v>98</v>
      </c>
      <c r="J41" s="10">
        <v>101</v>
      </c>
      <c r="K41" s="10">
        <v>180</v>
      </c>
      <c r="L41" s="8">
        <v>27400</v>
      </c>
      <c r="M41" s="6">
        <v>20</v>
      </c>
      <c r="N41" s="6">
        <v>297.25</v>
      </c>
      <c r="O41" s="6">
        <v>312.05</v>
      </c>
      <c r="P41" s="6">
        <v>20</v>
      </c>
      <c r="Q41" s="16">
        <v>-218.7</v>
      </c>
      <c r="R41" s="17">
        <v>305.25</v>
      </c>
      <c r="S41" s="6">
        <v>11.89</v>
      </c>
      <c r="T41" s="14">
        <v>7999</v>
      </c>
      <c r="U41" s="14">
        <v>18100</v>
      </c>
      <c r="V41" s="14">
        <v>41840</v>
      </c>
      <c r="W41" s="5"/>
    </row>
    <row r="42" spans="1:23" ht="18.75" thickBot="1">
      <c r="A42" s="22"/>
      <c r="B42" s="9">
        <v>739980</v>
      </c>
      <c r="C42" s="9">
        <v>148560</v>
      </c>
      <c r="D42" s="9">
        <v>361878</v>
      </c>
      <c r="E42" s="10">
        <v>13.87</v>
      </c>
      <c r="F42" s="12">
        <v>71.849999999999994</v>
      </c>
      <c r="G42" s="18">
        <v>20</v>
      </c>
      <c r="H42" s="10">
        <v>80</v>
      </c>
      <c r="I42" s="10">
        <v>70.3</v>
      </c>
      <c r="J42" s="10">
        <v>72.5</v>
      </c>
      <c r="K42" s="10">
        <v>40</v>
      </c>
      <c r="L42" s="8">
        <v>27500</v>
      </c>
      <c r="M42" s="6">
        <v>20</v>
      </c>
      <c r="N42" s="6">
        <v>370.7</v>
      </c>
      <c r="O42" s="6">
        <v>379.95</v>
      </c>
      <c r="P42" s="6">
        <v>200</v>
      </c>
      <c r="Q42" s="16">
        <v>-242.7</v>
      </c>
      <c r="R42" s="17">
        <v>376.2</v>
      </c>
      <c r="S42" s="6">
        <v>11.49</v>
      </c>
      <c r="T42" s="14">
        <v>9022</v>
      </c>
      <c r="U42" s="14">
        <v>11300</v>
      </c>
      <c r="V42" s="14">
        <v>33560</v>
      </c>
      <c r="W42" s="5"/>
    </row>
    <row r="43" spans="1:23" ht="18.75" thickBot="1">
      <c r="A43" s="22"/>
      <c r="B43" s="9">
        <v>235800</v>
      </c>
      <c r="C43" s="9">
        <v>80580</v>
      </c>
      <c r="D43" s="9">
        <v>156424</v>
      </c>
      <c r="E43" s="10">
        <v>13.78</v>
      </c>
      <c r="F43" s="12">
        <v>49.5</v>
      </c>
      <c r="G43" s="18">
        <v>10.6</v>
      </c>
      <c r="H43" s="10">
        <v>100</v>
      </c>
      <c r="I43" s="10">
        <v>49.15</v>
      </c>
      <c r="J43" s="10">
        <v>50.35</v>
      </c>
      <c r="K43" s="10">
        <v>80</v>
      </c>
      <c r="L43" s="8">
        <v>27600</v>
      </c>
      <c r="M43" s="6">
        <v>20</v>
      </c>
      <c r="N43" s="6">
        <v>449</v>
      </c>
      <c r="O43" s="6">
        <v>463.25</v>
      </c>
      <c r="P43" s="6">
        <v>40</v>
      </c>
      <c r="Q43" s="16">
        <v>-242.85</v>
      </c>
      <c r="R43" s="17">
        <v>452.45</v>
      </c>
      <c r="S43" s="6">
        <v>10.63</v>
      </c>
      <c r="T43" s="6">
        <v>485</v>
      </c>
      <c r="U43" s="14">
        <v>4220</v>
      </c>
      <c r="V43" s="14">
        <v>4520</v>
      </c>
      <c r="W43" s="5"/>
    </row>
    <row r="44" spans="1:23" ht="18.75" thickBot="1">
      <c r="A44" s="22"/>
      <c r="B44" s="9">
        <v>242100</v>
      </c>
      <c r="C44" s="9">
        <v>51820</v>
      </c>
      <c r="D44" s="9">
        <v>119992</v>
      </c>
      <c r="E44" s="10">
        <v>13.73</v>
      </c>
      <c r="F44" s="12">
        <v>33.200000000000003</v>
      </c>
      <c r="G44" s="18">
        <v>3.95</v>
      </c>
      <c r="H44" s="10">
        <v>300</v>
      </c>
      <c r="I44" s="10">
        <v>32.049999999999997</v>
      </c>
      <c r="J44" s="10">
        <v>33.200000000000003</v>
      </c>
      <c r="K44" s="10">
        <v>60</v>
      </c>
      <c r="L44" s="8">
        <v>27700</v>
      </c>
      <c r="M44" s="6">
        <v>20</v>
      </c>
      <c r="N44" s="6">
        <v>522.04999999999995</v>
      </c>
      <c r="O44" s="6">
        <v>559.4</v>
      </c>
      <c r="P44" s="6">
        <v>280</v>
      </c>
      <c r="Q44" s="16">
        <v>-183.35</v>
      </c>
      <c r="R44" s="17">
        <v>539</v>
      </c>
      <c r="S44" s="6">
        <v>9.92</v>
      </c>
      <c r="T44" s="6">
        <v>20</v>
      </c>
      <c r="U44" s="6">
        <v>180</v>
      </c>
      <c r="V44" s="6">
        <v>240</v>
      </c>
      <c r="W44" s="5"/>
    </row>
    <row r="45" spans="1:23" ht="18.75" thickBot="1">
      <c r="A45" s="22"/>
      <c r="B45" s="9">
        <v>224820</v>
      </c>
      <c r="C45" s="9">
        <v>64100</v>
      </c>
      <c r="D45" s="9">
        <v>116043</v>
      </c>
      <c r="E45" s="10">
        <v>13.58</v>
      </c>
      <c r="F45" s="12">
        <v>21</v>
      </c>
      <c r="G45" s="11">
        <v>-0.9</v>
      </c>
      <c r="H45" s="10">
        <v>300</v>
      </c>
      <c r="I45" s="10">
        <v>20.25</v>
      </c>
      <c r="J45" s="10">
        <v>21</v>
      </c>
      <c r="K45" s="10">
        <v>140</v>
      </c>
      <c r="L45" s="8">
        <v>27800</v>
      </c>
      <c r="M45" s="6">
        <v>20</v>
      </c>
      <c r="N45" s="6">
        <v>610.25</v>
      </c>
      <c r="O45" s="6">
        <v>648.04999999999995</v>
      </c>
      <c r="P45" s="6">
        <v>20</v>
      </c>
      <c r="Q45" s="16">
        <v>-39.799999999999997</v>
      </c>
      <c r="R45" s="17">
        <v>620.20000000000005</v>
      </c>
      <c r="S45" s="6" t="s">
        <v>20</v>
      </c>
      <c r="T45" s="6">
        <v>56</v>
      </c>
      <c r="U45" s="6">
        <v>500</v>
      </c>
      <c r="V45" s="6">
        <v>580</v>
      </c>
      <c r="W45" s="5"/>
    </row>
    <row r="46" spans="1:23" ht="18.75" thickBot="1">
      <c r="A46" s="22"/>
      <c r="B46" s="9">
        <v>146020</v>
      </c>
      <c r="C46" s="9">
        <v>79340</v>
      </c>
      <c r="D46" s="9">
        <v>67493</v>
      </c>
      <c r="E46" s="10">
        <v>13.03</v>
      </c>
      <c r="F46" s="12">
        <v>11</v>
      </c>
      <c r="G46" s="11">
        <v>-4.55</v>
      </c>
      <c r="H46" s="9">
        <v>1080</v>
      </c>
      <c r="I46" s="10">
        <v>11</v>
      </c>
      <c r="J46" s="10">
        <v>12.5</v>
      </c>
      <c r="K46" s="10">
        <v>980</v>
      </c>
      <c r="L46" s="8">
        <v>27900</v>
      </c>
      <c r="M46" s="6">
        <v>20</v>
      </c>
      <c r="N46" s="6">
        <v>701</v>
      </c>
      <c r="O46" s="6">
        <v>740.3</v>
      </c>
      <c r="P46" s="6">
        <v>20</v>
      </c>
      <c r="Q46" s="16">
        <v>-891.5</v>
      </c>
      <c r="R46" s="17">
        <v>709.7</v>
      </c>
      <c r="S46" s="6" t="s">
        <v>20</v>
      </c>
      <c r="T46" s="6">
        <v>2</v>
      </c>
      <c r="U46" s="6" t="s">
        <v>20</v>
      </c>
      <c r="V46" s="6" t="s">
        <v>20</v>
      </c>
      <c r="W46" s="5"/>
    </row>
    <row r="47" spans="1:23" ht="18.75" thickBot="1">
      <c r="A47" s="22"/>
      <c r="B47" s="9">
        <v>432860</v>
      </c>
      <c r="C47" s="9">
        <v>141460</v>
      </c>
      <c r="D47" s="9">
        <v>117848</v>
      </c>
      <c r="E47" s="10">
        <v>13.52</v>
      </c>
      <c r="F47" s="12">
        <v>8</v>
      </c>
      <c r="G47" s="11">
        <v>-4.05</v>
      </c>
      <c r="H47" s="10">
        <v>420</v>
      </c>
      <c r="I47" s="10">
        <v>8</v>
      </c>
      <c r="J47" s="10">
        <v>8.25</v>
      </c>
      <c r="K47" s="10">
        <v>780</v>
      </c>
      <c r="L47" s="8">
        <v>28000</v>
      </c>
      <c r="M47" s="6">
        <v>200</v>
      </c>
      <c r="N47" s="6">
        <v>807.25</v>
      </c>
      <c r="O47" s="6">
        <v>810.1</v>
      </c>
      <c r="P47" s="6">
        <v>20</v>
      </c>
      <c r="Q47" s="16">
        <v>-259.95</v>
      </c>
      <c r="R47" s="17">
        <v>810.1</v>
      </c>
      <c r="S47" s="6" t="s">
        <v>20</v>
      </c>
      <c r="T47" s="6">
        <v>367</v>
      </c>
      <c r="U47" s="14">
        <v>3720</v>
      </c>
      <c r="V47" s="14">
        <v>15520</v>
      </c>
      <c r="W47" s="5"/>
    </row>
    <row r="48" spans="1:23" ht="18.75" thickBot="1">
      <c r="A48" s="22"/>
      <c r="B48" s="9">
        <v>126160</v>
      </c>
      <c r="C48" s="9">
        <v>69940</v>
      </c>
      <c r="D48" s="9">
        <v>36348</v>
      </c>
      <c r="E48" s="10">
        <v>13.28</v>
      </c>
      <c r="F48" s="12">
        <v>4.25</v>
      </c>
      <c r="G48" s="11">
        <v>-3.95</v>
      </c>
      <c r="H48" s="9">
        <v>1800</v>
      </c>
      <c r="I48" s="10">
        <v>5</v>
      </c>
      <c r="J48" s="10">
        <v>5.3</v>
      </c>
      <c r="K48" s="9">
        <v>7260</v>
      </c>
      <c r="L48" s="8">
        <v>28100</v>
      </c>
      <c r="M48" s="6">
        <v>20</v>
      </c>
      <c r="N48" s="6">
        <v>885</v>
      </c>
      <c r="O48" s="6">
        <v>933.55</v>
      </c>
      <c r="P48" s="6">
        <v>20</v>
      </c>
      <c r="Q48" s="6" t="s">
        <v>20</v>
      </c>
      <c r="R48" s="6" t="s">
        <v>20</v>
      </c>
      <c r="S48" s="6" t="s">
        <v>20</v>
      </c>
      <c r="T48" s="6" t="s">
        <v>20</v>
      </c>
      <c r="U48" s="6" t="s">
        <v>20</v>
      </c>
      <c r="V48" s="6" t="s">
        <v>20</v>
      </c>
      <c r="W48" s="5"/>
    </row>
    <row r="49" spans="1:23" ht="18.75" thickBot="1">
      <c r="A49" s="22"/>
      <c r="B49" s="9">
        <v>95260</v>
      </c>
      <c r="C49" s="9">
        <v>53520</v>
      </c>
      <c r="D49" s="9">
        <v>23763</v>
      </c>
      <c r="E49" s="10">
        <v>13.64</v>
      </c>
      <c r="F49" s="12">
        <v>2.9</v>
      </c>
      <c r="G49" s="11">
        <v>-3.25</v>
      </c>
      <c r="H49" s="10">
        <v>20</v>
      </c>
      <c r="I49" s="10">
        <v>2.5499999999999998</v>
      </c>
      <c r="J49" s="10">
        <v>2.9</v>
      </c>
      <c r="K49" s="10">
        <v>60</v>
      </c>
      <c r="L49" s="8">
        <v>28200</v>
      </c>
      <c r="M49" s="6">
        <v>20</v>
      </c>
      <c r="N49" s="6">
        <v>982.55</v>
      </c>
      <c r="O49" s="7">
        <v>1031.1500000000001</v>
      </c>
      <c r="P49" s="6">
        <v>20</v>
      </c>
      <c r="Q49" s="6" t="s">
        <v>20</v>
      </c>
      <c r="R49" s="6" t="s">
        <v>20</v>
      </c>
      <c r="S49" s="6" t="s">
        <v>20</v>
      </c>
      <c r="T49" s="6" t="s">
        <v>20</v>
      </c>
      <c r="U49" s="6" t="s">
        <v>20</v>
      </c>
      <c r="V49" s="6" t="s">
        <v>20</v>
      </c>
      <c r="W49" s="5"/>
    </row>
    <row r="50" spans="1:23" ht="18.75" thickBot="1">
      <c r="A50" s="22"/>
      <c r="B50" s="9">
        <v>47760</v>
      </c>
      <c r="C50" s="9">
        <v>33380</v>
      </c>
      <c r="D50" s="9">
        <v>14545</v>
      </c>
      <c r="E50" s="10">
        <v>14.02</v>
      </c>
      <c r="F50" s="12">
        <v>2</v>
      </c>
      <c r="G50" s="11">
        <v>-2.5</v>
      </c>
      <c r="H50" s="9">
        <v>1800</v>
      </c>
      <c r="I50" s="10">
        <v>2</v>
      </c>
      <c r="J50" s="10">
        <v>2.5</v>
      </c>
      <c r="K50" s="9">
        <v>5440</v>
      </c>
      <c r="L50" s="8">
        <v>28300</v>
      </c>
      <c r="M50" s="6">
        <v>20</v>
      </c>
      <c r="N50" s="7">
        <v>1082</v>
      </c>
      <c r="O50" s="7">
        <v>1130.75</v>
      </c>
      <c r="P50" s="6">
        <v>20</v>
      </c>
      <c r="Q50" s="6" t="s">
        <v>20</v>
      </c>
      <c r="R50" s="13">
        <v>1249</v>
      </c>
      <c r="S50" s="6" t="s">
        <v>20</v>
      </c>
      <c r="T50" s="6" t="s">
        <v>20</v>
      </c>
      <c r="U50" s="6" t="s">
        <v>20</v>
      </c>
      <c r="V50" s="6">
        <v>20</v>
      </c>
      <c r="W50" s="5"/>
    </row>
    <row r="51" spans="1:23" ht="18.75" thickBot="1">
      <c r="A51" s="22"/>
      <c r="B51" s="9">
        <v>14360</v>
      </c>
      <c r="C51" s="9">
        <v>4140</v>
      </c>
      <c r="D51" s="9">
        <v>7519</v>
      </c>
      <c r="E51" s="10">
        <v>15.76</v>
      </c>
      <c r="F51" s="12">
        <v>2.8</v>
      </c>
      <c r="G51" s="11">
        <v>-0.6</v>
      </c>
      <c r="H51" s="10">
        <v>500</v>
      </c>
      <c r="I51" s="10">
        <v>1.6</v>
      </c>
      <c r="J51" s="10">
        <v>1.8</v>
      </c>
      <c r="K51" s="10">
        <v>80</v>
      </c>
      <c r="L51" s="8">
        <v>28400</v>
      </c>
      <c r="M51" s="6">
        <v>20</v>
      </c>
      <c r="N51" s="7">
        <v>1181.5999999999999</v>
      </c>
      <c r="O51" s="7">
        <v>1225.05</v>
      </c>
      <c r="P51" s="6">
        <v>20</v>
      </c>
      <c r="Q51" s="6" t="s">
        <v>20</v>
      </c>
      <c r="R51" s="6" t="s">
        <v>20</v>
      </c>
      <c r="S51" s="6" t="s">
        <v>20</v>
      </c>
      <c r="T51" s="6" t="s">
        <v>20</v>
      </c>
      <c r="U51" s="6" t="s">
        <v>20</v>
      </c>
      <c r="V51" s="6" t="s">
        <v>20</v>
      </c>
      <c r="W51" s="5"/>
    </row>
    <row r="52" spans="1:23" ht="18.75" thickBot="1">
      <c r="A52" s="22"/>
      <c r="B52" s="9">
        <v>222200</v>
      </c>
      <c r="C52" s="9">
        <v>146000</v>
      </c>
      <c r="D52" s="9">
        <v>21444</v>
      </c>
      <c r="E52" s="10">
        <v>15.77</v>
      </c>
      <c r="F52" s="12">
        <v>1.7</v>
      </c>
      <c r="G52" s="11">
        <v>-1.1000000000000001</v>
      </c>
      <c r="H52" s="10">
        <v>100</v>
      </c>
      <c r="I52" s="10">
        <v>1.7</v>
      </c>
      <c r="J52" s="10">
        <v>1.8</v>
      </c>
      <c r="K52" s="10">
        <v>500</v>
      </c>
      <c r="L52" s="8">
        <v>28500</v>
      </c>
      <c r="M52" s="6">
        <v>20</v>
      </c>
      <c r="N52" s="7">
        <v>1286.75</v>
      </c>
      <c r="O52" s="7">
        <v>1325.05</v>
      </c>
      <c r="P52" s="6">
        <v>20</v>
      </c>
      <c r="Q52" s="6" t="s">
        <v>20</v>
      </c>
      <c r="R52" s="13">
        <v>1560</v>
      </c>
      <c r="S52" s="6" t="s">
        <v>20</v>
      </c>
      <c r="T52" s="6" t="s">
        <v>20</v>
      </c>
      <c r="U52" s="6" t="s">
        <v>20</v>
      </c>
      <c r="V52" s="6">
        <v>960</v>
      </c>
      <c r="W52" s="5"/>
    </row>
    <row r="53" spans="1:23" ht="18.75" thickBot="1">
      <c r="A53" s="22"/>
      <c r="B53" s="9">
        <v>9000</v>
      </c>
      <c r="C53" s="9">
        <v>6720</v>
      </c>
      <c r="D53" s="9">
        <v>1303</v>
      </c>
      <c r="E53" s="10">
        <v>17</v>
      </c>
      <c r="F53" s="12">
        <v>1.9</v>
      </c>
      <c r="G53" s="11">
        <v>-1.45</v>
      </c>
      <c r="H53" s="10">
        <v>660</v>
      </c>
      <c r="I53" s="10">
        <v>1.35</v>
      </c>
      <c r="J53" s="10">
        <v>1.9</v>
      </c>
      <c r="K53" s="10">
        <v>460</v>
      </c>
      <c r="L53" s="8">
        <v>28600</v>
      </c>
      <c r="M53" s="6">
        <v>20</v>
      </c>
      <c r="N53" s="7">
        <v>1001</v>
      </c>
      <c r="O53" s="7">
        <v>1530.75</v>
      </c>
      <c r="P53" s="6">
        <v>440</v>
      </c>
      <c r="Q53" s="6" t="s">
        <v>20</v>
      </c>
      <c r="R53" s="6" t="s">
        <v>20</v>
      </c>
      <c r="S53" s="6" t="s">
        <v>20</v>
      </c>
      <c r="T53" s="6" t="s">
        <v>20</v>
      </c>
      <c r="U53" s="6" t="s">
        <v>20</v>
      </c>
      <c r="V53" s="6" t="s">
        <v>20</v>
      </c>
      <c r="W53" s="5"/>
    </row>
    <row r="54" spans="1:23" ht="18.75" thickBot="1">
      <c r="A54" s="22"/>
      <c r="B54" s="10" t="s">
        <v>20</v>
      </c>
      <c r="C54" s="10" t="s">
        <v>20</v>
      </c>
      <c r="D54" s="10" t="s">
        <v>20</v>
      </c>
      <c r="E54" s="10" t="s">
        <v>20</v>
      </c>
      <c r="F54" s="10" t="s">
        <v>20</v>
      </c>
      <c r="G54" s="10" t="s">
        <v>20</v>
      </c>
      <c r="H54" s="9">
        <v>2000</v>
      </c>
      <c r="I54" s="10">
        <v>0.5</v>
      </c>
      <c r="J54" s="10">
        <v>2.7</v>
      </c>
      <c r="K54" s="10">
        <v>200</v>
      </c>
      <c r="L54" s="8">
        <v>28700</v>
      </c>
      <c r="M54" s="6">
        <v>20</v>
      </c>
      <c r="N54" s="7">
        <v>1101</v>
      </c>
      <c r="O54" s="7">
        <v>1630.45</v>
      </c>
      <c r="P54" s="6">
        <v>440</v>
      </c>
      <c r="Q54" s="6" t="s">
        <v>20</v>
      </c>
      <c r="R54" s="6" t="s">
        <v>20</v>
      </c>
      <c r="S54" s="6" t="s">
        <v>20</v>
      </c>
      <c r="T54" s="6" t="s">
        <v>20</v>
      </c>
      <c r="U54" s="6" t="s">
        <v>20</v>
      </c>
      <c r="V54" s="6" t="s">
        <v>20</v>
      </c>
      <c r="W54" s="5"/>
    </row>
    <row r="55" spans="1:23" ht="18.75" thickBot="1">
      <c r="A55" s="22"/>
      <c r="B55" s="10" t="s">
        <v>20</v>
      </c>
      <c r="C55" s="10" t="s">
        <v>20</v>
      </c>
      <c r="D55" s="10" t="s">
        <v>20</v>
      </c>
      <c r="E55" s="10" t="s">
        <v>20</v>
      </c>
      <c r="F55" s="10" t="s">
        <v>20</v>
      </c>
      <c r="G55" s="10" t="s">
        <v>20</v>
      </c>
      <c r="H55" s="10">
        <v>20</v>
      </c>
      <c r="I55" s="10">
        <v>0.65</v>
      </c>
      <c r="J55" s="10">
        <v>3.35</v>
      </c>
      <c r="K55" s="10">
        <v>600</v>
      </c>
      <c r="L55" s="8">
        <v>28800</v>
      </c>
      <c r="M55" s="6">
        <v>20</v>
      </c>
      <c r="N55" s="7">
        <v>1201</v>
      </c>
      <c r="O55" s="7">
        <v>1728.25</v>
      </c>
      <c r="P55" s="6">
        <v>440</v>
      </c>
      <c r="Q55" s="6" t="s">
        <v>20</v>
      </c>
      <c r="R55" s="6" t="s">
        <v>20</v>
      </c>
      <c r="S55" s="6" t="s">
        <v>20</v>
      </c>
      <c r="T55" s="6" t="s">
        <v>20</v>
      </c>
      <c r="U55" s="6" t="s">
        <v>20</v>
      </c>
      <c r="V55" s="6" t="s">
        <v>20</v>
      </c>
      <c r="W55" s="5"/>
    </row>
    <row r="56" spans="1:23" ht="18.75" thickBot="1">
      <c r="A56" s="22"/>
      <c r="B56" s="9">
        <v>1540</v>
      </c>
      <c r="C56" s="9">
        <v>1460</v>
      </c>
      <c r="D56" s="10">
        <v>84</v>
      </c>
      <c r="E56" s="10">
        <v>18.95</v>
      </c>
      <c r="F56" s="12">
        <v>1.2</v>
      </c>
      <c r="G56" s="11">
        <v>-2.2999999999999998</v>
      </c>
      <c r="H56" s="10">
        <v>20</v>
      </c>
      <c r="I56" s="10">
        <v>0.65</v>
      </c>
      <c r="J56" s="10">
        <v>1.1000000000000001</v>
      </c>
      <c r="K56" s="9">
        <v>1040</v>
      </c>
      <c r="L56" s="8">
        <v>28900</v>
      </c>
      <c r="M56" s="6">
        <v>20</v>
      </c>
      <c r="N56" s="7">
        <v>1678.95</v>
      </c>
      <c r="O56" s="7">
        <v>1723</v>
      </c>
      <c r="P56" s="6">
        <v>40</v>
      </c>
      <c r="Q56" s="6" t="s">
        <v>20</v>
      </c>
      <c r="R56" s="13">
        <v>1900</v>
      </c>
      <c r="S56" s="6" t="s">
        <v>20</v>
      </c>
      <c r="T56" s="6" t="s">
        <v>20</v>
      </c>
      <c r="U56" s="6" t="s">
        <v>20</v>
      </c>
      <c r="V56" s="6">
        <v>340</v>
      </c>
      <c r="W56" s="5"/>
    </row>
    <row r="57" spans="1:23" ht="18.75" thickBot="1">
      <c r="A57" s="23" t="s">
        <v>21</v>
      </c>
      <c r="B57" s="20">
        <v>4563260</v>
      </c>
      <c r="C57" s="19"/>
      <c r="D57" s="20">
        <v>2128967</v>
      </c>
      <c r="E57" s="28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0"/>
      <c r="T57" s="20">
        <v>2012200</v>
      </c>
      <c r="U57" s="19"/>
      <c r="V57" s="20">
        <v>4859260</v>
      </c>
      <c r="W57" s="19" t="s">
        <v>21</v>
      </c>
    </row>
  </sheetData>
  <mergeCells count="18">
    <mergeCell ref="A1:K1"/>
    <mergeCell ref="M1:W1"/>
    <mergeCell ref="A2:A3"/>
    <mergeCell ref="B2:B3"/>
    <mergeCell ref="C2:C3"/>
    <mergeCell ref="D2:D3"/>
    <mergeCell ref="E2:E3"/>
    <mergeCell ref="F2:F3"/>
    <mergeCell ref="G2:G3"/>
    <mergeCell ref="L2:L3"/>
    <mergeCell ref="W2:W3"/>
    <mergeCell ref="E57:S57"/>
    <mergeCell ref="Q2:Q3"/>
    <mergeCell ref="R2:R3"/>
    <mergeCell ref="S2:S3"/>
    <mergeCell ref="T2:T3"/>
    <mergeCell ref="U2:U3"/>
    <mergeCell ref="V2:V3"/>
  </mergeCells>
  <hyperlinks>
    <hyperlink ref="L4" r:id="rId1" display="https://www.nseindia.com/live_market/dynaContent/live_watch/option_chain/optionDates.jsp?symbol=BANKNIFTY&amp;instrument=OPTIDX&amp;strike=23700.00"/>
    <hyperlink ref="R4" r:id="rId2" display="https://www.nseindia.com/live_market/dynaContent/live_watch/get_quote/GetQuoteFO.jsp?underlying=BANKNIFTY&amp;instrument=OPTIDX&amp;strike=23700.00&amp;type=PE&amp;expiry=03JAN2019"/>
    <hyperlink ref="L5" r:id="rId3" display="https://www.nseindia.com/live_market/dynaContent/live_watch/option_chain/optionDates.jsp?symbol=BANKNIFTY&amp;instrument=OPTIDX&amp;strike=23800.00"/>
    <hyperlink ref="R5" r:id="rId4" display="https://www.nseindia.com/live_market/dynaContent/live_watch/get_quote/GetQuoteFO.jsp?underlying=BANKNIFTY&amp;instrument=OPTIDX&amp;strike=23800.00&amp;type=PE&amp;expiry=03JAN2019"/>
    <hyperlink ref="L6" r:id="rId5" display="https://www.nseindia.com/live_market/dynaContent/live_watch/option_chain/optionDates.jsp?symbol=BANKNIFTY&amp;instrument=OPTIDX&amp;strike=23900.00"/>
    <hyperlink ref="R6" r:id="rId6" display="https://www.nseindia.com/live_market/dynaContent/live_watch/get_quote/GetQuoteFO.jsp?underlying=BANKNIFTY&amp;instrument=OPTIDX&amp;strike=23900.00&amp;type=PE&amp;expiry=03JAN2019"/>
    <hyperlink ref="F7" r:id="rId7" display="https://www.nseindia.com/live_market/dynaContent/live_watch/get_quote/GetQuoteFO.jsp?underlying=BANKNIFTY&amp;instrument=OPTIDX&amp;strike=24000.00&amp;type=CE&amp;expiry=03JAN2019"/>
    <hyperlink ref="L7" r:id="rId8" display="https://www.nseindia.com/live_market/dynaContent/live_watch/option_chain/optionDates.jsp?symbol=BANKNIFTY&amp;instrument=OPTIDX&amp;strike=24000.00"/>
    <hyperlink ref="R7" r:id="rId9" display="https://www.nseindia.com/live_market/dynaContent/live_watch/get_quote/GetQuoteFO.jsp?underlying=BANKNIFTY&amp;instrument=OPTIDX&amp;strike=24000.00&amp;type=PE&amp;expiry=03JAN2019"/>
    <hyperlink ref="L8" r:id="rId10" display="https://www.nseindia.com/live_market/dynaContent/live_watch/option_chain/optionDates.jsp?symbol=BANKNIFTY&amp;instrument=OPTIDX&amp;strike=24100.00"/>
    <hyperlink ref="R8" r:id="rId11" display="https://www.nseindia.com/live_market/dynaContent/live_watch/get_quote/GetQuoteFO.jsp?underlying=BANKNIFTY&amp;instrument=OPTIDX&amp;strike=24100.00&amp;type=PE&amp;expiry=03JAN2019"/>
    <hyperlink ref="L9" r:id="rId12" display="https://www.nseindia.com/live_market/dynaContent/live_watch/option_chain/optionDates.jsp?symbol=BANKNIFTY&amp;instrument=OPTIDX&amp;strike=24200.00"/>
    <hyperlink ref="L10" r:id="rId13" display="https://www.nseindia.com/live_market/dynaContent/live_watch/option_chain/optionDates.jsp?symbol=BANKNIFTY&amp;instrument=OPTIDX&amp;strike=24300.00"/>
    <hyperlink ref="L11" r:id="rId14" display="https://www.nseindia.com/live_market/dynaContent/live_watch/option_chain/optionDates.jsp?symbol=BANKNIFTY&amp;instrument=OPTIDX&amp;strike=24400.00"/>
    <hyperlink ref="F12" r:id="rId15" display="https://www.nseindia.com/live_market/dynaContent/live_watch/get_quote/GetQuoteFO.jsp?underlying=BANKNIFTY&amp;instrument=OPTIDX&amp;strike=24500.00&amp;type=CE&amp;expiry=03JAN2019"/>
    <hyperlink ref="L12" r:id="rId16" display="https://www.nseindia.com/live_market/dynaContent/live_watch/option_chain/optionDates.jsp?symbol=BANKNIFTY&amp;instrument=OPTIDX&amp;strike=24500.00"/>
    <hyperlink ref="R12" r:id="rId17" display="https://www.nseindia.com/live_market/dynaContent/live_watch/get_quote/GetQuoteFO.jsp?underlying=BANKNIFTY&amp;instrument=OPTIDX&amp;strike=24500.00&amp;type=PE&amp;expiry=03JAN2019"/>
    <hyperlink ref="L13" r:id="rId18" display="https://www.nseindia.com/live_market/dynaContent/live_watch/option_chain/optionDates.jsp?symbol=BANKNIFTY&amp;instrument=OPTIDX&amp;strike=24600.00"/>
    <hyperlink ref="L14" r:id="rId19" display="https://www.nseindia.com/live_market/dynaContent/live_watch/option_chain/optionDates.jsp?symbol=BANKNIFTY&amp;instrument=OPTIDX&amp;strike=24700.00"/>
    <hyperlink ref="L15" r:id="rId20" display="https://www.nseindia.com/live_market/dynaContent/live_watch/option_chain/optionDates.jsp?symbol=BANKNIFTY&amp;instrument=OPTIDX&amp;strike=24800.00"/>
    <hyperlink ref="L16" r:id="rId21" display="https://www.nseindia.com/live_market/dynaContent/live_watch/option_chain/optionDates.jsp?symbol=BANKNIFTY&amp;instrument=OPTIDX&amp;strike=24900.00"/>
    <hyperlink ref="R16" r:id="rId22" display="https://www.nseindia.com/live_market/dynaContent/live_watch/get_quote/GetQuoteFO.jsp?underlying=BANKNIFTY&amp;instrument=OPTIDX&amp;strike=24900.00&amp;type=PE&amp;expiry=03JAN2019"/>
    <hyperlink ref="F17" r:id="rId23" display="https://www.nseindia.com/live_market/dynaContent/live_watch/get_quote/GetQuoteFO.jsp?underlying=BANKNIFTY&amp;instrument=OPTIDX&amp;strike=25000.00&amp;type=CE&amp;expiry=03JAN2019"/>
    <hyperlink ref="L17" r:id="rId24" display="https://www.nseindia.com/live_market/dynaContent/live_watch/option_chain/optionDates.jsp?symbol=BANKNIFTY&amp;instrument=OPTIDX&amp;strike=25000.00"/>
    <hyperlink ref="R17" r:id="rId25" display="https://www.nseindia.com/live_market/dynaContent/live_watch/get_quote/GetQuoteFO.jsp?underlying=BANKNIFTY&amp;instrument=OPTIDX&amp;strike=25000.00&amp;type=PE&amp;expiry=03JAN2019"/>
    <hyperlink ref="L18" r:id="rId26" display="https://www.nseindia.com/live_market/dynaContent/live_watch/option_chain/optionDates.jsp?symbol=BANKNIFTY&amp;instrument=OPTIDX&amp;strike=25100.00"/>
    <hyperlink ref="R18" r:id="rId27" display="https://www.nseindia.com/live_market/dynaContent/live_watch/get_quote/GetQuoteFO.jsp?underlying=BANKNIFTY&amp;instrument=OPTIDX&amp;strike=25100.00&amp;type=PE&amp;expiry=03JAN2019"/>
    <hyperlink ref="L19" r:id="rId28" display="https://www.nseindia.com/live_market/dynaContent/live_watch/option_chain/optionDates.jsp?symbol=BANKNIFTY&amp;instrument=OPTIDX&amp;strike=25200.00"/>
    <hyperlink ref="R19" r:id="rId29" display="https://www.nseindia.com/live_market/dynaContent/live_watch/get_quote/GetQuoteFO.jsp?underlying=BANKNIFTY&amp;instrument=OPTIDX&amp;strike=25200.00&amp;type=PE&amp;expiry=03JAN2019"/>
    <hyperlink ref="L20" r:id="rId30" display="https://www.nseindia.com/live_market/dynaContent/live_watch/option_chain/optionDates.jsp?symbol=BANKNIFTY&amp;instrument=OPTIDX&amp;strike=25300.00"/>
    <hyperlink ref="R20" r:id="rId31" display="https://www.nseindia.com/live_market/dynaContent/live_watch/get_quote/GetQuoteFO.jsp?underlying=BANKNIFTY&amp;instrument=OPTIDX&amp;strike=25300.00&amp;type=PE&amp;expiry=03JAN2019"/>
    <hyperlink ref="L21" r:id="rId32" display="https://www.nseindia.com/live_market/dynaContent/live_watch/option_chain/optionDates.jsp?symbol=BANKNIFTY&amp;instrument=OPTIDX&amp;strike=25400.00"/>
    <hyperlink ref="R21" r:id="rId33" display="https://www.nseindia.com/live_market/dynaContent/live_watch/get_quote/GetQuoteFO.jsp?underlying=BANKNIFTY&amp;instrument=OPTIDX&amp;strike=25400.00&amp;type=PE&amp;expiry=03JAN2019"/>
    <hyperlink ref="F22" r:id="rId34" display="https://www.nseindia.com/live_market/dynaContent/live_watch/get_quote/GetQuoteFO.jsp?underlying=BANKNIFTY&amp;instrument=OPTIDX&amp;strike=25500.00&amp;type=CE&amp;expiry=03JAN2019"/>
    <hyperlink ref="L22" r:id="rId35" display="https://www.nseindia.com/live_market/dynaContent/live_watch/option_chain/optionDates.jsp?symbol=BANKNIFTY&amp;instrument=OPTIDX&amp;strike=25500.00"/>
    <hyperlink ref="R22" r:id="rId36" display="https://www.nseindia.com/live_market/dynaContent/live_watch/get_quote/GetQuoteFO.jsp?underlying=BANKNIFTY&amp;instrument=OPTIDX&amp;strike=25500.00&amp;type=PE&amp;expiry=03JAN2019"/>
    <hyperlink ref="F23" r:id="rId37" display="https://www.nseindia.com/live_market/dynaContent/live_watch/get_quote/GetQuoteFO.jsp?underlying=BANKNIFTY&amp;instrument=OPTIDX&amp;strike=25600.00&amp;type=CE&amp;expiry=03JAN2019"/>
    <hyperlink ref="L23" r:id="rId38" display="https://www.nseindia.com/live_market/dynaContent/live_watch/option_chain/optionDates.jsp?symbol=BANKNIFTY&amp;instrument=OPTIDX&amp;strike=25600.00"/>
    <hyperlink ref="R23" r:id="rId39" display="https://www.nseindia.com/live_market/dynaContent/live_watch/get_quote/GetQuoteFO.jsp?underlying=BANKNIFTY&amp;instrument=OPTIDX&amp;strike=25600.00&amp;type=PE&amp;expiry=03JAN2019"/>
    <hyperlink ref="F24" r:id="rId40" display="https://www.nseindia.com/live_market/dynaContent/live_watch/get_quote/GetQuoteFO.jsp?underlying=BANKNIFTY&amp;instrument=OPTIDX&amp;strike=25700.00&amp;type=CE&amp;expiry=03JAN2019"/>
    <hyperlink ref="L24" r:id="rId41" display="https://www.nseindia.com/live_market/dynaContent/live_watch/option_chain/optionDates.jsp?symbol=BANKNIFTY&amp;instrument=OPTIDX&amp;strike=25700.00"/>
    <hyperlink ref="R24" r:id="rId42" display="https://www.nseindia.com/live_market/dynaContent/live_watch/get_quote/GetQuoteFO.jsp?underlying=BANKNIFTY&amp;instrument=OPTIDX&amp;strike=25700.00&amp;type=PE&amp;expiry=03JAN2019"/>
    <hyperlink ref="F25" r:id="rId43" display="https://www.nseindia.com/live_market/dynaContent/live_watch/get_quote/GetQuoteFO.jsp?underlying=BANKNIFTY&amp;instrument=OPTIDX&amp;strike=25800.00&amp;type=CE&amp;expiry=03JAN2019"/>
    <hyperlink ref="L25" r:id="rId44" display="https://www.nseindia.com/live_market/dynaContent/live_watch/option_chain/optionDates.jsp?symbol=BANKNIFTY&amp;instrument=OPTIDX&amp;strike=25800.00"/>
    <hyperlink ref="R25" r:id="rId45" display="https://www.nseindia.com/live_market/dynaContent/live_watch/get_quote/GetQuoteFO.jsp?underlying=BANKNIFTY&amp;instrument=OPTIDX&amp;strike=25800.00&amp;type=PE&amp;expiry=03JAN2019"/>
    <hyperlink ref="F26" r:id="rId46" display="https://www.nseindia.com/live_market/dynaContent/live_watch/get_quote/GetQuoteFO.jsp?underlying=BANKNIFTY&amp;instrument=OPTIDX&amp;strike=25900.00&amp;type=CE&amp;expiry=03JAN2019"/>
    <hyperlink ref="L26" r:id="rId47" display="https://www.nseindia.com/live_market/dynaContent/live_watch/option_chain/optionDates.jsp?symbol=BANKNIFTY&amp;instrument=OPTIDX&amp;strike=25900.00"/>
    <hyperlink ref="R26" r:id="rId48" display="https://www.nseindia.com/live_market/dynaContent/live_watch/get_quote/GetQuoteFO.jsp?underlying=BANKNIFTY&amp;instrument=OPTIDX&amp;strike=25900.00&amp;type=PE&amp;expiry=03JAN2019"/>
    <hyperlink ref="F27" r:id="rId49" display="https://www.nseindia.com/live_market/dynaContent/live_watch/get_quote/GetQuoteFO.jsp?underlying=BANKNIFTY&amp;instrument=OPTIDX&amp;strike=26000.00&amp;type=CE&amp;expiry=03JAN2019"/>
    <hyperlink ref="L27" r:id="rId50" display="https://www.nseindia.com/live_market/dynaContent/live_watch/option_chain/optionDates.jsp?symbol=BANKNIFTY&amp;instrument=OPTIDX&amp;strike=26000.00"/>
    <hyperlink ref="R27" r:id="rId51" display="https://www.nseindia.com/live_market/dynaContent/live_watch/get_quote/GetQuoteFO.jsp?underlying=BANKNIFTY&amp;instrument=OPTIDX&amp;strike=26000.00&amp;type=PE&amp;expiry=03JAN2019"/>
    <hyperlink ref="F28" r:id="rId52" display="https://www.nseindia.com/live_market/dynaContent/live_watch/get_quote/GetQuoteFO.jsp?underlying=BANKNIFTY&amp;instrument=OPTIDX&amp;strike=26100.00&amp;type=CE&amp;expiry=03JAN2019"/>
    <hyperlink ref="L28" r:id="rId53" display="https://www.nseindia.com/live_market/dynaContent/live_watch/option_chain/optionDates.jsp?symbol=BANKNIFTY&amp;instrument=OPTIDX&amp;strike=26100.00"/>
    <hyperlink ref="R28" r:id="rId54" display="https://www.nseindia.com/live_market/dynaContent/live_watch/get_quote/GetQuoteFO.jsp?underlying=BANKNIFTY&amp;instrument=OPTIDX&amp;strike=26100.00&amp;type=PE&amp;expiry=03JAN2019"/>
    <hyperlink ref="F29" r:id="rId55" display="https://www.nseindia.com/live_market/dynaContent/live_watch/get_quote/GetQuoteFO.jsp?underlying=BANKNIFTY&amp;instrument=OPTIDX&amp;strike=26200.00&amp;type=CE&amp;expiry=03JAN2019"/>
    <hyperlink ref="L29" r:id="rId56" display="https://www.nseindia.com/live_market/dynaContent/live_watch/option_chain/optionDates.jsp?symbol=BANKNIFTY&amp;instrument=OPTIDX&amp;strike=26200.00"/>
    <hyperlink ref="R29" r:id="rId57" display="https://www.nseindia.com/live_market/dynaContent/live_watch/get_quote/GetQuoteFO.jsp?underlying=BANKNIFTY&amp;instrument=OPTIDX&amp;strike=26200.00&amp;type=PE&amp;expiry=03JAN2019"/>
    <hyperlink ref="F30" r:id="rId58" display="https://www.nseindia.com/live_market/dynaContent/live_watch/get_quote/GetQuoteFO.jsp?underlying=BANKNIFTY&amp;instrument=OPTIDX&amp;strike=26300.00&amp;type=CE&amp;expiry=03JAN2019"/>
    <hyperlink ref="L30" r:id="rId59" display="https://www.nseindia.com/live_market/dynaContent/live_watch/option_chain/optionDates.jsp?symbol=BANKNIFTY&amp;instrument=OPTIDX&amp;strike=26300.00"/>
    <hyperlink ref="R30" r:id="rId60" display="https://www.nseindia.com/live_market/dynaContent/live_watch/get_quote/GetQuoteFO.jsp?underlying=BANKNIFTY&amp;instrument=OPTIDX&amp;strike=26300.00&amp;type=PE&amp;expiry=03JAN2019"/>
    <hyperlink ref="F31" r:id="rId61" display="https://www.nseindia.com/live_market/dynaContent/live_watch/get_quote/GetQuoteFO.jsp?underlying=BANKNIFTY&amp;instrument=OPTIDX&amp;strike=26400.00&amp;type=CE&amp;expiry=03JAN2019"/>
    <hyperlink ref="L31" r:id="rId62" display="https://www.nseindia.com/live_market/dynaContent/live_watch/option_chain/optionDates.jsp?symbol=BANKNIFTY&amp;instrument=OPTIDX&amp;strike=26400.00"/>
    <hyperlink ref="R31" r:id="rId63" display="https://www.nseindia.com/live_market/dynaContent/live_watch/get_quote/GetQuoteFO.jsp?underlying=BANKNIFTY&amp;instrument=OPTIDX&amp;strike=26400.00&amp;type=PE&amp;expiry=03JAN2019"/>
    <hyperlink ref="F32" r:id="rId64" display="https://www.nseindia.com/live_market/dynaContent/live_watch/get_quote/GetQuoteFO.jsp?underlying=BANKNIFTY&amp;instrument=OPTIDX&amp;strike=26500.00&amp;type=CE&amp;expiry=03JAN2019"/>
    <hyperlink ref="L32" r:id="rId65" display="https://www.nseindia.com/live_market/dynaContent/live_watch/option_chain/optionDates.jsp?symbol=BANKNIFTY&amp;instrument=OPTIDX&amp;strike=26500.00"/>
    <hyperlink ref="R32" r:id="rId66" display="https://www.nseindia.com/live_market/dynaContent/live_watch/get_quote/GetQuoteFO.jsp?underlying=BANKNIFTY&amp;instrument=OPTIDX&amp;strike=26500.00&amp;type=PE&amp;expiry=03JAN2019"/>
    <hyperlink ref="F33" r:id="rId67" display="https://www.nseindia.com/live_market/dynaContent/live_watch/get_quote/GetQuoteFO.jsp?underlying=BANKNIFTY&amp;instrument=OPTIDX&amp;strike=26600.00&amp;type=CE&amp;expiry=03JAN2019"/>
    <hyperlink ref="L33" r:id="rId68" display="https://www.nseindia.com/live_market/dynaContent/live_watch/option_chain/optionDates.jsp?symbol=BANKNIFTY&amp;instrument=OPTIDX&amp;strike=26600.00"/>
    <hyperlink ref="R33" r:id="rId69" display="https://www.nseindia.com/live_market/dynaContent/live_watch/get_quote/GetQuoteFO.jsp?underlying=BANKNIFTY&amp;instrument=OPTIDX&amp;strike=26600.00&amp;type=PE&amp;expiry=03JAN2019"/>
    <hyperlink ref="F34" r:id="rId70" display="https://www.nseindia.com/live_market/dynaContent/live_watch/get_quote/GetQuoteFO.jsp?underlying=BANKNIFTY&amp;instrument=OPTIDX&amp;strike=26700.00&amp;type=CE&amp;expiry=03JAN2019"/>
    <hyperlink ref="L34" r:id="rId71" display="https://www.nseindia.com/live_market/dynaContent/live_watch/option_chain/optionDates.jsp?symbol=BANKNIFTY&amp;instrument=OPTIDX&amp;strike=26700.00"/>
    <hyperlink ref="R34" r:id="rId72" display="https://www.nseindia.com/live_market/dynaContent/live_watch/get_quote/GetQuoteFO.jsp?underlying=BANKNIFTY&amp;instrument=OPTIDX&amp;strike=26700.00&amp;type=PE&amp;expiry=03JAN2019"/>
    <hyperlink ref="F35" r:id="rId73" display="https://www.nseindia.com/live_market/dynaContent/live_watch/get_quote/GetQuoteFO.jsp?underlying=BANKNIFTY&amp;instrument=OPTIDX&amp;strike=26800.00&amp;type=CE&amp;expiry=03JAN2019"/>
    <hyperlink ref="L35" r:id="rId74" display="https://www.nseindia.com/live_market/dynaContent/live_watch/option_chain/optionDates.jsp?symbol=BANKNIFTY&amp;instrument=OPTIDX&amp;strike=26800.00"/>
    <hyperlink ref="R35" r:id="rId75" display="https://www.nseindia.com/live_market/dynaContent/live_watch/get_quote/GetQuoteFO.jsp?underlying=BANKNIFTY&amp;instrument=OPTIDX&amp;strike=26800.00&amp;type=PE&amp;expiry=03JAN2019"/>
    <hyperlink ref="F36" r:id="rId76" display="https://www.nseindia.com/live_market/dynaContent/live_watch/get_quote/GetQuoteFO.jsp?underlying=BANKNIFTY&amp;instrument=OPTIDX&amp;strike=26900.00&amp;type=CE&amp;expiry=03JAN2019"/>
    <hyperlink ref="L36" r:id="rId77" display="https://www.nseindia.com/live_market/dynaContent/live_watch/option_chain/optionDates.jsp?symbol=BANKNIFTY&amp;instrument=OPTIDX&amp;strike=26900.00"/>
    <hyperlink ref="R36" r:id="rId78" display="https://www.nseindia.com/live_market/dynaContent/live_watch/get_quote/GetQuoteFO.jsp?underlying=BANKNIFTY&amp;instrument=OPTIDX&amp;strike=26900.00&amp;type=PE&amp;expiry=03JAN2019"/>
    <hyperlink ref="F37" r:id="rId79" display="https://www.nseindia.com/live_market/dynaContent/live_watch/get_quote/GetQuoteFO.jsp?underlying=BANKNIFTY&amp;instrument=OPTIDX&amp;strike=27000.00&amp;type=CE&amp;expiry=03JAN2019"/>
    <hyperlink ref="L37" r:id="rId80" display="https://www.nseindia.com/live_market/dynaContent/live_watch/option_chain/optionDates.jsp?symbol=BANKNIFTY&amp;instrument=OPTIDX&amp;strike=27000.00"/>
    <hyperlink ref="R37" r:id="rId81" display="https://www.nseindia.com/live_market/dynaContent/live_watch/get_quote/GetQuoteFO.jsp?underlying=BANKNIFTY&amp;instrument=OPTIDX&amp;strike=27000.00&amp;type=PE&amp;expiry=03JAN2019"/>
    <hyperlink ref="F38" r:id="rId82" display="https://www.nseindia.com/live_market/dynaContent/live_watch/get_quote/GetQuoteFO.jsp?underlying=BANKNIFTY&amp;instrument=OPTIDX&amp;strike=27100.00&amp;type=CE&amp;expiry=03JAN2019"/>
    <hyperlink ref="L38" r:id="rId83" display="https://www.nseindia.com/live_market/dynaContent/live_watch/option_chain/optionDates.jsp?symbol=BANKNIFTY&amp;instrument=OPTIDX&amp;strike=27100.00"/>
    <hyperlink ref="R38" r:id="rId84" display="https://www.nseindia.com/live_market/dynaContent/live_watch/get_quote/GetQuoteFO.jsp?underlying=BANKNIFTY&amp;instrument=OPTIDX&amp;strike=27100.00&amp;type=PE&amp;expiry=03JAN2019"/>
    <hyperlink ref="F39" r:id="rId85" display="https://www.nseindia.com/live_market/dynaContent/live_watch/get_quote/GetQuoteFO.jsp?underlying=BANKNIFTY&amp;instrument=OPTIDX&amp;strike=27200.00&amp;type=CE&amp;expiry=03JAN2019"/>
    <hyperlink ref="L39" r:id="rId86" display="https://www.nseindia.com/live_market/dynaContent/live_watch/option_chain/optionDates.jsp?symbol=BANKNIFTY&amp;instrument=OPTIDX&amp;strike=27200.00"/>
    <hyperlink ref="R39" r:id="rId87" display="https://www.nseindia.com/live_market/dynaContent/live_watch/get_quote/GetQuoteFO.jsp?underlying=BANKNIFTY&amp;instrument=OPTIDX&amp;strike=27200.00&amp;type=PE&amp;expiry=03JAN2019"/>
    <hyperlink ref="F40" r:id="rId88" display="https://www.nseindia.com/live_market/dynaContent/live_watch/get_quote/GetQuoteFO.jsp?underlying=BANKNIFTY&amp;instrument=OPTIDX&amp;strike=27300.00&amp;type=CE&amp;expiry=03JAN2019"/>
    <hyperlink ref="L40" r:id="rId89" display="https://www.nseindia.com/live_market/dynaContent/live_watch/option_chain/optionDates.jsp?symbol=BANKNIFTY&amp;instrument=OPTIDX&amp;strike=27300.00"/>
    <hyperlink ref="R40" r:id="rId90" display="https://www.nseindia.com/live_market/dynaContent/live_watch/get_quote/GetQuoteFO.jsp?underlying=BANKNIFTY&amp;instrument=OPTIDX&amp;strike=27300.00&amp;type=PE&amp;expiry=03JAN2019"/>
    <hyperlink ref="F41" r:id="rId91" display="https://www.nseindia.com/live_market/dynaContent/live_watch/get_quote/GetQuoteFO.jsp?underlying=BANKNIFTY&amp;instrument=OPTIDX&amp;strike=27400.00&amp;type=CE&amp;expiry=03JAN2019"/>
    <hyperlink ref="L41" r:id="rId92" display="https://www.nseindia.com/live_market/dynaContent/live_watch/option_chain/optionDates.jsp?symbol=BANKNIFTY&amp;instrument=OPTIDX&amp;strike=27400.00"/>
    <hyperlink ref="R41" r:id="rId93" display="https://www.nseindia.com/live_market/dynaContent/live_watch/get_quote/GetQuoteFO.jsp?underlying=BANKNIFTY&amp;instrument=OPTIDX&amp;strike=27400.00&amp;type=PE&amp;expiry=03JAN2019"/>
    <hyperlink ref="F42" r:id="rId94" display="https://www.nseindia.com/live_market/dynaContent/live_watch/get_quote/GetQuoteFO.jsp?underlying=BANKNIFTY&amp;instrument=OPTIDX&amp;strike=27500.00&amp;type=CE&amp;expiry=03JAN2019"/>
    <hyperlink ref="L42" r:id="rId95" display="https://www.nseindia.com/live_market/dynaContent/live_watch/option_chain/optionDates.jsp?symbol=BANKNIFTY&amp;instrument=OPTIDX&amp;strike=27500.00"/>
    <hyperlink ref="R42" r:id="rId96" display="https://www.nseindia.com/live_market/dynaContent/live_watch/get_quote/GetQuoteFO.jsp?underlying=BANKNIFTY&amp;instrument=OPTIDX&amp;strike=27500.00&amp;type=PE&amp;expiry=03JAN2019"/>
    <hyperlink ref="F43" r:id="rId97" display="https://www.nseindia.com/live_market/dynaContent/live_watch/get_quote/GetQuoteFO.jsp?underlying=BANKNIFTY&amp;instrument=OPTIDX&amp;strike=27600.00&amp;type=CE&amp;expiry=03JAN2019"/>
    <hyperlink ref="L43" r:id="rId98" display="https://www.nseindia.com/live_market/dynaContent/live_watch/option_chain/optionDates.jsp?symbol=BANKNIFTY&amp;instrument=OPTIDX&amp;strike=27600.00"/>
    <hyperlink ref="R43" r:id="rId99" display="https://www.nseindia.com/live_market/dynaContent/live_watch/get_quote/GetQuoteFO.jsp?underlying=BANKNIFTY&amp;instrument=OPTIDX&amp;strike=27600.00&amp;type=PE&amp;expiry=03JAN2019"/>
    <hyperlink ref="F44" r:id="rId100" display="https://www.nseindia.com/live_market/dynaContent/live_watch/get_quote/GetQuoteFO.jsp?underlying=BANKNIFTY&amp;instrument=OPTIDX&amp;strike=27700.00&amp;type=CE&amp;expiry=03JAN2019"/>
    <hyperlink ref="L44" r:id="rId101" display="https://www.nseindia.com/live_market/dynaContent/live_watch/option_chain/optionDates.jsp?symbol=BANKNIFTY&amp;instrument=OPTIDX&amp;strike=27700.00"/>
    <hyperlink ref="R44" r:id="rId102" display="https://www.nseindia.com/live_market/dynaContent/live_watch/get_quote/GetQuoteFO.jsp?underlying=BANKNIFTY&amp;instrument=OPTIDX&amp;strike=27700.00&amp;type=PE&amp;expiry=03JAN2019"/>
    <hyperlink ref="F45" r:id="rId103" display="https://www.nseindia.com/live_market/dynaContent/live_watch/get_quote/GetQuoteFO.jsp?underlying=BANKNIFTY&amp;instrument=OPTIDX&amp;strike=27800.00&amp;type=CE&amp;expiry=03JAN2019"/>
    <hyperlink ref="L45" r:id="rId104" display="https://www.nseindia.com/live_market/dynaContent/live_watch/option_chain/optionDates.jsp?symbol=BANKNIFTY&amp;instrument=OPTIDX&amp;strike=27800.00"/>
    <hyperlink ref="R45" r:id="rId105" display="https://www.nseindia.com/live_market/dynaContent/live_watch/get_quote/GetQuoteFO.jsp?underlying=BANKNIFTY&amp;instrument=OPTIDX&amp;strike=27800.00&amp;type=PE&amp;expiry=03JAN2019"/>
    <hyperlink ref="F46" r:id="rId106" display="https://www.nseindia.com/live_market/dynaContent/live_watch/get_quote/GetQuoteFO.jsp?underlying=BANKNIFTY&amp;instrument=OPTIDX&amp;strike=27900.00&amp;type=CE&amp;expiry=03JAN2019"/>
    <hyperlink ref="L46" r:id="rId107" display="https://www.nseindia.com/live_market/dynaContent/live_watch/option_chain/optionDates.jsp?symbol=BANKNIFTY&amp;instrument=OPTIDX&amp;strike=27900.00"/>
    <hyperlink ref="R46" r:id="rId108" display="https://www.nseindia.com/live_market/dynaContent/live_watch/get_quote/GetQuoteFO.jsp?underlying=BANKNIFTY&amp;instrument=OPTIDX&amp;strike=27900.00&amp;type=PE&amp;expiry=03JAN2019"/>
    <hyperlink ref="F47" r:id="rId109" display="https://www.nseindia.com/live_market/dynaContent/live_watch/get_quote/GetQuoteFO.jsp?underlying=BANKNIFTY&amp;instrument=OPTIDX&amp;strike=28000.00&amp;type=CE&amp;expiry=03JAN2019"/>
    <hyperlink ref="L47" r:id="rId110" display="https://www.nseindia.com/live_market/dynaContent/live_watch/option_chain/optionDates.jsp?symbol=BANKNIFTY&amp;instrument=OPTIDX&amp;strike=28000.00"/>
    <hyperlink ref="R47" r:id="rId111" display="https://www.nseindia.com/live_market/dynaContent/live_watch/get_quote/GetQuoteFO.jsp?underlying=BANKNIFTY&amp;instrument=OPTIDX&amp;strike=28000.00&amp;type=PE&amp;expiry=03JAN2019"/>
    <hyperlink ref="F48" r:id="rId112" display="https://www.nseindia.com/live_market/dynaContent/live_watch/get_quote/GetQuoteFO.jsp?underlying=BANKNIFTY&amp;instrument=OPTIDX&amp;strike=28100.00&amp;type=CE&amp;expiry=03JAN2019"/>
    <hyperlink ref="L48" r:id="rId113" display="https://www.nseindia.com/live_market/dynaContent/live_watch/option_chain/optionDates.jsp?symbol=BANKNIFTY&amp;instrument=OPTIDX&amp;strike=28100.00"/>
    <hyperlink ref="F49" r:id="rId114" display="https://www.nseindia.com/live_market/dynaContent/live_watch/get_quote/GetQuoteFO.jsp?underlying=BANKNIFTY&amp;instrument=OPTIDX&amp;strike=28200.00&amp;type=CE&amp;expiry=03JAN2019"/>
    <hyperlink ref="L49" r:id="rId115" display="https://www.nseindia.com/live_market/dynaContent/live_watch/option_chain/optionDates.jsp?symbol=BANKNIFTY&amp;instrument=OPTIDX&amp;strike=28200.00"/>
    <hyperlink ref="F50" r:id="rId116" display="https://www.nseindia.com/live_market/dynaContent/live_watch/get_quote/GetQuoteFO.jsp?underlying=BANKNIFTY&amp;instrument=OPTIDX&amp;strike=28300.00&amp;type=CE&amp;expiry=03JAN2019"/>
    <hyperlink ref="L50" r:id="rId117" display="https://www.nseindia.com/live_market/dynaContent/live_watch/option_chain/optionDates.jsp?symbol=BANKNIFTY&amp;instrument=OPTIDX&amp;strike=28300.00"/>
    <hyperlink ref="R50" r:id="rId118" display="https://www.nseindia.com/live_market/dynaContent/live_watch/get_quote/GetQuoteFO.jsp?underlying=BANKNIFTY&amp;instrument=OPTIDX&amp;strike=28300.00&amp;type=PE&amp;expiry=03JAN2019"/>
    <hyperlink ref="F51" r:id="rId119" display="https://www.nseindia.com/live_market/dynaContent/live_watch/get_quote/GetQuoteFO.jsp?underlying=BANKNIFTY&amp;instrument=OPTIDX&amp;strike=28400.00&amp;type=CE&amp;expiry=03JAN2019"/>
    <hyperlink ref="L51" r:id="rId120" display="https://www.nseindia.com/live_market/dynaContent/live_watch/option_chain/optionDates.jsp?symbol=BANKNIFTY&amp;instrument=OPTIDX&amp;strike=28400.00"/>
    <hyperlink ref="F52" r:id="rId121" display="https://www.nseindia.com/live_market/dynaContent/live_watch/get_quote/GetQuoteFO.jsp?underlying=BANKNIFTY&amp;instrument=OPTIDX&amp;strike=28500.00&amp;type=CE&amp;expiry=03JAN2019"/>
    <hyperlink ref="L52" r:id="rId122" display="https://www.nseindia.com/live_market/dynaContent/live_watch/option_chain/optionDates.jsp?symbol=BANKNIFTY&amp;instrument=OPTIDX&amp;strike=28500.00"/>
    <hyperlink ref="R52" r:id="rId123" display="https://www.nseindia.com/live_market/dynaContent/live_watch/get_quote/GetQuoteFO.jsp?underlying=BANKNIFTY&amp;instrument=OPTIDX&amp;strike=28500.00&amp;type=PE&amp;expiry=03JAN2019"/>
    <hyperlink ref="F53" r:id="rId124" display="https://www.nseindia.com/live_market/dynaContent/live_watch/get_quote/GetQuoteFO.jsp?underlying=BANKNIFTY&amp;instrument=OPTIDX&amp;strike=28600.00&amp;type=CE&amp;expiry=03JAN2019"/>
    <hyperlink ref="L53" r:id="rId125" display="https://www.nseindia.com/live_market/dynaContent/live_watch/option_chain/optionDates.jsp?symbol=BANKNIFTY&amp;instrument=OPTIDX&amp;strike=28600.00"/>
    <hyperlink ref="L54" r:id="rId126" display="https://www.nseindia.com/live_market/dynaContent/live_watch/option_chain/optionDates.jsp?symbol=BANKNIFTY&amp;instrument=OPTIDX&amp;strike=28700.00"/>
    <hyperlink ref="L55" r:id="rId127" display="https://www.nseindia.com/live_market/dynaContent/live_watch/option_chain/optionDates.jsp?symbol=BANKNIFTY&amp;instrument=OPTIDX&amp;strike=28800.00"/>
    <hyperlink ref="F56" r:id="rId128" display="https://www.nseindia.com/live_market/dynaContent/live_watch/get_quote/GetQuoteFO.jsp?underlying=BANKNIFTY&amp;instrument=OPTIDX&amp;strike=28900.00&amp;type=CE&amp;expiry=03JAN2019"/>
    <hyperlink ref="L56" r:id="rId129" display="https://www.nseindia.com/live_market/dynaContent/live_watch/option_chain/optionDates.jsp?symbol=BANKNIFTY&amp;instrument=OPTIDX&amp;strike=28900.00"/>
    <hyperlink ref="R56" r:id="rId130" display="https://www.nseindia.com/live_market/dynaContent/live_watch/get_quote/GetQuoteFO.jsp?underlying=BANKNIFTY&amp;instrument=OPTIDX&amp;strike=28900.00&amp;type=PE&amp;expiry=03JAN2019"/>
  </hyperlinks>
  <pageMargins left="0.7" right="0.7" top="0.75" bottom="0.75" header="0.3" footer="0.3"/>
  <pageSetup orientation="portrait" r:id="rId131"/>
  <drawing r:id="rId13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E29" workbookViewId="0">
      <selection activeCell="V29" sqref="V29:V49"/>
    </sheetView>
  </sheetViews>
  <sheetFormatPr defaultRowHeight="15"/>
  <sheetData>
    <row r="1" spans="1:23" ht="18">
      <c r="A1" s="38" t="s">
        <v>8</v>
      </c>
      <c r="B1" s="39" t="s">
        <v>9</v>
      </c>
      <c r="C1" s="39" t="s">
        <v>10</v>
      </c>
      <c r="D1" s="39" t="s">
        <v>11</v>
      </c>
      <c r="E1" s="39" t="s">
        <v>12</v>
      </c>
      <c r="F1" s="39" t="s">
        <v>13</v>
      </c>
      <c r="G1" s="39" t="s">
        <v>14</v>
      </c>
      <c r="H1" s="37" t="s">
        <v>15</v>
      </c>
      <c r="I1" s="37" t="s">
        <v>15</v>
      </c>
      <c r="J1" s="37" t="s">
        <v>18</v>
      </c>
      <c r="K1" s="37" t="s">
        <v>18</v>
      </c>
      <c r="L1" s="39" t="s">
        <v>19</v>
      </c>
      <c r="M1" s="37" t="s">
        <v>15</v>
      </c>
      <c r="N1" s="37" t="s">
        <v>15</v>
      </c>
      <c r="O1" s="37" t="s">
        <v>18</v>
      </c>
      <c r="P1" s="37" t="s">
        <v>18</v>
      </c>
      <c r="Q1" s="39" t="s">
        <v>14</v>
      </c>
      <c r="R1" s="39" t="s">
        <v>13</v>
      </c>
      <c r="S1" s="39" t="s">
        <v>12</v>
      </c>
      <c r="T1" s="39" t="s">
        <v>11</v>
      </c>
      <c r="U1" s="39" t="s">
        <v>10</v>
      </c>
      <c r="V1" s="39" t="s">
        <v>9</v>
      </c>
      <c r="W1" s="39" t="s">
        <v>8</v>
      </c>
    </row>
    <row r="2" spans="1:23" ht="18.75" thickBot="1">
      <c r="A2" s="36"/>
      <c r="B2" s="27"/>
      <c r="C2" s="27"/>
      <c r="D2" s="27"/>
      <c r="E2" s="27"/>
      <c r="F2" s="27"/>
      <c r="G2" s="27"/>
      <c r="H2" s="24" t="s">
        <v>16</v>
      </c>
      <c r="I2" s="24" t="s">
        <v>17</v>
      </c>
      <c r="J2" s="24" t="s">
        <v>17</v>
      </c>
      <c r="K2" s="24" t="s">
        <v>16</v>
      </c>
      <c r="L2" s="27"/>
      <c r="M2" s="24" t="s">
        <v>16</v>
      </c>
      <c r="N2" s="24" t="s">
        <v>17</v>
      </c>
      <c r="O2" s="24" t="s">
        <v>17</v>
      </c>
      <c r="P2" s="24" t="s">
        <v>16</v>
      </c>
      <c r="Q2" s="27"/>
      <c r="R2" s="27"/>
      <c r="S2" s="27"/>
      <c r="T2" s="27"/>
      <c r="U2" s="27"/>
      <c r="V2" s="27"/>
      <c r="W2" s="27"/>
    </row>
    <row r="3" spans="1:23" ht="18.75" thickBot="1">
      <c r="A3" s="22"/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6">
        <v>520</v>
      </c>
      <c r="I3" s="7">
        <v>3574.35</v>
      </c>
      <c r="J3" s="7">
        <v>3846.45</v>
      </c>
      <c r="K3" s="6">
        <v>520</v>
      </c>
      <c r="L3" s="8">
        <v>23700</v>
      </c>
      <c r="M3" s="10">
        <v>20</v>
      </c>
      <c r="N3" s="10">
        <v>0.4</v>
      </c>
      <c r="O3" s="10">
        <v>0.45</v>
      </c>
      <c r="P3" s="9">
        <v>1000</v>
      </c>
      <c r="Q3" s="18">
        <v>0.05</v>
      </c>
      <c r="R3" s="12">
        <v>0.4</v>
      </c>
      <c r="S3" s="10">
        <v>90.63</v>
      </c>
      <c r="T3" s="10">
        <v>193</v>
      </c>
      <c r="U3" s="10">
        <v>-240</v>
      </c>
      <c r="V3" s="9">
        <v>10300</v>
      </c>
      <c r="W3" s="5"/>
    </row>
    <row r="4" spans="1:23" ht="18.75" thickBot="1">
      <c r="A4" s="22"/>
      <c r="B4" s="6" t="s">
        <v>20</v>
      </c>
      <c r="C4" s="6" t="s">
        <v>20</v>
      </c>
      <c r="D4" s="6" t="s">
        <v>20</v>
      </c>
      <c r="E4" s="6" t="s">
        <v>20</v>
      </c>
      <c r="F4" s="6" t="s">
        <v>20</v>
      </c>
      <c r="G4" s="6" t="s">
        <v>20</v>
      </c>
      <c r="H4" s="6">
        <v>200</v>
      </c>
      <c r="I4" s="7">
        <v>3474.3</v>
      </c>
      <c r="J4" s="7">
        <v>3746.35</v>
      </c>
      <c r="K4" s="6">
        <v>200</v>
      </c>
      <c r="L4" s="8">
        <v>23800</v>
      </c>
      <c r="M4" s="10">
        <v>460</v>
      </c>
      <c r="N4" s="10">
        <v>0.3</v>
      </c>
      <c r="O4" s="10">
        <v>0.35</v>
      </c>
      <c r="P4" s="10">
        <v>20</v>
      </c>
      <c r="Q4" s="18">
        <v>0.05</v>
      </c>
      <c r="R4" s="12">
        <v>0.3</v>
      </c>
      <c r="S4" s="10">
        <v>86.1</v>
      </c>
      <c r="T4" s="9">
        <v>2200</v>
      </c>
      <c r="U4" s="10">
        <v>-180</v>
      </c>
      <c r="V4" s="9">
        <v>2060</v>
      </c>
      <c r="W4" s="5"/>
    </row>
    <row r="5" spans="1:23" ht="18.75" thickBot="1">
      <c r="A5" s="22"/>
      <c r="B5" s="6" t="s">
        <v>20</v>
      </c>
      <c r="C5" s="6" t="s">
        <v>20</v>
      </c>
      <c r="D5" s="6" t="s">
        <v>20</v>
      </c>
      <c r="E5" s="6" t="s">
        <v>20</v>
      </c>
      <c r="F5" s="6" t="s">
        <v>20</v>
      </c>
      <c r="G5" s="6" t="s">
        <v>20</v>
      </c>
      <c r="H5" s="6">
        <v>200</v>
      </c>
      <c r="I5" s="7">
        <v>3374.2</v>
      </c>
      <c r="J5" s="7">
        <v>3646.4</v>
      </c>
      <c r="K5" s="6">
        <v>200</v>
      </c>
      <c r="L5" s="8">
        <v>23900</v>
      </c>
      <c r="M5" s="10">
        <v>980</v>
      </c>
      <c r="N5" s="10">
        <v>0.2</v>
      </c>
      <c r="O5" s="10">
        <v>0.4</v>
      </c>
      <c r="P5" s="10">
        <v>20</v>
      </c>
      <c r="Q5" s="11">
        <v>-0.55000000000000004</v>
      </c>
      <c r="R5" s="12">
        <v>0.35</v>
      </c>
      <c r="S5" s="10">
        <v>84.79</v>
      </c>
      <c r="T5" s="9">
        <v>1885</v>
      </c>
      <c r="U5" s="9">
        <v>3080</v>
      </c>
      <c r="V5" s="9">
        <v>4520</v>
      </c>
      <c r="W5" s="5"/>
    </row>
    <row r="6" spans="1:23" ht="18.75" thickBot="1">
      <c r="A6" s="22"/>
      <c r="B6" s="6">
        <v>240</v>
      </c>
      <c r="C6" s="6" t="s">
        <v>20</v>
      </c>
      <c r="D6" s="6" t="s">
        <v>20</v>
      </c>
      <c r="E6" s="6" t="s">
        <v>20</v>
      </c>
      <c r="F6" s="6" t="s">
        <v>20</v>
      </c>
      <c r="G6" s="6" t="s">
        <v>20</v>
      </c>
      <c r="H6" s="6">
        <v>20</v>
      </c>
      <c r="I6" s="7">
        <v>3358.85</v>
      </c>
      <c r="J6" s="7">
        <v>3380.95</v>
      </c>
      <c r="K6" s="6">
        <v>120</v>
      </c>
      <c r="L6" s="8">
        <v>24000</v>
      </c>
      <c r="M6" s="9">
        <v>3500</v>
      </c>
      <c r="N6" s="10">
        <v>0.2</v>
      </c>
      <c r="O6" s="10">
        <v>0.7</v>
      </c>
      <c r="P6" s="10">
        <v>400</v>
      </c>
      <c r="Q6" s="11">
        <v>-0.25</v>
      </c>
      <c r="R6" s="12">
        <v>0.5</v>
      </c>
      <c r="S6" s="10">
        <v>84.95</v>
      </c>
      <c r="T6" s="10">
        <v>20</v>
      </c>
      <c r="U6" s="10">
        <v>-160</v>
      </c>
      <c r="V6" s="9">
        <v>9460</v>
      </c>
      <c r="W6" s="5"/>
    </row>
    <row r="7" spans="1:23" ht="18.75" thickBot="1">
      <c r="A7" s="22"/>
      <c r="B7" s="6" t="s">
        <v>20</v>
      </c>
      <c r="C7" s="6" t="s">
        <v>20</v>
      </c>
      <c r="D7" s="6" t="s">
        <v>20</v>
      </c>
      <c r="E7" s="6" t="s">
        <v>20</v>
      </c>
      <c r="F7" s="6" t="s">
        <v>20</v>
      </c>
      <c r="G7" s="6" t="s">
        <v>20</v>
      </c>
      <c r="H7" s="6">
        <v>520</v>
      </c>
      <c r="I7" s="7">
        <v>2901.05</v>
      </c>
      <c r="J7" s="7">
        <v>3598.95</v>
      </c>
      <c r="K7" s="6">
        <v>520</v>
      </c>
      <c r="L7" s="8">
        <v>24100</v>
      </c>
      <c r="M7" s="9">
        <v>2500</v>
      </c>
      <c r="N7" s="10">
        <v>0.05</v>
      </c>
      <c r="O7" s="10">
        <v>1</v>
      </c>
      <c r="P7" s="10">
        <v>200</v>
      </c>
      <c r="Q7" s="10" t="s">
        <v>20</v>
      </c>
      <c r="R7" s="12">
        <v>0.45</v>
      </c>
      <c r="S7" s="10">
        <v>81.72</v>
      </c>
      <c r="T7" s="10">
        <v>1</v>
      </c>
      <c r="U7" s="10" t="s">
        <v>20</v>
      </c>
      <c r="V7" s="10">
        <v>40</v>
      </c>
      <c r="W7" s="5"/>
    </row>
    <row r="8" spans="1:23" ht="18.75" thickBot="1">
      <c r="A8" s="22"/>
      <c r="B8" s="6" t="s">
        <v>20</v>
      </c>
      <c r="C8" s="6" t="s">
        <v>20</v>
      </c>
      <c r="D8" s="6" t="s">
        <v>20</v>
      </c>
      <c r="E8" s="6" t="s">
        <v>20</v>
      </c>
      <c r="F8" s="6" t="s">
        <v>20</v>
      </c>
      <c r="G8" s="6" t="s">
        <v>20</v>
      </c>
      <c r="H8" s="6">
        <v>520</v>
      </c>
      <c r="I8" s="7">
        <v>2801.05</v>
      </c>
      <c r="J8" s="7">
        <v>3498.95</v>
      </c>
      <c r="K8" s="6">
        <v>520</v>
      </c>
      <c r="L8" s="8">
        <v>24200</v>
      </c>
      <c r="M8" s="10">
        <v>900</v>
      </c>
      <c r="N8" s="10">
        <v>0.3</v>
      </c>
      <c r="O8" s="10">
        <v>1.45</v>
      </c>
      <c r="P8" s="9">
        <v>2500</v>
      </c>
      <c r="Q8" s="10" t="s">
        <v>20</v>
      </c>
      <c r="R8" s="10" t="s">
        <v>20</v>
      </c>
      <c r="S8" s="10" t="s">
        <v>20</v>
      </c>
      <c r="T8" s="10" t="s">
        <v>20</v>
      </c>
      <c r="U8" s="10" t="s">
        <v>20</v>
      </c>
      <c r="V8" s="10">
        <v>940</v>
      </c>
      <c r="W8" s="5"/>
    </row>
    <row r="9" spans="1:23" ht="18.75" thickBot="1">
      <c r="A9" s="22"/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>
        <v>520</v>
      </c>
      <c r="I9" s="7">
        <v>2701.05</v>
      </c>
      <c r="J9" s="7">
        <v>3398.95</v>
      </c>
      <c r="K9" s="6">
        <v>520</v>
      </c>
      <c r="L9" s="8">
        <v>24300</v>
      </c>
      <c r="M9" s="10">
        <v>20</v>
      </c>
      <c r="N9" s="10">
        <v>0.15</v>
      </c>
      <c r="O9" s="10">
        <v>0.25</v>
      </c>
      <c r="P9" s="10">
        <v>20</v>
      </c>
      <c r="Q9" s="11">
        <v>-0.2</v>
      </c>
      <c r="R9" s="12">
        <v>0.25</v>
      </c>
      <c r="S9" s="10">
        <v>73.12</v>
      </c>
      <c r="T9" s="10">
        <v>636</v>
      </c>
      <c r="U9" s="10" t="s">
        <v>20</v>
      </c>
      <c r="V9" s="10">
        <v>80</v>
      </c>
      <c r="W9" s="5"/>
    </row>
    <row r="10" spans="1:23" ht="18.75" thickBot="1">
      <c r="A10" s="22"/>
      <c r="B10" s="6" t="s">
        <v>20</v>
      </c>
      <c r="C10" s="6" t="s">
        <v>20</v>
      </c>
      <c r="D10" s="6" t="s">
        <v>20</v>
      </c>
      <c r="E10" s="6" t="s">
        <v>20</v>
      </c>
      <c r="F10" s="6" t="s">
        <v>20</v>
      </c>
      <c r="G10" s="6" t="s">
        <v>20</v>
      </c>
      <c r="H10" s="6">
        <v>520</v>
      </c>
      <c r="I10" s="7">
        <v>2601.0500000000002</v>
      </c>
      <c r="J10" s="7">
        <v>3298.95</v>
      </c>
      <c r="K10" s="6">
        <v>520</v>
      </c>
      <c r="L10" s="8">
        <v>24400</v>
      </c>
      <c r="M10" s="10">
        <v>20</v>
      </c>
      <c r="N10" s="10">
        <v>0.25</v>
      </c>
      <c r="O10" s="10">
        <v>0.35</v>
      </c>
      <c r="P10" s="10">
        <v>20</v>
      </c>
      <c r="Q10" s="11">
        <v>-0.2</v>
      </c>
      <c r="R10" s="12">
        <v>0.35</v>
      </c>
      <c r="S10" s="10">
        <v>72.81</v>
      </c>
      <c r="T10" s="9">
        <v>1122</v>
      </c>
      <c r="U10" s="10" t="s">
        <v>20</v>
      </c>
      <c r="V10" s="10">
        <v>80</v>
      </c>
      <c r="W10" s="5"/>
    </row>
    <row r="11" spans="1:23" ht="18.75" thickBot="1">
      <c r="A11" s="22"/>
      <c r="B11" s="14">
        <v>1520</v>
      </c>
      <c r="C11" s="6" t="s">
        <v>20</v>
      </c>
      <c r="D11" s="6" t="s">
        <v>20</v>
      </c>
      <c r="E11" s="6" t="s">
        <v>20</v>
      </c>
      <c r="F11" s="6" t="s">
        <v>20</v>
      </c>
      <c r="G11" s="6" t="s">
        <v>20</v>
      </c>
      <c r="H11" s="6">
        <v>20</v>
      </c>
      <c r="I11" s="7">
        <v>2863.1</v>
      </c>
      <c r="J11" s="7">
        <v>2937.6</v>
      </c>
      <c r="K11" s="6">
        <v>20</v>
      </c>
      <c r="L11" s="8">
        <v>24500</v>
      </c>
      <c r="M11" s="10">
        <v>60</v>
      </c>
      <c r="N11" s="10">
        <v>0.25</v>
      </c>
      <c r="O11" s="10">
        <v>0.75</v>
      </c>
      <c r="P11" s="9">
        <v>1000</v>
      </c>
      <c r="Q11" s="10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9">
        <v>2920</v>
      </c>
      <c r="W11" s="5"/>
    </row>
    <row r="12" spans="1:23" ht="18.75" thickBot="1">
      <c r="A12" s="22"/>
      <c r="B12" s="6" t="s">
        <v>20</v>
      </c>
      <c r="C12" s="6" t="s">
        <v>20</v>
      </c>
      <c r="D12" s="6" t="s">
        <v>20</v>
      </c>
      <c r="E12" s="6" t="s">
        <v>20</v>
      </c>
      <c r="F12" s="6" t="s">
        <v>20</v>
      </c>
      <c r="G12" s="6" t="s">
        <v>20</v>
      </c>
      <c r="H12" s="6">
        <v>520</v>
      </c>
      <c r="I12" s="7">
        <v>2665.7</v>
      </c>
      <c r="J12" s="7">
        <v>2895.25</v>
      </c>
      <c r="K12" s="14">
        <v>2400</v>
      </c>
      <c r="L12" s="8">
        <v>24600</v>
      </c>
      <c r="M12" s="9">
        <v>2500</v>
      </c>
      <c r="N12" s="10">
        <v>0.05</v>
      </c>
      <c r="O12" s="10">
        <v>0.85</v>
      </c>
      <c r="P12" s="9">
        <v>1000</v>
      </c>
      <c r="Q12" s="10" t="s">
        <v>20</v>
      </c>
      <c r="R12" s="10" t="s">
        <v>20</v>
      </c>
      <c r="S12" s="10" t="s">
        <v>20</v>
      </c>
      <c r="T12" s="10" t="s">
        <v>20</v>
      </c>
      <c r="U12" s="10" t="s">
        <v>20</v>
      </c>
      <c r="V12" s="10">
        <v>680</v>
      </c>
      <c r="W12" s="5"/>
    </row>
    <row r="13" spans="1:23" ht="18.75" thickBot="1">
      <c r="A13" s="22"/>
      <c r="B13" s="6" t="s">
        <v>20</v>
      </c>
      <c r="C13" s="6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6">
        <v>520</v>
      </c>
      <c r="I13" s="7">
        <v>2564.85</v>
      </c>
      <c r="J13" s="7">
        <v>2794.35</v>
      </c>
      <c r="K13" s="14">
        <v>2400</v>
      </c>
      <c r="L13" s="8">
        <v>24700</v>
      </c>
      <c r="M13" s="10">
        <v>320</v>
      </c>
      <c r="N13" s="10">
        <v>0.2</v>
      </c>
      <c r="O13" s="10">
        <v>0.25</v>
      </c>
      <c r="P13" s="10">
        <v>40</v>
      </c>
      <c r="Q13" s="11">
        <v>-0.4</v>
      </c>
      <c r="R13" s="12">
        <v>0.2</v>
      </c>
      <c r="S13" s="10">
        <v>62.68</v>
      </c>
      <c r="T13" s="9">
        <v>1146</v>
      </c>
      <c r="U13" s="9">
        <v>4820</v>
      </c>
      <c r="V13" s="9">
        <v>4840</v>
      </c>
      <c r="W13" s="5"/>
    </row>
    <row r="14" spans="1:23" ht="18.75" thickBot="1">
      <c r="A14" s="22"/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>
        <v>520</v>
      </c>
      <c r="I14" s="7">
        <v>2464.15</v>
      </c>
      <c r="J14" s="7">
        <v>2693.55</v>
      </c>
      <c r="K14" s="14">
        <v>2400</v>
      </c>
      <c r="L14" s="8">
        <v>24800</v>
      </c>
      <c r="M14" s="9">
        <v>2500</v>
      </c>
      <c r="N14" s="10">
        <v>0.05</v>
      </c>
      <c r="O14" s="10">
        <v>0.9</v>
      </c>
      <c r="P14" s="9">
        <v>1000</v>
      </c>
      <c r="Q14" s="10" t="s">
        <v>20</v>
      </c>
      <c r="R14" s="10" t="s">
        <v>20</v>
      </c>
      <c r="S14" s="10" t="s">
        <v>20</v>
      </c>
      <c r="T14" s="10" t="s">
        <v>20</v>
      </c>
      <c r="U14" s="10" t="s">
        <v>20</v>
      </c>
      <c r="V14" s="10" t="s">
        <v>20</v>
      </c>
      <c r="W14" s="5"/>
    </row>
    <row r="15" spans="1:23" ht="18.75" thickBot="1">
      <c r="A15" s="22"/>
      <c r="B15" s="6" t="s">
        <v>20</v>
      </c>
      <c r="C15" s="6" t="s">
        <v>20</v>
      </c>
      <c r="D15" s="6" t="s">
        <v>20</v>
      </c>
      <c r="E15" s="6" t="s">
        <v>20</v>
      </c>
      <c r="F15" s="6" t="s">
        <v>20</v>
      </c>
      <c r="G15" s="6" t="s">
        <v>20</v>
      </c>
      <c r="H15" s="6">
        <v>520</v>
      </c>
      <c r="I15" s="7">
        <v>2363.6999999999998</v>
      </c>
      <c r="J15" s="7">
        <v>2593.0500000000002</v>
      </c>
      <c r="K15" s="14">
        <v>2400</v>
      </c>
      <c r="L15" s="8">
        <v>24900</v>
      </c>
      <c r="M15" s="9">
        <v>2500</v>
      </c>
      <c r="N15" s="10">
        <v>0.05</v>
      </c>
      <c r="O15" s="10">
        <v>0.95</v>
      </c>
      <c r="P15" s="9">
        <v>1500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>
        <v>20</v>
      </c>
      <c r="W15" s="5"/>
    </row>
    <row r="16" spans="1:23" ht="18.75" thickBot="1">
      <c r="A16" s="22"/>
      <c r="B16" s="14">
        <v>4780</v>
      </c>
      <c r="C16" s="6" t="s">
        <v>20</v>
      </c>
      <c r="D16" s="6" t="s">
        <v>20</v>
      </c>
      <c r="E16" s="6" t="s">
        <v>20</v>
      </c>
      <c r="F16" s="6" t="s">
        <v>20</v>
      </c>
      <c r="G16" s="6" t="s">
        <v>20</v>
      </c>
      <c r="H16" s="6">
        <v>20</v>
      </c>
      <c r="I16" s="7">
        <v>2362.15</v>
      </c>
      <c r="J16" s="7">
        <v>2380.9</v>
      </c>
      <c r="K16" s="6">
        <v>40</v>
      </c>
      <c r="L16" s="8">
        <v>25000</v>
      </c>
      <c r="M16" s="9">
        <v>2560</v>
      </c>
      <c r="N16" s="10">
        <v>0.6</v>
      </c>
      <c r="O16" s="10">
        <v>0.65</v>
      </c>
      <c r="P16" s="10">
        <v>380</v>
      </c>
      <c r="Q16" s="11">
        <v>-0.15</v>
      </c>
      <c r="R16" s="12">
        <v>0.65</v>
      </c>
      <c r="S16" s="10">
        <v>62</v>
      </c>
      <c r="T16" s="9">
        <v>1085</v>
      </c>
      <c r="U16" s="10">
        <v>-660</v>
      </c>
      <c r="V16" s="9">
        <v>163240</v>
      </c>
      <c r="W16" s="5"/>
    </row>
    <row r="17" spans="1:23" ht="18.75" thickBot="1">
      <c r="A17" s="22"/>
      <c r="B17" s="6" t="s">
        <v>20</v>
      </c>
      <c r="C17" s="6" t="s">
        <v>20</v>
      </c>
      <c r="D17" s="6" t="s">
        <v>20</v>
      </c>
      <c r="E17" s="6" t="s">
        <v>20</v>
      </c>
      <c r="F17" s="6" t="s">
        <v>20</v>
      </c>
      <c r="G17" s="6" t="s">
        <v>20</v>
      </c>
      <c r="H17" s="6">
        <v>500</v>
      </c>
      <c r="I17" s="7">
        <v>2162.6999999999998</v>
      </c>
      <c r="J17" s="7">
        <v>2391.9499999999998</v>
      </c>
      <c r="K17" s="14">
        <v>2400</v>
      </c>
      <c r="L17" s="8">
        <v>25100</v>
      </c>
      <c r="M17" s="10">
        <v>280</v>
      </c>
      <c r="N17" s="10">
        <v>0.65</v>
      </c>
      <c r="O17" s="10">
        <v>0.75</v>
      </c>
      <c r="P17" s="10">
        <v>120</v>
      </c>
      <c r="Q17" s="18">
        <v>0.05</v>
      </c>
      <c r="R17" s="12">
        <v>0.75</v>
      </c>
      <c r="S17" s="10">
        <v>61.48</v>
      </c>
      <c r="T17" s="10">
        <v>629</v>
      </c>
      <c r="U17" s="10">
        <v>180</v>
      </c>
      <c r="V17" s="9">
        <v>1060</v>
      </c>
      <c r="W17" s="5"/>
    </row>
    <row r="18" spans="1:23" ht="18.75" thickBot="1">
      <c r="A18" s="22"/>
      <c r="B18" s="6" t="s">
        <v>20</v>
      </c>
      <c r="C18" s="6" t="s">
        <v>20</v>
      </c>
      <c r="D18" s="6" t="s">
        <v>20</v>
      </c>
      <c r="E18" s="6" t="s">
        <v>20</v>
      </c>
      <c r="F18" s="6" t="s">
        <v>20</v>
      </c>
      <c r="G18" s="6" t="s">
        <v>20</v>
      </c>
      <c r="H18" s="6">
        <v>500</v>
      </c>
      <c r="I18" s="7">
        <v>2061.9499999999998</v>
      </c>
      <c r="J18" s="7">
        <v>2291.1999999999998</v>
      </c>
      <c r="K18" s="14">
        <v>2400</v>
      </c>
      <c r="L18" s="8">
        <v>25200</v>
      </c>
      <c r="M18" s="10">
        <v>240</v>
      </c>
      <c r="N18" s="10">
        <v>0.6</v>
      </c>
      <c r="O18" s="10">
        <v>0.7</v>
      </c>
      <c r="P18" s="10">
        <v>180</v>
      </c>
      <c r="Q18" s="18">
        <v>0.1</v>
      </c>
      <c r="R18" s="12">
        <v>0.95</v>
      </c>
      <c r="S18" s="10">
        <v>59.26</v>
      </c>
      <c r="T18" s="10">
        <v>846</v>
      </c>
      <c r="U18" s="9">
        <v>1600</v>
      </c>
      <c r="V18" s="9">
        <v>5100</v>
      </c>
      <c r="W18" s="5"/>
    </row>
    <row r="19" spans="1:23" ht="18.75" thickBot="1">
      <c r="A19" s="22"/>
      <c r="B19" s="6" t="s">
        <v>20</v>
      </c>
      <c r="C19" s="6" t="s">
        <v>20</v>
      </c>
      <c r="D19" s="6" t="s">
        <v>20</v>
      </c>
      <c r="E19" s="6" t="s">
        <v>20</v>
      </c>
      <c r="F19" s="6" t="s">
        <v>20</v>
      </c>
      <c r="G19" s="6" t="s">
        <v>20</v>
      </c>
      <c r="H19" s="6">
        <v>500</v>
      </c>
      <c r="I19" s="7">
        <v>1962.05</v>
      </c>
      <c r="J19" s="7">
        <v>2191.1999999999998</v>
      </c>
      <c r="K19" s="14">
        <v>2400</v>
      </c>
      <c r="L19" s="8">
        <v>25300</v>
      </c>
      <c r="M19" s="10">
        <v>640</v>
      </c>
      <c r="N19" s="10">
        <v>0.6</v>
      </c>
      <c r="O19" s="10">
        <v>0.7</v>
      </c>
      <c r="P19" s="10">
        <v>140</v>
      </c>
      <c r="Q19" s="11">
        <v>-0.3</v>
      </c>
      <c r="R19" s="12">
        <v>0.7</v>
      </c>
      <c r="S19" s="10">
        <v>54.97</v>
      </c>
      <c r="T19" s="10">
        <v>741</v>
      </c>
      <c r="U19" s="9">
        <v>1140</v>
      </c>
      <c r="V19" s="9">
        <v>5960</v>
      </c>
      <c r="W19" s="5"/>
    </row>
    <row r="20" spans="1:23" ht="18.75" thickBot="1">
      <c r="A20" s="22"/>
      <c r="B20" s="6" t="s">
        <v>20</v>
      </c>
      <c r="C20" s="6" t="s">
        <v>20</v>
      </c>
      <c r="D20" s="6" t="s">
        <v>20</v>
      </c>
      <c r="E20" s="6" t="s">
        <v>20</v>
      </c>
      <c r="F20" s="6" t="s">
        <v>20</v>
      </c>
      <c r="G20" s="6" t="s">
        <v>20</v>
      </c>
      <c r="H20" s="6">
        <v>500</v>
      </c>
      <c r="I20" s="7">
        <v>1860.85</v>
      </c>
      <c r="J20" s="7">
        <v>2089.9499999999998</v>
      </c>
      <c r="K20" s="14">
        <v>2400</v>
      </c>
      <c r="L20" s="8">
        <v>25400</v>
      </c>
      <c r="M20" s="10">
        <v>220</v>
      </c>
      <c r="N20" s="10">
        <v>0.6</v>
      </c>
      <c r="O20" s="10">
        <v>0.7</v>
      </c>
      <c r="P20" s="10">
        <v>320</v>
      </c>
      <c r="Q20" s="11">
        <v>-0.3</v>
      </c>
      <c r="R20" s="12">
        <v>0.6</v>
      </c>
      <c r="S20" s="10">
        <v>52.09</v>
      </c>
      <c r="T20" s="10">
        <v>668</v>
      </c>
      <c r="U20" s="10">
        <v>200</v>
      </c>
      <c r="V20" s="9">
        <v>9980</v>
      </c>
      <c r="W20" s="5"/>
    </row>
    <row r="21" spans="1:23" ht="18.75" thickBot="1">
      <c r="A21" s="22"/>
      <c r="B21" s="6">
        <v>920</v>
      </c>
      <c r="C21" s="6">
        <v>-20</v>
      </c>
      <c r="D21" s="6">
        <v>2</v>
      </c>
      <c r="E21" s="6" t="s">
        <v>20</v>
      </c>
      <c r="F21" s="13">
        <v>1860.8</v>
      </c>
      <c r="G21" s="15">
        <v>280.8</v>
      </c>
      <c r="H21" s="6">
        <v>20</v>
      </c>
      <c r="I21" s="7">
        <v>1861.85</v>
      </c>
      <c r="J21" s="7">
        <v>1898.45</v>
      </c>
      <c r="K21" s="6">
        <v>20</v>
      </c>
      <c r="L21" s="8">
        <v>25500</v>
      </c>
      <c r="M21" s="10">
        <v>520</v>
      </c>
      <c r="N21" s="10">
        <v>0.8</v>
      </c>
      <c r="O21" s="10">
        <v>0.85</v>
      </c>
      <c r="P21" s="9">
        <v>1880</v>
      </c>
      <c r="Q21" s="11">
        <v>-0.4</v>
      </c>
      <c r="R21" s="12">
        <v>0.85</v>
      </c>
      <c r="S21" s="10">
        <v>50.99</v>
      </c>
      <c r="T21" s="9">
        <v>3469</v>
      </c>
      <c r="U21" s="10">
        <v>60</v>
      </c>
      <c r="V21" s="9">
        <v>142780</v>
      </c>
      <c r="W21" s="5"/>
    </row>
    <row r="22" spans="1:23" ht="18.75" thickBot="1">
      <c r="A22" s="22"/>
      <c r="B22" s="6">
        <v>60</v>
      </c>
      <c r="C22" s="6" t="s">
        <v>20</v>
      </c>
      <c r="D22" s="6" t="s">
        <v>20</v>
      </c>
      <c r="E22" s="6" t="s">
        <v>20</v>
      </c>
      <c r="F22" s="6" t="s">
        <v>20</v>
      </c>
      <c r="G22" s="6" t="s">
        <v>20</v>
      </c>
      <c r="H22" s="6">
        <v>20</v>
      </c>
      <c r="I22" s="7">
        <v>1761.7</v>
      </c>
      <c r="J22" s="7">
        <v>1798.35</v>
      </c>
      <c r="K22" s="6">
        <v>20</v>
      </c>
      <c r="L22" s="8">
        <v>25600</v>
      </c>
      <c r="M22" s="10">
        <v>280</v>
      </c>
      <c r="N22" s="10">
        <v>0.65</v>
      </c>
      <c r="O22" s="10">
        <v>0.75</v>
      </c>
      <c r="P22" s="10">
        <v>260</v>
      </c>
      <c r="Q22" s="11">
        <v>-0.45</v>
      </c>
      <c r="R22" s="12">
        <v>0.65</v>
      </c>
      <c r="S22" s="10">
        <v>47.83</v>
      </c>
      <c r="T22" s="10">
        <v>608</v>
      </c>
      <c r="U22" s="9">
        <v>2120</v>
      </c>
      <c r="V22" s="9">
        <v>14080</v>
      </c>
      <c r="W22" s="5"/>
    </row>
    <row r="23" spans="1:23" ht="18.75" thickBot="1">
      <c r="A23" s="22"/>
      <c r="B23" s="6">
        <v>420</v>
      </c>
      <c r="C23" s="6" t="s">
        <v>20</v>
      </c>
      <c r="D23" s="6" t="s">
        <v>20</v>
      </c>
      <c r="E23" s="6" t="s">
        <v>20</v>
      </c>
      <c r="F23" s="6" t="s">
        <v>20</v>
      </c>
      <c r="G23" s="6" t="s">
        <v>20</v>
      </c>
      <c r="H23" s="6">
        <v>20</v>
      </c>
      <c r="I23" s="7">
        <v>1664.6</v>
      </c>
      <c r="J23" s="7">
        <v>1699.75</v>
      </c>
      <c r="K23" s="6">
        <v>20</v>
      </c>
      <c r="L23" s="8">
        <v>25700</v>
      </c>
      <c r="M23" s="10">
        <v>60</v>
      </c>
      <c r="N23" s="10">
        <v>0.75</v>
      </c>
      <c r="O23" s="10">
        <v>0.85</v>
      </c>
      <c r="P23" s="10">
        <v>220</v>
      </c>
      <c r="Q23" s="11">
        <v>-0.55000000000000004</v>
      </c>
      <c r="R23" s="12">
        <v>0.85</v>
      </c>
      <c r="S23" s="10">
        <v>45.32</v>
      </c>
      <c r="T23" s="9">
        <v>1135</v>
      </c>
      <c r="U23" s="9">
        <v>1020</v>
      </c>
      <c r="V23" s="9">
        <v>19580</v>
      </c>
      <c r="W23" s="5"/>
    </row>
    <row r="24" spans="1:23" ht="18.75" thickBot="1">
      <c r="A24" s="22"/>
      <c r="B24" s="6">
        <v>40</v>
      </c>
      <c r="C24" s="6" t="s">
        <v>20</v>
      </c>
      <c r="D24" s="6" t="s">
        <v>20</v>
      </c>
      <c r="E24" s="6" t="s">
        <v>20</v>
      </c>
      <c r="F24" s="6" t="s">
        <v>20</v>
      </c>
      <c r="G24" s="6" t="s">
        <v>20</v>
      </c>
      <c r="H24" s="6">
        <v>20</v>
      </c>
      <c r="I24" s="7">
        <v>1564.65</v>
      </c>
      <c r="J24" s="7">
        <v>1599.8</v>
      </c>
      <c r="K24" s="6">
        <v>20</v>
      </c>
      <c r="L24" s="8">
        <v>25800</v>
      </c>
      <c r="M24" s="10">
        <v>380</v>
      </c>
      <c r="N24" s="10">
        <v>0.8</v>
      </c>
      <c r="O24" s="10">
        <v>0.9</v>
      </c>
      <c r="P24" s="10">
        <v>340</v>
      </c>
      <c r="Q24" s="11">
        <v>-0.45</v>
      </c>
      <c r="R24" s="12">
        <v>0.9</v>
      </c>
      <c r="S24" s="10">
        <v>43.65</v>
      </c>
      <c r="T24" s="9">
        <v>1449</v>
      </c>
      <c r="U24" s="9">
        <v>-3180</v>
      </c>
      <c r="V24" s="9">
        <v>35340</v>
      </c>
      <c r="W24" s="5"/>
    </row>
    <row r="25" spans="1:23" ht="18.75" thickBot="1">
      <c r="A25" s="22"/>
      <c r="B25" s="6">
        <v>180</v>
      </c>
      <c r="C25" s="6" t="s">
        <v>20</v>
      </c>
      <c r="D25" s="6" t="s">
        <v>20</v>
      </c>
      <c r="E25" s="6" t="s">
        <v>20</v>
      </c>
      <c r="F25" s="6" t="s">
        <v>20</v>
      </c>
      <c r="G25" s="6" t="s">
        <v>20</v>
      </c>
      <c r="H25" s="6">
        <v>20</v>
      </c>
      <c r="I25" s="7">
        <v>1464.85</v>
      </c>
      <c r="J25" s="7">
        <v>1500</v>
      </c>
      <c r="K25" s="6">
        <v>20</v>
      </c>
      <c r="L25" s="8">
        <v>25900</v>
      </c>
      <c r="M25" s="10">
        <v>380</v>
      </c>
      <c r="N25" s="10">
        <v>1</v>
      </c>
      <c r="O25" s="10">
        <v>1.1000000000000001</v>
      </c>
      <c r="P25" s="10">
        <v>500</v>
      </c>
      <c r="Q25" s="11">
        <v>-0.5</v>
      </c>
      <c r="R25" s="12">
        <v>1.1000000000000001</v>
      </c>
      <c r="S25" s="10">
        <v>42.02</v>
      </c>
      <c r="T25" s="9">
        <v>2029</v>
      </c>
      <c r="U25" s="10">
        <v>840</v>
      </c>
      <c r="V25" s="9">
        <v>27560</v>
      </c>
      <c r="W25" s="5"/>
    </row>
    <row r="26" spans="1:23" ht="18.75" thickBot="1">
      <c r="A26" s="22"/>
      <c r="B26" s="14">
        <v>69320</v>
      </c>
      <c r="C26" s="6">
        <v>-40</v>
      </c>
      <c r="D26" s="6">
        <v>45</v>
      </c>
      <c r="E26" s="6" t="s">
        <v>20</v>
      </c>
      <c r="F26" s="13">
        <v>1350</v>
      </c>
      <c r="G26" s="16">
        <v>-37.950000000000003</v>
      </c>
      <c r="H26" s="6">
        <v>20</v>
      </c>
      <c r="I26" s="7">
        <v>1370.1</v>
      </c>
      <c r="J26" s="7">
        <v>1380.7</v>
      </c>
      <c r="K26" s="6">
        <v>20</v>
      </c>
      <c r="L26" s="8">
        <v>26000</v>
      </c>
      <c r="M26" s="9">
        <v>11840</v>
      </c>
      <c r="N26" s="10">
        <v>1.3</v>
      </c>
      <c r="O26" s="10">
        <v>1.35</v>
      </c>
      <c r="P26" s="9">
        <v>2120</v>
      </c>
      <c r="Q26" s="11">
        <v>-0.6</v>
      </c>
      <c r="R26" s="12">
        <v>1.3</v>
      </c>
      <c r="S26" s="10">
        <v>40.54</v>
      </c>
      <c r="T26" s="9">
        <v>10642</v>
      </c>
      <c r="U26" s="9">
        <v>-38260</v>
      </c>
      <c r="V26" s="9">
        <v>416460</v>
      </c>
      <c r="W26" s="5"/>
    </row>
    <row r="27" spans="1:23" ht="18.75" thickBot="1">
      <c r="A27" s="22"/>
      <c r="B27" s="14">
        <v>1620</v>
      </c>
      <c r="C27" s="6">
        <v>20</v>
      </c>
      <c r="D27" s="6">
        <v>2</v>
      </c>
      <c r="E27" s="6" t="s">
        <v>20</v>
      </c>
      <c r="F27" s="13">
        <v>1252.75</v>
      </c>
      <c r="G27" s="15">
        <v>60.45</v>
      </c>
      <c r="H27" s="6">
        <v>20</v>
      </c>
      <c r="I27" s="7">
        <v>1265.45</v>
      </c>
      <c r="J27" s="7">
        <v>1300.2</v>
      </c>
      <c r="K27" s="6">
        <v>20</v>
      </c>
      <c r="L27" s="8">
        <v>26100</v>
      </c>
      <c r="M27" s="10">
        <v>180</v>
      </c>
      <c r="N27" s="10">
        <v>1.6</v>
      </c>
      <c r="O27" s="10">
        <v>1.7</v>
      </c>
      <c r="P27" s="9">
        <v>1660</v>
      </c>
      <c r="Q27" s="11">
        <v>-0.5</v>
      </c>
      <c r="R27" s="12">
        <v>1.7</v>
      </c>
      <c r="S27" s="10">
        <v>38.78</v>
      </c>
      <c r="T27" s="9">
        <v>4199</v>
      </c>
      <c r="U27" s="9">
        <v>-3980</v>
      </c>
      <c r="V27" s="9">
        <v>87980</v>
      </c>
      <c r="W27" s="5"/>
    </row>
    <row r="28" spans="1:23" ht="18.75" thickBot="1">
      <c r="A28" s="22"/>
      <c r="B28" s="14">
        <v>15860</v>
      </c>
      <c r="C28" s="6">
        <v>-60</v>
      </c>
      <c r="D28" s="6">
        <v>16</v>
      </c>
      <c r="E28" s="6" t="s">
        <v>20</v>
      </c>
      <c r="F28" s="13">
        <v>1165</v>
      </c>
      <c r="G28" s="16">
        <v>-6.05</v>
      </c>
      <c r="H28" s="6">
        <v>20</v>
      </c>
      <c r="I28" s="7">
        <v>1167.0999999999999</v>
      </c>
      <c r="J28" s="7">
        <v>1185.2</v>
      </c>
      <c r="K28" s="6">
        <v>20</v>
      </c>
      <c r="L28" s="8">
        <v>26200</v>
      </c>
      <c r="M28" s="9">
        <v>1680</v>
      </c>
      <c r="N28" s="10">
        <v>1.85</v>
      </c>
      <c r="O28" s="10">
        <v>1.95</v>
      </c>
      <c r="P28" s="10">
        <v>180</v>
      </c>
      <c r="Q28" s="11">
        <v>-0.6</v>
      </c>
      <c r="R28" s="12">
        <v>1.9</v>
      </c>
      <c r="S28" s="10">
        <v>36.68</v>
      </c>
      <c r="T28" s="9">
        <v>5919</v>
      </c>
      <c r="U28" s="10">
        <v>600</v>
      </c>
      <c r="V28" s="9">
        <v>94040</v>
      </c>
      <c r="W28" s="5"/>
    </row>
    <row r="29" spans="1:23" ht="18.75" thickBot="1">
      <c r="A29" s="22"/>
      <c r="B29" s="14">
        <v>13600</v>
      </c>
      <c r="C29" s="6" t="s">
        <v>20</v>
      </c>
      <c r="D29" s="6">
        <v>40</v>
      </c>
      <c r="E29" s="6" t="s">
        <v>20</v>
      </c>
      <c r="F29" s="13">
        <v>1068.4000000000001</v>
      </c>
      <c r="G29" s="16">
        <v>-13.85</v>
      </c>
      <c r="H29" s="6">
        <v>20</v>
      </c>
      <c r="I29" s="7">
        <v>1067.55</v>
      </c>
      <c r="J29" s="7">
        <v>1076.5999999999999</v>
      </c>
      <c r="K29" s="6">
        <v>40</v>
      </c>
      <c r="L29" s="8">
        <v>26300</v>
      </c>
      <c r="M29" s="10">
        <v>700</v>
      </c>
      <c r="N29" s="10">
        <v>2.2999999999999998</v>
      </c>
      <c r="O29" s="10">
        <v>2.4</v>
      </c>
      <c r="P29" s="10">
        <v>140</v>
      </c>
      <c r="Q29" s="11">
        <v>-0.4</v>
      </c>
      <c r="R29" s="12">
        <v>2.4500000000000002</v>
      </c>
      <c r="S29" s="10">
        <v>34.96</v>
      </c>
      <c r="T29" s="9">
        <v>6983</v>
      </c>
      <c r="U29" s="9">
        <v>7360</v>
      </c>
      <c r="V29" s="9">
        <v>129520</v>
      </c>
      <c r="W29" s="5"/>
    </row>
    <row r="30" spans="1:23" ht="18.75" thickBot="1">
      <c r="A30" s="22"/>
      <c r="B30" s="14">
        <v>49760</v>
      </c>
      <c r="C30" s="6">
        <v>-340</v>
      </c>
      <c r="D30" s="6">
        <v>197</v>
      </c>
      <c r="E30" s="6" t="s">
        <v>20</v>
      </c>
      <c r="F30" s="17">
        <v>962</v>
      </c>
      <c r="G30" s="16">
        <v>-19.45</v>
      </c>
      <c r="H30" s="6">
        <v>20</v>
      </c>
      <c r="I30" s="6">
        <v>970.95</v>
      </c>
      <c r="J30" s="6">
        <v>974</v>
      </c>
      <c r="K30" s="6">
        <v>20</v>
      </c>
      <c r="L30" s="8">
        <v>26400</v>
      </c>
      <c r="M30" s="9">
        <v>1100</v>
      </c>
      <c r="N30" s="10">
        <v>3</v>
      </c>
      <c r="O30" s="10">
        <v>3.1</v>
      </c>
      <c r="P30" s="10">
        <v>240</v>
      </c>
      <c r="Q30" s="11">
        <v>-0.6</v>
      </c>
      <c r="R30" s="12">
        <v>3</v>
      </c>
      <c r="S30" s="10">
        <v>33.19</v>
      </c>
      <c r="T30" s="9">
        <v>13860</v>
      </c>
      <c r="U30" s="9">
        <v>-7600</v>
      </c>
      <c r="V30" s="9">
        <v>221980</v>
      </c>
      <c r="W30" s="5"/>
    </row>
    <row r="31" spans="1:23" ht="18.75" thickBot="1">
      <c r="A31" s="22"/>
      <c r="B31" s="14">
        <v>68520</v>
      </c>
      <c r="C31" s="14">
        <v>-1140</v>
      </c>
      <c r="D31" s="6">
        <v>806</v>
      </c>
      <c r="E31" s="6" t="s">
        <v>20</v>
      </c>
      <c r="F31" s="17">
        <v>868.85</v>
      </c>
      <c r="G31" s="16">
        <v>-11.8</v>
      </c>
      <c r="H31" s="6">
        <v>40</v>
      </c>
      <c r="I31" s="6">
        <v>873.1</v>
      </c>
      <c r="J31" s="6">
        <v>877.8</v>
      </c>
      <c r="K31" s="6">
        <v>40</v>
      </c>
      <c r="L31" s="8">
        <v>26500</v>
      </c>
      <c r="M31" s="10">
        <v>120</v>
      </c>
      <c r="N31" s="10">
        <v>3.95</v>
      </c>
      <c r="O31" s="10">
        <v>4.05</v>
      </c>
      <c r="P31" s="10">
        <v>960</v>
      </c>
      <c r="Q31" s="11">
        <v>-0.7</v>
      </c>
      <c r="R31" s="12">
        <v>4</v>
      </c>
      <c r="S31" s="10">
        <v>31.69</v>
      </c>
      <c r="T31" s="9">
        <v>48286</v>
      </c>
      <c r="U31" s="9">
        <v>105280</v>
      </c>
      <c r="V31" s="9">
        <v>753760</v>
      </c>
      <c r="W31" s="5"/>
    </row>
    <row r="32" spans="1:23" ht="18.75" thickBot="1">
      <c r="A32" s="22"/>
      <c r="B32" s="14">
        <v>13460</v>
      </c>
      <c r="C32" s="6">
        <v>-980</v>
      </c>
      <c r="D32" s="6">
        <v>184</v>
      </c>
      <c r="E32" s="6" t="s">
        <v>20</v>
      </c>
      <c r="F32" s="17">
        <v>766.85</v>
      </c>
      <c r="G32" s="16">
        <v>-23.9</v>
      </c>
      <c r="H32" s="6">
        <v>20</v>
      </c>
      <c r="I32" s="6">
        <v>775.45</v>
      </c>
      <c r="J32" s="6">
        <v>782.7</v>
      </c>
      <c r="K32" s="6">
        <v>20</v>
      </c>
      <c r="L32" s="8">
        <v>26600</v>
      </c>
      <c r="M32" s="10">
        <v>160</v>
      </c>
      <c r="N32" s="10">
        <v>5.25</v>
      </c>
      <c r="O32" s="10">
        <v>5.35</v>
      </c>
      <c r="P32" s="10">
        <v>440</v>
      </c>
      <c r="Q32" s="11">
        <v>-0.55000000000000004</v>
      </c>
      <c r="R32" s="12">
        <v>5.25</v>
      </c>
      <c r="S32" s="10">
        <v>29.88</v>
      </c>
      <c r="T32" s="9">
        <v>38037</v>
      </c>
      <c r="U32" s="9">
        <v>25500</v>
      </c>
      <c r="V32" s="9">
        <v>225560</v>
      </c>
      <c r="W32" s="5"/>
    </row>
    <row r="33" spans="1:23" ht="18.75" thickBot="1">
      <c r="A33" s="22"/>
      <c r="B33" s="14">
        <v>38200</v>
      </c>
      <c r="C33" s="14">
        <v>-1520</v>
      </c>
      <c r="D33" s="6">
        <v>486</v>
      </c>
      <c r="E33" s="6" t="s">
        <v>20</v>
      </c>
      <c r="F33" s="17">
        <v>675</v>
      </c>
      <c r="G33" s="16">
        <v>-23.5</v>
      </c>
      <c r="H33" s="6">
        <v>20</v>
      </c>
      <c r="I33" s="6">
        <v>678.6</v>
      </c>
      <c r="J33" s="6">
        <v>682</v>
      </c>
      <c r="K33" s="6">
        <v>20</v>
      </c>
      <c r="L33" s="8">
        <v>26700</v>
      </c>
      <c r="M33" s="10">
        <v>840</v>
      </c>
      <c r="N33" s="10">
        <v>7.3</v>
      </c>
      <c r="O33" s="10">
        <v>7.35</v>
      </c>
      <c r="P33" s="10">
        <v>120</v>
      </c>
      <c r="Q33" s="11">
        <v>-0.7</v>
      </c>
      <c r="R33" s="12">
        <v>7.3</v>
      </c>
      <c r="S33" s="10">
        <v>28.32</v>
      </c>
      <c r="T33" s="9">
        <v>89991</v>
      </c>
      <c r="U33" s="9">
        <v>40860</v>
      </c>
      <c r="V33" s="9">
        <v>438060</v>
      </c>
      <c r="W33" s="5"/>
    </row>
    <row r="34" spans="1:23" ht="18.75" thickBot="1">
      <c r="A34" s="22"/>
      <c r="B34" s="14">
        <v>34100</v>
      </c>
      <c r="C34" s="14">
        <v>-2340</v>
      </c>
      <c r="D34" s="14">
        <v>1107</v>
      </c>
      <c r="E34" s="6">
        <v>20.350000000000001</v>
      </c>
      <c r="F34" s="17">
        <v>578.79999999999995</v>
      </c>
      <c r="G34" s="16">
        <v>-9.6999999999999993</v>
      </c>
      <c r="H34" s="6">
        <v>20</v>
      </c>
      <c r="I34" s="6">
        <v>584</v>
      </c>
      <c r="J34" s="6">
        <v>589.54999999999995</v>
      </c>
      <c r="K34" s="6">
        <v>20</v>
      </c>
      <c r="L34" s="8">
        <v>26800</v>
      </c>
      <c r="M34" s="10">
        <v>160</v>
      </c>
      <c r="N34" s="10">
        <v>10.7</v>
      </c>
      <c r="O34" s="10">
        <v>10.75</v>
      </c>
      <c r="P34" s="10">
        <v>300</v>
      </c>
      <c r="Q34" s="11">
        <v>-0.35</v>
      </c>
      <c r="R34" s="12">
        <v>10.65</v>
      </c>
      <c r="S34" s="10">
        <v>27.02</v>
      </c>
      <c r="T34" s="9">
        <v>121670</v>
      </c>
      <c r="U34" s="9">
        <v>83800</v>
      </c>
      <c r="V34" s="9">
        <v>544380</v>
      </c>
      <c r="W34" s="5"/>
    </row>
    <row r="35" spans="1:23" ht="18.75" thickBot="1">
      <c r="A35" s="22"/>
      <c r="B35" s="14">
        <v>33360</v>
      </c>
      <c r="C35" s="14">
        <v>-6120</v>
      </c>
      <c r="D35" s="14">
        <v>2920</v>
      </c>
      <c r="E35" s="6">
        <v>24.49</v>
      </c>
      <c r="F35" s="17">
        <v>490</v>
      </c>
      <c r="G35" s="16">
        <v>-25.6</v>
      </c>
      <c r="H35" s="6">
        <v>20</v>
      </c>
      <c r="I35" s="6">
        <v>494.5</v>
      </c>
      <c r="J35" s="6">
        <v>499.5</v>
      </c>
      <c r="K35" s="6">
        <v>60</v>
      </c>
      <c r="L35" s="8">
        <v>26900</v>
      </c>
      <c r="M35" s="10">
        <v>900</v>
      </c>
      <c r="N35" s="10">
        <v>15.7</v>
      </c>
      <c r="O35" s="10">
        <v>15.85</v>
      </c>
      <c r="P35" s="10">
        <v>60</v>
      </c>
      <c r="Q35" s="18">
        <v>0.15</v>
      </c>
      <c r="R35" s="12">
        <v>15.75</v>
      </c>
      <c r="S35" s="10">
        <v>25.83</v>
      </c>
      <c r="T35" s="9">
        <v>149719</v>
      </c>
      <c r="U35" s="9">
        <v>38480</v>
      </c>
      <c r="V35" s="9">
        <v>549520</v>
      </c>
      <c r="W35" s="5"/>
    </row>
    <row r="36" spans="1:23" ht="18.75" thickBot="1">
      <c r="A36" s="22"/>
      <c r="B36" s="14">
        <v>250700</v>
      </c>
      <c r="C36" s="14">
        <v>-44340</v>
      </c>
      <c r="D36" s="14">
        <v>16449</v>
      </c>
      <c r="E36" s="6">
        <v>21.89</v>
      </c>
      <c r="F36" s="17">
        <v>405.65</v>
      </c>
      <c r="G36" s="16">
        <v>-7.35</v>
      </c>
      <c r="H36" s="6">
        <v>20</v>
      </c>
      <c r="I36" s="6">
        <v>404.4</v>
      </c>
      <c r="J36" s="6">
        <v>406.7</v>
      </c>
      <c r="K36" s="6">
        <v>20</v>
      </c>
      <c r="L36" s="8">
        <v>27000</v>
      </c>
      <c r="M36" s="10">
        <v>60</v>
      </c>
      <c r="N36" s="10">
        <v>23.45</v>
      </c>
      <c r="O36" s="10">
        <v>23.6</v>
      </c>
      <c r="P36" s="10">
        <v>120</v>
      </c>
      <c r="Q36" s="18">
        <v>1</v>
      </c>
      <c r="R36" s="12">
        <v>23.7</v>
      </c>
      <c r="S36" s="10">
        <v>24.39</v>
      </c>
      <c r="T36" s="9">
        <v>356974</v>
      </c>
      <c r="U36" s="9">
        <v>443800</v>
      </c>
      <c r="V36" s="9">
        <v>1637180</v>
      </c>
      <c r="W36" s="5"/>
    </row>
    <row r="37" spans="1:23" ht="18.75" thickBot="1">
      <c r="A37" s="22"/>
      <c r="B37" s="14">
        <v>153720</v>
      </c>
      <c r="C37" s="14">
        <v>-15520</v>
      </c>
      <c r="D37" s="14">
        <v>26071</v>
      </c>
      <c r="E37" s="6">
        <v>21.96</v>
      </c>
      <c r="F37" s="17">
        <v>322</v>
      </c>
      <c r="G37" s="16">
        <v>-4.6500000000000004</v>
      </c>
      <c r="H37" s="6">
        <v>60</v>
      </c>
      <c r="I37" s="6">
        <v>319.25</v>
      </c>
      <c r="J37" s="6">
        <v>320.75</v>
      </c>
      <c r="K37" s="6">
        <v>20</v>
      </c>
      <c r="L37" s="8">
        <v>27100</v>
      </c>
      <c r="M37" s="10">
        <v>300</v>
      </c>
      <c r="N37" s="10">
        <v>34.85</v>
      </c>
      <c r="O37" s="10">
        <v>34.950000000000003</v>
      </c>
      <c r="P37" s="10">
        <v>20</v>
      </c>
      <c r="Q37" s="11">
        <v>-0.25</v>
      </c>
      <c r="R37" s="12">
        <v>35.1</v>
      </c>
      <c r="S37" s="10">
        <v>23.03</v>
      </c>
      <c r="T37" s="9">
        <v>275121</v>
      </c>
      <c r="U37" s="9">
        <v>159700</v>
      </c>
      <c r="V37" s="9">
        <v>834380</v>
      </c>
      <c r="W37" s="5"/>
    </row>
    <row r="38" spans="1:23" ht="18.75" thickBot="1">
      <c r="A38" s="22"/>
      <c r="B38" s="14">
        <v>340740</v>
      </c>
      <c r="C38" s="14">
        <v>53000</v>
      </c>
      <c r="D38" s="14">
        <v>93147</v>
      </c>
      <c r="E38" s="6">
        <v>22.04</v>
      </c>
      <c r="F38" s="17">
        <v>242.55</v>
      </c>
      <c r="G38" s="16">
        <v>-8.85</v>
      </c>
      <c r="H38" s="6">
        <v>80</v>
      </c>
      <c r="I38" s="6">
        <v>241.8</v>
      </c>
      <c r="J38" s="6">
        <v>243.2</v>
      </c>
      <c r="K38" s="6">
        <v>20</v>
      </c>
      <c r="L38" s="8">
        <v>27200</v>
      </c>
      <c r="M38" s="10">
        <v>60</v>
      </c>
      <c r="N38" s="10">
        <v>53.4</v>
      </c>
      <c r="O38" s="10">
        <v>53.65</v>
      </c>
      <c r="P38" s="10">
        <v>100</v>
      </c>
      <c r="Q38" s="11">
        <v>-2.95</v>
      </c>
      <c r="R38" s="12">
        <v>53.45</v>
      </c>
      <c r="S38" s="10">
        <v>21.97</v>
      </c>
      <c r="T38" s="9">
        <v>347491</v>
      </c>
      <c r="U38" s="9">
        <v>296040</v>
      </c>
      <c r="V38" s="9">
        <v>1028220</v>
      </c>
      <c r="W38" s="5"/>
    </row>
    <row r="39" spans="1:23" ht="18.75" thickBot="1">
      <c r="A39" s="22"/>
      <c r="B39" s="14">
        <v>575300</v>
      </c>
      <c r="C39" s="14">
        <v>208680</v>
      </c>
      <c r="D39" s="14">
        <v>268545</v>
      </c>
      <c r="E39" s="6">
        <v>21.8</v>
      </c>
      <c r="F39" s="17">
        <v>175.55</v>
      </c>
      <c r="G39" s="16">
        <v>-10.6</v>
      </c>
      <c r="H39" s="6">
        <v>80</v>
      </c>
      <c r="I39" s="6">
        <v>175.05</v>
      </c>
      <c r="J39" s="6">
        <v>175.7</v>
      </c>
      <c r="K39" s="6">
        <v>40</v>
      </c>
      <c r="L39" s="8">
        <v>27300</v>
      </c>
      <c r="M39" s="10">
        <v>40</v>
      </c>
      <c r="N39" s="10">
        <v>82.15</v>
      </c>
      <c r="O39" s="10">
        <v>82.55</v>
      </c>
      <c r="P39" s="10">
        <v>80</v>
      </c>
      <c r="Q39" s="11">
        <v>-6</v>
      </c>
      <c r="R39" s="12">
        <v>82.2</v>
      </c>
      <c r="S39" s="10">
        <v>21.1</v>
      </c>
      <c r="T39" s="9">
        <v>306285</v>
      </c>
      <c r="U39" s="9">
        <v>517160</v>
      </c>
      <c r="V39" s="9">
        <v>945000</v>
      </c>
      <c r="W39" s="5"/>
    </row>
    <row r="40" spans="1:23" ht="18.75" thickBot="1">
      <c r="A40" s="22"/>
      <c r="B40" s="9">
        <v>846480</v>
      </c>
      <c r="C40" s="9">
        <v>395020</v>
      </c>
      <c r="D40" s="9">
        <v>397109</v>
      </c>
      <c r="E40" s="10">
        <v>21.73</v>
      </c>
      <c r="F40" s="12">
        <v>119.45</v>
      </c>
      <c r="G40" s="11">
        <v>-14.2</v>
      </c>
      <c r="H40" s="10">
        <v>160</v>
      </c>
      <c r="I40" s="10">
        <v>119.4</v>
      </c>
      <c r="J40" s="10">
        <v>119.85</v>
      </c>
      <c r="K40" s="10">
        <v>20</v>
      </c>
      <c r="L40" s="8">
        <v>27400</v>
      </c>
      <c r="M40" s="6">
        <v>20</v>
      </c>
      <c r="N40" s="6">
        <v>121</v>
      </c>
      <c r="O40" s="6">
        <v>121.75</v>
      </c>
      <c r="P40" s="6">
        <v>20</v>
      </c>
      <c r="Q40" s="16">
        <v>-6.25</v>
      </c>
      <c r="R40" s="17">
        <v>121</v>
      </c>
      <c r="S40" s="6">
        <v>20.2</v>
      </c>
      <c r="T40" s="14">
        <v>138124</v>
      </c>
      <c r="U40" s="14">
        <v>256900</v>
      </c>
      <c r="V40" s="14">
        <v>504000</v>
      </c>
      <c r="W40" s="5"/>
    </row>
    <row r="41" spans="1:23" ht="18.75" thickBot="1">
      <c r="A41" s="22"/>
      <c r="B41" s="9">
        <v>1528100</v>
      </c>
      <c r="C41" s="9">
        <v>520140</v>
      </c>
      <c r="D41" s="9">
        <v>488229</v>
      </c>
      <c r="E41" s="10">
        <v>21.65</v>
      </c>
      <c r="F41" s="12">
        <v>77</v>
      </c>
      <c r="G41" s="11">
        <v>-13.25</v>
      </c>
      <c r="H41" s="10">
        <v>280</v>
      </c>
      <c r="I41" s="10">
        <v>76.5</v>
      </c>
      <c r="J41" s="10">
        <v>77</v>
      </c>
      <c r="K41" s="10">
        <v>140</v>
      </c>
      <c r="L41" s="8">
        <v>27500</v>
      </c>
      <c r="M41" s="6">
        <v>20</v>
      </c>
      <c r="N41" s="6">
        <v>175.1</v>
      </c>
      <c r="O41" s="6">
        <v>176</v>
      </c>
      <c r="P41" s="6">
        <v>20</v>
      </c>
      <c r="Q41" s="16">
        <v>-5.0999999999999996</v>
      </c>
      <c r="R41" s="17">
        <v>175.2</v>
      </c>
      <c r="S41" s="6">
        <v>19.13</v>
      </c>
      <c r="T41" s="14">
        <v>45037</v>
      </c>
      <c r="U41" s="14">
        <v>44520</v>
      </c>
      <c r="V41" s="14">
        <v>171920</v>
      </c>
      <c r="W41" s="5"/>
    </row>
    <row r="42" spans="1:23" ht="18.75" thickBot="1">
      <c r="A42" s="22"/>
      <c r="B42" s="9">
        <v>837980</v>
      </c>
      <c r="C42" s="9">
        <v>382780</v>
      </c>
      <c r="D42" s="9">
        <v>338629</v>
      </c>
      <c r="E42" s="10">
        <v>21.15</v>
      </c>
      <c r="F42" s="12">
        <v>44.75</v>
      </c>
      <c r="G42" s="11">
        <v>-11.45</v>
      </c>
      <c r="H42" s="10">
        <v>20</v>
      </c>
      <c r="I42" s="10">
        <v>44.55</v>
      </c>
      <c r="J42" s="10">
        <v>44.75</v>
      </c>
      <c r="K42" s="10">
        <v>260</v>
      </c>
      <c r="L42" s="8">
        <v>27600</v>
      </c>
      <c r="M42" s="6">
        <v>40</v>
      </c>
      <c r="N42" s="6">
        <v>239.25</v>
      </c>
      <c r="O42" s="6">
        <v>241.4</v>
      </c>
      <c r="P42" s="6">
        <v>60</v>
      </c>
      <c r="Q42" s="16">
        <v>-3.9</v>
      </c>
      <c r="R42" s="17">
        <v>238.25</v>
      </c>
      <c r="S42" s="6">
        <v>16.22</v>
      </c>
      <c r="T42" s="14">
        <v>6893</v>
      </c>
      <c r="U42" s="14">
        <v>19100</v>
      </c>
      <c r="V42" s="14">
        <v>41940</v>
      </c>
      <c r="W42" s="5"/>
    </row>
    <row r="43" spans="1:23" ht="18.75" thickBot="1">
      <c r="A43" s="22"/>
      <c r="B43" s="9">
        <v>821300</v>
      </c>
      <c r="C43" s="9">
        <v>139080</v>
      </c>
      <c r="D43" s="9">
        <v>289837</v>
      </c>
      <c r="E43" s="10">
        <v>20.9</v>
      </c>
      <c r="F43" s="12">
        <v>23.9</v>
      </c>
      <c r="G43" s="11">
        <v>-8</v>
      </c>
      <c r="H43" s="10">
        <v>20</v>
      </c>
      <c r="I43" s="10">
        <v>23.9</v>
      </c>
      <c r="J43" s="10">
        <v>24</v>
      </c>
      <c r="K43" s="10">
        <v>540</v>
      </c>
      <c r="L43" s="8">
        <v>27700</v>
      </c>
      <c r="M43" s="6">
        <v>20</v>
      </c>
      <c r="N43" s="6">
        <v>318.75</v>
      </c>
      <c r="O43" s="6">
        <v>322.3</v>
      </c>
      <c r="P43" s="6">
        <v>40</v>
      </c>
      <c r="Q43" s="15">
        <v>5.15</v>
      </c>
      <c r="R43" s="17">
        <v>320</v>
      </c>
      <c r="S43" s="6" t="s">
        <v>20</v>
      </c>
      <c r="T43" s="6">
        <v>762</v>
      </c>
      <c r="U43" s="14">
        <v>2840</v>
      </c>
      <c r="V43" s="14">
        <v>6040</v>
      </c>
      <c r="W43" s="5"/>
    </row>
    <row r="44" spans="1:23" ht="18.75" thickBot="1">
      <c r="A44" s="22"/>
      <c r="B44" s="9">
        <v>611280</v>
      </c>
      <c r="C44" s="9">
        <v>122780</v>
      </c>
      <c r="D44" s="9">
        <v>210162</v>
      </c>
      <c r="E44" s="10">
        <v>20.86</v>
      </c>
      <c r="F44" s="12">
        <v>12.15</v>
      </c>
      <c r="G44" s="11">
        <v>-4.8</v>
      </c>
      <c r="H44" s="9">
        <v>1080</v>
      </c>
      <c r="I44" s="10">
        <v>12.15</v>
      </c>
      <c r="J44" s="10">
        <v>12.25</v>
      </c>
      <c r="K44" s="10">
        <v>20</v>
      </c>
      <c r="L44" s="8">
        <v>27800</v>
      </c>
      <c r="M44" s="6">
        <v>20</v>
      </c>
      <c r="N44" s="6">
        <v>404.6</v>
      </c>
      <c r="O44" s="6">
        <v>410.8</v>
      </c>
      <c r="P44" s="6">
        <v>20</v>
      </c>
      <c r="Q44" s="16">
        <v>-5.9</v>
      </c>
      <c r="R44" s="17">
        <v>404.25</v>
      </c>
      <c r="S44" s="6" t="s">
        <v>20</v>
      </c>
      <c r="T44" s="14">
        <v>1352</v>
      </c>
      <c r="U44" s="6">
        <v>580</v>
      </c>
      <c r="V44" s="14">
        <v>7100</v>
      </c>
      <c r="W44" s="5"/>
    </row>
    <row r="45" spans="1:23" ht="18.75" thickBot="1">
      <c r="A45" s="22"/>
      <c r="B45" s="9">
        <v>316700</v>
      </c>
      <c r="C45" s="9">
        <v>-30620</v>
      </c>
      <c r="D45" s="9">
        <v>121512</v>
      </c>
      <c r="E45" s="10">
        <v>21.34</v>
      </c>
      <c r="F45" s="12">
        <v>6.45</v>
      </c>
      <c r="G45" s="11">
        <v>-2.0499999999999998</v>
      </c>
      <c r="H45" s="10">
        <v>20</v>
      </c>
      <c r="I45" s="10">
        <v>6.35</v>
      </c>
      <c r="J45" s="10">
        <v>6.4</v>
      </c>
      <c r="K45" s="10">
        <v>380</v>
      </c>
      <c r="L45" s="8">
        <v>27900</v>
      </c>
      <c r="M45" s="6">
        <v>20</v>
      </c>
      <c r="N45" s="6">
        <v>497.75</v>
      </c>
      <c r="O45" s="6">
        <v>509.45</v>
      </c>
      <c r="P45" s="6">
        <v>220</v>
      </c>
      <c r="Q45" s="15">
        <v>15.55</v>
      </c>
      <c r="R45" s="17">
        <v>501.75</v>
      </c>
      <c r="S45" s="6" t="s">
        <v>20</v>
      </c>
      <c r="T45" s="6">
        <v>69</v>
      </c>
      <c r="U45" s="6">
        <v>460</v>
      </c>
      <c r="V45" s="14">
        <v>1480</v>
      </c>
      <c r="W45" s="5"/>
    </row>
    <row r="46" spans="1:23" ht="18.75" thickBot="1">
      <c r="A46" s="22"/>
      <c r="B46" s="9">
        <v>807880</v>
      </c>
      <c r="C46" s="9">
        <v>57360</v>
      </c>
      <c r="D46" s="9">
        <v>111295</v>
      </c>
      <c r="E46" s="10">
        <v>22.35</v>
      </c>
      <c r="F46" s="12">
        <v>3.7</v>
      </c>
      <c r="G46" s="11">
        <v>-1.4</v>
      </c>
      <c r="H46" s="10">
        <v>620</v>
      </c>
      <c r="I46" s="10">
        <v>3.65</v>
      </c>
      <c r="J46" s="10">
        <v>3.75</v>
      </c>
      <c r="K46" s="10">
        <v>620</v>
      </c>
      <c r="L46" s="8">
        <v>28000</v>
      </c>
      <c r="M46" s="6">
        <v>20</v>
      </c>
      <c r="N46" s="6">
        <v>593.29999999999995</v>
      </c>
      <c r="O46" s="6">
        <v>601.95000000000005</v>
      </c>
      <c r="P46" s="6">
        <v>100</v>
      </c>
      <c r="Q46" s="15">
        <v>36.1</v>
      </c>
      <c r="R46" s="17">
        <v>621.1</v>
      </c>
      <c r="S46" s="6" t="s">
        <v>20</v>
      </c>
      <c r="T46" s="6">
        <v>300</v>
      </c>
      <c r="U46" s="6">
        <v>740</v>
      </c>
      <c r="V46" s="14">
        <v>17160</v>
      </c>
      <c r="W46" s="5"/>
    </row>
    <row r="47" spans="1:23" ht="18.75" thickBot="1">
      <c r="A47" s="22"/>
      <c r="B47" s="9">
        <v>144600</v>
      </c>
      <c r="C47" s="9">
        <v>21800</v>
      </c>
      <c r="D47" s="9">
        <v>45294</v>
      </c>
      <c r="E47" s="10">
        <v>23.01</v>
      </c>
      <c r="F47" s="12">
        <v>1.9</v>
      </c>
      <c r="G47" s="11">
        <v>-0.95</v>
      </c>
      <c r="H47" s="10">
        <v>400</v>
      </c>
      <c r="I47" s="10">
        <v>1.9</v>
      </c>
      <c r="J47" s="10">
        <v>1.95</v>
      </c>
      <c r="K47" s="9">
        <v>2560</v>
      </c>
      <c r="L47" s="8">
        <v>28100</v>
      </c>
      <c r="M47" s="6">
        <v>20</v>
      </c>
      <c r="N47" s="6">
        <v>676.45</v>
      </c>
      <c r="O47" s="6">
        <v>705.25</v>
      </c>
      <c r="P47" s="6">
        <v>20</v>
      </c>
      <c r="Q47" s="6" t="s">
        <v>20</v>
      </c>
      <c r="R47" s="6" t="s">
        <v>20</v>
      </c>
      <c r="S47" s="6" t="s">
        <v>20</v>
      </c>
      <c r="T47" s="6" t="s">
        <v>20</v>
      </c>
      <c r="U47" s="6" t="s">
        <v>20</v>
      </c>
      <c r="V47" s="6">
        <v>20</v>
      </c>
      <c r="W47" s="5"/>
    </row>
    <row r="48" spans="1:23" ht="18.75" thickBot="1">
      <c r="A48" s="22"/>
      <c r="B48" s="9">
        <v>152580</v>
      </c>
      <c r="C48" s="9">
        <v>-4820</v>
      </c>
      <c r="D48" s="9">
        <v>20131</v>
      </c>
      <c r="E48" s="10">
        <v>23.94</v>
      </c>
      <c r="F48" s="12">
        <v>1.05</v>
      </c>
      <c r="G48" s="11">
        <v>-0.8</v>
      </c>
      <c r="H48" s="9">
        <v>9460</v>
      </c>
      <c r="I48" s="10">
        <v>1.05</v>
      </c>
      <c r="J48" s="10">
        <v>1.1000000000000001</v>
      </c>
      <c r="K48" s="10">
        <v>160</v>
      </c>
      <c r="L48" s="8">
        <v>28200</v>
      </c>
      <c r="M48" s="6">
        <v>20</v>
      </c>
      <c r="N48" s="6">
        <v>777.05</v>
      </c>
      <c r="O48" s="6">
        <v>805.9</v>
      </c>
      <c r="P48" s="6">
        <v>20</v>
      </c>
      <c r="Q48" s="6" t="s">
        <v>20</v>
      </c>
      <c r="R48" s="6" t="s">
        <v>20</v>
      </c>
      <c r="S48" s="6" t="s">
        <v>20</v>
      </c>
      <c r="T48" s="6" t="s">
        <v>20</v>
      </c>
      <c r="U48" s="6" t="s">
        <v>20</v>
      </c>
      <c r="V48" s="6" t="s">
        <v>20</v>
      </c>
      <c r="W48" s="5"/>
    </row>
    <row r="49" spans="1:23" ht="18.75" thickBot="1">
      <c r="A49" s="22"/>
      <c r="B49" s="9">
        <v>28620</v>
      </c>
      <c r="C49" s="9">
        <v>-3400</v>
      </c>
      <c r="D49" s="9">
        <v>3886</v>
      </c>
      <c r="E49" s="10">
        <v>24.76</v>
      </c>
      <c r="F49" s="12">
        <v>0.6</v>
      </c>
      <c r="G49" s="11">
        <v>-0.75</v>
      </c>
      <c r="H49" s="10">
        <v>180</v>
      </c>
      <c r="I49" s="10">
        <v>0.6</v>
      </c>
      <c r="J49" s="10">
        <v>0.65</v>
      </c>
      <c r="K49" s="9">
        <v>2000</v>
      </c>
      <c r="L49" s="8">
        <v>28300</v>
      </c>
      <c r="M49" s="6">
        <v>20</v>
      </c>
      <c r="N49" s="6">
        <v>871.7</v>
      </c>
      <c r="O49" s="6">
        <v>903.95</v>
      </c>
      <c r="P49" s="6">
        <v>20</v>
      </c>
      <c r="Q49" s="6" t="s">
        <v>20</v>
      </c>
      <c r="R49" s="6" t="s">
        <v>20</v>
      </c>
      <c r="S49" s="6" t="s">
        <v>20</v>
      </c>
      <c r="T49" s="6" t="s">
        <v>20</v>
      </c>
      <c r="U49" s="6" t="s">
        <v>20</v>
      </c>
      <c r="V49" s="6">
        <v>20</v>
      </c>
      <c r="W49" s="5"/>
    </row>
    <row r="50" spans="1:23" ht="18.75" thickBot="1">
      <c r="A50" s="22"/>
      <c r="B50" s="9">
        <v>12720</v>
      </c>
      <c r="C50" s="9">
        <v>-4060</v>
      </c>
      <c r="D50" s="9">
        <v>1316</v>
      </c>
      <c r="E50" s="10">
        <v>26.28</v>
      </c>
      <c r="F50" s="12">
        <v>0.45</v>
      </c>
      <c r="G50" s="11">
        <v>-0.5</v>
      </c>
      <c r="H50" s="9">
        <v>1080</v>
      </c>
      <c r="I50" s="10">
        <v>0.4</v>
      </c>
      <c r="J50" s="10">
        <v>0.45</v>
      </c>
      <c r="K50" s="10">
        <v>820</v>
      </c>
      <c r="L50" s="8">
        <v>28400</v>
      </c>
      <c r="M50" s="6">
        <v>20</v>
      </c>
      <c r="N50" s="6">
        <v>971.5</v>
      </c>
      <c r="O50" s="7">
        <v>1003.75</v>
      </c>
      <c r="P50" s="6">
        <v>20</v>
      </c>
      <c r="Q50" s="6" t="s">
        <v>20</v>
      </c>
      <c r="R50" s="6" t="s">
        <v>20</v>
      </c>
      <c r="S50" s="6" t="s">
        <v>20</v>
      </c>
      <c r="T50" s="6" t="s">
        <v>20</v>
      </c>
      <c r="U50" s="6" t="s">
        <v>20</v>
      </c>
      <c r="V50" s="6" t="s">
        <v>20</v>
      </c>
      <c r="W50" s="5"/>
    </row>
    <row r="51" spans="1:23" ht="18.75" thickBot="1">
      <c r="A51" s="22"/>
      <c r="B51" s="9">
        <v>241240</v>
      </c>
      <c r="C51" s="9">
        <v>4240</v>
      </c>
      <c r="D51" s="9">
        <v>6778</v>
      </c>
      <c r="E51" s="10">
        <v>28.18</v>
      </c>
      <c r="F51" s="12">
        <v>0.4</v>
      </c>
      <c r="G51" s="11">
        <v>-0.35</v>
      </c>
      <c r="H51" s="9">
        <v>7060</v>
      </c>
      <c r="I51" s="10">
        <v>0.35</v>
      </c>
      <c r="J51" s="10">
        <v>0.4</v>
      </c>
      <c r="K51" s="9">
        <v>1060</v>
      </c>
      <c r="L51" s="8">
        <v>28500</v>
      </c>
      <c r="M51" s="6">
        <v>20</v>
      </c>
      <c r="N51" s="7">
        <v>1081.45</v>
      </c>
      <c r="O51" s="7">
        <v>1103.7</v>
      </c>
      <c r="P51" s="6">
        <v>20</v>
      </c>
      <c r="Q51" s="15">
        <v>35.4</v>
      </c>
      <c r="R51" s="13">
        <v>1114.1500000000001</v>
      </c>
      <c r="S51" s="6" t="s">
        <v>20</v>
      </c>
      <c r="T51" s="6">
        <v>10</v>
      </c>
      <c r="U51" s="6">
        <v>20</v>
      </c>
      <c r="V51" s="14">
        <v>1200</v>
      </c>
      <c r="W51" s="5"/>
    </row>
    <row r="52" spans="1:23" ht="18.75" thickBot="1">
      <c r="A52" s="22"/>
      <c r="B52" s="9">
        <v>10040</v>
      </c>
      <c r="C52" s="10">
        <v>60</v>
      </c>
      <c r="D52" s="10">
        <v>43</v>
      </c>
      <c r="E52" s="10">
        <v>30.38</v>
      </c>
      <c r="F52" s="12">
        <v>0.4</v>
      </c>
      <c r="G52" s="11">
        <v>-0.15</v>
      </c>
      <c r="H52" s="10">
        <v>200</v>
      </c>
      <c r="I52" s="10">
        <v>0.2</v>
      </c>
      <c r="J52" s="10">
        <v>0.4</v>
      </c>
      <c r="K52" s="10">
        <v>200</v>
      </c>
      <c r="L52" s="8">
        <v>28600</v>
      </c>
      <c r="M52" s="14">
        <v>2400</v>
      </c>
      <c r="N52" s="7">
        <v>1076.5999999999999</v>
      </c>
      <c r="O52" s="7">
        <v>1306.0999999999999</v>
      </c>
      <c r="P52" s="6">
        <v>440</v>
      </c>
      <c r="Q52" s="6" t="s">
        <v>20</v>
      </c>
      <c r="R52" s="6" t="s">
        <v>20</v>
      </c>
      <c r="S52" s="6" t="s">
        <v>20</v>
      </c>
      <c r="T52" s="6" t="s">
        <v>20</v>
      </c>
      <c r="U52" s="6" t="s">
        <v>20</v>
      </c>
      <c r="V52" s="6" t="s">
        <v>20</v>
      </c>
      <c r="W52" s="5"/>
    </row>
    <row r="53" spans="1:23" ht="18.75" thickBot="1">
      <c r="A53" s="22"/>
      <c r="B53" s="10">
        <v>460</v>
      </c>
      <c r="C53" s="10" t="s">
        <v>20</v>
      </c>
      <c r="D53" s="10" t="s">
        <v>20</v>
      </c>
      <c r="E53" s="10" t="s">
        <v>20</v>
      </c>
      <c r="F53" s="10" t="s">
        <v>20</v>
      </c>
      <c r="G53" s="10" t="s">
        <v>20</v>
      </c>
      <c r="H53" s="9">
        <v>1000</v>
      </c>
      <c r="I53" s="10">
        <v>0.1</v>
      </c>
      <c r="J53" s="10">
        <v>0.6</v>
      </c>
      <c r="K53" s="9">
        <v>2500</v>
      </c>
      <c r="L53" s="8">
        <v>28700</v>
      </c>
      <c r="M53" s="14">
        <v>2400</v>
      </c>
      <c r="N53" s="7">
        <v>1175.95</v>
      </c>
      <c r="O53" s="7">
        <v>1405.55</v>
      </c>
      <c r="P53" s="6">
        <v>440</v>
      </c>
      <c r="Q53" s="6" t="s">
        <v>20</v>
      </c>
      <c r="R53" s="6" t="s">
        <v>20</v>
      </c>
      <c r="S53" s="6" t="s">
        <v>20</v>
      </c>
      <c r="T53" s="6" t="s">
        <v>20</v>
      </c>
      <c r="U53" s="6" t="s">
        <v>20</v>
      </c>
      <c r="V53" s="6" t="s">
        <v>20</v>
      </c>
      <c r="W53" s="5"/>
    </row>
    <row r="54" spans="1:23" ht="18.75" thickBot="1">
      <c r="A54" s="22"/>
      <c r="B54" s="9">
        <v>1240</v>
      </c>
      <c r="C54" s="10" t="s">
        <v>20</v>
      </c>
      <c r="D54" s="10">
        <v>3</v>
      </c>
      <c r="E54" s="10">
        <v>29.15</v>
      </c>
      <c r="F54" s="12">
        <v>0.05</v>
      </c>
      <c r="G54" s="11">
        <v>-0.6</v>
      </c>
      <c r="H54" s="9">
        <v>8940</v>
      </c>
      <c r="I54" s="10">
        <v>0.05</v>
      </c>
      <c r="J54" s="10">
        <v>0.55000000000000004</v>
      </c>
      <c r="K54" s="9">
        <v>2500</v>
      </c>
      <c r="L54" s="8">
        <v>28800</v>
      </c>
      <c r="M54" s="14">
        <v>2400</v>
      </c>
      <c r="N54" s="7">
        <v>1275.55</v>
      </c>
      <c r="O54" s="7">
        <v>1505.3</v>
      </c>
      <c r="P54" s="6">
        <v>440</v>
      </c>
      <c r="Q54" s="6" t="s">
        <v>20</v>
      </c>
      <c r="R54" s="6" t="s">
        <v>20</v>
      </c>
      <c r="S54" s="6" t="s">
        <v>20</v>
      </c>
      <c r="T54" s="6" t="s">
        <v>20</v>
      </c>
      <c r="U54" s="6" t="s">
        <v>20</v>
      </c>
      <c r="V54" s="6" t="s">
        <v>20</v>
      </c>
      <c r="W54" s="5"/>
    </row>
    <row r="55" spans="1:23" ht="18.75" thickBot="1">
      <c r="A55" s="22"/>
      <c r="B55" s="9">
        <v>33200</v>
      </c>
      <c r="C55" s="10">
        <v>-40</v>
      </c>
      <c r="D55" s="9">
        <v>2111</v>
      </c>
      <c r="E55" s="10">
        <v>35.270000000000003</v>
      </c>
      <c r="F55" s="12">
        <v>0.25</v>
      </c>
      <c r="G55" s="11">
        <v>-0.2</v>
      </c>
      <c r="H55" s="10">
        <v>920</v>
      </c>
      <c r="I55" s="10">
        <v>0.25</v>
      </c>
      <c r="J55" s="10">
        <v>0.3</v>
      </c>
      <c r="K55" s="9">
        <v>4800</v>
      </c>
      <c r="L55" s="8">
        <v>28900</v>
      </c>
      <c r="M55" s="6">
        <v>40</v>
      </c>
      <c r="N55" s="7">
        <v>1464</v>
      </c>
      <c r="O55" s="7">
        <v>1508.3</v>
      </c>
      <c r="P55" s="6">
        <v>40</v>
      </c>
      <c r="Q55" s="6" t="s">
        <v>20</v>
      </c>
      <c r="R55" s="6" t="s">
        <v>20</v>
      </c>
      <c r="S55" s="6" t="s">
        <v>20</v>
      </c>
      <c r="T55" s="6" t="s">
        <v>20</v>
      </c>
      <c r="U55" s="6" t="s">
        <v>20</v>
      </c>
      <c r="V55" s="6">
        <v>480</v>
      </c>
      <c r="W55" s="5"/>
    </row>
    <row r="56" spans="1:23" ht="18.75" thickBot="1">
      <c r="A56" s="22"/>
      <c r="B56" s="10" t="s">
        <v>20</v>
      </c>
      <c r="C56" s="10" t="s">
        <v>20</v>
      </c>
      <c r="D56" s="10" t="s">
        <v>20</v>
      </c>
      <c r="E56" s="10" t="s">
        <v>20</v>
      </c>
      <c r="F56" s="10" t="s">
        <v>20</v>
      </c>
      <c r="G56" s="10" t="s">
        <v>20</v>
      </c>
      <c r="H56" s="10" t="s">
        <v>20</v>
      </c>
      <c r="I56" s="10" t="s">
        <v>20</v>
      </c>
      <c r="J56" s="10">
        <v>0.8</v>
      </c>
      <c r="K56" s="9">
        <v>1800</v>
      </c>
      <c r="L56" s="8">
        <v>29000</v>
      </c>
      <c r="M56" s="14">
        <v>2400</v>
      </c>
      <c r="N56" s="7">
        <v>1513.9</v>
      </c>
      <c r="O56" s="7">
        <v>1726.75</v>
      </c>
      <c r="P56" s="6">
        <v>440</v>
      </c>
      <c r="Q56" s="6" t="s">
        <v>20</v>
      </c>
      <c r="R56" s="6" t="s">
        <v>20</v>
      </c>
      <c r="S56" s="6" t="s">
        <v>20</v>
      </c>
      <c r="T56" s="6" t="s">
        <v>20</v>
      </c>
      <c r="U56" s="6" t="s">
        <v>20</v>
      </c>
      <c r="V56" s="6" t="s">
        <v>20</v>
      </c>
      <c r="W56" s="5"/>
    </row>
  </sheetData>
  <mergeCells count="15">
    <mergeCell ref="U1:U2"/>
    <mergeCell ref="V1:V2"/>
    <mergeCell ref="W1:W2"/>
    <mergeCell ref="G1:G2"/>
    <mergeCell ref="L1:L2"/>
    <mergeCell ref="Q1:Q2"/>
    <mergeCell ref="R1:R2"/>
    <mergeCell ref="S1:S2"/>
    <mergeCell ref="T1:T2"/>
    <mergeCell ref="A1:A2"/>
    <mergeCell ref="B1:B2"/>
    <mergeCell ref="C1:C2"/>
    <mergeCell ref="D1:D2"/>
    <mergeCell ref="E1:E2"/>
    <mergeCell ref="F1:F2"/>
  </mergeCells>
  <hyperlinks>
    <hyperlink ref="L3" r:id="rId1" display="https://www.nseindia.com/live_market/dynaContent/live_watch/option_chain/optionDates.jsp?symbol=BANKNIFTY&amp;instrument=OPTIDX&amp;strike=23700.00"/>
    <hyperlink ref="R3" r:id="rId2" display="https://www.nseindia.com/live_market/dynaContent/live_watch/get_quote/GetQuoteFO.jsp?underlying=BANKNIFTY&amp;instrument=OPTIDX&amp;strike=23700.00&amp;type=PE&amp;expiry=03JAN2019"/>
    <hyperlink ref="L4" r:id="rId3" display="https://www.nseindia.com/live_market/dynaContent/live_watch/option_chain/optionDates.jsp?symbol=BANKNIFTY&amp;instrument=OPTIDX&amp;strike=23800.00"/>
    <hyperlink ref="R4" r:id="rId4" display="https://www.nseindia.com/live_market/dynaContent/live_watch/get_quote/GetQuoteFO.jsp?underlying=BANKNIFTY&amp;instrument=OPTIDX&amp;strike=23800.00&amp;type=PE&amp;expiry=03JAN2019"/>
    <hyperlink ref="L5" r:id="rId5" display="https://www.nseindia.com/live_market/dynaContent/live_watch/option_chain/optionDates.jsp?symbol=BANKNIFTY&amp;instrument=OPTIDX&amp;strike=23900.00"/>
    <hyperlink ref="R5" r:id="rId6" display="https://www.nseindia.com/live_market/dynaContent/live_watch/get_quote/GetQuoteFO.jsp?underlying=BANKNIFTY&amp;instrument=OPTIDX&amp;strike=23900.00&amp;type=PE&amp;expiry=03JAN2019"/>
    <hyperlink ref="L6" r:id="rId7" display="https://www.nseindia.com/live_market/dynaContent/live_watch/option_chain/optionDates.jsp?symbol=BANKNIFTY&amp;instrument=OPTIDX&amp;strike=24000.00"/>
    <hyperlink ref="R6" r:id="rId8" display="https://www.nseindia.com/live_market/dynaContent/live_watch/get_quote/GetQuoteFO.jsp?underlying=BANKNIFTY&amp;instrument=OPTIDX&amp;strike=24000.00&amp;type=PE&amp;expiry=03JAN2019"/>
    <hyperlink ref="L7" r:id="rId9" display="https://www.nseindia.com/live_market/dynaContent/live_watch/option_chain/optionDates.jsp?symbol=BANKNIFTY&amp;instrument=OPTIDX&amp;strike=24100.00"/>
    <hyperlink ref="R7" r:id="rId10" display="https://www.nseindia.com/live_market/dynaContent/live_watch/get_quote/GetQuoteFO.jsp?underlying=BANKNIFTY&amp;instrument=OPTIDX&amp;strike=24100.00&amp;type=PE&amp;expiry=03JAN2019"/>
    <hyperlink ref="L8" r:id="rId11" display="https://www.nseindia.com/live_market/dynaContent/live_watch/option_chain/optionDates.jsp?symbol=BANKNIFTY&amp;instrument=OPTIDX&amp;strike=24200.00"/>
    <hyperlink ref="L9" r:id="rId12" display="https://www.nseindia.com/live_market/dynaContent/live_watch/option_chain/optionDates.jsp?symbol=BANKNIFTY&amp;instrument=OPTIDX&amp;strike=24300.00"/>
    <hyperlink ref="R9" r:id="rId13" display="https://www.nseindia.com/live_market/dynaContent/live_watch/get_quote/GetQuoteFO.jsp?underlying=BANKNIFTY&amp;instrument=OPTIDX&amp;strike=24300.00&amp;type=PE&amp;expiry=03JAN2019"/>
    <hyperlink ref="L10" r:id="rId14" display="https://www.nseindia.com/live_market/dynaContent/live_watch/option_chain/optionDates.jsp?symbol=BANKNIFTY&amp;instrument=OPTIDX&amp;strike=24400.00"/>
    <hyperlink ref="R10" r:id="rId15" display="https://www.nseindia.com/live_market/dynaContent/live_watch/get_quote/GetQuoteFO.jsp?underlying=BANKNIFTY&amp;instrument=OPTIDX&amp;strike=24400.00&amp;type=PE&amp;expiry=03JAN2019"/>
    <hyperlink ref="L11" r:id="rId16" display="https://www.nseindia.com/live_market/dynaContent/live_watch/option_chain/optionDates.jsp?symbol=BANKNIFTY&amp;instrument=OPTIDX&amp;strike=24500.00"/>
    <hyperlink ref="L12" r:id="rId17" display="https://www.nseindia.com/live_market/dynaContent/live_watch/option_chain/optionDates.jsp?symbol=BANKNIFTY&amp;instrument=OPTIDX&amp;strike=24600.00"/>
    <hyperlink ref="L13" r:id="rId18" display="https://www.nseindia.com/live_market/dynaContent/live_watch/option_chain/optionDates.jsp?symbol=BANKNIFTY&amp;instrument=OPTIDX&amp;strike=24700.00"/>
    <hyperlink ref="R13" r:id="rId19" display="https://www.nseindia.com/live_market/dynaContent/live_watch/get_quote/GetQuoteFO.jsp?underlying=BANKNIFTY&amp;instrument=OPTIDX&amp;strike=24700.00&amp;type=PE&amp;expiry=03JAN2019"/>
    <hyperlink ref="L14" r:id="rId20" display="https://www.nseindia.com/live_market/dynaContent/live_watch/option_chain/optionDates.jsp?symbol=BANKNIFTY&amp;instrument=OPTIDX&amp;strike=24800.00"/>
    <hyperlink ref="L15" r:id="rId21" display="https://www.nseindia.com/live_market/dynaContent/live_watch/option_chain/optionDates.jsp?symbol=BANKNIFTY&amp;instrument=OPTIDX&amp;strike=24900.00"/>
    <hyperlink ref="L16" r:id="rId22" display="https://www.nseindia.com/live_market/dynaContent/live_watch/option_chain/optionDates.jsp?symbol=BANKNIFTY&amp;instrument=OPTIDX&amp;strike=25000.00"/>
    <hyperlink ref="R16" r:id="rId23" display="https://www.nseindia.com/live_market/dynaContent/live_watch/get_quote/GetQuoteFO.jsp?underlying=BANKNIFTY&amp;instrument=OPTIDX&amp;strike=25000.00&amp;type=PE&amp;expiry=03JAN2019"/>
    <hyperlink ref="L17" r:id="rId24" display="https://www.nseindia.com/live_market/dynaContent/live_watch/option_chain/optionDates.jsp?symbol=BANKNIFTY&amp;instrument=OPTIDX&amp;strike=25100.00"/>
    <hyperlink ref="R17" r:id="rId25" display="https://www.nseindia.com/live_market/dynaContent/live_watch/get_quote/GetQuoteFO.jsp?underlying=BANKNIFTY&amp;instrument=OPTIDX&amp;strike=25100.00&amp;type=PE&amp;expiry=03JAN2019"/>
    <hyperlink ref="L18" r:id="rId26" display="https://www.nseindia.com/live_market/dynaContent/live_watch/option_chain/optionDates.jsp?symbol=BANKNIFTY&amp;instrument=OPTIDX&amp;strike=25200.00"/>
    <hyperlink ref="R18" r:id="rId27" display="https://www.nseindia.com/live_market/dynaContent/live_watch/get_quote/GetQuoteFO.jsp?underlying=BANKNIFTY&amp;instrument=OPTIDX&amp;strike=25200.00&amp;type=PE&amp;expiry=03JAN2019"/>
    <hyperlink ref="L19" r:id="rId28" display="https://www.nseindia.com/live_market/dynaContent/live_watch/option_chain/optionDates.jsp?symbol=BANKNIFTY&amp;instrument=OPTIDX&amp;strike=25300.00"/>
    <hyperlink ref="R19" r:id="rId29" display="https://www.nseindia.com/live_market/dynaContent/live_watch/get_quote/GetQuoteFO.jsp?underlying=BANKNIFTY&amp;instrument=OPTIDX&amp;strike=25300.00&amp;type=PE&amp;expiry=03JAN2019"/>
    <hyperlink ref="L20" r:id="rId30" display="https://www.nseindia.com/live_market/dynaContent/live_watch/option_chain/optionDates.jsp?symbol=BANKNIFTY&amp;instrument=OPTIDX&amp;strike=25400.00"/>
    <hyperlink ref="R20" r:id="rId31" display="https://www.nseindia.com/live_market/dynaContent/live_watch/get_quote/GetQuoteFO.jsp?underlying=BANKNIFTY&amp;instrument=OPTIDX&amp;strike=25400.00&amp;type=PE&amp;expiry=03JAN2019"/>
    <hyperlink ref="F21" r:id="rId32" display="https://www.nseindia.com/live_market/dynaContent/live_watch/get_quote/GetQuoteFO.jsp?underlying=BANKNIFTY&amp;instrument=OPTIDX&amp;strike=25500.00&amp;type=CE&amp;expiry=03JAN2019"/>
    <hyperlink ref="L21" r:id="rId33" display="https://www.nseindia.com/live_market/dynaContent/live_watch/option_chain/optionDates.jsp?symbol=BANKNIFTY&amp;instrument=OPTIDX&amp;strike=25500.00"/>
    <hyperlink ref="R21" r:id="rId34" display="https://www.nseindia.com/live_market/dynaContent/live_watch/get_quote/GetQuoteFO.jsp?underlying=BANKNIFTY&amp;instrument=OPTIDX&amp;strike=25500.00&amp;type=PE&amp;expiry=03JAN2019"/>
    <hyperlink ref="L22" r:id="rId35" display="https://www.nseindia.com/live_market/dynaContent/live_watch/option_chain/optionDates.jsp?symbol=BANKNIFTY&amp;instrument=OPTIDX&amp;strike=25600.00"/>
    <hyperlink ref="R22" r:id="rId36" display="https://www.nseindia.com/live_market/dynaContent/live_watch/get_quote/GetQuoteFO.jsp?underlying=BANKNIFTY&amp;instrument=OPTIDX&amp;strike=25600.00&amp;type=PE&amp;expiry=03JAN2019"/>
    <hyperlink ref="L23" r:id="rId37" display="https://www.nseindia.com/live_market/dynaContent/live_watch/option_chain/optionDates.jsp?symbol=BANKNIFTY&amp;instrument=OPTIDX&amp;strike=25700.00"/>
    <hyperlink ref="R23" r:id="rId38" display="https://www.nseindia.com/live_market/dynaContent/live_watch/get_quote/GetQuoteFO.jsp?underlying=BANKNIFTY&amp;instrument=OPTIDX&amp;strike=25700.00&amp;type=PE&amp;expiry=03JAN2019"/>
    <hyperlink ref="L24" r:id="rId39" display="https://www.nseindia.com/live_market/dynaContent/live_watch/option_chain/optionDates.jsp?symbol=BANKNIFTY&amp;instrument=OPTIDX&amp;strike=25800.00"/>
    <hyperlink ref="R24" r:id="rId40" display="https://www.nseindia.com/live_market/dynaContent/live_watch/get_quote/GetQuoteFO.jsp?underlying=BANKNIFTY&amp;instrument=OPTIDX&amp;strike=25800.00&amp;type=PE&amp;expiry=03JAN2019"/>
    <hyperlink ref="L25" r:id="rId41" display="https://www.nseindia.com/live_market/dynaContent/live_watch/option_chain/optionDates.jsp?symbol=BANKNIFTY&amp;instrument=OPTIDX&amp;strike=25900.00"/>
    <hyperlink ref="R25" r:id="rId42" display="https://www.nseindia.com/live_market/dynaContent/live_watch/get_quote/GetQuoteFO.jsp?underlying=BANKNIFTY&amp;instrument=OPTIDX&amp;strike=25900.00&amp;type=PE&amp;expiry=03JAN2019"/>
    <hyperlink ref="F26" r:id="rId43" display="https://www.nseindia.com/live_market/dynaContent/live_watch/get_quote/GetQuoteFO.jsp?underlying=BANKNIFTY&amp;instrument=OPTIDX&amp;strike=26000.00&amp;type=CE&amp;expiry=03JAN2019"/>
    <hyperlink ref="L26" r:id="rId44" display="https://www.nseindia.com/live_market/dynaContent/live_watch/option_chain/optionDates.jsp?symbol=BANKNIFTY&amp;instrument=OPTIDX&amp;strike=26000.00"/>
    <hyperlink ref="R26" r:id="rId45" display="https://www.nseindia.com/live_market/dynaContent/live_watch/get_quote/GetQuoteFO.jsp?underlying=BANKNIFTY&amp;instrument=OPTIDX&amp;strike=26000.00&amp;type=PE&amp;expiry=03JAN2019"/>
    <hyperlink ref="F27" r:id="rId46" display="https://www.nseindia.com/live_market/dynaContent/live_watch/get_quote/GetQuoteFO.jsp?underlying=BANKNIFTY&amp;instrument=OPTIDX&amp;strike=26100.00&amp;type=CE&amp;expiry=03JAN2019"/>
    <hyperlink ref="L27" r:id="rId47" display="https://www.nseindia.com/live_market/dynaContent/live_watch/option_chain/optionDates.jsp?symbol=BANKNIFTY&amp;instrument=OPTIDX&amp;strike=26100.00"/>
    <hyperlink ref="R27" r:id="rId48" display="https://www.nseindia.com/live_market/dynaContent/live_watch/get_quote/GetQuoteFO.jsp?underlying=BANKNIFTY&amp;instrument=OPTIDX&amp;strike=26100.00&amp;type=PE&amp;expiry=03JAN2019"/>
    <hyperlink ref="F28" r:id="rId49" display="https://www.nseindia.com/live_market/dynaContent/live_watch/get_quote/GetQuoteFO.jsp?underlying=BANKNIFTY&amp;instrument=OPTIDX&amp;strike=26200.00&amp;type=CE&amp;expiry=03JAN2019"/>
    <hyperlink ref="L28" r:id="rId50" display="https://www.nseindia.com/live_market/dynaContent/live_watch/option_chain/optionDates.jsp?symbol=BANKNIFTY&amp;instrument=OPTIDX&amp;strike=26200.00"/>
    <hyperlink ref="R28" r:id="rId51" display="https://www.nseindia.com/live_market/dynaContent/live_watch/get_quote/GetQuoteFO.jsp?underlying=BANKNIFTY&amp;instrument=OPTIDX&amp;strike=26200.00&amp;type=PE&amp;expiry=03JAN2019"/>
    <hyperlink ref="F29" r:id="rId52" display="https://www.nseindia.com/live_market/dynaContent/live_watch/get_quote/GetQuoteFO.jsp?underlying=BANKNIFTY&amp;instrument=OPTIDX&amp;strike=26300.00&amp;type=CE&amp;expiry=03JAN2019"/>
    <hyperlink ref="L29" r:id="rId53" display="https://www.nseindia.com/live_market/dynaContent/live_watch/option_chain/optionDates.jsp?symbol=BANKNIFTY&amp;instrument=OPTIDX&amp;strike=26300.00"/>
    <hyperlink ref="R29" r:id="rId54" display="https://www.nseindia.com/live_market/dynaContent/live_watch/get_quote/GetQuoteFO.jsp?underlying=BANKNIFTY&amp;instrument=OPTIDX&amp;strike=26300.00&amp;type=PE&amp;expiry=03JAN2019"/>
    <hyperlink ref="F30" r:id="rId55" display="https://www.nseindia.com/live_market/dynaContent/live_watch/get_quote/GetQuoteFO.jsp?underlying=BANKNIFTY&amp;instrument=OPTIDX&amp;strike=26400.00&amp;type=CE&amp;expiry=03JAN2019"/>
    <hyperlink ref="L30" r:id="rId56" display="https://www.nseindia.com/live_market/dynaContent/live_watch/option_chain/optionDates.jsp?symbol=BANKNIFTY&amp;instrument=OPTIDX&amp;strike=26400.00"/>
    <hyperlink ref="R30" r:id="rId57" display="https://www.nseindia.com/live_market/dynaContent/live_watch/get_quote/GetQuoteFO.jsp?underlying=BANKNIFTY&amp;instrument=OPTIDX&amp;strike=26400.00&amp;type=PE&amp;expiry=03JAN2019"/>
    <hyperlink ref="F31" r:id="rId58" display="https://www.nseindia.com/live_market/dynaContent/live_watch/get_quote/GetQuoteFO.jsp?underlying=BANKNIFTY&amp;instrument=OPTIDX&amp;strike=26500.00&amp;type=CE&amp;expiry=03JAN2019"/>
    <hyperlink ref="L31" r:id="rId59" display="https://www.nseindia.com/live_market/dynaContent/live_watch/option_chain/optionDates.jsp?symbol=BANKNIFTY&amp;instrument=OPTIDX&amp;strike=26500.00"/>
    <hyperlink ref="R31" r:id="rId60" display="https://www.nseindia.com/live_market/dynaContent/live_watch/get_quote/GetQuoteFO.jsp?underlying=BANKNIFTY&amp;instrument=OPTIDX&amp;strike=26500.00&amp;type=PE&amp;expiry=03JAN2019"/>
    <hyperlink ref="F32" r:id="rId61" display="https://www.nseindia.com/live_market/dynaContent/live_watch/get_quote/GetQuoteFO.jsp?underlying=BANKNIFTY&amp;instrument=OPTIDX&amp;strike=26600.00&amp;type=CE&amp;expiry=03JAN2019"/>
    <hyperlink ref="L32" r:id="rId62" display="https://www.nseindia.com/live_market/dynaContent/live_watch/option_chain/optionDates.jsp?symbol=BANKNIFTY&amp;instrument=OPTIDX&amp;strike=26600.00"/>
    <hyperlink ref="R32" r:id="rId63" display="https://www.nseindia.com/live_market/dynaContent/live_watch/get_quote/GetQuoteFO.jsp?underlying=BANKNIFTY&amp;instrument=OPTIDX&amp;strike=26600.00&amp;type=PE&amp;expiry=03JAN2019"/>
    <hyperlink ref="F33" r:id="rId64" display="https://www.nseindia.com/live_market/dynaContent/live_watch/get_quote/GetQuoteFO.jsp?underlying=BANKNIFTY&amp;instrument=OPTIDX&amp;strike=26700.00&amp;type=CE&amp;expiry=03JAN2019"/>
    <hyperlink ref="L33" r:id="rId65" display="https://www.nseindia.com/live_market/dynaContent/live_watch/option_chain/optionDates.jsp?symbol=BANKNIFTY&amp;instrument=OPTIDX&amp;strike=26700.00"/>
    <hyperlink ref="R33" r:id="rId66" display="https://www.nseindia.com/live_market/dynaContent/live_watch/get_quote/GetQuoteFO.jsp?underlying=BANKNIFTY&amp;instrument=OPTIDX&amp;strike=26700.00&amp;type=PE&amp;expiry=03JAN2019"/>
    <hyperlink ref="F34" r:id="rId67" display="https://www.nseindia.com/live_market/dynaContent/live_watch/get_quote/GetQuoteFO.jsp?underlying=BANKNIFTY&amp;instrument=OPTIDX&amp;strike=26800.00&amp;type=CE&amp;expiry=03JAN2019"/>
    <hyperlink ref="L34" r:id="rId68" display="https://www.nseindia.com/live_market/dynaContent/live_watch/option_chain/optionDates.jsp?symbol=BANKNIFTY&amp;instrument=OPTIDX&amp;strike=26800.00"/>
    <hyperlink ref="R34" r:id="rId69" display="https://www.nseindia.com/live_market/dynaContent/live_watch/get_quote/GetQuoteFO.jsp?underlying=BANKNIFTY&amp;instrument=OPTIDX&amp;strike=26800.00&amp;type=PE&amp;expiry=03JAN2019"/>
    <hyperlink ref="F35" r:id="rId70" display="https://www.nseindia.com/live_market/dynaContent/live_watch/get_quote/GetQuoteFO.jsp?underlying=BANKNIFTY&amp;instrument=OPTIDX&amp;strike=26900.00&amp;type=CE&amp;expiry=03JAN2019"/>
    <hyperlink ref="L35" r:id="rId71" display="https://www.nseindia.com/live_market/dynaContent/live_watch/option_chain/optionDates.jsp?symbol=BANKNIFTY&amp;instrument=OPTIDX&amp;strike=26900.00"/>
    <hyperlink ref="R35" r:id="rId72" display="https://www.nseindia.com/live_market/dynaContent/live_watch/get_quote/GetQuoteFO.jsp?underlying=BANKNIFTY&amp;instrument=OPTIDX&amp;strike=26900.00&amp;type=PE&amp;expiry=03JAN2019"/>
    <hyperlink ref="F36" r:id="rId73" display="https://www.nseindia.com/live_market/dynaContent/live_watch/get_quote/GetQuoteFO.jsp?underlying=BANKNIFTY&amp;instrument=OPTIDX&amp;strike=27000.00&amp;type=CE&amp;expiry=03JAN2019"/>
    <hyperlink ref="L36" r:id="rId74" display="https://www.nseindia.com/live_market/dynaContent/live_watch/option_chain/optionDates.jsp?symbol=BANKNIFTY&amp;instrument=OPTIDX&amp;strike=27000.00"/>
    <hyperlink ref="R36" r:id="rId75" display="https://www.nseindia.com/live_market/dynaContent/live_watch/get_quote/GetQuoteFO.jsp?underlying=BANKNIFTY&amp;instrument=OPTIDX&amp;strike=27000.00&amp;type=PE&amp;expiry=03JAN2019"/>
    <hyperlink ref="F37" r:id="rId76" display="https://www.nseindia.com/live_market/dynaContent/live_watch/get_quote/GetQuoteFO.jsp?underlying=BANKNIFTY&amp;instrument=OPTIDX&amp;strike=27100.00&amp;type=CE&amp;expiry=03JAN2019"/>
    <hyperlink ref="L37" r:id="rId77" display="https://www.nseindia.com/live_market/dynaContent/live_watch/option_chain/optionDates.jsp?symbol=BANKNIFTY&amp;instrument=OPTIDX&amp;strike=27100.00"/>
    <hyperlink ref="R37" r:id="rId78" display="https://www.nseindia.com/live_market/dynaContent/live_watch/get_quote/GetQuoteFO.jsp?underlying=BANKNIFTY&amp;instrument=OPTIDX&amp;strike=27100.00&amp;type=PE&amp;expiry=03JAN2019"/>
    <hyperlink ref="F38" r:id="rId79" display="https://www.nseindia.com/live_market/dynaContent/live_watch/get_quote/GetQuoteFO.jsp?underlying=BANKNIFTY&amp;instrument=OPTIDX&amp;strike=27200.00&amp;type=CE&amp;expiry=03JAN2019"/>
    <hyperlink ref="L38" r:id="rId80" display="https://www.nseindia.com/live_market/dynaContent/live_watch/option_chain/optionDates.jsp?symbol=BANKNIFTY&amp;instrument=OPTIDX&amp;strike=27200.00"/>
    <hyperlink ref="R38" r:id="rId81" display="https://www.nseindia.com/live_market/dynaContent/live_watch/get_quote/GetQuoteFO.jsp?underlying=BANKNIFTY&amp;instrument=OPTIDX&amp;strike=27200.00&amp;type=PE&amp;expiry=03JAN2019"/>
    <hyperlink ref="F39" r:id="rId82" display="https://www.nseindia.com/live_market/dynaContent/live_watch/get_quote/GetQuoteFO.jsp?underlying=BANKNIFTY&amp;instrument=OPTIDX&amp;strike=27300.00&amp;type=CE&amp;expiry=03JAN2019"/>
    <hyperlink ref="L39" r:id="rId83" display="https://www.nseindia.com/live_market/dynaContent/live_watch/option_chain/optionDates.jsp?symbol=BANKNIFTY&amp;instrument=OPTIDX&amp;strike=27300.00"/>
    <hyperlink ref="R39" r:id="rId84" display="https://www.nseindia.com/live_market/dynaContent/live_watch/get_quote/GetQuoteFO.jsp?underlying=BANKNIFTY&amp;instrument=OPTIDX&amp;strike=27300.00&amp;type=PE&amp;expiry=03JAN2019"/>
    <hyperlink ref="F40" r:id="rId85" display="https://www.nseindia.com/live_market/dynaContent/live_watch/get_quote/GetQuoteFO.jsp?underlying=BANKNIFTY&amp;instrument=OPTIDX&amp;strike=27400.00&amp;type=CE&amp;expiry=03JAN2019"/>
    <hyperlink ref="L40" r:id="rId86" display="https://www.nseindia.com/live_market/dynaContent/live_watch/option_chain/optionDates.jsp?symbol=BANKNIFTY&amp;instrument=OPTIDX&amp;strike=27400.00"/>
    <hyperlink ref="R40" r:id="rId87" display="https://www.nseindia.com/live_market/dynaContent/live_watch/get_quote/GetQuoteFO.jsp?underlying=BANKNIFTY&amp;instrument=OPTIDX&amp;strike=27400.00&amp;type=PE&amp;expiry=03JAN2019"/>
    <hyperlink ref="F41" r:id="rId88" display="https://www.nseindia.com/live_market/dynaContent/live_watch/get_quote/GetQuoteFO.jsp?underlying=BANKNIFTY&amp;instrument=OPTIDX&amp;strike=27500.00&amp;type=CE&amp;expiry=03JAN2019"/>
    <hyperlink ref="L41" r:id="rId89" display="https://www.nseindia.com/live_market/dynaContent/live_watch/option_chain/optionDates.jsp?symbol=BANKNIFTY&amp;instrument=OPTIDX&amp;strike=27500.00"/>
    <hyperlink ref="R41" r:id="rId90" display="https://www.nseindia.com/live_market/dynaContent/live_watch/get_quote/GetQuoteFO.jsp?underlying=BANKNIFTY&amp;instrument=OPTIDX&amp;strike=27500.00&amp;type=PE&amp;expiry=03JAN2019"/>
    <hyperlink ref="F42" r:id="rId91" display="https://www.nseindia.com/live_market/dynaContent/live_watch/get_quote/GetQuoteFO.jsp?underlying=BANKNIFTY&amp;instrument=OPTIDX&amp;strike=27600.00&amp;type=CE&amp;expiry=03JAN2019"/>
    <hyperlink ref="L42" r:id="rId92" display="https://www.nseindia.com/live_market/dynaContent/live_watch/option_chain/optionDates.jsp?symbol=BANKNIFTY&amp;instrument=OPTIDX&amp;strike=27600.00"/>
    <hyperlink ref="R42" r:id="rId93" display="https://www.nseindia.com/live_market/dynaContent/live_watch/get_quote/GetQuoteFO.jsp?underlying=BANKNIFTY&amp;instrument=OPTIDX&amp;strike=27600.00&amp;type=PE&amp;expiry=03JAN2019"/>
    <hyperlink ref="F43" r:id="rId94" display="https://www.nseindia.com/live_market/dynaContent/live_watch/get_quote/GetQuoteFO.jsp?underlying=BANKNIFTY&amp;instrument=OPTIDX&amp;strike=27700.00&amp;type=CE&amp;expiry=03JAN2019"/>
    <hyperlink ref="L43" r:id="rId95" display="https://www.nseindia.com/live_market/dynaContent/live_watch/option_chain/optionDates.jsp?symbol=BANKNIFTY&amp;instrument=OPTIDX&amp;strike=27700.00"/>
    <hyperlink ref="R43" r:id="rId96" display="https://www.nseindia.com/live_market/dynaContent/live_watch/get_quote/GetQuoteFO.jsp?underlying=BANKNIFTY&amp;instrument=OPTIDX&amp;strike=27700.00&amp;type=PE&amp;expiry=03JAN2019"/>
    <hyperlink ref="F44" r:id="rId97" display="https://www.nseindia.com/live_market/dynaContent/live_watch/get_quote/GetQuoteFO.jsp?underlying=BANKNIFTY&amp;instrument=OPTIDX&amp;strike=27800.00&amp;type=CE&amp;expiry=03JAN2019"/>
    <hyperlink ref="L44" r:id="rId98" display="https://www.nseindia.com/live_market/dynaContent/live_watch/option_chain/optionDates.jsp?symbol=BANKNIFTY&amp;instrument=OPTIDX&amp;strike=27800.00"/>
    <hyperlink ref="R44" r:id="rId99" display="https://www.nseindia.com/live_market/dynaContent/live_watch/get_quote/GetQuoteFO.jsp?underlying=BANKNIFTY&amp;instrument=OPTIDX&amp;strike=27800.00&amp;type=PE&amp;expiry=03JAN2019"/>
    <hyperlink ref="F45" r:id="rId100" display="https://www.nseindia.com/live_market/dynaContent/live_watch/get_quote/GetQuoteFO.jsp?underlying=BANKNIFTY&amp;instrument=OPTIDX&amp;strike=27900.00&amp;type=CE&amp;expiry=03JAN2019"/>
    <hyperlink ref="L45" r:id="rId101" display="https://www.nseindia.com/live_market/dynaContent/live_watch/option_chain/optionDates.jsp?symbol=BANKNIFTY&amp;instrument=OPTIDX&amp;strike=27900.00"/>
    <hyperlink ref="R45" r:id="rId102" display="https://www.nseindia.com/live_market/dynaContent/live_watch/get_quote/GetQuoteFO.jsp?underlying=BANKNIFTY&amp;instrument=OPTIDX&amp;strike=27900.00&amp;type=PE&amp;expiry=03JAN2019"/>
    <hyperlink ref="F46" r:id="rId103" display="https://www.nseindia.com/live_market/dynaContent/live_watch/get_quote/GetQuoteFO.jsp?underlying=BANKNIFTY&amp;instrument=OPTIDX&amp;strike=28000.00&amp;type=CE&amp;expiry=03JAN2019"/>
    <hyperlink ref="L46" r:id="rId104" display="https://www.nseindia.com/live_market/dynaContent/live_watch/option_chain/optionDates.jsp?symbol=BANKNIFTY&amp;instrument=OPTIDX&amp;strike=28000.00"/>
    <hyperlink ref="R46" r:id="rId105" display="https://www.nseindia.com/live_market/dynaContent/live_watch/get_quote/GetQuoteFO.jsp?underlying=BANKNIFTY&amp;instrument=OPTIDX&amp;strike=28000.00&amp;type=PE&amp;expiry=03JAN2019"/>
    <hyperlink ref="F47" r:id="rId106" display="https://www.nseindia.com/live_market/dynaContent/live_watch/get_quote/GetQuoteFO.jsp?underlying=BANKNIFTY&amp;instrument=OPTIDX&amp;strike=28100.00&amp;type=CE&amp;expiry=03JAN2019"/>
    <hyperlink ref="L47" r:id="rId107" display="https://www.nseindia.com/live_market/dynaContent/live_watch/option_chain/optionDates.jsp?symbol=BANKNIFTY&amp;instrument=OPTIDX&amp;strike=28100.00"/>
    <hyperlink ref="F48" r:id="rId108" display="https://www.nseindia.com/live_market/dynaContent/live_watch/get_quote/GetQuoteFO.jsp?underlying=BANKNIFTY&amp;instrument=OPTIDX&amp;strike=28200.00&amp;type=CE&amp;expiry=03JAN2019"/>
    <hyperlink ref="L48" r:id="rId109" display="https://www.nseindia.com/live_market/dynaContent/live_watch/option_chain/optionDates.jsp?symbol=BANKNIFTY&amp;instrument=OPTIDX&amp;strike=28200.00"/>
    <hyperlink ref="F49" r:id="rId110" display="https://www.nseindia.com/live_market/dynaContent/live_watch/get_quote/GetQuoteFO.jsp?underlying=BANKNIFTY&amp;instrument=OPTIDX&amp;strike=28300.00&amp;type=CE&amp;expiry=03JAN2019"/>
    <hyperlink ref="L49" r:id="rId111" display="https://www.nseindia.com/live_market/dynaContent/live_watch/option_chain/optionDates.jsp?symbol=BANKNIFTY&amp;instrument=OPTIDX&amp;strike=28300.00"/>
    <hyperlink ref="F50" r:id="rId112" display="https://www.nseindia.com/live_market/dynaContent/live_watch/get_quote/GetQuoteFO.jsp?underlying=BANKNIFTY&amp;instrument=OPTIDX&amp;strike=28400.00&amp;type=CE&amp;expiry=03JAN2019"/>
    <hyperlink ref="L50" r:id="rId113" display="https://www.nseindia.com/live_market/dynaContent/live_watch/option_chain/optionDates.jsp?symbol=BANKNIFTY&amp;instrument=OPTIDX&amp;strike=28400.00"/>
    <hyperlink ref="F51" r:id="rId114" display="https://www.nseindia.com/live_market/dynaContent/live_watch/get_quote/GetQuoteFO.jsp?underlying=BANKNIFTY&amp;instrument=OPTIDX&amp;strike=28500.00&amp;type=CE&amp;expiry=03JAN2019"/>
    <hyperlink ref="L51" r:id="rId115" display="https://www.nseindia.com/live_market/dynaContent/live_watch/option_chain/optionDates.jsp?symbol=BANKNIFTY&amp;instrument=OPTIDX&amp;strike=28500.00"/>
    <hyperlink ref="R51" r:id="rId116" display="https://www.nseindia.com/live_market/dynaContent/live_watch/get_quote/GetQuoteFO.jsp?underlying=BANKNIFTY&amp;instrument=OPTIDX&amp;strike=28500.00&amp;type=PE&amp;expiry=03JAN2019"/>
    <hyperlink ref="F52" r:id="rId117" display="https://www.nseindia.com/live_market/dynaContent/live_watch/get_quote/GetQuoteFO.jsp?underlying=BANKNIFTY&amp;instrument=OPTIDX&amp;strike=28600.00&amp;type=CE&amp;expiry=03JAN2019"/>
    <hyperlink ref="L52" r:id="rId118" display="https://www.nseindia.com/live_market/dynaContent/live_watch/option_chain/optionDates.jsp?symbol=BANKNIFTY&amp;instrument=OPTIDX&amp;strike=28600.00"/>
    <hyperlink ref="L53" r:id="rId119" display="https://www.nseindia.com/live_market/dynaContent/live_watch/option_chain/optionDates.jsp?symbol=BANKNIFTY&amp;instrument=OPTIDX&amp;strike=28700.00"/>
    <hyperlink ref="F54" r:id="rId120" display="https://www.nseindia.com/live_market/dynaContent/live_watch/get_quote/GetQuoteFO.jsp?underlying=BANKNIFTY&amp;instrument=OPTIDX&amp;strike=28800.00&amp;type=CE&amp;expiry=03JAN2019"/>
    <hyperlink ref="L54" r:id="rId121" display="https://www.nseindia.com/live_market/dynaContent/live_watch/option_chain/optionDates.jsp?symbol=BANKNIFTY&amp;instrument=OPTIDX&amp;strike=28800.00"/>
    <hyperlink ref="F55" r:id="rId122" display="https://www.nseindia.com/live_market/dynaContent/live_watch/get_quote/GetQuoteFO.jsp?underlying=BANKNIFTY&amp;instrument=OPTIDX&amp;strike=28900.00&amp;type=CE&amp;expiry=03JAN2019"/>
    <hyperlink ref="L55" r:id="rId123" display="https://www.nseindia.com/live_market/dynaContent/live_watch/option_chain/optionDates.jsp?symbol=BANKNIFTY&amp;instrument=OPTIDX&amp;strike=28900.00"/>
    <hyperlink ref="L56" r:id="rId124" display="https://www.nseindia.com/live_market/dynaContent/live_watch/option_chain/optionDates.jsp?symbol=BANKNIFTY&amp;instrument=OPTIDX&amp;strike=29000.00"/>
  </hyperlinks>
  <pageMargins left="0.7" right="0.7" top="0.75" bottom="0.75" header="0.3" footer="0.3"/>
  <pageSetup orientation="portrait" r:id="rId125"/>
  <drawing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MAX PAIN</vt:lpstr>
      <vt:lpstr>Sheet5</vt:lpstr>
      <vt:lpstr>Sheet4</vt:lpstr>
      <vt:lpstr>Sheet3</vt:lpstr>
      <vt:lpstr>Sheet6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dcterms:created xsi:type="dcterms:W3CDTF">2018-12-29T13:28:39Z</dcterms:created>
  <dcterms:modified xsi:type="dcterms:W3CDTF">2019-01-02T05:35:35Z</dcterms:modified>
</cp:coreProperties>
</file>