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3 Assignment 3/"/>
    </mc:Choice>
  </mc:AlternateContent>
  <xr:revisionPtr revIDLastSave="0" documentId="13_ncr:1_{ADAA2788-FA67-9247-B85F-73A4A3792F19}" xr6:coauthVersionLast="47" xr6:coauthVersionMax="47" xr10:uidLastSave="{00000000-0000-0000-0000-000000000000}"/>
  <bookViews>
    <workbookView xWindow="0" yWindow="500" windowWidth="28800" windowHeight="16320" activeTab="4" xr2:uid="{00000000-000D-0000-FFFF-FFFF00000000}"/>
  </bookViews>
  <sheets>
    <sheet name="Home" sheetId="14" r:id="rId1"/>
    <sheet name="Part 1 Q1" sheetId="6" r:id="rId2"/>
    <sheet name="Part 1 Q2" sheetId="7" r:id="rId3"/>
    <sheet name="Part 1 Q3" sheetId="8" r:id="rId4"/>
    <sheet name="Part2 Q1" sheetId="9" r:id="rId5"/>
    <sheet name="Part 2 Q2 Initial" sheetId="11" r:id="rId6"/>
    <sheet name="Part 2 Q2" sheetId="13" r:id="rId7"/>
    <sheet name="Part 2 Q3" sheetId="12" r:id="rId8"/>
    <sheet name="RAW Apple Data" sheetId="2" r:id="rId9"/>
  </sheets>
  <definedNames>
    <definedName name="solver_adj" localSheetId="6" hidden="1">'Part 2 Q2'!$K$5:$M$5</definedName>
    <definedName name="solver_adj" localSheetId="5" hidden="1">'Part 2 Q2 Initial'!$A$6:$F$6</definedName>
    <definedName name="solver_adj" localSheetId="4" hidden="1">'Part2 Q1'!$I$7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ng" localSheetId="4" hidden="1">1</definedName>
    <definedName name="solver_est" localSheetId="6" hidden="1">1</definedName>
    <definedName name="solver_est" localSheetId="5" hidden="1">1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lhs1" localSheetId="6" hidden="1">'Part 2 Q2'!$K$5:$M$5</definedName>
    <definedName name="solver_lhs1" localSheetId="5" hidden="1">'Part 2 Q2 Initial'!$G$6</definedName>
    <definedName name="solver_lhs1" localSheetId="4" hidden="1">'Part2 Q1'!$I$7</definedName>
    <definedName name="solver_lhs2" localSheetId="6" hidden="1">'Part 2 Q2'!$K$5:$M$5</definedName>
    <definedName name="solver_lhs2" localSheetId="4" hidden="1">'Part2 Q1'!$I$7</definedName>
    <definedName name="solver_lhs3" localSheetId="6" hidden="1">'Part 2 Q2'!$L$5</definedName>
    <definedName name="solver_lhs4" localSheetId="6" hidden="1">'Part 2 Q2'!$L$5</definedName>
    <definedName name="solver_lhs5" localSheetId="6" hidden="1">'Part 2 Q2'!$M$5</definedName>
    <definedName name="solver_lhs6" localSheetId="6" hidden="1">'Part 2 Q2'!$M$5</definedName>
    <definedName name="solver_lin" localSheetId="6" hidden="1">2</definedName>
    <definedName name="solver_lin" localSheetId="5" hidden="1">2</definedName>
    <definedName name="solver_lin" localSheetId="7" hidden="1">2</definedName>
    <definedName name="solver_lin" localSheetId="4" hidden="1">2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neg" localSheetId="6" hidden="1">2</definedName>
    <definedName name="solver_neg" localSheetId="5" hidden="1">2</definedName>
    <definedName name="solver_neg" localSheetId="7" hidden="1">1</definedName>
    <definedName name="solver_neg" localSheetId="4" hidden="1">1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um" localSheetId="6" hidden="1">2</definedName>
    <definedName name="solver_num" localSheetId="5" hidden="1">1</definedName>
    <definedName name="solver_num" localSheetId="7" hidden="1">0</definedName>
    <definedName name="solver_num" localSheetId="4" hidden="1">2</definedName>
    <definedName name="solver_nwt" localSheetId="6" hidden="1">1</definedName>
    <definedName name="solver_nwt" localSheetId="5" hidden="1">1</definedName>
    <definedName name="solver_opt" localSheetId="6" hidden="1">'Part 2 Q2'!$O$15</definedName>
    <definedName name="solver_opt" localSheetId="5" hidden="1">'Part 2 Q2 Initial'!$L$9</definedName>
    <definedName name="solver_opt" localSheetId="7" hidden="1">'Part 2 Q3'!#REF!</definedName>
    <definedName name="solver_opt" localSheetId="4" hidden="1">'Part2 Q1'!$J$7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el1" localSheetId="6" hidden="1">1</definedName>
    <definedName name="solver_rel1" localSheetId="5" hidden="1">2</definedName>
    <definedName name="solver_rel1" localSheetId="4" hidden="1">1</definedName>
    <definedName name="solver_rel2" localSheetId="6" hidden="1">3</definedName>
    <definedName name="solver_rel2" localSheetId="4" hidden="1">3</definedName>
    <definedName name="solver_rel3" localSheetId="6" hidden="1">1</definedName>
    <definedName name="solver_rel4" localSheetId="6" hidden="1">3</definedName>
    <definedName name="solver_rel5" localSheetId="6" hidden="1">1</definedName>
    <definedName name="solver_rel6" localSheetId="6" hidden="1">3</definedName>
    <definedName name="solver_rhs1" localSheetId="6" hidden="1">1</definedName>
    <definedName name="solver_rhs1" localSheetId="5" hidden="1">0</definedName>
    <definedName name="solver_rhs1" localSheetId="4" hidden="1">1</definedName>
    <definedName name="solver_rhs2" localSheetId="6" hidden="1">0</definedName>
    <definedName name="solver_rhs2" localSheetId="4" hidden="1">0</definedName>
    <definedName name="solver_rhs3" localSheetId="6" hidden="1">1</definedName>
    <definedName name="solver_rhs4" localSheetId="6" hidden="1">0</definedName>
    <definedName name="solver_rhs5" localSheetId="6" hidden="1">1</definedName>
    <definedName name="solver_rhs6" localSheetId="6" hidden="1">0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scl" localSheetId="6" hidden="1">1</definedName>
    <definedName name="solver_scl" localSheetId="5" hidden="1">1</definedName>
    <definedName name="solver_scl" localSheetId="4" hidden="1">1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yp" localSheetId="6" hidden="1">2</definedName>
    <definedName name="solver_typ" localSheetId="5" hidden="1">2</definedName>
    <definedName name="solver_typ" localSheetId="7" hidden="1">1</definedName>
    <definedName name="solver_typ" localSheetId="4" hidden="1">2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al" localSheetId="4" hidden="1">0</definedName>
    <definedName name="solver_ver" localSheetId="6" hidden="1">2</definedName>
    <definedName name="solver_ver" localSheetId="5" hidden="1">2</definedName>
    <definedName name="solver_ver" localSheetId="7" hidden="1">2</definedName>
    <definedName name="solver_ver" localSheetId="4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3" l="1"/>
  <c r="K10" i="13"/>
  <c r="K11" i="13"/>
  <c r="K12" i="13"/>
  <c r="K13" i="13"/>
  <c r="I14" i="13"/>
  <c r="J14" i="13"/>
  <c r="K14" i="13"/>
  <c r="I15" i="13"/>
  <c r="J15" i="13"/>
  <c r="K15" i="13"/>
  <c r="L15" i="13"/>
  <c r="M15" i="13"/>
  <c r="N15" i="13"/>
  <c r="L16" i="13"/>
  <c r="M16" i="13"/>
  <c r="N16" i="13"/>
  <c r="I16" i="13"/>
  <c r="J16" i="13"/>
  <c r="L17" i="13"/>
  <c r="M17" i="13"/>
  <c r="N17" i="13"/>
  <c r="I17" i="13"/>
  <c r="J17" i="13"/>
  <c r="L18" i="13"/>
  <c r="M18" i="13"/>
  <c r="N18" i="13"/>
  <c r="I18" i="13"/>
  <c r="J18" i="13"/>
  <c r="L19" i="13"/>
  <c r="M19" i="13"/>
  <c r="N19" i="13"/>
  <c r="I19" i="13"/>
  <c r="J19" i="13"/>
  <c r="K16" i="13"/>
  <c r="L20" i="13"/>
  <c r="M20" i="13"/>
  <c r="N20" i="13"/>
  <c r="I20" i="13"/>
  <c r="J20" i="13"/>
  <c r="K17" i="13"/>
  <c r="L21" i="13"/>
  <c r="M21" i="13"/>
  <c r="N21" i="13"/>
  <c r="I21" i="13"/>
  <c r="J21" i="13"/>
  <c r="K18" i="13"/>
  <c r="L22" i="13"/>
  <c r="M22" i="13"/>
  <c r="N22" i="13"/>
  <c r="I22" i="13"/>
  <c r="J22" i="13"/>
  <c r="K19" i="13"/>
  <c r="L23" i="13"/>
  <c r="M23" i="13"/>
  <c r="N23" i="13"/>
  <c r="I23" i="13"/>
  <c r="J23" i="13"/>
  <c r="K20" i="13"/>
  <c r="L24" i="13"/>
  <c r="M24" i="13"/>
  <c r="N24" i="13"/>
  <c r="I24" i="13"/>
  <c r="J24" i="13"/>
  <c r="K21" i="13"/>
  <c r="L25" i="13"/>
  <c r="M25" i="13"/>
  <c r="N25" i="13"/>
  <c r="I25" i="13"/>
  <c r="J25" i="13"/>
  <c r="K22" i="13"/>
  <c r="L26" i="13"/>
  <c r="M26" i="13"/>
  <c r="N26" i="13"/>
  <c r="I26" i="13"/>
  <c r="J26" i="13"/>
  <c r="K23" i="13"/>
  <c r="L27" i="13"/>
  <c r="M27" i="13"/>
  <c r="N27" i="13"/>
  <c r="I27" i="13"/>
  <c r="J27" i="13"/>
  <c r="K24" i="13"/>
  <c r="L28" i="13"/>
  <c r="M28" i="13"/>
  <c r="N28" i="13"/>
  <c r="I28" i="13"/>
  <c r="J28" i="13"/>
  <c r="K25" i="13"/>
  <c r="L29" i="13"/>
  <c r="M29" i="13"/>
  <c r="N29" i="13"/>
  <c r="I29" i="13"/>
  <c r="J29" i="13"/>
  <c r="K26" i="13"/>
  <c r="L30" i="13"/>
  <c r="M30" i="13"/>
  <c r="N30" i="13"/>
  <c r="I30" i="13"/>
  <c r="J30" i="13"/>
  <c r="K27" i="13"/>
  <c r="L31" i="13"/>
  <c r="M31" i="13"/>
  <c r="N31" i="13"/>
  <c r="I31" i="13"/>
  <c r="J31" i="13"/>
  <c r="K28" i="13"/>
  <c r="L32" i="13"/>
  <c r="M32" i="13"/>
  <c r="N32" i="13"/>
  <c r="I32" i="13"/>
  <c r="J32" i="13"/>
  <c r="K29" i="13"/>
  <c r="L33" i="13"/>
  <c r="M33" i="13"/>
  <c r="N33" i="13"/>
  <c r="I33" i="13"/>
  <c r="J33" i="13"/>
  <c r="K30" i="13"/>
  <c r="L34" i="13"/>
  <c r="M34" i="13"/>
  <c r="N34" i="13"/>
  <c r="I34" i="13"/>
  <c r="J34" i="13"/>
  <c r="K31" i="13"/>
  <c r="L35" i="13"/>
  <c r="M35" i="13"/>
  <c r="N35" i="13"/>
  <c r="I35" i="13"/>
  <c r="J35" i="13"/>
  <c r="K32" i="13"/>
  <c r="L36" i="13"/>
  <c r="M36" i="13"/>
  <c r="N36" i="13"/>
  <c r="I36" i="13"/>
  <c r="J36" i="13"/>
  <c r="K33" i="13"/>
  <c r="L37" i="13"/>
  <c r="M37" i="13"/>
  <c r="N37" i="13"/>
  <c r="I37" i="13"/>
  <c r="J37" i="13"/>
  <c r="K34" i="13"/>
  <c r="L38" i="13"/>
  <c r="M38" i="13"/>
  <c r="N38" i="13"/>
  <c r="I38" i="13"/>
  <c r="J38" i="13"/>
  <c r="K35" i="13"/>
  <c r="L39" i="13"/>
  <c r="M39" i="13"/>
  <c r="N39" i="13"/>
  <c r="I39" i="13"/>
  <c r="J39" i="13"/>
  <c r="K36" i="13"/>
  <c r="L40" i="13"/>
  <c r="M40" i="13"/>
  <c r="N40" i="13"/>
  <c r="I40" i="13"/>
  <c r="J40" i="13"/>
  <c r="K37" i="13"/>
  <c r="L41" i="13"/>
  <c r="M41" i="13"/>
  <c r="N41" i="13"/>
  <c r="I41" i="13"/>
  <c r="J41" i="13"/>
  <c r="K38" i="13"/>
  <c r="L42" i="13"/>
  <c r="M42" i="13"/>
  <c r="N42" i="13"/>
  <c r="I42" i="13"/>
  <c r="J42" i="13"/>
  <c r="K39" i="13"/>
  <c r="L43" i="13"/>
  <c r="M43" i="13"/>
  <c r="N43" i="13"/>
  <c r="I43" i="13"/>
  <c r="J43" i="13"/>
  <c r="K40" i="13"/>
  <c r="L44" i="13"/>
  <c r="M44" i="13"/>
  <c r="N44" i="13"/>
  <c r="I44" i="13"/>
  <c r="J44" i="13"/>
  <c r="K41" i="13"/>
  <c r="L45" i="13"/>
  <c r="M45" i="13"/>
  <c r="N45" i="13"/>
  <c r="I45" i="13"/>
  <c r="J45" i="13"/>
  <c r="K42" i="13"/>
  <c r="L46" i="13"/>
  <c r="M46" i="13"/>
  <c r="N46" i="13"/>
  <c r="I46" i="13"/>
  <c r="J46" i="13"/>
  <c r="K43" i="13"/>
  <c r="L47" i="13"/>
  <c r="M47" i="13"/>
  <c r="N47" i="13"/>
  <c r="I47" i="13"/>
  <c r="J47" i="13"/>
  <c r="K44" i="13"/>
  <c r="L48" i="13"/>
  <c r="M48" i="13"/>
  <c r="N48" i="13"/>
  <c r="I48" i="13"/>
  <c r="J48" i="13"/>
  <c r="K45" i="13"/>
  <c r="L49" i="13"/>
  <c r="M49" i="13"/>
  <c r="N49" i="13"/>
  <c r="I49" i="13"/>
  <c r="J49" i="13"/>
  <c r="K46" i="13"/>
  <c r="L50" i="13"/>
  <c r="M50" i="13"/>
  <c r="N50" i="13"/>
  <c r="I50" i="13"/>
  <c r="J50" i="13"/>
  <c r="K47" i="13"/>
  <c r="L51" i="13"/>
  <c r="M51" i="13"/>
  <c r="N51" i="13"/>
  <c r="I51" i="13"/>
  <c r="J51" i="13"/>
  <c r="K48" i="13"/>
  <c r="L52" i="13"/>
  <c r="M52" i="13"/>
  <c r="N52" i="13"/>
  <c r="I52" i="13"/>
  <c r="J52" i="13"/>
  <c r="K49" i="13"/>
  <c r="L53" i="13"/>
  <c r="M53" i="13"/>
  <c r="N53" i="13"/>
  <c r="I53" i="13"/>
  <c r="J53" i="13"/>
  <c r="K50" i="13"/>
  <c r="L54" i="13"/>
  <c r="M54" i="13"/>
  <c r="N54" i="13"/>
  <c r="I54" i="13"/>
  <c r="J54" i="13"/>
  <c r="K51" i="13"/>
  <c r="L55" i="13"/>
  <c r="M55" i="13"/>
  <c r="N55" i="13"/>
  <c r="I55" i="13"/>
  <c r="J55" i="13"/>
  <c r="K52" i="13"/>
  <c r="L56" i="13"/>
  <c r="M56" i="13"/>
  <c r="N56" i="13"/>
  <c r="I56" i="13"/>
  <c r="J56" i="13"/>
  <c r="K53" i="13"/>
  <c r="L57" i="13"/>
  <c r="M57" i="13"/>
  <c r="N57" i="13"/>
  <c r="I57" i="13"/>
  <c r="J57" i="13"/>
  <c r="K54" i="13"/>
  <c r="L58" i="13"/>
  <c r="M58" i="13"/>
  <c r="N58" i="13"/>
  <c r="I58" i="13"/>
  <c r="J58" i="13"/>
  <c r="K55" i="13"/>
  <c r="L59" i="13"/>
  <c r="M59" i="13"/>
  <c r="N59" i="13"/>
  <c r="I59" i="13"/>
  <c r="J59" i="13"/>
  <c r="K56" i="13"/>
  <c r="L60" i="13"/>
  <c r="M60" i="13"/>
  <c r="N60" i="13"/>
  <c r="I60" i="13"/>
  <c r="J60" i="13"/>
  <c r="K57" i="13"/>
  <c r="L61" i="13"/>
  <c r="M61" i="13"/>
  <c r="N61" i="13"/>
  <c r="I61" i="13"/>
  <c r="J61" i="13"/>
  <c r="K58" i="13"/>
  <c r="L62" i="13"/>
  <c r="M62" i="13"/>
  <c r="N62" i="13"/>
  <c r="I62" i="13"/>
  <c r="J62" i="13"/>
  <c r="K59" i="13"/>
  <c r="L63" i="13"/>
  <c r="M63" i="13"/>
  <c r="N63" i="13"/>
  <c r="I63" i="13"/>
  <c r="J63" i="13"/>
  <c r="K60" i="13"/>
  <c r="L64" i="13"/>
  <c r="M64" i="13"/>
  <c r="N64" i="13"/>
  <c r="I64" i="13"/>
  <c r="J64" i="13"/>
  <c r="K61" i="13"/>
  <c r="L65" i="13"/>
  <c r="M65" i="13"/>
  <c r="N65" i="13"/>
  <c r="I65" i="13"/>
  <c r="J65" i="13"/>
  <c r="K62" i="13"/>
  <c r="L66" i="13"/>
  <c r="M66" i="13"/>
  <c r="N66" i="13"/>
  <c r="I66" i="13"/>
  <c r="J66" i="13"/>
  <c r="K63" i="13"/>
  <c r="L67" i="13"/>
  <c r="M67" i="13"/>
  <c r="N67" i="13"/>
  <c r="I67" i="13"/>
  <c r="J67" i="13"/>
  <c r="K64" i="13"/>
  <c r="L68" i="13"/>
  <c r="M68" i="13"/>
  <c r="N68" i="13"/>
  <c r="I68" i="13"/>
  <c r="J68" i="13"/>
  <c r="K65" i="13"/>
  <c r="L69" i="13"/>
  <c r="M69" i="13"/>
  <c r="N69" i="13"/>
  <c r="I69" i="13"/>
  <c r="J69" i="13"/>
  <c r="K66" i="13"/>
  <c r="L70" i="13"/>
  <c r="M70" i="13"/>
  <c r="N70" i="13"/>
  <c r="I70" i="13"/>
  <c r="J70" i="13"/>
  <c r="K67" i="13"/>
  <c r="L71" i="13"/>
  <c r="M71" i="13"/>
  <c r="N71" i="13"/>
  <c r="I71" i="13"/>
  <c r="J71" i="13"/>
  <c r="K68" i="13"/>
  <c r="L72" i="13"/>
  <c r="M72" i="13"/>
  <c r="N72" i="13"/>
  <c r="I72" i="13"/>
  <c r="J72" i="13"/>
  <c r="K69" i="13"/>
  <c r="L73" i="13"/>
  <c r="M73" i="13"/>
  <c r="N73" i="13"/>
  <c r="I73" i="13"/>
  <c r="J73" i="13"/>
  <c r="K70" i="13"/>
  <c r="L74" i="13"/>
  <c r="M74" i="13"/>
  <c r="N74" i="13"/>
  <c r="I74" i="13"/>
  <c r="J74" i="13"/>
  <c r="K71" i="13"/>
  <c r="L75" i="13"/>
  <c r="M75" i="13"/>
  <c r="N75" i="13"/>
  <c r="I75" i="13"/>
  <c r="J75" i="13"/>
  <c r="K72" i="13"/>
  <c r="L76" i="13"/>
  <c r="M76" i="13"/>
  <c r="N76" i="13"/>
  <c r="I76" i="13"/>
  <c r="J76" i="13"/>
  <c r="K73" i="13"/>
  <c r="L77" i="13"/>
  <c r="M77" i="13"/>
  <c r="N77" i="13"/>
  <c r="I77" i="13"/>
  <c r="J77" i="13"/>
  <c r="K74" i="13"/>
  <c r="L78" i="13"/>
  <c r="M78" i="13"/>
  <c r="N78" i="13"/>
  <c r="I78" i="13"/>
  <c r="J78" i="13"/>
  <c r="K75" i="13"/>
  <c r="L79" i="13"/>
  <c r="M79" i="13"/>
  <c r="N79" i="13"/>
  <c r="I79" i="13"/>
  <c r="J79" i="13"/>
  <c r="K76" i="13"/>
  <c r="L80" i="13"/>
  <c r="M80" i="13"/>
  <c r="N80" i="13"/>
  <c r="I80" i="13"/>
  <c r="J80" i="13"/>
  <c r="K77" i="13"/>
  <c r="L81" i="13"/>
  <c r="M81" i="13"/>
  <c r="N81" i="13"/>
  <c r="I81" i="13"/>
  <c r="J81" i="13"/>
  <c r="K78" i="13"/>
  <c r="L82" i="13"/>
  <c r="M82" i="13"/>
  <c r="N82" i="13"/>
  <c r="I82" i="13"/>
  <c r="J82" i="13"/>
  <c r="K79" i="13"/>
  <c r="L83" i="13"/>
  <c r="M83" i="13"/>
  <c r="N83" i="13"/>
  <c r="I83" i="13"/>
  <c r="J83" i="13"/>
  <c r="K80" i="13"/>
  <c r="L84" i="13"/>
  <c r="M84" i="13"/>
  <c r="N84" i="13"/>
  <c r="I84" i="13"/>
  <c r="J84" i="13"/>
  <c r="K81" i="13"/>
  <c r="L85" i="13"/>
  <c r="M85" i="13"/>
  <c r="N85" i="13"/>
  <c r="I85" i="13"/>
  <c r="J85" i="13"/>
  <c r="K82" i="13"/>
  <c r="L86" i="13"/>
  <c r="M86" i="13"/>
  <c r="N86" i="13"/>
  <c r="I86" i="13"/>
  <c r="J86" i="13"/>
  <c r="K83" i="13"/>
  <c r="L87" i="13"/>
  <c r="M87" i="13"/>
  <c r="N87" i="13"/>
  <c r="I87" i="13"/>
  <c r="J87" i="13"/>
  <c r="K84" i="13"/>
  <c r="L88" i="13"/>
  <c r="M88" i="13"/>
  <c r="N88" i="13"/>
  <c r="I88" i="13"/>
  <c r="J88" i="13"/>
  <c r="K85" i="13"/>
  <c r="L89" i="13"/>
  <c r="M89" i="13"/>
  <c r="N89" i="13"/>
  <c r="I89" i="13"/>
  <c r="J89" i="13"/>
  <c r="K86" i="13"/>
  <c r="L90" i="13"/>
  <c r="M90" i="13"/>
  <c r="N90" i="13"/>
  <c r="I90" i="13"/>
  <c r="J90" i="13"/>
  <c r="K87" i="13"/>
  <c r="L91" i="13"/>
  <c r="M91" i="13"/>
  <c r="N91" i="13"/>
  <c r="I91" i="13"/>
  <c r="J91" i="13"/>
  <c r="K88" i="13"/>
  <c r="L92" i="13"/>
  <c r="M92" i="13"/>
  <c r="N92" i="13"/>
  <c r="I92" i="13"/>
  <c r="J92" i="13"/>
  <c r="K89" i="13"/>
  <c r="L93" i="13"/>
  <c r="M93" i="13"/>
  <c r="N93" i="13"/>
  <c r="I93" i="13"/>
  <c r="J93" i="13"/>
  <c r="K90" i="13"/>
  <c r="L94" i="13"/>
  <c r="M94" i="13"/>
  <c r="N94" i="13"/>
  <c r="I94" i="13"/>
  <c r="J94" i="13"/>
  <c r="K91" i="13"/>
  <c r="L95" i="13"/>
  <c r="M95" i="13"/>
  <c r="N95" i="13"/>
  <c r="I95" i="13"/>
  <c r="J95" i="13"/>
  <c r="K92" i="13"/>
  <c r="L96" i="13"/>
  <c r="M96" i="13"/>
  <c r="N96" i="13"/>
  <c r="I96" i="13"/>
  <c r="J96" i="13"/>
  <c r="K93" i="13"/>
  <c r="L97" i="13"/>
  <c r="M97" i="13"/>
  <c r="N97" i="13"/>
  <c r="I97" i="13"/>
  <c r="J97" i="13"/>
  <c r="K94" i="13"/>
  <c r="L98" i="13"/>
  <c r="M98" i="13"/>
  <c r="N98" i="13"/>
  <c r="I98" i="13"/>
  <c r="J98" i="13"/>
  <c r="K95" i="13"/>
  <c r="L99" i="13"/>
  <c r="M99" i="13"/>
  <c r="N99" i="13"/>
  <c r="I99" i="13"/>
  <c r="J99" i="13"/>
  <c r="K96" i="13"/>
  <c r="L100" i="13"/>
  <c r="M100" i="13"/>
  <c r="N100" i="13"/>
  <c r="I100" i="13"/>
  <c r="J100" i="13"/>
  <c r="K97" i="13"/>
  <c r="L101" i="13"/>
  <c r="M101" i="13"/>
  <c r="N101" i="13"/>
  <c r="I101" i="13"/>
  <c r="J101" i="13"/>
  <c r="K98" i="13"/>
  <c r="L102" i="13"/>
  <c r="M102" i="13"/>
  <c r="N102" i="13"/>
  <c r="I102" i="13"/>
  <c r="J102" i="13"/>
  <c r="K99" i="13"/>
  <c r="L103" i="13"/>
  <c r="M103" i="13"/>
  <c r="N103" i="13"/>
  <c r="I103" i="13"/>
  <c r="J103" i="13"/>
  <c r="K100" i="13"/>
  <c r="L104" i="13"/>
  <c r="M104" i="13"/>
  <c r="N104" i="13"/>
  <c r="I104" i="13"/>
  <c r="J104" i="13"/>
  <c r="K101" i="13"/>
  <c r="L105" i="13"/>
  <c r="M105" i="13"/>
  <c r="N105" i="13"/>
  <c r="I105" i="13"/>
  <c r="J105" i="13"/>
  <c r="K102" i="13"/>
  <c r="L106" i="13"/>
  <c r="M106" i="13"/>
  <c r="N106" i="13"/>
  <c r="I106" i="13"/>
  <c r="J106" i="13"/>
  <c r="K103" i="13"/>
  <c r="L107" i="13"/>
  <c r="M107" i="13"/>
  <c r="N107" i="13"/>
  <c r="I107" i="13"/>
  <c r="J107" i="13"/>
  <c r="K104" i="13"/>
  <c r="L108" i="13"/>
  <c r="M108" i="13"/>
  <c r="N108" i="13"/>
  <c r="I108" i="13"/>
  <c r="J108" i="13"/>
  <c r="K105" i="13"/>
  <c r="L109" i="13"/>
  <c r="M109" i="13"/>
  <c r="N109" i="13"/>
  <c r="I109" i="13"/>
  <c r="J109" i="13"/>
  <c r="K106" i="13"/>
  <c r="L110" i="13"/>
  <c r="M110" i="13"/>
  <c r="N110" i="13"/>
  <c r="O15" i="13"/>
  <c r="K107" i="13"/>
  <c r="K108" i="13"/>
  <c r="K109" i="13"/>
  <c r="I110" i="13"/>
  <c r="J110" i="13"/>
  <c r="K110" i="13"/>
  <c r="G4" i="12"/>
  <c r="K10" i="12"/>
  <c r="K11" i="12"/>
  <c r="K12" i="12"/>
  <c r="K13" i="12"/>
  <c r="I14" i="12"/>
  <c r="J14" i="12"/>
  <c r="K14" i="12"/>
  <c r="I15" i="12"/>
  <c r="J15" i="12"/>
  <c r="K15" i="12"/>
  <c r="L15" i="12"/>
  <c r="M15" i="12"/>
  <c r="N15" i="12"/>
  <c r="L16" i="12"/>
  <c r="M16" i="12"/>
  <c r="N16" i="12"/>
  <c r="I16" i="12"/>
  <c r="J16" i="12"/>
  <c r="L17" i="12"/>
  <c r="M17" i="12"/>
  <c r="N17" i="12"/>
  <c r="I17" i="12"/>
  <c r="J17" i="12"/>
  <c r="L18" i="12"/>
  <c r="M18" i="12"/>
  <c r="N18" i="12"/>
  <c r="I18" i="12"/>
  <c r="J18" i="12"/>
  <c r="L19" i="12"/>
  <c r="M19" i="12"/>
  <c r="N19" i="12"/>
  <c r="I19" i="12"/>
  <c r="J19" i="12"/>
  <c r="K16" i="12"/>
  <c r="L20" i="12"/>
  <c r="M20" i="12"/>
  <c r="N20" i="12"/>
  <c r="I20" i="12"/>
  <c r="J20" i="12"/>
  <c r="K17" i="12"/>
  <c r="L21" i="12"/>
  <c r="M21" i="12"/>
  <c r="N21" i="12"/>
  <c r="I21" i="12"/>
  <c r="J21" i="12"/>
  <c r="K18" i="12"/>
  <c r="L22" i="12"/>
  <c r="M22" i="12"/>
  <c r="N22" i="12"/>
  <c r="I22" i="12"/>
  <c r="J22" i="12"/>
  <c r="K19" i="12"/>
  <c r="L23" i="12"/>
  <c r="M23" i="12"/>
  <c r="N23" i="12"/>
  <c r="I23" i="12"/>
  <c r="J23" i="12"/>
  <c r="K20" i="12"/>
  <c r="L24" i="12"/>
  <c r="M24" i="12"/>
  <c r="N24" i="12"/>
  <c r="I24" i="12"/>
  <c r="J24" i="12"/>
  <c r="K21" i="12"/>
  <c r="L25" i="12"/>
  <c r="M25" i="12"/>
  <c r="N25" i="12"/>
  <c r="I25" i="12"/>
  <c r="J25" i="12"/>
  <c r="K22" i="12"/>
  <c r="L26" i="12"/>
  <c r="M26" i="12"/>
  <c r="N26" i="12"/>
  <c r="I26" i="12"/>
  <c r="J26" i="12"/>
  <c r="K23" i="12"/>
  <c r="L27" i="12"/>
  <c r="M27" i="12"/>
  <c r="N27" i="12"/>
  <c r="I27" i="12"/>
  <c r="J27" i="12"/>
  <c r="K24" i="12"/>
  <c r="L28" i="12"/>
  <c r="M28" i="12"/>
  <c r="N28" i="12"/>
  <c r="I28" i="12"/>
  <c r="J28" i="12"/>
  <c r="K25" i="12"/>
  <c r="L29" i="12"/>
  <c r="M29" i="12"/>
  <c r="N29" i="12"/>
  <c r="I29" i="12"/>
  <c r="J29" i="12"/>
  <c r="K26" i="12"/>
  <c r="L30" i="12"/>
  <c r="M30" i="12"/>
  <c r="N30" i="12"/>
  <c r="I30" i="12"/>
  <c r="J30" i="12"/>
  <c r="K27" i="12"/>
  <c r="L31" i="12"/>
  <c r="M31" i="12"/>
  <c r="N31" i="12"/>
  <c r="I31" i="12"/>
  <c r="J31" i="12"/>
  <c r="K28" i="12"/>
  <c r="L32" i="12"/>
  <c r="M32" i="12"/>
  <c r="N32" i="12"/>
  <c r="I32" i="12"/>
  <c r="J32" i="12"/>
  <c r="K29" i="12"/>
  <c r="L33" i="12"/>
  <c r="M33" i="12"/>
  <c r="N33" i="12"/>
  <c r="I33" i="12"/>
  <c r="J33" i="12"/>
  <c r="K30" i="12"/>
  <c r="L34" i="12"/>
  <c r="M34" i="12"/>
  <c r="N34" i="12"/>
  <c r="I34" i="12"/>
  <c r="J34" i="12"/>
  <c r="K31" i="12"/>
  <c r="L35" i="12"/>
  <c r="M35" i="12"/>
  <c r="N35" i="12"/>
  <c r="I35" i="12"/>
  <c r="J35" i="12"/>
  <c r="K32" i="12"/>
  <c r="L36" i="12"/>
  <c r="M36" i="12"/>
  <c r="N36" i="12"/>
  <c r="I36" i="12"/>
  <c r="J36" i="12"/>
  <c r="K33" i="12"/>
  <c r="L37" i="12"/>
  <c r="M37" i="12"/>
  <c r="N37" i="12"/>
  <c r="I37" i="12"/>
  <c r="J37" i="12"/>
  <c r="K34" i="12"/>
  <c r="L38" i="12"/>
  <c r="M38" i="12"/>
  <c r="N38" i="12"/>
  <c r="I38" i="12"/>
  <c r="J38" i="12"/>
  <c r="K35" i="12"/>
  <c r="L39" i="12"/>
  <c r="M39" i="12"/>
  <c r="N39" i="12"/>
  <c r="I39" i="12"/>
  <c r="J39" i="12"/>
  <c r="K36" i="12"/>
  <c r="L40" i="12"/>
  <c r="M40" i="12"/>
  <c r="N40" i="12"/>
  <c r="I40" i="12"/>
  <c r="J40" i="12"/>
  <c r="K37" i="12"/>
  <c r="L41" i="12"/>
  <c r="M41" i="12"/>
  <c r="N41" i="12"/>
  <c r="I41" i="12"/>
  <c r="J41" i="12"/>
  <c r="K38" i="12"/>
  <c r="L42" i="12"/>
  <c r="M42" i="12"/>
  <c r="N42" i="12"/>
  <c r="I42" i="12"/>
  <c r="J42" i="12"/>
  <c r="K39" i="12"/>
  <c r="L43" i="12"/>
  <c r="M43" i="12"/>
  <c r="N43" i="12"/>
  <c r="I43" i="12"/>
  <c r="J43" i="12"/>
  <c r="K40" i="12"/>
  <c r="L44" i="12"/>
  <c r="M44" i="12"/>
  <c r="N44" i="12"/>
  <c r="I44" i="12"/>
  <c r="J44" i="12"/>
  <c r="K41" i="12"/>
  <c r="L45" i="12"/>
  <c r="M45" i="12"/>
  <c r="N45" i="12"/>
  <c r="I45" i="12"/>
  <c r="J45" i="12"/>
  <c r="K42" i="12"/>
  <c r="L46" i="12"/>
  <c r="M46" i="12"/>
  <c r="N46" i="12"/>
  <c r="I46" i="12"/>
  <c r="J46" i="12"/>
  <c r="K43" i="12"/>
  <c r="L47" i="12"/>
  <c r="M47" i="12"/>
  <c r="N47" i="12"/>
  <c r="I47" i="12"/>
  <c r="J47" i="12"/>
  <c r="K44" i="12"/>
  <c r="L48" i="12"/>
  <c r="M48" i="12"/>
  <c r="N48" i="12"/>
  <c r="I48" i="12"/>
  <c r="J48" i="12"/>
  <c r="K45" i="12"/>
  <c r="L49" i="12"/>
  <c r="M49" i="12"/>
  <c r="N49" i="12"/>
  <c r="I49" i="12"/>
  <c r="J49" i="12"/>
  <c r="K46" i="12"/>
  <c r="L50" i="12"/>
  <c r="M50" i="12"/>
  <c r="N50" i="12"/>
  <c r="I50" i="12"/>
  <c r="J50" i="12"/>
  <c r="K47" i="12"/>
  <c r="L51" i="12"/>
  <c r="M51" i="12"/>
  <c r="N51" i="12"/>
  <c r="I51" i="12"/>
  <c r="J51" i="12"/>
  <c r="K48" i="12"/>
  <c r="L52" i="12"/>
  <c r="M52" i="12"/>
  <c r="N52" i="12"/>
  <c r="I52" i="12"/>
  <c r="J52" i="12"/>
  <c r="K49" i="12"/>
  <c r="L53" i="12"/>
  <c r="M53" i="12"/>
  <c r="N53" i="12"/>
  <c r="I53" i="12"/>
  <c r="J53" i="12"/>
  <c r="K50" i="12"/>
  <c r="L54" i="12"/>
  <c r="M54" i="12"/>
  <c r="N54" i="12"/>
  <c r="I54" i="12"/>
  <c r="J54" i="12"/>
  <c r="K51" i="12"/>
  <c r="L55" i="12"/>
  <c r="M55" i="12"/>
  <c r="N55" i="12"/>
  <c r="I55" i="12"/>
  <c r="J55" i="12"/>
  <c r="K52" i="12"/>
  <c r="L56" i="12"/>
  <c r="M56" i="12"/>
  <c r="N56" i="12"/>
  <c r="I56" i="12"/>
  <c r="J56" i="12"/>
  <c r="K53" i="12"/>
  <c r="L57" i="12"/>
  <c r="M57" i="12"/>
  <c r="N57" i="12"/>
  <c r="I57" i="12"/>
  <c r="J57" i="12"/>
  <c r="K54" i="12"/>
  <c r="L58" i="12"/>
  <c r="M58" i="12"/>
  <c r="N58" i="12"/>
  <c r="I58" i="12"/>
  <c r="J58" i="12"/>
  <c r="K55" i="12"/>
  <c r="L59" i="12"/>
  <c r="M59" i="12"/>
  <c r="N59" i="12"/>
  <c r="I59" i="12"/>
  <c r="J59" i="12"/>
  <c r="K56" i="12"/>
  <c r="L60" i="12"/>
  <c r="M60" i="12"/>
  <c r="N60" i="12"/>
  <c r="I60" i="12"/>
  <c r="J60" i="12"/>
  <c r="K57" i="12"/>
  <c r="L61" i="12"/>
  <c r="M61" i="12"/>
  <c r="N61" i="12"/>
  <c r="I61" i="12"/>
  <c r="J61" i="12"/>
  <c r="K58" i="12"/>
  <c r="L62" i="12"/>
  <c r="M62" i="12"/>
  <c r="N62" i="12"/>
  <c r="I62" i="12"/>
  <c r="J62" i="12"/>
  <c r="K59" i="12"/>
  <c r="L63" i="12"/>
  <c r="M63" i="12"/>
  <c r="N63" i="12"/>
  <c r="I63" i="12"/>
  <c r="J63" i="12"/>
  <c r="K60" i="12"/>
  <c r="L64" i="12"/>
  <c r="M64" i="12"/>
  <c r="N64" i="12"/>
  <c r="I64" i="12"/>
  <c r="J64" i="12"/>
  <c r="K61" i="12"/>
  <c r="L65" i="12"/>
  <c r="M65" i="12"/>
  <c r="N65" i="12"/>
  <c r="I65" i="12"/>
  <c r="J65" i="12"/>
  <c r="K62" i="12"/>
  <c r="L66" i="12"/>
  <c r="M66" i="12"/>
  <c r="N66" i="12"/>
  <c r="I66" i="12"/>
  <c r="J66" i="12"/>
  <c r="K63" i="12"/>
  <c r="L67" i="12"/>
  <c r="M67" i="12"/>
  <c r="N67" i="12"/>
  <c r="I67" i="12"/>
  <c r="J67" i="12"/>
  <c r="K64" i="12"/>
  <c r="L68" i="12"/>
  <c r="M68" i="12"/>
  <c r="N68" i="12"/>
  <c r="I68" i="12"/>
  <c r="J68" i="12"/>
  <c r="K65" i="12"/>
  <c r="L69" i="12"/>
  <c r="M69" i="12"/>
  <c r="N69" i="12"/>
  <c r="I69" i="12"/>
  <c r="J69" i="12"/>
  <c r="K66" i="12"/>
  <c r="L70" i="12"/>
  <c r="M70" i="12"/>
  <c r="N70" i="12"/>
  <c r="I70" i="12"/>
  <c r="J70" i="12"/>
  <c r="K67" i="12"/>
  <c r="L71" i="12"/>
  <c r="M71" i="12"/>
  <c r="N71" i="12"/>
  <c r="I71" i="12"/>
  <c r="J71" i="12"/>
  <c r="K68" i="12"/>
  <c r="L72" i="12"/>
  <c r="M72" i="12"/>
  <c r="N72" i="12"/>
  <c r="I72" i="12"/>
  <c r="J72" i="12"/>
  <c r="K69" i="12"/>
  <c r="L73" i="12"/>
  <c r="M73" i="12"/>
  <c r="N73" i="12"/>
  <c r="I73" i="12"/>
  <c r="J73" i="12"/>
  <c r="K70" i="12"/>
  <c r="L74" i="12"/>
  <c r="M74" i="12"/>
  <c r="N74" i="12"/>
  <c r="I74" i="12"/>
  <c r="J74" i="12"/>
  <c r="K71" i="12"/>
  <c r="L75" i="12"/>
  <c r="M75" i="12"/>
  <c r="N75" i="12"/>
  <c r="I75" i="12"/>
  <c r="J75" i="12"/>
  <c r="K72" i="12"/>
  <c r="L76" i="12"/>
  <c r="M76" i="12"/>
  <c r="N76" i="12"/>
  <c r="I76" i="12"/>
  <c r="J76" i="12"/>
  <c r="K73" i="12"/>
  <c r="L77" i="12"/>
  <c r="M77" i="12"/>
  <c r="N77" i="12"/>
  <c r="I77" i="12"/>
  <c r="J77" i="12"/>
  <c r="K74" i="12"/>
  <c r="L78" i="12"/>
  <c r="M78" i="12"/>
  <c r="N78" i="12"/>
  <c r="I78" i="12"/>
  <c r="J78" i="12"/>
  <c r="K75" i="12"/>
  <c r="L79" i="12"/>
  <c r="M79" i="12"/>
  <c r="N79" i="12"/>
  <c r="I79" i="12"/>
  <c r="J79" i="12"/>
  <c r="K76" i="12"/>
  <c r="L80" i="12"/>
  <c r="M80" i="12"/>
  <c r="N80" i="12"/>
  <c r="I80" i="12"/>
  <c r="J80" i="12"/>
  <c r="K77" i="12"/>
  <c r="L81" i="12"/>
  <c r="M81" i="12"/>
  <c r="N81" i="12"/>
  <c r="I81" i="12"/>
  <c r="J81" i="12"/>
  <c r="K78" i="12"/>
  <c r="L82" i="12"/>
  <c r="M82" i="12"/>
  <c r="N82" i="12"/>
  <c r="I82" i="12"/>
  <c r="J82" i="12"/>
  <c r="K79" i="12"/>
  <c r="L83" i="12"/>
  <c r="M83" i="12"/>
  <c r="N83" i="12"/>
  <c r="I83" i="12"/>
  <c r="J83" i="12"/>
  <c r="K80" i="12"/>
  <c r="L84" i="12"/>
  <c r="M84" i="12"/>
  <c r="N84" i="12"/>
  <c r="I84" i="12"/>
  <c r="J84" i="12"/>
  <c r="K81" i="12"/>
  <c r="L85" i="12"/>
  <c r="M85" i="12"/>
  <c r="N85" i="12"/>
  <c r="I85" i="12"/>
  <c r="J85" i="12"/>
  <c r="K82" i="12"/>
  <c r="L86" i="12"/>
  <c r="M86" i="12"/>
  <c r="N86" i="12"/>
  <c r="I86" i="12"/>
  <c r="J86" i="12"/>
  <c r="K83" i="12"/>
  <c r="L87" i="12"/>
  <c r="M87" i="12"/>
  <c r="N87" i="12"/>
  <c r="I87" i="12"/>
  <c r="J87" i="12"/>
  <c r="K84" i="12"/>
  <c r="L88" i="12"/>
  <c r="M88" i="12"/>
  <c r="N88" i="12"/>
  <c r="I88" i="12"/>
  <c r="J88" i="12"/>
  <c r="K85" i="12"/>
  <c r="L89" i="12"/>
  <c r="M89" i="12"/>
  <c r="N89" i="12"/>
  <c r="I89" i="12"/>
  <c r="J89" i="12"/>
  <c r="K86" i="12"/>
  <c r="L90" i="12"/>
  <c r="M90" i="12"/>
  <c r="N90" i="12"/>
  <c r="I90" i="12"/>
  <c r="J90" i="12"/>
  <c r="K87" i="12"/>
  <c r="L91" i="12"/>
  <c r="M91" i="12"/>
  <c r="N91" i="12"/>
  <c r="I91" i="12"/>
  <c r="J91" i="12"/>
  <c r="K88" i="12"/>
  <c r="L92" i="12"/>
  <c r="M92" i="12"/>
  <c r="N92" i="12"/>
  <c r="I92" i="12"/>
  <c r="J92" i="12"/>
  <c r="K89" i="12"/>
  <c r="L93" i="12"/>
  <c r="M93" i="12"/>
  <c r="N93" i="12"/>
  <c r="I93" i="12"/>
  <c r="J93" i="12"/>
  <c r="K90" i="12"/>
  <c r="L94" i="12"/>
  <c r="M94" i="12"/>
  <c r="N94" i="12"/>
  <c r="I94" i="12"/>
  <c r="J94" i="12"/>
  <c r="K91" i="12"/>
  <c r="L95" i="12"/>
  <c r="M95" i="12"/>
  <c r="N95" i="12"/>
  <c r="I95" i="12"/>
  <c r="J95" i="12"/>
  <c r="K92" i="12"/>
  <c r="L96" i="12"/>
  <c r="M96" i="12"/>
  <c r="N96" i="12"/>
  <c r="I96" i="12"/>
  <c r="J96" i="12"/>
  <c r="K93" i="12"/>
  <c r="L97" i="12"/>
  <c r="M97" i="12"/>
  <c r="N97" i="12"/>
  <c r="I97" i="12"/>
  <c r="J97" i="12"/>
  <c r="K94" i="12"/>
  <c r="L98" i="12"/>
  <c r="M98" i="12"/>
  <c r="N98" i="12"/>
  <c r="I98" i="12"/>
  <c r="J98" i="12"/>
  <c r="K95" i="12"/>
  <c r="L99" i="12"/>
  <c r="M99" i="12"/>
  <c r="N99" i="12"/>
  <c r="I99" i="12"/>
  <c r="J99" i="12"/>
  <c r="K96" i="12"/>
  <c r="L100" i="12"/>
  <c r="M100" i="12"/>
  <c r="N100" i="12"/>
  <c r="I100" i="12"/>
  <c r="J100" i="12"/>
  <c r="K97" i="12"/>
  <c r="L101" i="12"/>
  <c r="M101" i="12"/>
  <c r="N101" i="12"/>
  <c r="I101" i="12"/>
  <c r="J101" i="12"/>
  <c r="K98" i="12"/>
  <c r="L102" i="12"/>
  <c r="M102" i="12"/>
  <c r="N102" i="12"/>
  <c r="I102" i="12"/>
  <c r="J102" i="12"/>
  <c r="K99" i="12"/>
  <c r="L103" i="12"/>
  <c r="M103" i="12"/>
  <c r="N103" i="12"/>
  <c r="I103" i="12"/>
  <c r="J103" i="12"/>
  <c r="K100" i="12"/>
  <c r="L104" i="12"/>
  <c r="M104" i="12"/>
  <c r="N104" i="12"/>
  <c r="I104" i="12"/>
  <c r="J104" i="12"/>
  <c r="K101" i="12"/>
  <c r="L105" i="12"/>
  <c r="M105" i="12"/>
  <c r="N105" i="12"/>
  <c r="I105" i="12"/>
  <c r="J105" i="12"/>
  <c r="K102" i="12"/>
  <c r="L106" i="12"/>
  <c r="M106" i="12"/>
  <c r="N106" i="12"/>
  <c r="I106" i="12"/>
  <c r="J106" i="12"/>
  <c r="K103" i="12"/>
  <c r="L107" i="12"/>
  <c r="M107" i="12"/>
  <c r="N107" i="12"/>
  <c r="I107" i="12"/>
  <c r="J107" i="12"/>
  <c r="K104" i="12"/>
  <c r="L108" i="12"/>
  <c r="M108" i="12"/>
  <c r="N108" i="12"/>
  <c r="I108" i="12"/>
  <c r="J108" i="12"/>
  <c r="K105" i="12"/>
  <c r="L109" i="12"/>
  <c r="M109" i="12"/>
  <c r="N109" i="12"/>
  <c r="I109" i="12"/>
  <c r="J109" i="12"/>
  <c r="K106" i="12"/>
  <c r="L110" i="12"/>
  <c r="M110" i="12"/>
  <c r="N110" i="12"/>
  <c r="O15" i="12"/>
  <c r="K107" i="12"/>
  <c r="K108" i="12"/>
  <c r="K109" i="12"/>
  <c r="I110" i="12"/>
  <c r="J110" i="12"/>
  <c r="K110" i="12"/>
  <c r="S14" i="12"/>
  <c r="S15" i="12"/>
  <c r="S16" i="12"/>
  <c r="S17" i="12"/>
  <c r="I16" i="11"/>
  <c r="J16" i="11"/>
  <c r="K16" i="11"/>
  <c r="I15" i="11"/>
  <c r="J15" i="11"/>
  <c r="K15" i="11"/>
  <c r="I14" i="11"/>
  <c r="J14" i="11"/>
  <c r="K14" i="11"/>
  <c r="I13" i="11"/>
  <c r="J13" i="11"/>
  <c r="K13" i="11"/>
  <c r="I12" i="11"/>
  <c r="J12" i="11"/>
  <c r="K12" i="11"/>
  <c r="I11" i="11"/>
  <c r="J11" i="11"/>
  <c r="K11" i="11"/>
  <c r="I10" i="11"/>
  <c r="J10" i="11"/>
  <c r="K10" i="11"/>
  <c r="I9" i="11"/>
  <c r="J9" i="11"/>
  <c r="K9" i="11"/>
  <c r="L9" i="11"/>
  <c r="G6" i="11"/>
  <c r="D8" i="9"/>
  <c r="E9" i="9"/>
  <c r="F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G9" i="9"/>
  <c r="H9" i="9"/>
  <c r="J7" i="9"/>
  <c r="D9" i="9"/>
  <c r="E10" i="9"/>
  <c r="D10" i="9"/>
  <c r="E11" i="9"/>
  <c r="D11" i="9"/>
  <c r="E12" i="9"/>
  <c r="D12" i="9"/>
  <c r="E13" i="9"/>
  <c r="D13" i="9"/>
  <c r="E14" i="9"/>
  <c r="D14" i="9"/>
  <c r="E15" i="9"/>
  <c r="D15" i="9"/>
  <c r="E16" i="9"/>
  <c r="D16" i="9"/>
  <c r="E17" i="9"/>
  <c r="D17" i="9"/>
  <c r="E18" i="9"/>
  <c r="D18" i="9"/>
  <c r="E19" i="9"/>
  <c r="D19" i="9"/>
  <c r="E20" i="9"/>
  <c r="D20" i="9"/>
  <c r="E21" i="9"/>
  <c r="D21" i="9"/>
  <c r="E22" i="9"/>
  <c r="D22" i="9"/>
  <c r="E23" i="9"/>
  <c r="D23" i="9"/>
  <c r="E24" i="9"/>
  <c r="D24" i="9"/>
  <c r="E25" i="9"/>
  <c r="D25" i="9"/>
  <c r="E26" i="9"/>
  <c r="D26" i="9"/>
  <c r="E27" i="9"/>
  <c r="D27" i="9"/>
  <c r="E28" i="9"/>
  <c r="D28" i="9"/>
  <c r="E29" i="9"/>
  <c r="D29" i="9"/>
  <c r="E30" i="9"/>
  <c r="D30" i="9"/>
  <c r="E31" i="9"/>
  <c r="D31" i="9"/>
  <c r="E32" i="9"/>
  <c r="D32" i="9"/>
  <c r="E33" i="9"/>
  <c r="D33" i="9"/>
  <c r="E34" i="9"/>
  <c r="D34" i="9"/>
  <c r="E35" i="9"/>
  <c r="D35" i="9"/>
  <c r="E36" i="9"/>
  <c r="D36" i="9"/>
  <c r="E37" i="9"/>
  <c r="D37" i="9"/>
  <c r="E38" i="9"/>
  <c r="D38" i="9"/>
  <c r="E39" i="9"/>
  <c r="D39" i="9"/>
  <c r="E40" i="9"/>
  <c r="D40" i="9"/>
  <c r="E41" i="9"/>
  <c r="D41" i="9"/>
  <c r="E42" i="9"/>
  <c r="D42" i="9"/>
  <c r="E43" i="9"/>
  <c r="D43" i="9"/>
  <c r="E44" i="9"/>
  <c r="D44" i="9"/>
  <c r="E45" i="9"/>
  <c r="D45" i="9"/>
  <c r="E46" i="9"/>
  <c r="D46" i="9"/>
  <c r="E47" i="9"/>
  <c r="D47" i="9"/>
  <c r="E48" i="9"/>
  <c r="D48" i="9"/>
  <c r="E49" i="9"/>
  <c r="D49" i="9"/>
  <c r="E50" i="9"/>
  <c r="D50" i="9"/>
  <c r="E51" i="9"/>
  <c r="D51" i="9"/>
  <c r="E52" i="9"/>
  <c r="D52" i="9"/>
  <c r="E53" i="9"/>
  <c r="D53" i="9"/>
  <c r="E54" i="9"/>
  <c r="D54" i="9"/>
  <c r="E55" i="9"/>
  <c r="D55" i="9"/>
  <c r="E56" i="9"/>
  <c r="D56" i="9"/>
  <c r="E57" i="9"/>
  <c r="D57" i="9"/>
  <c r="E58" i="9"/>
  <c r="D58" i="9"/>
  <c r="E59" i="9"/>
  <c r="D59" i="9"/>
  <c r="E60" i="9"/>
  <c r="D60" i="9"/>
  <c r="E61" i="9"/>
  <c r="D61" i="9"/>
  <c r="E62" i="9"/>
  <c r="D62" i="9"/>
  <c r="E63" i="9"/>
  <c r="D63" i="9"/>
  <c r="E64" i="9"/>
  <c r="D64" i="9"/>
  <c r="E65" i="9"/>
  <c r="D65" i="9"/>
  <c r="E66" i="9"/>
  <c r="D66" i="9"/>
  <c r="E67" i="9"/>
  <c r="D67" i="9"/>
  <c r="E68" i="9"/>
  <c r="D68" i="9"/>
  <c r="E69" i="9"/>
  <c r="D69" i="9"/>
  <c r="E70" i="9"/>
  <c r="D70" i="9"/>
  <c r="E71" i="9"/>
  <c r="D71" i="9"/>
  <c r="E72" i="9"/>
  <c r="D72" i="9"/>
  <c r="E73" i="9"/>
  <c r="D73" i="9"/>
  <c r="E74" i="9"/>
  <c r="D74" i="9"/>
  <c r="E75" i="9"/>
  <c r="D75" i="9"/>
  <c r="E76" i="9"/>
  <c r="D76" i="9"/>
  <c r="E77" i="9"/>
  <c r="D77" i="9"/>
  <c r="E78" i="9"/>
  <c r="D78" i="9"/>
  <c r="E79" i="9"/>
  <c r="D79" i="9"/>
  <c r="E80" i="9"/>
  <c r="D80" i="9"/>
  <c r="E81" i="9"/>
  <c r="D81" i="9"/>
  <c r="E82" i="9"/>
  <c r="D82" i="9"/>
  <c r="E83" i="9"/>
  <c r="D83" i="9"/>
  <c r="E84" i="9"/>
  <c r="D84" i="9"/>
  <c r="E85" i="9"/>
  <c r="D85" i="9"/>
  <c r="E86" i="9"/>
  <c r="D86" i="9"/>
  <c r="E87" i="9"/>
  <c r="D87" i="9"/>
  <c r="E88" i="9"/>
  <c r="D88" i="9"/>
  <c r="E89" i="9"/>
  <c r="D89" i="9"/>
  <c r="E90" i="9"/>
  <c r="D90" i="9"/>
  <c r="E91" i="9"/>
  <c r="D91" i="9"/>
  <c r="E92" i="9"/>
  <c r="D92" i="9"/>
  <c r="E93" i="9"/>
  <c r="D93" i="9"/>
  <c r="E94" i="9"/>
  <c r="D94" i="9"/>
  <c r="E95" i="9"/>
  <c r="D95" i="9"/>
  <c r="E96" i="9"/>
  <c r="D96" i="9"/>
  <c r="E97" i="9"/>
  <c r="D97" i="9"/>
  <c r="E98" i="9"/>
  <c r="D98" i="9"/>
  <c r="E99" i="9"/>
  <c r="D99" i="9"/>
  <c r="E100" i="9"/>
  <c r="D100" i="9"/>
  <c r="E101" i="9"/>
  <c r="D101" i="9"/>
  <c r="E102" i="9"/>
  <c r="D102" i="9"/>
  <c r="E103" i="9"/>
  <c r="D103" i="9"/>
  <c r="E104" i="9"/>
  <c r="D104" i="9"/>
  <c r="E105" i="9"/>
  <c r="D105" i="9"/>
  <c r="E106" i="9"/>
  <c r="D106" i="9"/>
  <c r="E107" i="9"/>
  <c r="D107" i="9"/>
  <c r="E108" i="9"/>
  <c r="D108" i="9"/>
  <c r="E109" i="9"/>
  <c r="D109" i="9"/>
  <c r="E110" i="9"/>
  <c r="D110" i="9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H34" i="7"/>
  <c r="G34" i="7"/>
  <c r="C34" i="7"/>
  <c r="D34" i="7"/>
  <c r="E34" i="7"/>
  <c r="H33" i="7"/>
  <c r="G33" i="7"/>
  <c r="E33" i="7"/>
  <c r="H32" i="7"/>
  <c r="G32" i="7"/>
  <c r="E32" i="7"/>
  <c r="H31" i="7"/>
  <c r="G31" i="7"/>
  <c r="E31" i="7"/>
  <c r="H30" i="7"/>
  <c r="G30" i="7"/>
  <c r="E30" i="7"/>
  <c r="H29" i="7"/>
  <c r="G29" i="7"/>
  <c r="E29" i="7"/>
  <c r="H28" i="7"/>
  <c r="G28" i="7"/>
  <c r="E28" i="7"/>
  <c r="H27" i="7"/>
  <c r="G27" i="7"/>
  <c r="E27" i="7"/>
  <c r="H26" i="7"/>
  <c r="G26" i="7"/>
  <c r="E26" i="7"/>
  <c r="H25" i="7"/>
  <c r="G25" i="7"/>
  <c r="E25" i="7"/>
  <c r="H24" i="7"/>
  <c r="G24" i="7"/>
  <c r="E24" i="7"/>
  <c r="H23" i="7"/>
  <c r="G23" i="7"/>
  <c r="E23" i="7"/>
  <c r="H22" i="7"/>
  <c r="G22" i="7"/>
  <c r="E22" i="7"/>
  <c r="H21" i="7"/>
  <c r="G21" i="7"/>
  <c r="E21" i="7"/>
  <c r="H20" i="7"/>
  <c r="G20" i="7"/>
  <c r="E20" i="7"/>
  <c r="H19" i="7"/>
  <c r="G19" i="7"/>
  <c r="E19" i="7"/>
  <c r="H18" i="7"/>
  <c r="G18" i="7"/>
  <c r="E18" i="7"/>
  <c r="H17" i="7"/>
  <c r="G17" i="7"/>
  <c r="E17" i="7"/>
  <c r="H16" i="7"/>
  <c r="G16" i="7"/>
  <c r="E16" i="7"/>
  <c r="H15" i="7"/>
  <c r="G15" i="7"/>
  <c r="E15" i="7"/>
  <c r="C12" i="6"/>
  <c r="D12" i="6"/>
  <c r="E12" i="6"/>
  <c r="G12" i="6"/>
  <c r="H12" i="6"/>
  <c r="C13" i="6"/>
  <c r="D13" i="6"/>
  <c r="E13" i="6"/>
  <c r="G13" i="6"/>
  <c r="H13" i="6"/>
  <c r="C14" i="6"/>
  <c r="D14" i="6"/>
  <c r="E14" i="6"/>
  <c r="G14" i="6"/>
  <c r="H14" i="6"/>
  <c r="C15" i="6"/>
  <c r="D15" i="6"/>
  <c r="E15" i="6"/>
  <c r="G15" i="6"/>
  <c r="H15" i="6"/>
  <c r="C16" i="6"/>
  <c r="D16" i="6"/>
  <c r="E16" i="6"/>
  <c r="G16" i="6"/>
  <c r="H16" i="6"/>
  <c r="C17" i="6"/>
  <c r="D17" i="6"/>
  <c r="E17" i="6"/>
  <c r="G17" i="6"/>
  <c r="H17" i="6"/>
  <c r="C18" i="6"/>
  <c r="D18" i="6"/>
  <c r="E18" i="6"/>
  <c r="G18" i="6"/>
  <c r="H18" i="6"/>
  <c r="C19" i="6"/>
  <c r="D19" i="6"/>
  <c r="E19" i="6"/>
  <c r="G19" i="6"/>
  <c r="H19" i="6"/>
  <c r="C20" i="6"/>
  <c r="D20" i="6"/>
  <c r="E20" i="6"/>
  <c r="G20" i="6"/>
  <c r="H20" i="6"/>
  <c r="C21" i="6"/>
  <c r="D21" i="6"/>
  <c r="E21" i="6"/>
  <c r="G21" i="6"/>
  <c r="H21" i="6"/>
  <c r="C22" i="6"/>
  <c r="D22" i="6"/>
  <c r="E22" i="6"/>
  <c r="G22" i="6"/>
  <c r="H22" i="6"/>
  <c r="C23" i="6"/>
  <c r="D23" i="6"/>
  <c r="E23" i="6"/>
  <c r="G23" i="6"/>
  <c r="H23" i="6"/>
  <c r="C24" i="6"/>
  <c r="D24" i="6"/>
  <c r="E24" i="6"/>
  <c r="G24" i="6"/>
  <c r="H24" i="6"/>
  <c r="C25" i="6"/>
  <c r="D25" i="6"/>
  <c r="E25" i="6"/>
  <c r="G25" i="6"/>
  <c r="H25" i="6"/>
  <c r="C26" i="6"/>
  <c r="D26" i="6"/>
  <c r="E26" i="6"/>
  <c r="G26" i="6"/>
  <c r="H26" i="6"/>
  <c r="C27" i="6"/>
  <c r="D27" i="6"/>
  <c r="E27" i="6"/>
  <c r="G27" i="6"/>
  <c r="H27" i="6"/>
  <c r="C28" i="6"/>
  <c r="D28" i="6"/>
  <c r="E28" i="6"/>
  <c r="G28" i="6"/>
  <c r="H28" i="6"/>
  <c r="C29" i="6"/>
  <c r="D29" i="6"/>
  <c r="E29" i="6"/>
  <c r="G29" i="6"/>
  <c r="H29" i="6"/>
  <c r="C30" i="6"/>
  <c r="D30" i="6"/>
  <c r="E30" i="6"/>
  <c r="G30" i="6"/>
  <c r="H30" i="6"/>
  <c r="C31" i="6"/>
  <c r="D31" i="6"/>
  <c r="E31" i="6"/>
  <c r="G31" i="6"/>
  <c r="H31" i="6"/>
</calcChain>
</file>

<file path=xl/sharedStrings.xml><?xml version="1.0" encoding="utf-8"?>
<sst xmlns="http://schemas.openxmlformats.org/spreadsheetml/2006/main" count="147" uniqueCount="55">
  <si>
    <t>Trend</t>
  </si>
  <si>
    <t>Year Qtr</t>
  </si>
  <si>
    <t>Revs</t>
  </si>
  <si>
    <t>m</t>
  </si>
  <si>
    <t>p</t>
  </si>
  <si>
    <t>q</t>
  </si>
  <si>
    <t>Year</t>
  </si>
  <si>
    <t>Adoptions</t>
  </si>
  <si>
    <t>Cumulative Adoptions</t>
  </si>
  <si>
    <t>Market Penetration</t>
  </si>
  <si>
    <t>Innovators</t>
  </si>
  <si>
    <t>Imitators</t>
  </si>
  <si>
    <t>Imitators: [q(N(t-1)/m)*(m-N(t-1)]</t>
  </si>
  <si>
    <t>Innovators: [p*(m - N(t-1))]</t>
  </si>
  <si>
    <t>Forecast of Sales &amp; Cummulative Sales</t>
  </si>
  <si>
    <t>Part 1 Q1:</t>
  </si>
  <si>
    <t>Part 1 Q2:</t>
  </si>
  <si>
    <t xml:space="preserve">Forecast of Sales &amp; Cummulative Sales </t>
  </si>
  <si>
    <t>Part 1 Q3:</t>
  </si>
  <si>
    <t xml:space="preserve">Innovators &amp; Imitators </t>
  </si>
  <si>
    <t>Part 1 Q1 (Calculations in columns in Part1 Q1 sheet)</t>
  </si>
  <si>
    <t>Part 1 Q2 (Calculations in columns in Part1 Q2 sheet)</t>
  </si>
  <si>
    <t>Source of Sales</t>
  </si>
  <si>
    <t>2-periods moving avg</t>
  </si>
  <si>
    <t>2 periods moving MA forecast</t>
  </si>
  <si>
    <t>Exponentially Smoothed Forecast</t>
  </si>
  <si>
    <t>Error</t>
  </si>
  <si>
    <t>Error^2</t>
  </si>
  <si>
    <t>Alpha</t>
  </si>
  <si>
    <t>SSE</t>
  </si>
  <si>
    <t>Moving MA Forecast</t>
  </si>
  <si>
    <t>Part 2 Q1:</t>
  </si>
  <si>
    <t>2 Period Moving Average and Exponentially Smoothed Forecast</t>
  </si>
  <si>
    <t>Part 2 Q2:</t>
  </si>
  <si>
    <t>Initialization Model</t>
  </si>
  <si>
    <t>Baseline</t>
  </si>
  <si>
    <t>Q1</t>
  </si>
  <si>
    <t>Q2</t>
  </si>
  <si>
    <t>Q3</t>
  </si>
  <si>
    <t>Q4</t>
  </si>
  <si>
    <t>SUM</t>
  </si>
  <si>
    <t>Forecast</t>
  </si>
  <si>
    <t>Period</t>
  </si>
  <si>
    <t>Level</t>
  </si>
  <si>
    <t>Seasonality</t>
  </si>
  <si>
    <t>Gamma</t>
  </si>
  <si>
    <t>Beta</t>
  </si>
  <si>
    <t>Forecasting to more than one period from last period</t>
  </si>
  <si>
    <t>Part 2 Q3:</t>
  </si>
  <si>
    <t>Additive Holt Winters Model</t>
  </si>
  <si>
    <t>From Part2 - Q2</t>
  </si>
  <si>
    <t>Answer</t>
  </si>
  <si>
    <t>Marketing HW 3</t>
  </si>
  <si>
    <t>Fall 2022</t>
  </si>
  <si>
    <t>By: Soumith Reddy Palreddy (sp52466)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</si>
</sst>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48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9" fontId="0" fillId="0" borderId="2" xfId="2" applyFont="1" applyBorder="1"/>
    <xf numFmtId="166" fontId="0" fillId="0" borderId="1" xfId="0" applyNumberFormat="1" applyBorder="1"/>
    <xf numFmtId="0" fontId="0" fillId="4" borderId="0" xfId="0" applyFill="1"/>
    <xf numFmtId="0" fontId="0" fillId="0" borderId="0" xfId="0" applyBorder="1"/>
    <xf numFmtId="0" fontId="4" fillId="4" borderId="0" xfId="0" applyFont="1" applyFill="1"/>
    <xf numFmtId="0" fontId="5" fillId="0" borderId="0" xfId="0" applyFont="1"/>
    <xf numFmtId="0" fontId="5" fillId="5" borderId="1" xfId="0" applyFont="1" applyFill="1" applyBorder="1" applyAlignment="1">
      <alignment horizontal="center"/>
    </xf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9" fontId="0" fillId="0" borderId="1" xfId="2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6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2" fontId="0" fillId="3" borderId="3" xfId="0" applyNumberFormat="1" applyFill="1" applyBorder="1"/>
    <xf numFmtId="0" fontId="0" fillId="3" borderId="3" xfId="0" applyFill="1" applyBorder="1"/>
    <xf numFmtId="0" fontId="0" fillId="0" borderId="22" xfId="0" applyBorder="1"/>
    <xf numFmtId="0" fontId="9" fillId="0" borderId="0" xfId="0" applyFont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9" fillId="3" borderId="9" xfId="0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10" fillId="8" borderId="9" xfId="0" applyFont="1" applyFill="1" applyBorder="1"/>
    <xf numFmtId="0" fontId="0" fillId="5" borderId="0" xfId="0" applyFill="1"/>
    <xf numFmtId="0" fontId="11" fillId="0" borderId="0" xfId="0" applyFont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2" fillId="0" borderId="0" xfId="0" applyFont="1"/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750000</c:v>
              </c:pt>
              <c:pt idx="1">
                <c:v>1018500</c:v>
              </c:pt>
              <c:pt idx="2">
                <c:v>1354303.524</c:v>
              </c:pt>
              <c:pt idx="3">
                <c:v>1749406.874287891</c:v>
              </c:pt>
              <c:pt idx="4">
                <c:v>2172902.9007235654</c:v>
              </c:pt>
              <c:pt idx="5">
                <c:v>2562553.9782997095</c:v>
              </c:pt>
              <c:pt idx="6">
                <c:v>2827920.5644208789</c:v>
              </c:pt>
              <c:pt idx="7">
                <c:v>2876865.9819299146</c:v>
              </c:pt>
              <c:pt idx="8">
                <c:v>2664068.0411264482</c:v>
              </c:pt>
              <c:pt idx="9">
                <c:v>2230827.6762882583</c:v>
              </c:pt>
              <c:pt idx="10">
                <c:v>1693327.7225943441</c:v>
              </c:pt>
              <c:pt idx="11">
                <c:v>1179015.9538386511</c:v>
              </c:pt>
              <c:pt idx="12">
                <c:v>766730.66624879092</c:v>
              </c:pt>
              <c:pt idx="13">
                <c:v>474745.92428845726</c:v>
              </c:pt>
              <c:pt idx="14">
                <c:v>284524.0156677179</c:v>
              </c:pt>
              <c:pt idx="15">
                <c:v>167064.0180322025</c:v>
              </c:pt>
              <c:pt idx="16">
                <c:v>96887.904073063284</c:v>
              </c:pt>
              <c:pt idx="17">
                <c:v>55780.453592119738</c:v>
              </c:pt>
              <c:pt idx="18">
                <c:v>31977.754225088283</c:v>
              </c:pt>
              <c:pt idx="19">
                <c:v>18287.269165394828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A1-564E-9F57-AD1007627433}"/>
            </c:ext>
          </c:extLst>
        </c:ser>
        <c:ser>
          <c:idx val="1"/>
          <c:order val="1"/>
          <c:tx>
            <c:v>Cumulative Adoptions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750000</c:v>
              </c:pt>
              <c:pt idx="1">
                <c:v>1768500</c:v>
              </c:pt>
              <c:pt idx="2">
                <c:v>3122803.5240000002</c:v>
              </c:pt>
              <c:pt idx="3">
                <c:v>4872210.3982878914</c:v>
              </c:pt>
              <c:pt idx="4">
                <c:v>7045113.2990114568</c:v>
              </c:pt>
              <c:pt idx="5">
                <c:v>9607667.2773111667</c:v>
              </c:pt>
              <c:pt idx="6">
                <c:v>12435587.841732046</c:v>
              </c:pt>
              <c:pt idx="7">
                <c:v>15312453.823661961</c:v>
              </c:pt>
              <c:pt idx="8">
                <c:v>17976521.864788409</c:v>
              </c:pt>
              <c:pt idx="9">
                <c:v>20207349.541076668</c:v>
              </c:pt>
              <c:pt idx="10">
                <c:v>21900677.263671011</c:v>
              </c:pt>
              <c:pt idx="11">
                <c:v>23079693.217509661</c:v>
              </c:pt>
              <c:pt idx="12">
                <c:v>23846423.883758452</c:v>
              </c:pt>
              <c:pt idx="13">
                <c:v>24321169.808046907</c:v>
              </c:pt>
              <c:pt idx="14">
                <c:v>24605693.823714625</c:v>
              </c:pt>
              <c:pt idx="15">
                <c:v>24772757.841746829</c:v>
              </c:pt>
              <c:pt idx="16">
                <c:v>24869645.745819893</c:v>
              </c:pt>
              <c:pt idx="17">
                <c:v>24925426.199412011</c:v>
              </c:pt>
              <c:pt idx="18">
                <c:v>24957403.953637101</c:v>
              </c:pt>
              <c:pt idx="19">
                <c:v>24975691.222802497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A1-564E-9F57-AD100762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0864"/>
        <c:axId val="705913104"/>
      </c:scatterChart>
      <c:valAx>
        <c:axId val="705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3104"/>
        <c:crosses val="autoZero"/>
        <c:crossBetween val="midCat"/>
      </c:valAx>
      <c:valAx>
        <c:axId val="705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Adoptions</a:t>
            </a:r>
            <a:r>
              <a:rPr lang="en-US" baseline="0"/>
              <a:t> &amp; Cummulative Adoptions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Adoptions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10000000</c:v>
              </c:pt>
              <c:pt idx="1">
                <c:v>6180000</c:v>
              </c:pt>
              <c:pt idx="2">
                <c:v>3699249.12</c:v>
              </c:pt>
              <c:pt idx="3">
                <c:v>2170456.3709099749</c:v>
              </c:pt>
              <c:pt idx="4">
                <c:v>1258181.5536802707</c:v>
              </c:pt>
              <c:pt idx="5">
                <c:v>724172.67532155651</c:v>
              </c:pt>
              <c:pt idx="6">
                <c:v>415090.03037494456</c:v>
              </c:pt>
              <c:pt idx="7">
                <c:v>237358.83529836859</c:v>
              </c:pt>
              <c:pt idx="8">
                <c:v>135541.86639931728</c:v>
              </c:pt>
              <c:pt idx="9">
                <c:v>77339.44743889675</c:v>
              </c:pt>
              <c:pt idx="10">
                <c:v>44109.708648681408</c:v>
              </c:pt>
              <c:pt idx="11">
                <c:v>25151.061774009257</c:v>
              </c:pt>
              <c:pt idx="12">
                <c:v>14338.877352827578</c:v>
              </c:pt>
              <c:pt idx="13">
                <c:v>8174.0610277180094</c:v>
              </c:pt>
              <c:pt idx="14">
                <c:v>4659.5075497161597</c:v>
              </c:pt>
              <c:pt idx="15">
                <c:v>2656.014431521995</c:v>
              </c:pt>
              <c:pt idx="16">
                <c:v>1513.9591348180547</c:v>
              </c:pt>
              <c:pt idx="17">
                <c:v>862.9667494466994</c:v>
              </c:pt>
              <c:pt idx="18">
                <c:v>491.89431008277461</c:v>
              </c:pt>
              <c:pt idx="19">
                <c:v>280.38081687362865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D1-4E43-A0DF-3D85BAA6C08E}"/>
            </c:ext>
          </c:extLst>
        </c:ser>
        <c:ser>
          <c:idx val="1"/>
          <c:order val="1"/>
          <c:tx>
            <c:v>Cumulative Adoptions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10000000</c:v>
              </c:pt>
              <c:pt idx="1">
                <c:v>16180000</c:v>
              </c:pt>
              <c:pt idx="2">
                <c:v>19879249.120000001</c:v>
              </c:pt>
              <c:pt idx="3">
                <c:v>22049705.490909975</c:v>
              </c:pt>
              <c:pt idx="4">
                <c:v>23307887.044590246</c:v>
              </c:pt>
              <c:pt idx="5">
                <c:v>24032059.719911803</c:v>
              </c:pt>
              <c:pt idx="6">
                <c:v>24447149.750286747</c:v>
              </c:pt>
              <c:pt idx="7">
                <c:v>24684508.585585114</c:v>
              </c:pt>
              <c:pt idx="8">
                <c:v>24820050.451984432</c:v>
              </c:pt>
              <c:pt idx="9">
                <c:v>24897389.899423327</c:v>
              </c:pt>
              <c:pt idx="10">
                <c:v>24941499.608072009</c:v>
              </c:pt>
              <c:pt idx="11">
                <c:v>24966650.669846017</c:v>
              </c:pt>
              <c:pt idx="12">
                <c:v>24980989.547198843</c:v>
              </c:pt>
              <c:pt idx="13">
                <c:v>24989163.60822656</c:v>
              </c:pt>
              <c:pt idx="14">
                <c:v>24993823.115776278</c:v>
              </c:pt>
              <c:pt idx="15">
                <c:v>24996479.130207799</c:v>
              </c:pt>
              <c:pt idx="16">
                <c:v>24997993.089342616</c:v>
              </c:pt>
              <c:pt idx="17">
                <c:v>24998856.056092065</c:v>
              </c:pt>
              <c:pt idx="18">
                <c:v>24999347.950402148</c:v>
              </c:pt>
              <c:pt idx="19">
                <c:v>24999628.331219021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D1-4E43-A0DF-3D85BAA6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43216"/>
        <c:axId val="747442896"/>
      </c:scatterChart>
      <c:valAx>
        <c:axId val="7474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2896"/>
        <c:crosses val="autoZero"/>
        <c:crossBetween val="midCat"/>
      </c:valAx>
      <c:valAx>
        <c:axId val="747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Revenue vs 2 Period MA Forecast vs Smoothed Forecasts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'Part2 Q1'!$AE$7</c:f>
              <c:strCache>
                <c:ptCount val="1"/>
                <c:pt idx="0">
                  <c:v>Revs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'Part2 Q1'!$AD$8:$AD$111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'Part2 Q1'!$AE$8:$AE$111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9-F641-90D1-9309B04BDFB9}"/>
            </c:ext>
          </c:extLst>
        </c:ser>
        <c:ser>
          <c:idx val="1"/>
          <c:order val="1"/>
          <c:tx>
            <c:strRef>
              <c:f>'Part2 Q1'!$AF$7</c:f>
              <c:strCache>
                <c:ptCount val="1"/>
                <c:pt idx="0">
                  <c:v>Moving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'Part2 Q1'!$AD$8:$AD$111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'Part2 Q1'!$AF$8:$AF$111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9-F641-90D1-9309B04BDFB9}"/>
            </c:ext>
          </c:extLst>
        </c:ser>
        <c:ser>
          <c:idx val="2"/>
          <c:order val="2"/>
          <c:tx>
            <c:strRef>
              <c:f>'Part2 Q1'!$AG$7</c:f>
              <c:strCache>
                <c:ptCount val="1"/>
                <c:pt idx="0">
                  <c:v>Exponentially Smoothed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'Part2 Q1'!$AD$8:$AD$111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cat>
          <c:val>
            <c:numRef>
              <c:f>'Part2 Q1'!$AG$8:$AG$111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30.50095538092814</c:v>
                </c:pt>
                <c:pt idx="4">
                  <c:v>39.409827514551893</c:v>
                </c:pt>
                <c:pt idx="5">
                  <c:v>62.328732003026218</c:v>
                </c:pt>
                <c:pt idx="6">
                  <c:v>75.681642312638999</c:v>
                </c:pt>
                <c:pt idx="7">
                  <c:v>87.898070533972188</c:v>
                </c:pt>
                <c:pt idx="8">
                  <c:v>95.84333655485662</c:v>
                </c:pt>
                <c:pt idx="9">
                  <c:v>126.47886512277799</c:v>
                </c:pt>
                <c:pt idx="10">
                  <c:v>130.16729420890533</c:v>
                </c:pt>
                <c:pt idx="11">
                  <c:v>140.33349433116899</c:v>
                </c:pt>
                <c:pt idx="12">
                  <c:v>169.15316866151932</c:v>
                </c:pt>
                <c:pt idx="13">
                  <c:v>205.8250043924908</c:v>
                </c:pt>
                <c:pt idx="14">
                  <c:v>223.82546387251369</c:v>
                </c:pt>
                <c:pt idx="15">
                  <c:v>259.1314063031349</c:v>
                </c:pt>
                <c:pt idx="16">
                  <c:v>270.56892900741246</c:v>
                </c:pt>
                <c:pt idx="17">
                  <c:v>307.66259775951738</c:v>
                </c:pt>
                <c:pt idx="18">
                  <c:v>301.52032787598819</c:v>
                </c:pt>
                <c:pt idx="19">
                  <c:v>399.51481976476271</c:v>
                </c:pt>
                <c:pt idx="20">
                  <c:v>462.7883360492105</c:v>
                </c:pt>
                <c:pt idx="21">
                  <c:v>654.11599831028218</c:v>
                </c:pt>
                <c:pt idx="22">
                  <c:v>476.3844781945113</c:v>
                </c:pt>
                <c:pt idx="23">
                  <c:v>393.96151496162344</c:v>
                </c:pt>
                <c:pt idx="24">
                  <c:v>406.75485416004108</c:v>
                </c:pt>
                <c:pt idx="25">
                  <c:v>510.04011364403181</c:v>
                </c:pt>
                <c:pt idx="26">
                  <c:v>427.90828757221573</c:v>
                </c:pt>
                <c:pt idx="27">
                  <c:v>444.45756073115717</c:v>
                </c:pt>
                <c:pt idx="28">
                  <c:v>498.34313246524022</c:v>
                </c:pt>
                <c:pt idx="29">
                  <c:v>631.50436811809277</c:v>
                </c:pt>
                <c:pt idx="30">
                  <c:v>585.86557907011536</c:v>
                </c:pt>
                <c:pt idx="31">
                  <c:v>627.45944438803895</c:v>
                </c:pt>
                <c:pt idx="32">
                  <c:v>756.60308380806293</c:v>
                </c:pt>
                <c:pt idx="33">
                  <c:v>988.82011842279394</c:v>
                </c:pt>
                <c:pt idx="34">
                  <c:v>889.9836113068834</c:v>
                </c:pt>
                <c:pt idx="35">
                  <c:v>973.71609795440077</c:v>
                </c:pt>
                <c:pt idx="36">
                  <c:v>1132.137477765041</c:v>
                </c:pt>
                <c:pt idx="37">
                  <c:v>1353.9237205067147</c:v>
                </c:pt>
                <c:pt idx="38">
                  <c:v>1266.9908989552341</c:v>
                </c:pt>
                <c:pt idx="39">
                  <c:v>1251.7348212253139</c:v>
                </c:pt>
                <c:pt idx="40">
                  <c:v>1358.9822067337423</c:v>
                </c:pt>
                <c:pt idx="41">
                  <c:v>1468.1701160083473</c:v>
                </c:pt>
                <c:pt idx="42">
                  <c:v>1369.0825782003028</c:v>
                </c:pt>
                <c:pt idx="43">
                  <c:v>1365.5708913509586</c:v>
                </c:pt>
                <c:pt idx="44">
                  <c:v>1356.2437516902914</c:v>
                </c:pt>
                <c:pt idx="45">
                  <c:v>1615.614075985879</c:v>
                </c:pt>
                <c:pt idx="46">
                  <c:v>1601.0427120612924</c:v>
                </c:pt>
                <c:pt idx="47">
                  <c:v>1542.193118811871</c:v>
                </c:pt>
                <c:pt idx="48">
                  <c:v>1513.6515985995532</c:v>
                </c:pt>
                <c:pt idx="49">
                  <c:v>1797.1488608259424</c:v>
                </c:pt>
                <c:pt idx="50">
                  <c:v>1731.2434087457445</c:v>
                </c:pt>
                <c:pt idx="51">
                  <c:v>1738.4962291279599</c:v>
                </c:pt>
                <c:pt idx="52">
                  <c:v>1762.249145252739</c:v>
                </c:pt>
                <c:pt idx="53">
                  <c:v>1955.6364102334474</c:v>
                </c:pt>
                <c:pt idx="54">
                  <c:v>1970.4689695794539</c:v>
                </c:pt>
                <c:pt idx="55">
                  <c:v>1882.3311454442335</c:v>
                </c:pt>
                <c:pt idx="56">
                  <c:v>2092.3036585787531</c:v>
                </c:pt>
                <c:pt idx="57">
                  <c:v>2398.2151296824477</c:v>
                </c:pt>
                <c:pt idx="58">
                  <c:v>2137.0145478570298</c:v>
                </c:pt>
                <c:pt idx="59">
                  <c:v>2147.4892536345847</c:v>
                </c:pt>
                <c:pt idx="60">
                  <c:v>2428.4163426509199</c:v>
                </c:pt>
                <c:pt idx="61">
                  <c:v>2756.2898247956218</c:v>
                </c:pt>
                <c:pt idx="62">
                  <c:v>2671.5642235842097</c:v>
                </c:pt>
                <c:pt idx="63">
                  <c:v>2593.1149413582712</c:v>
                </c:pt>
                <c:pt idx="64">
                  <c:v>2926.1077149970406</c:v>
                </c:pt>
                <c:pt idx="65">
                  <c:v>3106.3741723229809</c:v>
                </c:pt>
                <c:pt idx="66">
                  <c:v>2357.8449572848413</c:v>
                </c:pt>
                <c:pt idx="67">
                  <c:v>2212.5503750062485</c:v>
                </c:pt>
                <c:pt idx="68">
                  <c:v>2300.655419738604</c:v>
                </c:pt>
                <c:pt idx="69">
                  <c:v>2161.2016555094297</c:v>
                </c:pt>
                <c:pt idx="70">
                  <c:v>1706.0908893759206</c:v>
                </c:pt>
                <c:pt idx="71">
                  <c:v>1731.2016131274204</c:v>
                </c:pt>
                <c:pt idx="72">
                  <c:v>1635.9864072851635</c:v>
                </c:pt>
                <c:pt idx="73">
                  <c:v>1588.877945563675</c:v>
                </c:pt>
                <c:pt idx="74">
                  <c:v>1439.4945371829206</c:v>
                </c:pt>
                <c:pt idx="75">
                  <c:v>1409.0337783198952</c:v>
                </c:pt>
                <c:pt idx="76">
                  <c:v>1528.4299084219308</c:v>
                </c:pt>
                <c:pt idx="77">
                  <c:v>1675.9384041079729</c:v>
                </c:pt>
                <c:pt idx="78">
                  <c:v>1557.3772783978343</c:v>
                </c:pt>
                <c:pt idx="79">
                  <c:v>1557.8831806968765</c:v>
                </c:pt>
                <c:pt idx="80">
                  <c:v>1377.6241197569975</c:v>
                </c:pt>
                <c:pt idx="81">
                  <c:v>2161.9005533292438</c:v>
                </c:pt>
                <c:pt idx="82">
                  <c:v>1985.6894050228593</c:v>
                </c:pt>
                <c:pt idx="83">
                  <c:v>1855.1444887230532</c:v>
                </c:pt>
                <c:pt idx="84">
                  <c:v>1867.2131840795639</c:v>
                </c:pt>
                <c:pt idx="85">
                  <c:v>1168.3714770007357</c:v>
                </c:pt>
                <c:pt idx="86">
                  <c:v>1381.7322679502281</c:v>
                </c:pt>
                <c:pt idx="87">
                  <c:v>1457.5034631461908</c:v>
                </c:pt>
                <c:pt idx="88">
                  <c:v>1451.4076102911827</c:v>
                </c:pt>
                <c:pt idx="89">
                  <c:v>1389.333666531719</c:v>
                </c:pt>
                <c:pt idx="90">
                  <c:v>1475.1775506158115</c:v>
                </c:pt>
                <c:pt idx="91">
                  <c:v>1437.6626660519312</c:v>
                </c:pt>
                <c:pt idx="92">
                  <c:v>1441.9987441736694</c:v>
                </c:pt>
                <c:pt idx="93">
                  <c:v>1466.3719219210152</c:v>
                </c:pt>
                <c:pt idx="94">
                  <c:v>1473.3814178519324</c:v>
                </c:pt>
                <c:pt idx="95">
                  <c:v>1531.5647300043436</c:v>
                </c:pt>
                <c:pt idx="96">
                  <c:v>1680.588506429483</c:v>
                </c:pt>
                <c:pt idx="97">
                  <c:v>1944.9545122972299</c:v>
                </c:pt>
                <c:pt idx="98">
                  <c:v>1915.7448777368522</c:v>
                </c:pt>
                <c:pt idx="99">
                  <c:v>1995.5678549271975</c:v>
                </c:pt>
                <c:pt idx="100">
                  <c:v>2283.5103904410203</c:v>
                </c:pt>
                <c:pt idx="101">
                  <c:v>3263.6688836164531</c:v>
                </c:pt>
                <c:pt idx="102">
                  <c:v>3246.8773740496808</c:v>
                </c:pt>
                <c:pt idx="103">
                  <c:v>3468.7636293332539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9-F641-90D1-9309B04B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84560"/>
        <c:axId val="526891632"/>
      </c:lineChart>
      <c:catAx>
        <c:axId val="508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1632"/>
        <c:crosses val="autoZero"/>
        <c:auto val="1"/>
        <c:lblAlgn val="ctr"/>
        <c:lblOffset val="100"/>
        <c:noMultiLvlLbl val="0"/>
      </c:catAx>
      <c:valAx>
        <c:axId val="526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Revenues vs Forecasted Revenues (Dynamic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Q2'!$AO$4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Q2'!$AU$5:$AU$108</c:f>
              <c:numCache>
                <c:formatCode>General</c:formatCode>
                <c:ptCount val="104"/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Q2'!$AV$5:$AV$108</c:f>
              <c:numCache>
                <c:formatCode>General</c:formatCode>
                <c:ptCount val="104"/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5-6B48-923A-6281E997645B}"/>
            </c:ext>
          </c:extLst>
        </c:ser>
        <c:ser>
          <c:idx val="1"/>
          <c:order val="1"/>
          <c:tx>
            <c:strRef>
              <c:f>'Part 2 Q2'!$AP$4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Q2'!$AU$5:$AU$108</c:f>
              <c:numCache>
                <c:formatCode>General</c:formatCode>
                <c:ptCount val="104"/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'Part 2 Q2'!$AW$5:$AW$108</c:f>
              <c:numCache>
                <c:formatCode>General</c:formatCode>
                <c:ptCount val="104"/>
                <c:pt idx="8">
                  <c:v>126.099939302613</c:v>
                </c:pt>
                <c:pt idx="9">
                  <c:v>139.57590211011185</c:v>
                </c:pt>
                <c:pt idx="10">
                  <c:v>144.09502377691354</c:v>
                </c:pt>
                <c:pt idx="11">
                  <c:v>150.78508711058691</c:v>
                </c:pt>
                <c:pt idx="12">
                  <c:v>199.39474377024209</c:v>
                </c:pt>
                <c:pt idx="13">
                  <c:v>219.78887812647136</c:v>
                </c:pt>
                <c:pt idx="14">
                  <c:v>241.42860923579127</c:v>
                </c:pt>
                <c:pt idx="15">
                  <c:v>277.06944876761912</c:v>
                </c:pt>
                <c:pt idx="16">
                  <c:v>309.92198812738883</c:v>
                </c:pt>
                <c:pt idx="17">
                  <c:v>327.7980319366369</c:v>
                </c:pt>
                <c:pt idx="18">
                  <c:v>326.52642150043232</c:v>
                </c:pt>
                <c:pt idx="19">
                  <c:v>414.83770210192176</c:v>
                </c:pt>
                <c:pt idx="20">
                  <c:v>508.75658037302497</c:v>
                </c:pt>
                <c:pt idx="21">
                  <c:v>683.45134991496661</c:v>
                </c:pt>
                <c:pt idx="22">
                  <c:v>553.13454588794139</c:v>
                </c:pt>
                <c:pt idx="23">
                  <c:v>432.57967769655801</c:v>
                </c:pt>
                <c:pt idx="24">
                  <c:v>451.21017129615149</c:v>
                </c:pt>
                <c:pt idx="25">
                  <c:v>474.83770776857449</c:v>
                </c:pt>
                <c:pt idx="26">
                  <c:v>455.27969372698254</c:v>
                </c:pt>
                <c:pt idx="27">
                  <c:v>463.96134865597179</c:v>
                </c:pt>
                <c:pt idx="28">
                  <c:v>545.61065199610368</c:v>
                </c:pt>
                <c:pt idx="29">
                  <c:v>589.18641853264808</c:v>
                </c:pt>
                <c:pt idx="30">
                  <c:v>625.77152833309071</c:v>
                </c:pt>
                <c:pt idx="31">
                  <c:v>669.06695129640252</c:v>
                </c:pt>
                <c:pt idx="32">
                  <c:v>830.0574403353944</c:v>
                </c:pt>
                <c:pt idx="33">
                  <c:v>962.95477983791386</c:v>
                </c:pt>
                <c:pt idx="34">
                  <c:v>972.24849267730997</c:v>
                </c:pt>
                <c:pt idx="35">
                  <c:v>1058.8828682920519</c:v>
                </c:pt>
                <c:pt idx="36">
                  <c:v>1249.7907733751679</c:v>
                </c:pt>
                <c:pt idx="37">
                  <c:v>1337.1887436901359</c:v>
                </c:pt>
                <c:pt idx="38">
                  <c:v>1381.6422181445455</c:v>
                </c:pt>
                <c:pt idx="39">
                  <c:v>1375.169246588865</c:v>
                </c:pt>
                <c:pt idx="40">
                  <c:v>1494.4116542753559</c:v>
                </c:pt>
                <c:pt idx="41">
                  <c:v>1430.0113940032811</c:v>
                </c:pt>
                <c:pt idx="42">
                  <c:v>1452.4352910398572</c:v>
                </c:pt>
                <c:pt idx="43">
                  <c:v>1471.9927979471183</c:v>
                </c:pt>
                <c:pt idx="44">
                  <c:v>1472.5722276185197</c:v>
                </c:pt>
                <c:pt idx="45">
                  <c:v>1530.9565698213391</c:v>
                </c:pt>
                <c:pt idx="46">
                  <c:v>1662.8425792803423</c:v>
                </c:pt>
                <c:pt idx="47">
                  <c:v>1649.8144449279916</c:v>
                </c:pt>
                <c:pt idx="48">
                  <c:v>1660.7951694021492</c:v>
                </c:pt>
                <c:pt idx="49">
                  <c:v>1705.5397563343331</c:v>
                </c:pt>
                <c:pt idx="50">
                  <c:v>1774.3528995862766</c:v>
                </c:pt>
                <c:pt idx="51">
                  <c:v>1832.7806453139206</c:v>
                </c:pt>
                <c:pt idx="52">
                  <c:v>1939.3483651350639</c:v>
                </c:pt>
                <c:pt idx="53">
                  <c:v>1868.0073152250927</c:v>
                </c:pt>
                <c:pt idx="54">
                  <c:v>2005.4024441112792</c:v>
                </c:pt>
                <c:pt idx="55">
                  <c:v>1981.9606942858832</c:v>
                </c:pt>
                <c:pt idx="56">
                  <c:v>2272.2877226052979</c:v>
                </c:pt>
                <c:pt idx="57">
                  <c:v>2331.9260851107306</c:v>
                </c:pt>
                <c:pt idx="58">
                  <c:v>2195.9535593050891</c:v>
                </c:pt>
                <c:pt idx="59">
                  <c:v>2271.4568551645834</c:v>
                </c:pt>
                <c:pt idx="60">
                  <c:v>2620.8099370111736</c:v>
                </c:pt>
                <c:pt idx="61">
                  <c:v>2664.9980230626311</c:v>
                </c:pt>
                <c:pt idx="62">
                  <c:v>2753.3506681140379</c:v>
                </c:pt>
                <c:pt idx="63">
                  <c:v>2788.0690200015551</c:v>
                </c:pt>
                <c:pt idx="64">
                  <c:v>3157.1389266689421</c:v>
                </c:pt>
                <c:pt idx="65">
                  <c:v>3032.616685365957</c:v>
                </c:pt>
                <c:pt idx="66">
                  <c:v>2447.4219695156717</c:v>
                </c:pt>
                <c:pt idx="67">
                  <c:v>2356.7761670030181</c:v>
                </c:pt>
                <c:pt idx="68">
                  <c:v>2409.3902399476251</c:v>
                </c:pt>
                <c:pt idx="69">
                  <c:v>1871.10335319198</c:v>
                </c:pt>
                <c:pt idx="70">
                  <c:v>1639.1277105199665</c:v>
                </c:pt>
                <c:pt idx="71">
                  <c:v>1766.4855104001933</c:v>
                </c:pt>
                <c:pt idx="72">
                  <c:v>1652.474425373231</c:v>
                </c:pt>
                <c:pt idx="73">
                  <c:v>1212.6916395498324</c:v>
                </c:pt>
                <c:pt idx="74">
                  <c:v>1335.8943384602617</c:v>
                </c:pt>
                <c:pt idx="75">
                  <c:v>1422.9520416072303</c:v>
                </c:pt>
                <c:pt idx="76">
                  <c:v>1545.1853698771451</c:v>
                </c:pt>
                <c:pt idx="77">
                  <c:v>1352.4745942006093</c:v>
                </c:pt>
                <c:pt idx="78">
                  <c:v>1512.9951441288101</c:v>
                </c:pt>
                <c:pt idx="79">
                  <c:v>1647.7362291214108</c:v>
                </c:pt>
                <c:pt idx="80">
                  <c:v>1476.9460539997226</c:v>
                </c:pt>
                <c:pt idx="81">
                  <c:v>1848.5388930699294</c:v>
                </c:pt>
                <c:pt idx="82">
                  <c:v>2017.1932902524425</c:v>
                </c:pt>
                <c:pt idx="83">
                  <c:v>2008.0401679644949</c:v>
                </c:pt>
                <c:pt idx="84">
                  <c:v>2127.7154743143692</c:v>
                </c:pt>
                <c:pt idx="85">
                  <c:v>927.53986840771233</c:v>
                </c:pt>
                <c:pt idx="86">
                  <c:v>1246.6312738429556</c:v>
                </c:pt>
                <c:pt idx="87">
                  <c:v>1472.7312168151011</c:v>
                </c:pt>
                <c:pt idx="88">
                  <c:v>1540.4356445007147</c:v>
                </c:pt>
                <c:pt idx="89">
                  <c:v>1194.5192719471261</c:v>
                </c:pt>
                <c:pt idx="90">
                  <c:v>1387.5351764880497</c:v>
                </c:pt>
                <c:pt idx="91">
                  <c:v>1480.459514199657</c:v>
                </c:pt>
                <c:pt idx="92">
                  <c:v>1540.5883897567192</c:v>
                </c:pt>
                <c:pt idx="93">
                  <c:v>1327.2680801753272</c:v>
                </c:pt>
                <c:pt idx="94">
                  <c:v>1402.1249327641838</c:v>
                </c:pt>
                <c:pt idx="95">
                  <c:v>1577.3657260846005</c:v>
                </c:pt>
                <c:pt idx="96">
                  <c:v>1793.2846874377542</c:v>
                </c:pt>
                <c:pt idx="97">
                  <c:v>1860.4680107856002</c:v>
                </c:pt>
                <c:pt idx="98">
                  <c:v>1925.634695490319</c:v>
                </c:pt>
                <c:pt idx="99">
                  <c:v>2115.8051293074327</c:v>
                </c:pt>
                <c:pt idx="100">
                  <c:v>2467.3881149535118</c:v>
                </c:pt>
                <c:pt idx="101">
                  <c:v>3224.2470578030866</c:v>
                </c:pt>
                <c:pt idx="102">
                  <c:v>3419.9235664423986</c:v>
                </c:pt>
                <c:pt idx="103">
                  <c:v>3779.5343620570188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5-6B48-923A-6281E997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97471"/>
        <c:axId val="2113698719"/>
      </c:scatterChart>
      <c:valAx>
        <c:axId val="21136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8719"/>
        <c:crosses val="autoZero"/>
        <c:crossBetween val="midCat"/>
        <c:majorUnit val="4"/>
      </c:valAx>
      <c:valAx>
        <c:axId val="2113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50800</xdr:colOff>
          <xdr:row>2</xdr:row>
          <xdr:rowOff>25400</xdr:rowOff>
        </xdr:from>
        <xdr:to>
          <xdr:col>15</xdr:col>
          <xdr:colOff>88900</xdr:colOff>
          <xdr:row>5</xdr:row>
          <xdr:rowOff>63500</xdr:rowOff>
        </xdr:to>
        <xdr:sp macro="" textlink="">
          <xdr:nvSpPr>
            <xdr:cNvPr id="5121" name="Object 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63500</xdr:colOff>
          <xdr:row>5</xdr:row>
          <xdr:rowOff>190500</xdr:rowOff>
        </xdr:from>
        <xdr:to>
          <xdr:col>16</xdr:col>
          <xdr:colOff>381000</xdr:colOff>
          <xdr:row>10</xdr:row>
          <xdr:rowOff>88900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44173</xdr:colOff>
      <xdr:row>15</xdr:row>
      <xdr:rowOff>126998</xdr:rowOff>
    </xdr:from>
    <xdr:to>
      <xdr:col>15</xdr:col>
      <xdr:colOff>629478</xdr:colOff>
      <xdr:row>30</xdr:row>
      <xdr:rowOff>176694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</xdr:row>
          <xdr:rowOff>127000</xdr:rowOff>
        </xdr:from>
        <xdr:to>
          <xdr:col>15</xdr:col>
          <xdr:colOff>279400</xdr:colOff>
          <xdr:row>8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50800</xdr:colOff>
          <xdr:row>8</xdr:row>
          <xdr:rowOff>127000</xdr:rowOff>
        </xdr:from>
        <xdr:to>
          <xdr:col>15</xdr:col>
          <xdr:colOff>596900</xdr:colOff>
          <xdr:row>13</xdr:row>
          <xdr:rowOff>101600</xdr:rowOff>
        </xdr:to>
        <xdr:sp macro="" textlink="">
          <xdr:nvSpPr>
            <xdr:cNvPr id="6146" name="Object 5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17</xdr:row>
      <xdr:rowOff>139700</xdr:rowOff>
    </xdr:from>
    <xdr:to>
      <xdr:col>16</xdr:col>
      <xdr:colOff>590550</xdr:colOff>
      <xdr:row>34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14</xdr:row>
      <xdr:rowOff>38100</xdr:rowOff>
    </xdr:from>
    <xdr:to>
      <xdr:col>21</xdr:col>
      <xdr:colOff>254000</xdr:colOff>
      <xdr:row>37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22224</xdr:colOff>
      <xdr:row>12</xdr:row>
      <xdr:rowOff>12700</xdr:rowOff>
    </xdr:from>
    <xdr:to>
      <xdr:col>27</xdr:col>
      <xdr:colOff>95249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104D-A65C-4446-BB46-D82F40BD12D6}">
  <sheetPr>
    <tabColor theme="0" tint="-0.499984740745262"/>
  </sheetPr>
  <dimension ref="A1:K29"/>
  <sheetViews>
    <sheetView showGridLines="0" showRowColHeaders="0" zoomScale="113" workbookViewId="0">
      <selection activeCell="F9" sqref="F9"/>
    </sheetView>
  </sheetViews>
  <sheetFormatPr baseColWidth="10" defaultColWidth="0" defaultRowHeight="15" zeroHeight="1" x14ac:dyDescent="0.2"/>
  <cols>
    <col min="1" max="1" width="2.83203125" style="53" customWidth="1"/>
    <col min="2" max="2" width="10.83203125" customWidth="1"/>
    <col min="3" max="3" width="7.6640625" customWidth="1"/>
    <col min="4" max="10" width="10.83203125" customWidth="1"/>
    <col min="11" max="11" width="2.83203125" style="53" customWidth="1"/>
    <col min="12" max="16384" width="10.83203125" hidden="1"/>
  </cols>
  <sheetData>
    <row r="1" spans="4:6" s="53" customFormat="1" x14ac:dyDescent="0.2"/>
    <row r="2" spans="4:6" x14ac:dyDescent="0.2"/>
    <row r="3" spans="4:6" x14ac:dyDescent="0.2"/>
    <row r="4" spans="4:6" x14ac:dyDescent="0.2"/>
    <row r="5" spans="4:6" x14ac:dyDescent="0.2"/>
    <row r="6" spans="4:6" x14ac:dyDescent="0.2"/>
    <row r="7" spans="4:6" x14ac:dyDescent="0.2"/>
    <row r="8" spans="4:6" ht="62" x14ac:dyDescent="0.7">
      <c r="D8" s="57" t="s">
        <v>52</v>
      </c>
    </row>
    <row r="9" spans="4:6" ht="24" x14ac:dyDescent="0.3">
      <c r="F9" s="54" t="s">
        <v>53</v>
      </c>
    </row>
    <row r="10" spans="4:6" x14ac:dyDescent="0.2"/>
    <row r="11" spans="4:6" x14ac:dyDescent="0.2"/>
    <row r="12" spans="4:6" x14ac:dyDescent="0.2"/>
    <row r="13" spans="4:6" x14ac:dyDescent="0.2"/>
    <row r="14" spans="4:6" x14ac:dyDescent="0.2"/>
    <row r="15" spans="4:6" ht="24" x14ac:dyDescent="0.3">
      <c r="D15" s="54" t="s">
        <v>54</v>
      </c>
    </row>
    <row r="16" spans="4: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s="53" customFormat="1" x14ac:dyDescent="0.2"/>
    <row r="29" s="53" customFormat="1" hidden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8EAA-751F-CE4A-9664-A88D3F6829BB}">
  <sheetPr>
    <tabColor theme="9" tint="0.59999389629810485"/>
  </sheetPr>
  <dimension ref="A1:R31"/>
  <sheetViews>
    <sheetView showGridLines="0" topLeftCell="A3" zoomScaleNormal="100" workbookViewId="0">
      <selection activeCell="C31" sqref="C31"/>
    </sheetView>
  </sheetViews>
  <sheetFormatPr baseColWidth="10" defaultColWidth="8.83203125" defaultRowHeight="15" x14ac:dyDescent="0.2"/>
  <cols>
    <col min="2" max="2" width="13.1640625" customWidth="1"/>
    <col min="3" max="3" width="18.5" customWidth="1"/>
    <col min="4" max="4" width="19.6640625" customWidth="1"/>
    <col min="5" max="5" width="19.1640625" customWidth="1"/>
    <col min="7" max="7" width="15.1640625" customWidth="1"/>
    <col min="8" max="8" width="16.33203125" customWidth="1"/>
  </cols>
  <sheetData>
    <row r="1" spans="1:18" s="14" customFormat="1" ht="21" x14ac:dyDescent="0.25">
      <c r="A1" s="12" t="s">
        <v>15</v>
      </c>
      <c r="B1" s="13"/>
      <c r="C1" s="12" t="s">
        <v>14</v>
      </c>
    </row>
    <row r="2" spans="1:18" x14ac:dyDescent="0.2">
      <c r="K2" s="7"/>
      <c r="L2" s="7"/>
      <c r="M2" s="7"/>
      <c r="N2" s="7"/>
      <c r="O2" s="7"/>
      <c r="P2" s="7"/>
      <c r="Q2" s="7"/>
      <c r="R2" s="7"/>
    </row>
    <row r="3" spans="1:18" x14ac:dyDescent="0.2">
      <c r="K3" s="7"/>
      <c r="L3" s="7"/>
      <c r="M3" s="7"/>
      <c r="N3" s="7"/>
      <c r="O3" s="7"/>
      <c r="P3" s="7"/>
      <c r="Q3" s="7"/>
      <c r="R3" s="7"/>
    </row>
    <row r="4" spans="1:18" x14ac:dyDescent="0.2">
      <c r="K4" s="7"/>
      <c r="L4" s="7"/>
      <c r="M4" s="7"/>
      <c r="N4" s="7"/>
      <c r="O4" s="7"/>
      <c r="P4" s="7"/>
      <c r="Q4" s="7"/>
      <c r="R4" s="7"/>
    </row>
    <row r="5" spans="1:18" x14ac:dyDescent="0.2">
      <c r="B5" s="8"/>
      <c r="K5" s="7"/>
      <c r="L5" s="7"/>
      <c r="M5" s="7"/>
      <c r="N5" s="7"/>
      <c r="O5" s="7"/>
      <c r="P5" s="7"/>
      <c r="Q5" s="7"/>
      <c r="R5" s="7"/>
    </row>
    <row r="6" spans="1:18" x14ac:dyDescent="0.2">
      <c r="C6" s="22" t="s">
        <v>4</v>
      </c>
      <c r="D6" s="22" t="s">
        <v>5</v>
      </c>
      <c r="E6" s="22" t="s">
        <v>3</v>
      </c>
      <c r="K6" s="7"/>
      <c r="L6" s="7"/>
      <c r="M6" s="7"/>
      <c r="N6" s="7"/>
      <c r="O6" s="7"/>
      <c r="P6" s="7"/>
      <c r="Q6" s="7"/>
      <c r="R6" s="7"/>
    </row>
    <row r="7" spans="1:18" x14ac:dyDescent="0.2">
      <c r="C7" s="23">
        <v>0.03</v>
      </c>
      <c r="D7" s="23">
        <v>0.4</v>
      </c>
      <c r="E7" s="24">
        <v>25000000</v>
      </c>
      <c r="K7" s="7"/>
      <c r="L7" s="7"/>
      <c r="M7" s="7"/>
      <c r="N7" s="7"/>
      <c r="O7" s="7"/>
      <c r="P7" s="7"/>
      <c r="Q7" s="7"/>
      <c r="R7" s="7"/>
    </row>
    <row r="8" spans="1:18" x14ac:dyDescent="0.2">
      <c r="K8" s="7"/>
      <c r="L8" s="7"/>
      <c r="M8" s="7"/>
      <c r="N8" s="7"/>
      <c r="O8" s="7"/>
      <c r="P8" s="7"/>
      <c r="Q8" s="7"/>
      <c r="R8" s="7"/>
    </row>
    <row r="9" spans="1:18" x14ac:dyDescent="0.2">
      <c r="K9" s="7"/>
      <c r="L9" s="7"/>
      <c r="M9" s="7"/>
      <c r="N9" s="7"/>
      <c r="O9" s="7"/>
      <c r="P9" s="7"/>
      <c r="Q9" s="7"/>
      <c r="R9" s="7"/>
    </row>
    <row r="10" spans="1:18" x14ac:dyDescent="0.2">
      <c r="B10" s="10"/>
      <c r="C10" s="10"/>
      <c r="D10" s="10"/>
      <c r="E10" s="10"/>
      <c r="F10" s="11" t="s">
        <v>6</v>
      </c>
      <c r="G10" s="10"/>
      <c r="H10" s="10"/>
      <c r="K10" s="7"/>
      <c r="L10" s="7"/>
      <c r="M10" s="7"/>
      <c r="N10" s="7"/>
      <c r="O10" s="7"/>
      <c r="P10" s="7"/>
      <c r="Q10" s="7"/>
      <c r="R10" s="7"/>
    </row>
    <row r="11" spans="1:18" x14ac:dyDescent="0.2">
      <c r="B11" s="11" t="s">
        <v>6</v>
      </c>
      <c r="C11" s="11" t="s">
        <v>7</v>
      </c>
      <c r="D11" s="11" t="s">
        <v>8</v>
      </c>
      <c r="E11" s="11" t="s">
        <v>9</v>
      </c>
      <c r="F11" s="2">
        <v>0</v>
      </c>
      <c r="G11" s="11" t="s">
        <v>10</v>
      </c>
      <c r="H11" s="11" t="s">
        <v>11</v>
      </c>
      <c r="K11" s="7"/>
      <c r="L11" s="7"/>
      <c r="M11" s="7"/>
      <c r="N11" s="7"/>
      <c r="O11" s="7"/>
      <c r="P11" s="7"/>
      <c r="Q11" s="7"/>
      <c r="R11" s="7"/>
    </row>
    <row r="12" spans="1:18" x14ac:dyDescent="0.2">
      <c r="B12" s="2">
        <v>1</v>
      </c>
      <c r="C12" s="3">
        <f>$E$7*$C$7</f>
        <v>750000</v>
      </c>
      <c r="D12" s="4">
        <f>C12</f>
        <v>750000</v>
      </c>
      <c r="E12" s="5">
        <f t="shared" ref="E12:E31" si="0">D12/$E$7</f>
        <v>0.03</v>
      </c>
      <c r="F12" s="2">
        <v>1</v>
      </c>
      <c r="G12" s="6">
        <f>D12</f>
        <v>750000</v>
      </c>
      <c r="H12" s="4">
        <f>$D$7*(0/$E$7)*($E$7-0)</f>
        <v>0</v>
      </c>
      <c r="K12" s="7"/>
      <c r="L12" s="9" t="s">
        <v>13</v>
      </c>
      <c r="M12" s="9"/>
      <c r="N12" s="7"/>
      <c r="O12" s="7"/>
      <c r="P12" s="7"/>
      <c r="Q12" s="7"/>
      <c r="R12" s="7"/>
    </row>
    <row r="13" spans="1:18" x14ac:dyDescent="0.2">
      <c r="B13" s="2">
        <v>2</v>
      </c>
      <c r="C13" s="6">
        <f t="shared" ref="C13:C31" si="1">($C$7*$E$7) + (($D$7-$C$7)*D12) - (($D$7/$E$7)*D12^2)</f>
        <v>1018500</v>
      </c>
      <c r="D13" s="6">
        <f t="shared" ref="D13:D31" si="2">D12+C13</f>
        <v>1768500</v>
      </c>
      <c r="E13" s="5">
        <f t="shared" si="0"/>
        <v>7.0739999999999997E-2</v>
      </c>
      <c r="F13" s="2">
        <v>2</v>
      </c>
      <c r="G13" s="6">
        <f t="shared" ref="G13:G31" si="3">$C$7*($E$7-D12)</f>
        <v>727500</v>
      </c>
      <c r="H13" s="4">
        <f t="shared" ref="H13:H31" si="4">$D$7*(D12/$E$7)*($E$7-D12)</f>
        <v>291000</v>
      </c>
      <c r="K13" s="7"/>
      <c r="L13" s="9" t="s">
        <v>12</v>
      </c>
      <c r="M13" s="9"/>
      <c r="N13" s="7"/>
      <c r="O13" s="7"/>
      <c r="P13" s="7"/>
      <c r="Q13" s="7"/>
      <c r="R13" s="7"/>
    </row>
    <row r="14" spans="1:18" x14ac:dyDescent="0.2">
      <c r="B14" s="2">
        <v>3</v>
      </c>
      <c r="C14" s="6">
        <f t="shared" si="1"/>
        <v>1354303.524</v>
      </c>
      <c r="D14" s="4">
        <f t="shared" si="2"/>
        <v>3122803.5240000002</v>
      </c>
      <c r="E14" s="5">
        <f t="shared" si="0"/>
        <v>0.12491214096000001</v>
      </c>
      <c r="F14" s="2">
        <v>3</v>
      </c>
      <c r="G14" s="6">
        <f t="shared" si="3"/>
        <v>696945</v>
      </c>
      <c r="H14" s="4">
        <f t="shared" si="4"/>
        <v>657358.52400000009</v>
      </c>
    </row>
    <row r="15" spans="1:18" x14ac:dyDescent="0.2">
      <c r="B15" s="2">
        <v>4</v>
      </c>
      <c r="C15" s="6">
        <f t="shared" si="1"/>
        <v>1749406.874287891</v>
      </c>
      <c r="D15" s="4">
        <f t="shared" si="2"/>
        <v>4872210.3982878914</v>
      </c>
      <c r="E15" s="5">
        <f t="shared" si="0"/>
        <v>0.19488841593151565</v>
      </c>
      <c r="F15" s="2">
        <v>4</v>
      </c>
      <c r="G15" s="6">
        <f t="shared" si="3"/>
        <v>656315.89428000001</v>
      </c>
      <c r="H15" s="4">
        <f t="shared" si="4"/>
        <v>1093090.9800078911</v>
      </c>
    </row>
    <row r="16" spans="1:18" x14ac:dyDescent="0.2">
      <c r="B16" s="2">
        <v>5</v>
      </c>
      <c r="C16" s="6">
        <f t="shared" si="1"/>
        <v>2172902.9007235654</v>
      </c>
      <c r="D16" s="4">
        <f t="shared" si="2"/>
        <v>7045113.2990114568</v>
      </c>
      <c r="E16" s="5">
        <f t="shared" si="0"/>
        <v>0.28180453196045829</v>
      </c>
      <c r="F16" s="2">
        <v>5</v>
      </c>
      <c r="G16" s="6">
        <f t="shared" si="3"/>
        <v>603833.68805136322</v>
      </c>
      <c r="H16" s="4">
        <f t="shared" si="4"/>
        <v>1569069.2126722021</v>
      </c>
    </row>
    <row r="17" spans="2:8" x14ac:dyDescent="0.2">
      <c r="B17" s="2">
        <v>6</v>
      </c>
      <c r="C17" s="6">
        <f t="shared" si="1"/>
        <v>2562553.9782997095</v>
      </c>
      <c r="D17" s="4">
        <f t="shared" si="2"/>
        <v>9607667.2773111667</v>
      </c>
      <c r="E17" s="5">
        <f t="shared" si="0"/>
        <v>0.3843066910924467</v>
      </c>
      <c r="F17" s="2">
        <v>6</v>
      </c>
      <c r="G17" s="6">
        <f t="shared" si="3"/>
        <v>538646.60102965625</v>
      </c>
      <c r="H17" s="4">
        <f t="shared" si="4"/>
        <v>2023907.3772700534</v>
      </c>
    </row>
    <row r="18" spans="2:8" x14ac:dyDescent="0.2">
      <c r="B18" s="2">
        <v>7</v>
      </c>
      <c r="C18" s="6">
        <f t="shared" si="1"/>
        <v>2827920.5644208789</v>
      </c>
      <c r="D18" s="4">
        <f t="shared" si="2"/>
        <v>12435587.841732046</v>
      </c>
      <c r="E18" s="5">
        <f t="shared" si="0"/>
        <v>0.49742351366928184</v>
      </c>
      <c r="F18" s="2">
        <v>7</v>
      </c>
      <c r="G18" s="6">
        <f t="shared" si="3"/>
        <v>461769.98168066499</v>
      </c>
      <c r="H18" s="4">
        <f t="shared" si="4"/>
        <v>2366150.5827402147</v>
      </c>
    </row>
    <row r="19" spans="2:8" x14ac:dyDescent="0.2">
      <c r="B19" s="2">
        <v>8</v>
      </c>
      <c r="C19" s="6">
        <f t="shared" si="1"/>
        <v>2876865.9819299146</v>
      </c>
      <c r="D19" s="4">
        <f t="shared" si="2"/>
        <v>15312453.823661961</v>
      </c>
      <c r="E19" s="5">
        <f t="shared" si="0"/>
        <v>0.61249815294647847</v>
      </c>
      <c r="F19" s="2">
        <v>8</v>
      </c>
      <c r="G19" s="6">
        <f t="shared" si="3"/>
        <v>376932.36474803864</v>
      </c>
      <c r="H19" s="4">
        <f t="shared" si="4"/>
        <v>2499933.6171818762</v>
      </c>
    </row>
    <row r="20" spans="2:8" x14ac:dyDescent="0.2">
      <c r="B20" s="2">
        <v>9</v>
      </c>
      <c r="C20" s="6">
        <f t="shared" si="1"/>
        <v>2664068.0411264482</v>
      </c>
      <c r="D20" s="4">
        <f t="shared" si="2"/>
        <v>17976521.864788409</v>
      </c>
      <c r="E20" s="5">
        <f t="shared" si="0"/>
        <v>0.71906087459153634</v>
      </c>
      <c r="F20" s="2">
        <v>9</v>
      </c>
      <c r="G20" s="6">
        <f t="shared" si="3"/>
        <v>290626.38529014116</v>
      </c>
      <c r="H20" s="4">
        <f t="shared" si="4"/>
        <v>2373441.6558363074</v>
      </c>
    </row>
    <row r="21" spans="2:8" x14ac:dyDescent="0.2">
      <c r="B21" s="2">
        <v>10</v>
      </c>
      <c r="C21" s="6">
        <f t="shared" si="1"/>
        <v>2230827.6762882583</v>
      </c>
      <c r="D21" s="4">
        <f t="shared" si="2"/>
        <v>20207349.541076668</v>
      </c>
      <c r="E21" s="5">
        <f t="shared" si="0"/>
        <v>0.80829398164306665</v>
      </c>
      <c r="F21" s="2">
        <v>10</v>
      </c>
      <c r="G21" s="6">
        <f t="shared" si="3"/>
        <v>210704.34405634771</v>
      </c>
      <c r="H21" s="4">
        <f t="shared" si="4"/>
        <v>2020123.3322319118</v>
      </c>
    </row>
    <row r="22" spans="2:8" x14ac:dyDescent="0.2">
      <c r="B22" s="2">
        <v>11</v>
      </c>
      <c r="C22" s="6">
        <f t="shared" si="1"/>
        <v>1693327.7225943441</v>
      </c>
      <c r="D22" s="4">
        <f t="shared" si="2"/>
        <v>21900677.263671011</v>
      </c>
      <c r="E22" s="5">
        <f t="shared" si="0"/>
        <v>0.87602709054684047</v>
      </c>
      <c r="F22" s="2">
        <v>11</v>
      </c>
      <c r="G22" s="6">
        <f t="shared" si="3"/>
        <v>143779.51376769997</v>
      </c>
      <c r="H22" s="4">
        <f t="shared" si="4"/>
        <v>1549548.2088266446</v>
      </c>
    </row>
    <row r="23" spans="2:8" x14ac:dyDescent="0.2">
      <c r="B23" s="2">
        <v>12</v>
      </c>
      <c r="C23" s="6">
        <f t="shared" si="1"/>
        <v>1179015.9538386511</v>
      </c>
      <c r="D23" s="4">
        <f t="shared" si="2"/>
        <v>23079693.217509661</v>
      </c>
      <c r="E23" s="5">
        <f t="shared" si="0"/>
        <v>0.92318772870038646</v>
      </c>
      <c r="F23" s="2">
        <v>12</v>
      </c>
      <c r="G23" s="6">
        <f t="shared" si="3"/>
        <v>92979.682089869675</v>
      </c>
      <c r="H23" s="4">
        <f t="shared" si="4"/>
        <v>1086036.2717487828</v>
      </c>
    </row>
    <row r="24" spans="2:8" x14ac:dyDescent="0.2">
      <c r="B24" s="2">
        <v>13</v>
      </c>
      <c r="C24" s="6">
        <f t="shared" si="1"/>
        <v>766730.66624879092</v>
      </c>
      <c r="D24" s="4">
        <f t="shared" si="2"/>
        <v>23846423.883758452</v>
      </c>
      <c r="E24" s="5">
        <f t="shared" si="0"/>
        <v>0.9538569553503381</v>
      </c>
      <c r="F24" s="2">
        <v>13</v>
      </c>
      <c r="G24" s="6">
        <f t="shared" si="3"/>
        <v>57609.203474710172</v>
      </c>
      <c r="H24" s="4">
        <f t="shared" si="4"/>
        <v>709121.46277408127</v>
      </c>
    </row>
    <row r="25" spans="2:8" x14ac:dyDescent="0.2">
      <c r="B25" s="2">
        <v>14</v>
      </c>
      <c r="C25" s="6">
        <f t="shared" si="1"/>
        <v>474745.92428845726</v>
      </c>
      <c r="D25" s="4">
        <f t="shared" si="2"/>
        <v>24321169.808046907</v>
      </c>
      <c r="E25" s="5">
        <f t="shared" si="0"/>
        <v>0.97284679232187632</v>
      </c>
      <c r="F25" s="2">
        <v>14</v>
      </c>
      <c r="G25" s="6">
        <f t="shared" si="3"/>
        <v>34607.283487246445</v>
      </c>
      <c r="H25" s="4">
        <f t="shared" si="4"/>
        <v>440138.6408012124</v>
      </c>
    </row>
    <row r="26" spans="2:8" x14ac:dyDescent="0.2">
      <c r="B26" s="2">
        <v>15</v>
      </c>
      <c r="C26" s="6">
        <f t="shared" si="1"/>
        <v>284524.0156677179</v>
      </c>
      <c r="D26" s="4">
        <f t="shared" si="2"/>
        <v>24605693.823714625</v>
      </c>
      <c r="E26" s="5">
        <f t="shared" si="0"/>
        <v>0.984227752948585</v>
      </c>
      <c r="F26" s="2">
        <v>15</v>
      </c>
      <c r="G26" s="6">
        <f t="shared" si="3"/>
        <v>20364.905758592784</v>
      </c>
      <c r="H26" s="4">
        <f t="shared" si="4"/>
        <v>264159.10990912397</v>
      </c>
    </row>
    <row r="27" spans="2:8" x14ac:dyDescent="0.2">
      <c r="B27" s="2">
        <v>16</v>
      </c>
      <c r="C27" s="6">
        <f t="shared" si="1"/>
        <v>167064.0180322025</v>
      </c>
      <c r="D27" s="4">
        <f t="shared" si="2"/>
        <v>24772757.841746829</v>
      </c>
      <c r="E27" s="5">
        <f t="shared" si="0"/>
        <v>0.99091031366987314</v>
      </c>
      <c r="F27" s="2">
        <v>16</v>
      </c>
      <c r="G27" s="6">
        <f t="shared" si="3"/>
        <v>11829.185288561246</v>
      </c>
      <c r="H27" s="4">
        <f t="shared" si="4"/>
        <v>155234.83274364128</v>
      </c>
    </row>
    <row r="28" spans="2:8" x14ac:dyDescent="0.2">
      <c r="B28" s="2">
        <v>17</v>
      </c>
      <c r="C28" s="6">
        <f t="shared" si="1"/>
        <v>96887.904073063284</v>
      </c>
      <c r="D28" s="4">
        <f t="shared" si="2"/>
        <v>24869645.745819893</v>
      </c>
      <c r="E28" s="5">
        <f t="shared" si="0"/>
        <v>0.99478582983279573</v>
      </c>
      <c r="F28" s="2">
        <v>17</v>
      </c>
      <c r="G28" s="6">
        <f t="shared" si="3"/>
        <v>6817.2647475951162</v>
      </c>
      <c r="H28" s="4">
        <f t="shared" si="4"/>
        <v>90070.639325467288</v>
      </c>
    </row>
    <row r="29" spans="2:8" x14ac:dyDescent="0.2">
      <c r="B29" s="2">
        <v>18</v>
      </c>
      <c r="C29" s="6">
        <f t="shared" si="1"/>
        <v>55780.453592119738</v>
      </c>
      <c r="D29" s="4">
        <f t="shared" si="2"/>
        <v>24925426.199412011</v>
      </c>
      <c r="E29" s="5">
        <f t="shared" si="0"/>
        <v>0.99701704797648039</v>
      </c>
      <c r="F29" s="2">
        <v>18</v>
      </c>
      <c r="G29" s="6">
        <f t="shared" si="3"/>
        <v>3910.6276254032177</v>
      </c>
      <c r="H29" s="4">
        <f t="shared" si="4"/>
        <v>51869.825966717275</v>
      </c>
    </row>
    <row r="30" spans="2:8" x14ac:dyDescent="0.2">
      <c r="B30" s="2">
        <v>19</v>
      </c>
      <c r="C30" s="6">
        <f t="shared" si="1"/>
        <v>31977.754225088283</v>
      </c>
      <c r="D30" s="4">
        <f t="shared" si="2"/>
        <v>24957403.953637101</v>
      </c>
      <c r="E30" s="5">
        <f t="shared" si="0"/>
        <v>0.998296158145484</v>
      </c>
      <c r="F30" s="2">
        <v>19</v>
      </c>
      <c r="G30" s="6">
        <f t="shared" si="3"/>
        <v>2237.2140176396815</v>
      </c>
      <c r="H30" s="4">
        <f t="shared" si="4"/>
        <v>29740.540207449561</v>
      </c>
    </row>
    <row r="31" spans="2:8" x14ac:dyDescent="0.2">
      <c r="B31" s="2">
        <v>20</v>
      </c>
      <c r="C31" s="6">
        <f t="shared" si="1"/>
        <v>18287.269165394828</v>
      </c>
      <c r="D31" s="4">
        <f t="shared" si="2"/>
        <v>24975691.222802497</v>
      </c>
      <c r="E31" s="5">
        <f t="shared" si="0"/>
        <v>0.99902764891209994</v>
      </c>
      <c r="F31" s="2">
        <v>20</v>
      </c>
      <c r="G31" s="6">
        <f t="shared" si="3"/>
        <v>1277.8813908869772</v>
      </c>
      <c r="H31" s="4">
        <f t="shared" si="4"/>
        <v>17009.387774507693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10</xdr:col>
                <xdr:colOff>50800</xdr:colOff>
                <xdr:row>2</xdr:row>
                <xdr:rowOff>25400</xdr:rowOff>
              </from>
              <to>
                <xdr:col>15</xdr:col>
                <xdr:colOff>88900</xdr:colOff>
                <xdr:row>5</xdr:row>
                <xdr:rowOff>63500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>
              <from>
                <xdr:col>10</xdr:col>
                <xdr:colOff>63500</xdr:colOff>
                <xdr:row>5</xdr:row>
                <xdr:rowOff>190500</xdr:rowOff>
              </from>
              <to>
                <xdr:col>16</xdr:col>
                <xdr:colOff>381000</xdr:colOff>
                <xdr:row>10</xdr:row>
                <xdr:rowOff>88900</xdr:rowOff>
              </to>
            </anchor>
          </objectPr>
        </oleObject>
      </mc:Choice>
      <mc:Fallback>
        <oleObject progId="Equation.DSMT4" shapeId="512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875A-FC2A-1644-B810-1A5D0B82FF8E}">
  <sheetPr>
    <tabColor theme="9" tint="0.59999389629810485"/>
  </sheetPr>
  <dimension ref="A1:Q34"/>
  <sheetViews>
    <sheetView showGridLines="0" topLeftCell="A2" zoomScale="101" workbookViewId="0">
      <selection activeCell="I14" sqref="I14"/>
    </sheetView>
  </sheetViews>
  <sheetFormatPr baseColWidth="10" defaultColWidth="8.83203125" defaultRowHeight="15" x14ac:dyDescent="0.2"/>
  <cols>
    <col min="3" max="3" width="17.6640625" customWidth="1"/>
    <col min="4" max="4" width="18.83203125" customWidth="1"/>
    <col min="5" max="5" width="19.1640625" customWidth="1"/>
    <col min="7" max="7" width="16.5" customWidth="1"/>
    <col min="8" max="8" width="20.83203125" customWidth="1"/>
  </cols>
  <sheetData>
    <row r="1" spans="1:17" s="14" customFormat="1" ht="21" x14ac:dyDescent="0.25">
      <c r="A1" s="12" t="s">
        <v>16</v>
      </c>
      <c r="B1" s="13"/>
      <c r="C1" s="12" t="s">
        <v>17</v>
      </c>
    </row>
    <row r="2" spans="1:17" x14ac:dyDescent="0.2">
      <c r="I2" s="7"/>
      <c r="J2" s="7"/>
      <c r="K2" s="7"/>
      <c r="L2" s="7"/>
      <c r="M2" s="7"/>
      <c r="N2" s="7"/>
      <c r="O2" s="7"/>
      <c r="P2" s="7"/>
    </row>
    <row r="3" spans="1:17" x14ac:dyDescent="0.2">
      <c r="I3" s="7"/>
      <c r="J3" s="7"/>
      <c r="K3" s="7"/>
      <c r="L3" s="7"/>
      <c r="M3" s="7"/>
      <c r="N3" s="7"/>
      <c r="O3" s="7"/>
      <c r="P3" s="7"/>
    </row>
    <row r="4" spans="1:17" x14ac:dyDescent="0.2">
      <c r="I4" s="7"/>
      <c r="J4" s="7"/>
      <c r="K4" s="7"/>
      <c r="L4" s="7"/>
      <c r="M4" s="7"/>
      <c r="N4" s="7"/>
      <c r="O4" s="7"/>
      <c r="P4" s="7"/>
    </row>
    <row r="5" spans="1:17" x14ac:dyDescent="0.2">
      <c r="I5" s="7"/>
      <c r="J5" s="7"/>
      <c r="K5" s="7"/>
      <c r="L5" s="7"/>
      <c r="M5" s="7"/>
      <c r="N5" s="7"/>
      <c r="O5" s="7"/>
      <c r="P5" s="7"/>
    </row>
    <row r="6" spans="1:17" x14ac:dyDescent="0.2">
      <c r="I6" s="7"/>
      <c r="J6" s="7"/>
      <c r="K6" s="7"/>
      <c r="L6" s="7"/>
      <c r="M6" s="7"/>
      <c r="N6" s="7"/>
      <c r="O6" s="7"/>
      <c r="P6" s="7"/>
    </row>
    <row r="7" spans="1:17" x14ac:dyDescent="0.2">
      <c r="I7" s="7"/>
      <c r="J7" s="7"/>
      <c r="K7" s="7"/>
      <c r="L7" s="7"/>
      <c r="M7" s="7"/>
      <c r="N7" s="7"/>
      <c r="O7" s="7"/>
      <c r="P7" s="7"/>
    </row>
    <row r="8" spans="1:17" x14ac:dyDescent="0.2">
      <c r="I8" s="7"/>
      <c r="J8" s="7"/>
      <c r="K8" s="7"/>
      <c r="L8" s="7"/>
      <c r="M8" s="7"/>
      <c r="N8" s="7"/>
      <c r="O8" s="7"/>
      <c r="P8" s="7"/>
    </row>
    <row r="9" spans="1:17" x14ac:dyDescent="0.2">
      <c r="C9" s="22" t="s">
        <v>4</v>
      </c>
      <c r="D9" s="22" t="s">
        <v>5</v>
      </c>
      <c r="E9" s="22" t="s">
        <v>3</v>
      </c>
      <c r="I9" s="7"/>
      <c r="J9" s="7"/>
      <c r="K9" s="7"/>
      <c r="L9" s="7"/>
      <c r="M9" s="7"/>
      <c r="N9" s="7"/>
      <c r="O9" s="7"/>
      <c r="P9" s="7"/>
    </row>
    <row r="10" spans="1:17" x14ac:dyDescent="0.2">
      <c r="C10" s="23">
        <v>0.4</v>
      </c>
      <c r="D10" s="23">
        <v>0.03</v>
      </c>
      <c r="E10" s="24">
        <v>25000000</v>
      </c>
      <c r="I10" s="7"/>
      <c r="J10" s="7"/>
      <c r="K10" s="7"/>
      <c r="L10" s="7"/>
      <c r="M10" s="7"/>
      <c r="N10" s="7"/>
      <c r="O10" s="7"/>
      <c r="P10" s="7"/>
    </row>
    <row r="11" spans="1:17" x14ac:dyDescent="0.2">
      <c r="I11" s="7"/>
      <c r="J11" s="7"/>
      <c r="K11" s="7"/>
      <c r="L11" s="7"/>
      <c r="M11" s="7"/>
      <c r="N11" s="7"/>
      <c r="O11" s="7"/>
      <c r="P11" s="7"/>
    </row>
    <row r="12" spans="1:17" x14ac:dyDescent="0.2">
      <c r="I12" s="7"/>
      <c r="J12" s="7"/>
      <c r="K12" s="7"/>
      <c r="L12" s="7"/>
      <c r="M12" s="7"/>
      <c r="N12" s="7"/>
      <c r="O12" s="7"/>
      <c r="P12" s="7"/>
    </row>
    <row r="13" spans="1:17" x14ac:dyDescent="0.2">
      <c r="F13" s="11" t="s">
        <v>6</v>
      </c>
      <c r="I13" s="7"/>
      <c r="J13" s="7"/>
      <c r="K13" s="7"/>
      <c r="L13" s="7"/>
      <c r="M13" s="7"/>
      <c r="N13" s="7"/>
      <c r="O13" s="7"/>
      <c r="P13" s="7"/>
    </row>
    <row r="14" spans="1:17" x14ac:dyDescent="0.2">
      <c r="B14" s="11" t="s">
        <v>6</v>
      </c>
      <c r="C14" s="11" t="s">
        <v>7</v>
      </c>
      <c r="D14" s="11" t="s">
        <v>8</v>
      </c>
      <c r="E14" s="11" t="s">
        <v>9</v>
      </c>
      <c r="F14" s="2">
        <v>0</v>
      </c>
      <c r="G14" s="11" t="s">
        <v>10</v>
      </c>
      <c r="H14" s="11" t="s">
        <v>11</v>
      </c>
      <c r="I14" s="7"/>
      <c r="J14" s="7"/>
      <c r="K14" s="7"/>
      <c r="L14" s="7"/>
      <c r="M14" s="7"/>
      <c r="N14" s="7"/>
      <c r="O14" s="7"/>
      <c r="P14" s="7"/>
    </row>
    <row r="15" spans="1:17" x14ac:dyDescent="0.2">
      <c r="B15" s="2">
        <v>1</v>
      </c>
      <c r="C15" s="3">
        <f>$E$10*$C$10</f>
        <v>10000000</v>
      </c>
      <c r="D15" s="4">
        <f>C15</f>
        <v>10000000</v>
      </c>
      <c r="E15" s="15">
        <f>D15/$E$10</f>
        <v>0.4</v>
      </c>
      <c r="F15" s="2">
        <v>1</v>
      </c>
      <c r="G15" s="6">
        <f>D15</f>
        <v>10000000</v>
      </c>
      <c r="H15" s="4">
        <f>$D$10*(0/$E$10)*($E$10-0)</f>
        <v>0</v>
      </c>
      <c r="I15" s="7"/>
      <c r="J15" s="9" t="s">
        <v>13</v>
      </c>
      <c r="K15" s="9"/>
      <c r="L15" s="7"/>
      <c r="M15" s="7"/>
      <c r="N15" s="7"/>
      <c r="O15" s="7"/>
      <c r="P15" s="7"/>
      <c r="Q15" s="7"/>
    </row>
    <row r="16" spans="1:17" x14ac:dyDescent="0.2">
      <c r="B16" s="2">
        <v>2</v>
      </c>
      <c r="C16" s="4">
        <f>($C$10*$E$10) + (($D$10-$C$10)*D15) - (($D$10/$E$10)*D15^2)</f>
        <v>6180000</v>
      </c>
      <c r="D16" s="4">
        <f>D15+C16</f>
        <v>16180000</v>
      </c>
      <c r="E16" s="15">
        <f t="shared" ref="E16:E34" si="0">D16/$E$10</f>
        <v>0.6472</v>
      </c>
      <c r="F16" s="2">
        <v>2</v>
      </c>
      <c r="G16" s="6">
        <f>$C$10*($E$10-D15)</f>
        <v>6000000</v>
      </c>
      <c r="H16" s="4">
        <f>$D$10*(D15/$E$10)*($E$10-D15)</f>
        <v>180000</v>
      </c>
      <c r="I16" s="7"/>
      <c r="J16" s="9" t="s">
        <v>12</v>
      </c>
      <c r="K16" s="9"/>
      <c r="L16" s="7"/>
      <c r="M16" s="7"/>
      <c r="N16" s="7"/>
      <c r="O16" s="7"/>
      <c r="P16" s="7"/>
      <c r="Q16" s="7"/>
    </row>
    <row r="17" spans="2:17" x14ac:dyDescent="0.2">
      <c r="B17" s="2">
        <v>3</v>
      </c>
      <c r="C17" s="4">
        <f t="shared" ref="C17:C34" si="1">($C$10*$E$10) + (($D$10-$C$10)*D16) - (($D$10/$E$10)*D16^2)</f>
        <v>3699249.12</v>
      </c>
      <c r="D17" s="4">
        <f t="shared" ref="D17:D34" si="2">D16+C17</f>
        <v>19879249.120000001</v>
      </c>
      <c r="E17" s="15">
        <f t="shared" si="0"/>
        <v>0.79516996480000002</v>
      </c>
      <c r="F17" s="2">
        <v>3</v>
      </c>
      <c r="G17" s="6">
        <f t="shared" ref="G17:G34" si="3">$C$10*($E$10-D16)</f>
        <v>3528000</v>
      </c>
      <c r="H17" s="4">
        <f t="shared" ref="H17:H34" si="4">$D$10*(D16/$E$10)*($E$10-D16)</f>
        <v>171249.12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2">
      <c r="B18" s="2">
        <v>4</v>
      </c>
      <c r="C18" s="4">
        <f t="shared" si="1"/>
        <v>2170456.3709099749</v>
      </c>
      <c r="D18" s="4">
        <f t="shared" si="2"/>
        <v>22049705.490909975</v>
      </c>
      <c r="E18" s="15">
        <f t="shared" si="0"/>
        <v>0.88198821963639895</v>
      </c>
      <c r="F18" s="2">
        <v>4</v>
      </c>
      <c r="G18" s="6">
        <f t="shared" si="3"/>
        <v>2048300.3519999997</v>
      </c>
      <c r="H18" s="4">
        <f t="shared" si="4"/>
        <v>122156.01890997506</v>
      </c>
    </row>
    <row r="19" spans="2:17" x14ac:dyDescent="0.2">
      <c r="B19" s="2">
        <v>5</v>
      </c>
      <c r="C19" s="4">
        <f t="shared" si="1"/>
        <v>1258181.5536802707</v>
      </c>
      <c r="D19" s="4">
        <f t="shared" si="2"/>
        <v>23307887.044590246</v>
      </c>
      <c r="E19" s="15">
        <f t="shared" si="0"/>
        <v>0.93231548178360979</v>
      </c>
      <c r="F19" s="2">
        <v>5</v>
      </c>
      <c r="G19" s="6">
        <f t="shared" si="3"/>
        <v>1180117.80363601</v>
      </c>
      <c r="H19" s="4">
        <f t="shared" si="4"/>
        <v>78063.75004426064</v>
      </c>
    </row>
    <row r="20" spans="2:17" x14ac:dyDescent="0.2">
      <c r="B20" s="2">
        <v>6</v>
      </c>
      <c r="C20" s="4">
        <f t="shared" si="1"/>
        <v>724172.67532155651</v>
      </c>
      <c r="D20" s="4">
        <f t="shared" si="2"/>
        <v>24032059.719911803</v>
      </c>
      <c r="E20" s="15">
        <f t="shared" si="0"/>
        <v>0.9612823887964721</v>
      </c>
      <c r="F20" s="2">
        <v>6</v>
      </c>
      <c r="G20" s="6">
        <f t="shared" si="3"/>
        <v>676845.18216390163</v>
      </c>
      <c r="H20" s="4">
        <f t="shared" si="4"/>
        <v>47327.493157653982</v>
      </c>
    </row>
    <row r="21" spans="2:17" x14ac:dyDescent="0.2">
      <c r="B21" s="2">
        <v>7</v>
      </c>
      <c r="C21" s="4">
        <f t="shared" si="1"/>
        <v>415090.03037494456</v>
      </c>
      <c r="D21" s="4">
        <f t="shared" si="2"/>
        <v>24447149.750286747</v>
      </c>
      <c r="E21" s="15">
        <f t="shared" si="0"/>
        <v>0.97788599001146992</v>
      </c>
      <c r="F21" s="2">
        <v>7</v>
      </c>
      <c r="G21" s="6">
        <f t="shared" si="3"/>
        <v>387176.11203527899</v>
      </c>
      <c r="H21" s="4">
        <f t="shared" si="4"/>
        <v>27913.918339665262</v>
      </c>
    </row>
    <row r="22" spans="2:17" x14ac:dyDescent="0.2">
      <c r="B22" s="2">
        <v>8</v>
      </c>
      <c r="C22" s="4">
        <f t="shared" si="1"/>
        <v>237358.83529836859</v>
      </c>
      <c r="D22" s="4">
        <f t="shared" si="2"/>
        <v>24684508.585585114</v>
      </c>
      <c r="E22" s="15">
        <f t="shared" si="0"/>
        <v>0.98738034342340453</v>
      </c>
      <c r="F22" s="2">
        <v>8</v>
      </c>
      <c r="G22" s="6">
        <f t="shared" si="3"/>
        <v>221140.09988530132</v>
      </c>
      <c r="H22" s="4">
        <f t="shared" si="4"/>
        <v>16218.735413067989</v>
      </c>
    </row>
    <row r="23" spans="2:17" x14ac:dyDescent="0.2">
      <c r="B23" s="2">
        <v>9</v>
      </c>
      <c r="C23" s="4">
        <f t="shared" si="1"/>
        <v>135541.86639931728</v>
      </c>
      <c r="D23" s="4">
        <f t="shared" si="2"/>
        <v>24820050.451984432</v>
      </c>
      <c r="E23" s="15">
        <f t="shared" si="0"/>
        <v>0.99280201807937729</v>
      </c>
      <c r="F23" s="2">
        <v>9</v>
      </c>
      <c r="G23" s="6">
        <f t="shared" si="3"/>
        <v>126196.56576595455</v>
      </c>
      <c r="H23" s="4">
        <f t="shared" si="4"/>
        <v>9345.3006333631838</v>
      </c>
    </row>
    <row r="24" spans="2:17" x14ac:dyDescent="0.2">
      <c r="B24" s="2">
        <v>10</v>
      </c>
      <c r="C24" s="4">
        <f t="shared" si="1"/>
        <v>77339.44743889675</v>
      </c>
      <c r="D24" s="4">
        <f t="shared" si="2"/>
        <v>24897389.899423327</v>
      </c>
      <c r="E24" s="15">
        <f t="shared" si="0"/>
        <v>0.99589559597693311</v>
      </c>
      <c r="F24" s="2">
        <v>10</v>
      </c>
      <c r="G24" s="6">
        <f t="shared" si="3"/>
        <v>71979.819206227359</v>
      </c>
      <c r="H24" s="4">
        <f t="shared" si="4"/>
        <v>5359.6282326698438</v>
      </c>
    </row>
    <row r="25" spans="2:17" x14ac:dyDescent="0.2">
      <c r="B25" s="2">
        <v>11</v>
      </c>
      <c r="C25" s="4">
        <f t="shared" si="1"/>
        <v>44109.708648681408</v>
      </c>
      <c r="D25" s="4">
        <f t="shared" si="2"/>
        <v>24941499.608072009</v>
      </c>
      <c r="E25" s="15">
        <f t="shared" si="0"/>
        <v>0.99765998432288039</v>
      </c>
      <c r="F25" s="2">
        <v>11</v>
      </c>
      <c r="G25" s="6">
        <f t="shared" si="3"/>
        <v>41044.040230669081</v>
      </c>
      <c r="H25" s="4">
        <f t="shared" si="4"/>
        <v>3065.668418011755</v>
      </c>
    </row>
    <row r="26" spans="2:17" x14ac:dyDescent="0.2">
      <c r="B26" s="2">
        <v>12</v>
      </c>
      <c r="C26" s="4">
        <f t="shared" si="1"/>
        <v>25151.061774009257</v>
      </c>
      <c r="D26" s="4">
        <f t="shared" si="2"/>
        <v>24966650.669846017</v>
      </c>
      <c r="E26" s="15">
        <f t="shared" si="0"/>
        <v>0.99866602679384064</v>
      </c>
      <c r="F26" s="2">
        <v>12</v>
      </c>
      <c r="G26" s="6">
        <f t="shared" si="3"/>
        <v>23400.156771196427</v>
      </c>
      <c r="H26" s="4">
        <f t="shared" si="4"/>
        <v>1750.9050028128574</v>
      </c>
    </row>
    <row r="27" spans="2:17" x14ac:dyDescent="0.2">
      <c r="B27" s="2">
        <v>13</v>
      </c>
      <c r="C27" s="4">
        <f t="shared" si="1"/>
        <v>14338.877352827578</v>
      </c>
      <c r="D27" s="4">
        <f t="shared" si="2"/>
        <v>24980989.547198843</v>
      </c>
      <c r="E27" s="15">
        <f t="shared" si="0"/>
        <v>0.9992395818879537</v>
      </c>
      <c r="F27" s="2">
        <v>13</v>
      </c>
      <c r="G27" s="6">
        <f t="shared" si="3"/>
        <v>13339.732061593235</v>
      </c>
      <c r="H27" s="4">
        <f t="shared" si="4"/>
        <v>999.14529123342936</v>
      </c>
    </row>
    <row r="28" spans="2:17" x14ac:dyDescent="0.2">
      <c r="B28" s="2">
        <v>14</v>
      </c>
      <c r="C28" s="4">
        <f t="shared" si="1"/>
        <v>8174.0610277180094</v>
      </c>
      <c r="D28" s="4">
        <f t="shared" si="2"/>
        <v>24989163.60822656</v>
      </c>
      <c r="E28" s="15">
        <f t="shared" si="0"/>
        <v>0.99956654432906245</v>
      </c>
      <c r="F28" s="2">
        <v>14</v>
      </c>
      <c r="G28" s="6">
        <f t="shared" si="3"/>
        <v>7604.1811204627156</v>
      </c>
      <c r="H28" s="4">
        <f t="shared" si="4"/>
        <v>569.87990725585769</v>
      </c>
    </row>
    <row r="29" spans="2:17" x14ac:dyDescent="0.2">
      <c r="B29" s="2">
        <v>15</v>
      </c>
      <c r="C29" s="4">
        <f t="shared" si="1"/>
        <v>4659.5075497161597</v>
      </c>
      <c r="D29" s="4">
        <f t="shared" si="2"/>
        <v>24993823.115776278</v>
      </c>
      <c r="E29" s="15">
        <f t="shared" si="0"/>
        <v>0.99975292463105114</v>
      </c>
      <c r="F29" s="2">
        <v>15</v>
      </c>
      <c r="G29" s="6">
        <f t="shared" si="3"/>
        <v>4334.5567093759773</v>
      </c>
      <c r="H29" s="4">
        <f t="shared" si="4"/>
        <v>324.95084033919733</v>
      </c>
    </row>
    <row r="30" spans="2:17" x14ac:dyDescent="0.2">
      <c r="B30" s="2">
        <v>16</v>
      </c>
      <c r="C30" s="4">
        <f t="shared" si="1"/>
        <v>2656.014431521995</v>
      </c>
      <c r="D30" s="4">
        <f t="shared" si="2"/>
        <v>24996479.130207799</v>
      </c>
      <c r="E30" s="15">
        <f t="shared" si="0"/>
        <v>0.99985916520831197</v>
      </c>
      <c r="F30" s="2">
        <v>16</v>
      </c>
      <c r="G30" s="6">
        <f t="shared" si="3"/>
        <v>2470.7536894887689</v>
      </c>
      <c r="H30" s="4">
        <f t="shared" si="4"/>
        <v>185.26074203320172</v>
      </c>
    </row>
    <row r="31" spans="2:17" x14ac:dyDescent="0.2">
      <c r="B31" s="2">
        <v>17</v>
      </c>
      <c r="C31" s="4">
        <f t="shared" si="1"/>
        <v>1513.9591348180547</v>
      </c>
      <c r="D31" s="4">
        <f t="shared" si="2"/>
        <v>24997993.089342616</v>
      </c>
      <c r="E31" s="15">
        <f t="shared" si="0"/>
        <v>0.99991972357370462</v>
      </c>
      <c r="F31" s="2">
        <v>17</v>
      </c>
      <c r="G31" s="6">
        <f t="shared" si="3"/>
        <v>1408.3479168802501</v>
      </c>
      <c r="H31" s="4">
        <f t="shared" si="4"/>
        <v>105.61121793710639</v>
      </c>
    </row>
    <row r="32" spans="2:17" x14ac:dyDescent="0.2">
      <c r="B32" s="2">
        <v>18</v>
      </c>
      <c r="C32" s="4">
        <f t="shared" si="1"/>
        <v>862.9667494466994</v>
      </c>
      <c r="D32" s="4">
        <f t="shared" si="2"/>
        <v>24998856.056092065</v>
      </c>
      <c r="E32" s="15">
        <f t="shared" si="0"/>
        <v>0.99995424224368257</v>
      </c>
      <c r="F32" s="2">
        <v>18</v>
      </c>
      <c r="G32" s="6">
        <f t="shared" si="3"/>
        <v>802.7642629534007</v>
      </c>
      <c r="H32" s="4">
        <f t="shared" si="4"/>
        <v>60.202486493040979</v>
      </c>
    </row>
    <row r="33" spans="2:8" x14ac:dyDescent="0.2">
      <c r="B33" s="2">
        <v>19</v>
      </c>
      <c r="C33" s="4">
        <f t="shared" si="1"/>
        <v>491.89431008277461</v>
      </c>
      <c r="D33" s="4">
        <f t="shared" si="2"/>
        <v>24999347.950402148</v>
      </c>
      <c r="E33" s="15">
        <f t="shared" si="0"/>
        <v>0.99997391801608593</v>
      </c>
      <c r="F33" s="2">
        <v>19</v>
      </c>
      <c r="G33" s="6">
        <f t="shared" si="3"/>
        <v>457.57756317406893</v>
      </c>
      <c r="H33" s="4">
        <f t="shared" si="4"/>
        <v>34.316746908857766</v>
      </c>
    </row>
    <row r="34" spans="2:8" x14ac:dyDescent="0.2">
      <c r="B34" s="2">
        <v>20</v>
      </c>
      <c r="C34" s="4">
        <f t="shared" si="1"/>
        <v>280.38081687362865</v>
      </c>
      <c r="D34" s="4">
        <f t="shared" si="2"/>
        <v>24999628.331219021</v>
      </c>
      <c r="E34" s="15">
        <f t="shared" si="0"/>
        <v>0.99998513324876082</v>
      </c>
      <c r="F34" s="2">
        <v>20</v>
      </c>
      <c r="G34" s="6">
        <f t="shared" si="3"/>
        <v>260.81983914077284</v>
      </c>
      <c r="H34" s="4">
        <f t="shared" si="4"/>
        <v>19.560977733144291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>
              <from>
                <xdr:col>9</xdr:col>
                <xdr:colOff>50800</xdr:colOff>
                <xdr:row>3</xdr:row>
                <xdr:rowOff>127000</xdr:rowOff>
              </from>
              <to>
                <xdr:col>15</xdr:col>
                <xdr:colOff>279400</xdr:colOff>
                <xdr:row>8</xdr:row>
                <xdr:rowOff>12700</xdr:rowOff>
              </to>
            </anchor>
          </objectPr>
        </oleObject>
      </mc:Choice>
      <mc:Fallback>
        <oleObject progId="Equation.DSMT4" shapeId="6145" r:id="rId3"/>
      </mc:Fallback>
    </mc:AlternateContent>
    <mc:AlternateContent xmlns:mc="http://schemas.openxmlformats.org/markup-compatibility/2006">
      <mc:Choice Requires="x14">
        <oleObject progId="Equation.DSMT4" shapeId="6146" r:id="rId5">
          <objectPr defaultSize="0" autoPict="0" r:id="rId6">
            <anchor moveWithCells="1" sizeWithCells="1">
              <from>
                <xdr:col>9</xdr:col>
                <xdr:colOff>50800</xdr:colOff>
                <xdr:row>8</xdr:row>
                <xdr:rowOff>127000</xdr:rowOff>
              </from>
              <to>
                <xdr:col>15</xdr:col>
                <xdr:colOff>596900</xdr:colOff>
                <xdr:row>13</xdr:row>
                <xdr:rowOff>101600</xdr:rowOff>
              </to>
            </anchor>
          </objectPr>
        </oleObject>
      </mc:Choice>
      <mc:Fallback>
        <oleObject progId="Equation.DSMT4" shapeId="6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E1D6-CD2C-C045-8104-0675812EE77B}">
  <sheetPr>
    <tabColor theme="9" tint="0.59999389629810485"/>
  </sheetPr>
  <dimension ref="A1:AA32"/>
  <sheetViews>
    <sheetView showGridLines="0" zoomScaleNormal="100" workbookViewId="0">
      <selection activeCell="I14" sqref="I14"/>
    </sheetView>
  </sheetViews>
  <sheetFormatPr baseColWidth="10" defaultColWidth="8.83203125" defaultRowHeight="15" x14ac:dyDescent="0.2"/>
  <cols>
    <col min="3" max="3" width="10.83203125" customWidth="1"/>
    <col min="4" max="4" width="11.5" customWidth="1"/>
    <col min="11" max="12" width="10.6640625" customWidth="1"/>
  </cols>
  <sheetData>
    <row r="1" spans="1:27" s="14" customFormat="1" ht="21" x14ac:dyDescent="0.25">
      <c r="A1" s="12" t="s">
        <v>18</v>
      </c>
      <c r="B1" s="13"/>
      <c r="C1" s="12" t="s">
        <v>19</v>
      </c>
    </row>
    <row r="2" spans="1:27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7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7" x14ac:dyDescent="0.2">
      <c r="A4" s="7"/>
      <c r="B4" s="1" t="s">
        <v>20</v>
      </c>
      <c r="G4" s="7"/>
      <c r="H4" s="7"/>
      <c r="I4" s="7"/>
      <c r="J4" s="1" t="s">
        <v>21</v>
      </c>
      <c r="P4" s="7"/>
      <c r="Q4" s="7"/>
      <c r="R4" s="7"/>
      <c r="S4" s="7"/>
    </row>
    <row r="5" spans="1:27" ht="16" thickBo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7" ht="16" thickBot="1" x14ac:dyDescent="0.25">
      <c r="A6" s="7"/>
      <c r="B6" s="58" t="s">
        <v>22</v>
      </c>
      <c r="C6" s="59"/>
      <c r="D6" s="60"/>
      <c r="E6" s="7"/>
      <c r="F6" s="7"/>
      <c r="G6" s="7"/>
      <c r="H6" s="7"/>
      <c r="I6" s="7"/>
      <c r="J6" s="58" t="s">
        <v>22</v>
      </c>
      <c r="K6" s="59"/>
      <c r="L6" s="6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6" thickBot="1" x14ac:dyDescent="0.25">
      <c r="A7" s="7"/>
      <c r="B7" s="28" t="s">
        <v>6</v>
      </c>
      <c r="C7" s="29" t="s">
        <v>10</v>
      </c>
      <c r="D7" s="30" t="s">
        <v>11</v>
      </c>
      <c r="E7" s="7"/>
      <c r="F7" s="7"/>
      <c r="G7" s="7"/>
      <c r="H7" s="7"/>
      <c r="I7" s="7"/>
      <c r="J7" s="31" t="s">
        <v>6</v>
      </c>
      <c r="K7" s="32" t="s">
        <v>10</v>
      </c>
      <c r="L7" s="33" t="s">
        <v>11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 s="7"/>
      <c r="B8" s="25">
        <v>1</v>
      </c>
      <c r="C8" s="26">
        <v>750000</v>
      </c>
      <c r="D8" s="27">
        <v>0</v>
      </c>
      <c r="E8" s="7"/>
      <c r="F8" s="7"/>
      <c r="G8" s="7"/>
      <c r="H8" s="7"/>
      <c r="I8" s="7"/>
      <c r="J8" s="25">
        <v>1</v>
      </c>
      <c r="K8" s="26">
        <v>10000000</v>
      </c>
      <c r="L8" s="27">
        <v>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 s="7"/>
      <c r="B9" s="17">
        <v>2</v>
      </c>
      <c r="C9" s="16">
        <v>727500</v>
      </c>
      <c r="D9" s="18">
        <v>291000</v>
      </c>
      <c r="E9" s="7"/>
      <c r="F9" s="7"/>
      <c r="G9" s="7"/>
      <c r="H9" s="7"/>
      <c r="I9" s="7"/>
      <c r="J9" s="17">
        <v>2</v>
      </c>
      <c r="K9" s="16">
        <v>6000000</v>
      </c>
      <c r="L9" s="18">
        <v>180000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 s="7"/>
      <c r="B10" s="17">
        <v>3</v>
      </c>
      <c r="C10" s="16">
        <v>696945</v>
      </c>
      <c r="D10" s="18">
        <v>657358.52400000009</v>
      </c>
      <c r="E10" s="7"/>
      <c r="F10" s="7"/>
      <c r="G10" s="7"/>
      <c r="H10" s="7"/>
      <c r="I10" s="7"/>
      <c r="J10" s="17">
        <v>3</v>
      </c>
      <c r="K10" s="16">
        <v>3528000</v>
      </c>
      <c r="L10" s="18">
        <v>171249.12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A11" s="7"/>
      <c r="B11" s="17">
        <v>4</v>
      </c>
      <c r="C11" s="16">
        <v>656315.89428000001</v>
      </c>
      <c r="D11" s="18">
        <v>1093090.9800078911</v>
      </c>
      <c r="E11" s="7"/>
      <c r="F11" s="7"/>
      <c r="G11" s="7"/>
      <c r="H11" s="7"/>
      <c r="I11" s="7"/>
      <c r="J11" s="17">
        <v>4</v>
      </c>
      <c r="K11" s="16">
        <v>2048300.3519999997</v>
      </c>
      <c r="L11" s="18">
        <v>122156.01890997506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 s="7"/>
      <c r="B12" s="17">
        <v>5</v>
      </c>
      <c r="C12" s="16">
        <v>603833.68805136322</v>
      </c>
      <c r="D12" s="18">
        <v>1569069.2126722021</v>
      </c>
      <c r="E12" s="7"/>
      <c r="F12" s="7"/>
      <c r="G12" s="7"/>
      <c r="H12" s="7"/>
      <c r="I12" s="7"/>
      <c r="J12" s="17">
        <v>5</v>
      </c>
      <c r="K12" s="16">
        <v>1180117.80363601</v>
      </c>
      <c r="L12" s="18">
        <v>78063.75004426064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 s="7"/>
      <c r="B13" s="17">
        <v>6</v>
      </c>
      <c r="C13" s="16">
        <v>538646.60102965625</v>
      </c>
      <c r="D13" s="18">
        <v>2023907.3772700534</v>
      </c>
      <c r="E13" s="7"/>
      <c r="F13" s="7"/>
      <c r="G13" s="7"/>
      <c r="H13" s="7"/>
      <c r="I13" s="7"/>
      <c r="J13" s="17">
        <v>6</v>
      </c>
      <c r="K13" s="16">
        <v>676845.18216390163</v>
      </c>
      <c r="L13" s="18">
        <v>47327.493157653982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 s="7"/>
      <c r="B14" s="17">
        <v>7</v>
      </c>
      <c r="C14" s="16">
        <v>461769.98168066499</v>
      </c>
      <c r="D14" s="18">
        <v>2366150.5827402147</v>
      </c>
      <c r="E14" s="7"/>
      <c r="F14" s="7"/>
      <c r="G14" s="7"/>
      <c r="H14" s="7"/>
      <c r="I14" s="7"/>
      <c r="J14" s="17">
        <v>7</v>
      </c>
      <c r="K14" s="16">
        <v>387176.11203527899</v>
      </c>
      <c r="L14" s="18">
        <v>27913.918339665262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 s="7"/>
      <c r="B15" s="17">
        <v>8</v>
      </c>
      <c r="C15" s="16">
        <v>376932.36474803864</v>
      </c>
      <c r="D15" s="18">
        <v>2499933.6171818762</v>
      </c>
      <c r="E15" s="7"/>
      <c r="F15" s="7"/>
      <c r="G15" s="7"/>
      <c r="H15" s="7"/>
      <c r="I15" s="7"/>
      <c r="J15" s="17">
        <v>8</v>
      </c>
      <c r="K15" s="16">
        <v>221140.09988530132</v>
      </c>
      <c r="L15" s="18">
        <v>16218.735413067989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">
      <c r="A16" s="7"/>
      <c r="B16" s="17">
        <v>9</v>
      </c>
      <c r="C16" s="16">
        <v>290626.38529014116</v>
      </c>
      <c r="D16" s="18">
        <v>2373441.6558363074</v>
      </c>
      <c r="E16" s="7"/>
      <c r="F16" s="7"/>
      <c r="G16" s="7"/>
      <c r="H16" s="7"/>
      <c r="I16" s="7"/>
      <c r="J16" s="17">
        <v>9</v>
      </c>
      <c r="K16" s="16">
        <v>126196.56576595455</v>
      </c>
      <c r="L16" s="18">
        <v>9345.3006333631838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 s="7"/>
      <c r="B17" s="17">
        <v>10</v>
      </c>
      <c r="C17" s="16">
        <v>210704.34405634771</v>
      </c>
      <c r="D17" s="18">
        <v>2020123.3322319118</v>
      </c>
      <c r="E17" s="7"/>
      <c r="F17" s="7"/>
      <c r="G17" s="7"/>
      <c r="H17" s="7"/>
      <c r="I17" s="7"/>
      <c r="J17" s="17">
        <v>10</v>
      </c>
      <c r="K17" s="16">
        <v>71979.819206227359</v>
      </c>
      <c r="L17" s="18">
        <v>5359.6282326698438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">
      <c r="A18" s="7"/>
      <c r="B18" s="17">
        <v>11</v>
      </c>
      <c r="C18" s="16">
        <v>143779.51376769997</v>
      </c>
      <c r="D18" s="18">
        <v>1549548.2088266446</v>
      </c>
      <c r="E18" s="7"/>
      <c r="F18" s="7"/>
      <c r="G18" s="7"/>
      <c r="H18" s="7"/>
      <c r="I18" s="7"/>
      <c r="J18" s="17">
        <v>11</v>
      </c>
      <c r="K18" s="16">
        <v>41044.040230669081</v>
      </c>
      <c r="L18" s="18">
        <v>3065.668418011755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 s="7"/>
      <c r="B19" s="17">
        <v>12</v>
      </c>
      <c r="C19" s="16">
        <v>92979.682089869675</v>
      </c>
      <c r="D19" s="18">
        <v>1086036.2717487828</v>
      </c>
      <c r="E19" s="7"/>
      <c r="F19" s="7"/>
      <c r="G19" s="7"/>
      <c r="H19" s="7"/>
      <c r="I19" s="7"/>
      <c r="J19" s="17">
        <v>12</v>
      </c>
      <c r="K19" s="16">
        <v>23400.156771196427</v>
      </c>
      <c r="L19" s="18">
        <v>1750.9050028128574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 s="7"/>
      <c r="B20" s="17">
        <v>13</v>
      </c>
      <c r="C20" s="16">
        <v>57609.203474710172</v>
      </c>
      <c r="D20" s="18">
        <v>709121.46277408127</v>
      </c>
      <c r="E20" s="7"/>
      <c r="F20" s="7"/>
      <c r="G20" s="7"/>
      <c r="H20" s="7"/>
      <c r="I20" s="7"/>
      <c r="J20" s="17">
        <v>13</v>
      </c>
      <c r="K20" s="16">
        <v>13339.732061593235</v>
      </c>
      <c r="L20" s="18">
        <v>999.14529123342936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 s="7"/>
      <c r="B21" s="17">
        <v>14</v>
      </c>
      <c r="C21" s="16">
        <v>34607.283487246445</v>
      </c>
      <c r="D21" s="18">
        <v>440138.6408012124</v>
      </c>
      <c r="E21" s="7"/>
      <c r="F21" s="7"/>
      <c r="G21" s="7"/>
      <c r="H21" s="7"/>
      <c r="I21" s="7"/>
      <c r="J21" s="17">
        <v>14</v>
      </c>
      <c r="K21" s="16">
        <v>7604.1811204627156</v>
      </c>
      <c r="L21" s="18">
        <v>569.87990725585769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 s="7"/>
      <c r="B22" s="17">
        <v>15</v>
      </c>
      <c r="C22" s="16">
        <v>20364.905758592784</v>
      </c>
      <c r="D22" s="18">
        <v>264159.10990912397</v>
      </c>
      <c r="E22" s="7"/>
      <c r="F22" s="7"/>
      <c r="G22" s="7"/>
      <c r="H22" s="7"/>
      <c r="I22" s="7"/>
      <c r="J22" s="17">
        <v>15</v>
      </c>
      <c r="K22" s="16">
        <v>4334.5567093759773</v>
      </c>
      <c r="L22" s="18">
        <v>324.95084033919733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 s="7"/>
      <c r="B23" s="17">
        <v>16</v>
      </c>
      <c r="C23" s="16">
        <v>11829.185288561246</v>
      </c>
      <c r="D23" s="18">
        <v>155234.83274364128</v>
      </c>
      <c r="E23" s="7"/>
      <c r="F23" s="7"/>
      <c r="G23" s="7"/>
      <c r="H23" s="7"/>
      <c r="I23" s="7"/>
      <c r="J23" s="17">
        <v>16</v>
      </c>
      <c r="K23" s="16">
        <v>2470.7536894887689</v>
      </c>
      <c r="L23" s="18">
        <v>185.26074203320172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 s="7"/>
      <c r="B24" s="17">
        <v>17</v>
      </c>
      <c r="C24" s="16">
        <v>6817.2647475951162</v>
      </c>
      <c r="D24" s="18">
        <v>90070.639325467288</v>
      </c>
      <c r="E24" s="7"/>
      <c r="F24" s="7"/>
      <c r="G24" s="7"/>
      <c r="H24" s="7"/>
      <c r="I24" s="7"/>
      <c r="J24" s="17">
        <v>17</v>
      </c>
      <c r="K24" s="16">
        <v>1408.3479168802501</v>
      </c>
      <c r="L24" s="18">
        <v>105.61121793710639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 s="7"/>
      <c r="B25" s="17">
        <v>18</v>
      </c>
      <c r="C25" s="16">
        <v>3910.6276254032177</v>
      </c>
      <c r="D25" s="18">
        <v>51869.825966717275</v>
      </c>
      <c r="E25" s="7"/>
      <c r="F25" s="7"/>
      <c r="G25" s="7"/>
      <c r="H25" s="7"/>
      <c r="I25" s="7"/>
      <c r="J25" s="17">
        <v>18</v>
      </c>
      <c r="K25" s="16">
        <v>802.7642629534007</v>
      </c>
      <c r="L25" s="18">
        <v>60.202486493040979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">
      <c r="A26" s="7"/>
      <c r="B26" s="17">
        <v>19</v>
      </c>
      <c r="C26" s="16">
        <v>2237.2140176396815</v>
      </c>
      <c r="D26" s="18">
        <v>29740.540207449561</v>
      </c>
      <c r="E26" s="7"/>
      <c r="F26" s="7"/>
      <c r="G26" s="7"/>
      <c r="H26" s="7"/>
      <c r="I26" s="7"/>
      <c r="J26" s="17">
        <v>19</v>
      </c>
      <c r="K26" s="16">
        <v>457.57756317406893</v>
      </c>
      <c r="L26" s="18">
        <v>34.316746908857766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6" thickBot="1" x14ac:dyDescent="0.25">
      <c r="A27" s="7"/>
      <c r="B27" s="19">
        <v>20</v>
      </c>
      <c r="C27" s="20">
        <v>1277.8813908869772</v>
      </c>
      <c r="D27" s="21">
        <v>17009.387774507693</v>
      </c>
      <c r="E27" s="7"/>
      <c r="F27" s="7"/>
      <c r="G27" s="7"/>
      <c r="H27" s="7"/>
      <c r="I27" s="7"/>
      <c r="J27" s="19">
        <v>20</v>
      </c>
      <c r="K27" s="20">
        <v>260.81983914077284</v>
      </c>
      <c r="L27" s="21">
        <v>19.560977733144291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7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</sheetData>
  <mergeCells count="2">
    <mergeCell ref="B6:D6"/>
    <mergeCell ref="J6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F531-0B78-3E40-8725-D23CA5FC1C89}">
  <sheetPr>
    <tabColor theme="9"/>
  </sheetPr>
  <dimension ref="A1:AG111"/>
  <sheetViews>
    <sheetView showGridLines="0" tabSelected="1" zoomScale="90" zoomScaleNormal="100" workbookViewId="0">
      <selection activeCell="E25" sqref="E25"/>
    </sheetView>
  </sheetViews>
  <sheetFormatPr baseColWidth="10" defaultColWidth="8.83203125" defaultRowHeight="15" x14ac:dyDescent="0.2"/>
  <cols>
    <col min="1" max="1" width="7.6640625" bestFit="1" customWidth="1"/>
    <col min="2" max="2" width="12.1640625" bestFit="1" customWidth="1"/>
    <col min="3" max="3" width="5.83203125" bestFit="1" customWidth="1"/>
    <col min="4" max="4" width="19" bestFit="1" customWidth="1"/>
    <col min="5" max="5" width="25.83203125" bestFit="1" customWidth="1"/>
    <col min="6" max="6" width="27.33203125" bestFit="1" customWidth="1"/>
    <col min="32" max="32" width="17.1640625" bestFit="1" customWidth="1"/>
    <col min="33" max="33" width="27.33203125" bestFit="1" customWidth="1"/>
  </cols>
  <sheetData>
    <row r="1" spans="1:33" s="14" customFormat="1" ht="21" x14ac:dyDescent="0.25">
      <c r="A1" s="12" t="s">
        <v>31</v>
      </c>
      <c r="B1" s="13"/>
      <c r="C1" s="12" t="s">
        <v>32</v>
      </c>
    </row>
    <row r="4" spans="1:33" ht="16" thickBot="1" x14ac:dyDescent="0.25"/>
    <row r="5" spans="1:33" ht="16" thickBot="1" x14ac:dyDescent="0.25">
      <c r="I5" s="52" t="s">
        <v>51</v>
      </c>
    </row>
    <row r="6" spans="1:33" x14ac:dyDescent="0.2">
      <c r="A6" s="11" t="s">
        <v>1</v>
      </c>
      <c r="B6" s="11" t="s">
        <v>2</v>
      </c>
      <c r="C6" s="11" t="s">
        <v>0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</row>
    <row r="7" spans="1:33" x14ac:dyDescent="0.2">
      <c r="A7" s="16">
        <v>19794</v>
      </c>
      <c r="B7" s="16">
        <v>19.539999959999999</v>
      </c>
      <c r="C7" s="16">
        <v>1</v>
      </c>
      <c r="D7" s="16"/>
      <c r="E7" s="16"/>
      <c r="F7" s="16"/>
      <c r="G7" s="16"/>
      <c r="H7" s="16"/>
      <c r="I7" s="34">
        <v>0.81240525024804799</v>
      </c>
      <c r="J7" s="34">
        <f>SUM(H7:H110)</f>
        <v>6768526.1407380356</v>
      </c>
      <c r="AD7" s="11" t="s">
        <v>0</v>
      </c>
      <c r="AE7" s="11" t="s">
        <v>2</v>
      </c>
      <c r="AF7" s="11" t="s">
        <v>30</v>
      </c>
      <c r="AG7" s="11" t="s">
        <v>25</v>
      </c>
    </row>
    <row r="8" spans="1:33" x14ac:dyDescent="0.2">
      <c r="A8" s="16">
        <v>19801</v>
      </c>
      <c r="B8" s="16">
        <v>23.54999995</v>
      </c>
      <c r="C8" s="16">
        <v>2</v>
      </c>
      <c r="D8" s="16">
        <f>AVERAGE(B7:B8)</f>
        <v>21.544999955000002</v>
      </c>
      <c r="E8" s="16"/>
      <c r="F8" s="16"/>
      <c r="G8" s="16"/>
      <c r="H8" s="16"/>
      <c r="AD8" s="16">
        <v>1</v>
      </c>
      <c r="AE8" s="16">
        <v>19.539999959999999</v>
      </c>
      <c r="AF8" s="16"/>
      <c r="AG8" s="16"/>
    </row>
    <row r="9" spans="1:33" x14ac:dyDescent="0.2">
      <c r="A9" s="16">
        <v>19802</v>
      </c>
      <c r="B9" s="16">
        <v>32.568999890000001</v>
      </c>
      <c r="C9" s="16">
        <v>3</v>
      </c>
      <c r="D9" s="16">
        <f t="shared" ref="D9:D72" si="0">AVERAGE(B8:B9)</f>
        <v>28.05949992</v>
      </c>
      <c r="E9" s="16">
        <f>D8</f>
        <v>21.544999955000002</v>
      </c>
      <c r="F9" s="16">
        <f>E9</f>
        <v>21.544999955000002</v>
      </c>
      <c r="G9" s="16">
        <f>B9-F9</f>
        <v>11.023999934999999</v>
      </c>
      <c r="H9" s="16">
        <f>G9^2</f>
        <v>121.52857456687998</v>
      </c>
      <c r="AD9" s="16">
        <v>2</v>
      </c>
      <c r="AE9" s="16">
        <v>23.54999995</v>
      </c>
      <c r="AF9" s="16"/>
      <c r="AG9" s="16"/>
    </row>
    <row r="10" spans="1:33" x14ac:dyDescent="0.2">
      <c r="A10" s="16">
        <v>19803</v>
      </c>
      <c r="B10" s="16">
        <v>41.466999889999997</v>
      </c>
      <c r="C10" s="16">
        <v>4</v>
      </c>
      <c r="D10" s="16">
        <f t="shared" si="0"/>
        <v>37.017999889999999</v>
      </c>
      <c r="E10" s="16">
        <f t="shared" ref="E10:E73" si="1">D9</f>
        <v>28.05949992</v>
      </c>
      <c r="F10" s="16">
        <f>B9*$I$7+(1-$I$7)*F9</f>
        <v>30.50095538092814</v>
      </c>
      <c r="G10" s="16">
        <f t="shared" ref="G10:G73" si="2">B10-F10</f>
        <v>10.966044509071857</v>
      </c>
      <c r="H10" s="16">
        <f t="shared" ref="H10:H73" si="3">G10^2</f>
        <v>120.25413217494503</v>
      </c>
      <c r="AD10" s="16">
        <v>3</v>
      </c>
      <c r="AE10" s="16">
        <v>32.568999890000001</v>
      </c>
      <c r="AF10" s="16">
        <v>21.544999955000002</v>
      </c>
      <c r="AG10" s="16">
        <v>21.544999955000002</v>
      </c>
    </row>
    <row r="11" spans="1:33" x14ac:dyDescent="0.2">
      <c r="A11" s="16">
        <v>19804</v>
      </c>
      <c r="B11" s="16">
        <v>67.620999810000001</v>
      </c>
      <c r="C11" s="16">
        <v>5</v>
      </c>
      <c r="D11" s="16">
        <f t="shared" si="0"/>
        <v>54.543999849999999</v>
      </c>
      <c r="E11" s="16">
        <f t="shared" si="1"/>
        <v>37.017999889999999</v>
      </c>
      <c r="F11" s="16">
        <f t="shared" ref="F11:F74" si="4">B10*$I$7+(1-$I$7)*F10</f>
        <v>39.409827514551893</v>
      </c>
      <c r="G11" s="16">
        <f t="shared" si="2"/>
        <v>28.211172295448108</v>
      </c>
      <c r="H11" s="16">
        <f t="shared" si="3"/>
        <v>795.87024228345888</v>
      </c>
      <c r="AD11" s="16">
        <v>4</v>
      </c>
      <c r="AE11" s="16">
        <v>41.466999889999997</v>
      </c>
      <c r="AF11" s="16">
        <v>28.05949992</v>
      </c>
      <c r="AG11" s="16">
        <v>30.50095538092814</v>
      </c>
    </row>
    <row r="12" spans="1:33" x14ac:dyDescent="0.2">
      <c r="A12" s="16">
        <v>19811</v>
      </c>
      <c r="B12" s="16">
        <v>78.764999869999997</v>
      </c>
      <c r="C12" s="16">
        <v>6</v>
      </c>
      <c r="D12" s="16">
        <f t="shared" si="0"/>
        <v>73.192999839999999</v>
      </c>
      <c r="E12" s="16">
        <f t="shared" si="1"/>
        <v>54.543999849999999</v>
      </c>
      <c r="F12" s="16">
        <f t="shared" si="4"/>
        <v>62.328732003026218</v>
      </c>
      <c r="G12" s="16">
        <f t="shared" si="2"/>
        <v>16.436267866973779</v>
      </c>
      <c r="H12" s="16">
        <f t="shared" si="3"/>
        <v>270.1509013949148</v>
      </c>
      <c r="AD12" s="16">
        <v>5</v>
      </c>
      <c r="AE12" s="16">
        <v>67.620999810000001</v>
      </c>
      <c r="AF12" s="16">
        <v>37.017999889999999</v>
      </c>
      <c r="AG12" s="16">
        <v>39.409827514551893</v>
      </c>
    </row>
    <row r="13" spans="1:33" x14ac:dyDescent="0.2">
      <c r="A13" s="16">
        <v>19812</v>
      </c>
      <c r="B13" s="16">
        <v>90.718999859999997</v>
      </c>
      <c r="C13" s="16">
        <v>7</v>
      </c>
      <c r="D13" s="16">
        <f t="shared" si="0"/>
        <v>84.741999864999997</v>
      </c>
      <c r="E13" s="16">
        <f t="shared" si="1"/>
        <v>73.192999839999999</v>
      </c>
      <c r="F13" s="16">
        <f t="shared" si="4"/>
        <v>75.681642312638999</v>
      </c>
      <c r="G13" s="16">
        <f t="shared" si="2"/>
        <v>15.037357547360998</v>
      </c>
      <c r="H13" s="16">
        <f t="shared" si="3"/>
        <v>226.12212200717477</v>
      </c>
      <c r="AD13" s="16">
        <v>6</v>
      </c>
      <c r="AE13" s="16">
        <v>78.764999869999997</v>
      </c>
      <c r="AF13" s="16">
        <v>54.543999849999999</v>
      </c>
      <c r="AG13" s="16">
        <v>62.328732003026218</v>
      </c>
    </row>
    <row r="14" spans="1:33" x14ac:dyDescent="0.2">
      <c r="A14" s="16">
        <v>19813</v>
      </c>
      <c r="B14" s="16">
        <v>97.677999970000002</v>
      </c>
      <c r="C14" s="16">
        <v>8</v>
      </c>
      <c r="D14" s="16">
        <f t="shared" si="0"/>
        <v>94.198499914999999</v>
      </c>
      <c r="E14" s="16">
        <f t="shared" si="1"/>
        <v>84.741999864999997</v>
      </c>
      <c r="F14" s="16">
        <f t="shared" si="4"/>
        <v>87.898070533972188</v>
      </c>
      <c r="G14" s="16">
        <f t="shared" si="2"/>
        <v>9.7799294360278139</v>
      </c>
      <c r="H14" s="16">
        <f t="shared" si="3"/>
        <v>95.647019773683311</v>
      </c>
      <c r="AD14" s="16">
        <v>7</v>
      </c>
      <c r="AE14" s="16">
        <v>90.718999859999997</v>
      </c>
      <c r="AF14" s="16">
        <v>73.192999839999999</v>
      </c>
      <c r="AG14" s="16">
        <v>75.681642312638999</v>
      </c>
    </row>
    <row r="15" spans="1:33" x14ac:dyDescent="0.2">
      <c r="A15" s="16">
        <v>19814</v>
      </c>
      <c r="B15" s="16">
        <v>133.553</v>
      </c>
      <c r="C15" s="16">
        <v>9</v>
      </c>
      <c r="D15" s="16">
        <f t="shared" si="0"/>
        <v>115.615499985</v>
      </c>
      <c r="E15" s="16">
        <f t="shared" si="1"/>
        <v>94.198499914999999</v>
      </c>
      <c r="F15" s="16">
        <f t="shared" si="4"/>
        <v>95.84333655485662</v>
      </c>
      <c r="G15" s="16">
        <f t="shared" si="2"/>
        <v>37.709663445143377</v>
      </c>
      <c r="H15" s="16">
        <f t="shared" si="3"/>
        <v>1422.0187171459827</v>
      </c>
      <c r="AD15" s="16">
        <v>8</v>
      </c>
      <c r="AE15" s="16">
        <v>97.677999970000002</v>
      </c>
      <c r="AF15" s="16">
        <v>84.741999864999997</v>
      </c>
      <c r="AG15" s="16">
        <v>87.898070533972188</v>
      </c>
    </row>
    <row r="16" spans="1:33" x14ac:dyDescent="0.2">
      <c r="A16" s="16">
        <v>19821</v>
      </c>
      <c r="B16" s="16">
        <v>131.0189996</v>
      </c>
      <c r="C16" s="16">
        <v>10</v>
      </c>
      <c r="D16" s="16">
        <f t="shared" si="0"/>
        <v>132.28599980000001</v>
      </c>
      <c r="E16" s="16">
        <f t="shared" si="1"/>
        <v>115.615499985</v>
      </c>
      <c r="F16" s="16">
        <f t="shared" si="4"/>
        <v>126.47886512277799</v>
      </c>
      <c r="G16" s="16">
        <f t="shared" si="2"/>
        <v>4.5401344772220114</v>
      </c>
      <c r="H16" s="16">
        <f t="shared" si="3"/>
        <v>20.612821071259987</v>
      </c>
      <c r="AD16" s="16">
        <v>9</v>
      </c>
      <c r="AE16" s="16">
        <v>133.553</v>
      </c>
      <c r="AF16" s="16">
        <v>94.198499914999999</v>
      </c>
      <c r="AG16" s="16">
        <v>95.84333655485662</v>
      </c>
    </row>
    <row r="17" spans="1:33" x14ac:dyDescent="0.2">
      <c r="A17" s="16">
        <v>19822</v>
      </c>
      <c r="B17" s="16">
        <v>142.6809998</v>
      </c>
      <c r="C17" s="16">
        <v>11</v>
      </c>
      <c r="D17" s="16">
        <f t="shared" si="0"/>
        <v>136.84999970000001</v>
      </c>
      <c r="E17" s="16">
        <f t="shared" si="1"/>
        <v>132.28599980000001</v>
      </c>
      <c r="F17" s="16">
        <f t="shared" si="4"/>
        <v>130.16729420890533</v>
      </c>
      <c r="G17" s="16">
        <f t="shared" si="2"/>
        <v>12.513705591094663</v>
      </c>
      <c r="H17" s="16">
        <f t="shared" si="3"/>
        <v>156.59282762059382</v>
      </c>
      <c r="AD17" s="16">
        <v>10</v>
      </c>
      <c r="AE17" s="16">
        <v>131.0189996</v>
      </c>
      <c r="AF17" s="16">
        <v>115.615499985</v>
      </c>
      <c r="AG17" s="16">
        <v>126.47886512277799</v>
      </c>
    </row>
    <row r="18" spans="1:33" x14ac:dyDescent="0.2">
      <c r="A18" s="16">
        <v>19823</v>
      </c>
      <c r="B18" s="16">
        <v>175.80799959999999</v>
      </c>
      <c r="C18" s="16">
        <v>12</v>
      </c>
      <c r="D18" s="16">
        <f t="shared" si="0"/>
        <v>159.24449970000001</v>
      </c>
      <c r="E18" s="16">
        <f t="shared" si="1"/>
        <v>136.84999970000001</v>
      </c>
      <c r="F18" s="16">
        <f t="shared" si="4"/>
        <v>140.33349433116899</v>
      </c>
      <c r="G18" s="16">
        <f t="shared" si="2"/>
        <v>35.474505268830995</v>
      </c>
      <c r="H18" s="16">
        <f t="shared" si="3"/>
        <v>1258.4405240683182</v>
      </c>
      <c r="AD18" s="16">
        <v>11</v>
      </c>
      <c r="AE18" s="16">
        <v>142.6809998</v>
      </c>
      <c r="AF18" s="16">
        <v>132.28599980000001</v>
      </c>
      <c r="AG18" s="16">
        <v>130.16729420890533</v>
      </c>
    </row>
    <row r="19" spans="1:33" x14ac:dyDescent="0.2">
      <c r="A19" s="16">
        <v>19824</v>
      </c>
      <c r="B19" s="16">
        <v>214.2929997</v>
      </c>
      <c r="C19" s="16">
        <v>13</v>
      </c>
      <c r="D19" s="16">
        <f t="shared" si="0"/>
        <v>195.05049965000001</v>
      </c>
      <c r="E19" s="16">
        <f t="shared" si="1"/>
        <v>159.24449970000001</v>
      </c>
      <c r="F19" s="16">
        <f t="shared" si="4"/>
        <v>169.15316866151932</v>
      </c>
      <c r="G19" s="16">
        <f t="shared" si="2"/>
        <v>45.139831038480679</v>
      </c>
      <c r="H19" s="16">
        <f t="shared" si="3"/>
        <v>2037.6043461825836</v>
      </c>
      <c r="AD19" s="16">
        <v>12</v>
      </c>
      <c r="AE19" s="16">
        <v>175.80799959999999</v>
      </c>
      <c r="AF19" s="16">
        <v>136.84999970000001</v>
      </c>
      <c r="AG19" s="16">
        <v>140.33349433116899</v>
      </c>
    </row>
    <row r="20" spans="1:33" x14ac:dyDescent="0.2">
      <c r="A20" s="16">
        <v>19831</v>
      </c>
      <c r="B20" s="16">
        <v>227.98199990000001</v>
      </c>
      <c r="C20" s="16">
        <v>14</v>
      </c>
      <c r="D20" s="16">
        <f t="shared" si="0"/>
        <v>221.1374998</v>
      </c>
      <c r="E20" s="16">
        <f t="shared" si="1"/>
        <v>195.05049965000001</v>
      </c>
      <c r="F20" s="16">
        <f t="shared" si="4"/>
        <v>205.8250043924908</v>
      </c>
      <c r="G20" s="16">
        <f t="shared" si="2"/>
        <v>22.156995507509208</v>
      </c>
      <c r="H20" s="16">
        <f t="shared" si="3"/>
        <v>490.93244991978321</v>
      </c>
      <c r="AD20" s="16">
        <v>13</v>
      </c>
      <c r="AE20" s="16">
        <v>214.2929997</v>
      </c>
      <c r="AF20" s="16">
        <v>159.24449970000001</v>
      </c>
      <c r="AG20" s="16">
        <v>169.15316866151932</v>
      </c>
    </row>
    <row r="21" spans="1:33" x14ac:dyDescent="0.2">
      <c r="A21" s="16">
        <v>19832</v>
      </c>
      <c r="B21" s="16">
        <v>267.28399940000003</v>
      </c>
      <c r="C21" s="16">
        <v>15</v>
      </c>
      <c r="D21" s="16">
        <f t="shared" si="0"/>
        <v>247.63299965000002</v>
      </c>
      <c r="E21" s="16">
        <f t="shared" si="1"/>
        <v>221.1374998</v>
      </c>
      <c r="F21" s="16">
        <f t="shared" si="4"/>
        <v>223.82546387251369</v>
      </c>
      <c r="G21" s="16">
        <f t="shared" si="2"/>
        <v>43.458535527486333</v>
      </c>
      <c r="H21" s="16">
        <f t="shared" si="3"/>
        <v>1888.6443101937919</v>
      </c>
      <c r="AD21" s="16">
        <v>14</v>
      </c>
      <c r="AE21" s="16">
        <v>227.98199990000001</v>
      </c>
      <c r="AF21" s="16">
        <v>195.05049965000001</v>
      </c>
      <c r="AG21" s="16">
        <v>205.8250043924908</v>
      </c>
    </row>
    <row r="22" spans="1:33" x14ac:dyDescent="0.2">
      <c r="A22" s="16">
        <v>19833</v>
      </c>
      <c r="B22" s="16">
        <v>273.2099991</v>
      </c>
      <c r="C22" s="16">
        <v>16</v>
      </c>
      <c r="D22" s="16">
        <f t="shared" si="0"/>
        <v>270.24699925000004</v>
      </c>
      <c r="E22" s="16">
        <f t="shared" si="1"/>
        <v>247.63299965000002</v>
      </c>
      <c r="F22" s="16">
        <f t="shared" si="4"/>
        <v>259.1314063031349</v>
      </c>
      <c r="G22" s="16">
        <f t="shared" si="2"/>
        <v>14.078592796865109</v>
      </c>
      <c r="H22" s="16">
        <f t="shared" si="3"/>
        <v>198.20677513994215</v>
      </c>
      <c r="AD22" s="16">
        <v>15</v>
      </c>
      <c r="AE22" s="16">
        <v>267.28399940000003</v>
      </c>
      <c r="AF22" s="16">
        <v>221.1374998</v>
      </c>
      <c r="AG22" s="16">
        <v>223.82546387251369</v>
      </c>
    </row>
    <row r="23" spans="1:33" x14ac:dyDescent="0.2">
      <c r="A23" s="16">
        <v>19834</v>
      </c>
      <c r="B23" s="16">
        <v>316.2279997</v>
      </c>
      <c r="C23" s="16">
        <v>17</v>
      </c>
      <c r="D23" s="16">
        <f t="shared" si="0"/>
        <v>294.71899940000003</v>
      </c>
      <c r="E23" s="16">
        <f t="shared" si="1"/>
        <v>270.24699925000004</v>
      </c>
      <c r="F23" s="16">
        <f t="shared" si="4"/>
        <v>270.56892900741246</v>
      </c>
      <c r="G23" s="16">
        <f t="shared" si="2"/>
        <v>45.659070692587534</v>
      </c>
      <c r="H23" s="16">
        <f t="shared" si="3"/>
        <v>2084.7507365107058</v>
      </c>
      <c r="AD23" s="16">
        <v>16</v>
      </c>
      <c r="AE23" s="16">
        <v>273.2099991</v>
      </c>
      <c r="AF23" s="16">
        <v>247.63299965000002</v>
      </c>
      <c r="AG23" s="16">
        <v>259.1314063031349</v>
      </c>
    </row>
    <row r="24" spans="1:33" x14ac:dyDescent="0.2">
      <c r="A24" s="16">
        <v>19841</v>
      </c>
      <c r="B24" s="16">
        <v>300.10199929999999</v>
      </c>
      <c r="C24" s="16">
        <v>18</v>
      </c>
      <c r="D24" s="16">
        <f t="shared" si="0"/>
        <v>308.16499950000002</v>
      </c>
      <c r="E24" s="16">
        <f t="shared" si="1"/>
        <v>294.71899940000003</v>
      </c>
      <c r="F24" s="16">
        <f t="shared" si="4"/>
        <v>307.66259775951738</v>
      </c>
      <c r="G24" s="16">
        <f t="shared" si="2"/>
        <v>-7.5605984595173936</v>
      </c>
      <c r="H24" s="16">
        <f t="shared" si="3"/>
        <v>57.162649066056787</v>
      </c>
      <c r="AD24" s="16">
        <v>17</v>
      </c>
      <c r="AE24" s="16">
        <v>316.2279997</v>
      </c>
      <c r="AF24" s="16">
        <v>270.24699925000004</v>
      </c>
      <c r="AG24" s="16">
        <v>270.56892900741246</v>
      </c>
    </row>
    <row r="25" spans="1:33" x14ac:dyDescent="0.2">
      <c r="A25" s="16">
        <v>19842</v>
      </c>
      <c r="B25" s="16">
        <v>422.14299970000002</v>
      </c>
      <c r="C25" s="16">
        <v>19</v>
      </c>
      <c r="D25" s="16">
        <f t="shared" si="0"/>
        <v>361.1224995</v>
      </c>
      <c r="E25" s="16">
        <f t="shared" si="1"/>
        <v>308.16499950000002</v>
      </c>
      <c r="F25" s="16">
        <f t="shared" si="4"/>
        <v>301.52032787598819</v>
      </c>
      <c r="G25" s="16">
        <f t="shared" si="2"/>
        <v>120.62267182401183</v>
      </c>
      <c r="H25" s="16">
        <f t="shared" si="3"/>
        <v>14549.828957963258</v>
      </c>
      <c r="AD25" s="16">
        <v>18</v>
      </c>
      <c r="AE25" s="16">
        <v>300.10199929999999</v>
      </c>
      <c r="AF25" s="16">
        <v>294.71899940000003</v>
      </c>
      <c r="AG25" s="16">
        <v>307.66259775951738</v>
      </c>
    </row>
    <row r="26" spans="1:33" x14ac:dyDescent="0.2">
      <c r="A26" s="16">
        <v>19843</v>
      </c>
      <c r="B26" s="16">
        <v>477.39899919999999</v>
      </c>
      <c r="C26" s="16">
        <v>20</v>
      </c>
      <c r="D26" s="16">
        <f t="shared" si="0"/>
        <v>449.77099944999998</v>
      </c>
      <c r="E26" s="16">
        <f t="shared" si="1"/>
        <v>361.1224995</v>
      </c>
      <c r="F26" s="16">
        <f t="shared" si="4"/>
        <v>399.51481976476271</v>
      </c>
      <c r="G26" s="16">
        <f t="shared" si="2"/>
        <v>77.884179435237286</v>
      </c>
      <c r="H26" s="16">
        <f t="shared" si="3"/>
        <v>6065.9454063002386</v>
      </c>
      <c r="AD26" s="16">
        <v>19</v>
      </c>
      <c r="AE26" s="16">
        <v>422.14299970000002</v>
      </c>
      <c r="AF26" s="16">
        <v>308.16499950000002</v>
      </c>
      <c r="AG26" s="16">
        <v>301.52032787598819</v>
      </c>
    </row>
    <row r="27" spans="1:33" x14ac:dyDescent="0.2">
      <c r="A27" s="16">
        <v>19844</v>
      </c>
      <c r="B27" s="16">
        <v>698.29599949999999</v>
      </c>
      <c r="C27" s="16">
        <v>21</v>
      </c>
      <c r="D27" s="16">
        <f t="shared" si="0"/>
        <v>587.84749935000002</v>
      </c>
      <c r="E27" s="16">
        <f t="shared" si="1"/>
        <v>449.77099944999998</v>
      </c>
      <c r="F27" s="16">
        <f t="shared" si="4"/>
        <v>462.7883360492105</v>
      </c>
      <c r="G27" s="16">
        <f t="shared" si="2"/>
        <v>235.50766345078949</v>
      </c>
      <c r="H27" s="16">
        <f t="shared" si="3"/>
        <v>55463.859544050327</v>
      </c>
      <c r="AD27" s="16">
        <v>20</v>
      </c>
      <c r="AE27" s="16">
        <v>477.39899919999999</v>
      </c>
      <c r="AF27" s="16">
        <v>361.1224995</v>
      </c>
      <c r="AG27" s="16">
        <v>399.51481976476271</v>
      </c>
    </row>
    <row r="28" spans="1:33" x14ac:dyDescent="0.2">
      <c r="A28" s="16">
        <v>19851</v>
      </c>
      <c r="B28" s="16">
        <v>435.34399989999997</v>
      </c>
      <c r="C28" s="16">
        <v>22</v>
      </c>
      <c r="D28" s="16">
        <f t="shared" si="0"/>
        <v>566.81999969999993</v>
      </c>
      <c r="E28" s="16">
        <f t="shared" si="1"/>
        <v>587.84749935000002</v>
      </c>
      <c r="F28" s="16">
        <f t="shared" si="4"/>
        <v>654.11599831028218</v>
      </c>
      <c r="G28" s="16">
        <f t="shared" si="2"/>
        <v>-218.77199841028221</v>
      </c>
      <c r="H28" s="16">
        <f t="shared" si="3"/>
        <v>47861.187288428519</v>
      </c>
      <c r="AD28" s="16">
        <v>21</v>
      </c>
      <c r="AE28" s="16">
        <v>698.29599949999999</v>
      </c>
      <c r="AF28" s="16">
        <v>449.77099944999998</v>
      </c>
      <c r="AG28" s="16">
        <v>462.7883360492105</v>
      </c>
    </row>
    <row r="29" spans="1:33" x14ac:dyDescent="0.2">
      <c r="A29" s="16">
        <v>19852</v>
      </c>
      <c r="B29" s="16">
        <v>374.92899990000001</v>
      </c>
      <c r="C29" s="16">
        <v>23</v>
      </c>
      <c r="D29" s="16">
        <f t="shared" si="0"/>
        <v>405.13649989999999</v>
      </c>
      <c r="E29" s="16">
        <f t="shared" si="1"/>
        <v>566.81999969999993</v>
      </c>
      <c r="F29" s="16">
        <f t="shared" si="4"/>
        <v>476.3844781945113</v>
      </c>
      <c r="G29" s="16">
        <f t="shared" si="2"/>
        <v>-101.45547829451129</v>
      </c>
      <c r="H29" s="16">
        <f t="shared" si="3"/>
        <v>10293.214075968053</v>
      </c>
      <c r="AD29" s="16">
        <v>22</v>
      </c>
      <c r="AE29" s="16">
        <v>435.34399989999997</v>
      </c>
      <c r="AF29" s="16">
        <v>587.84749935000002</v>
      </c>
      <c r="AG29" s="16">
        <v>654.11599831028218</v>
      </c>
    </row>
    <row r="30" spans="1:33" x14ac:dyDescent="0.2">
      <c r="A30" s="16">
        <v>19853</v>
      </c>
      <c r="B30" s="16">
        <v>409.70899960000003</v>
      </c>
      <c r="C30" s="16">
        <v>24</v>
      </c>
      <c r="D30" s="16">
        <f t="shared" si="0"/>
        <v>392.31899974999999</v>
      </c>
      <c r="E30" s="16">
        <f t="shared" si="1"/>
        <v>405.13649989999999</v>
      </c>
      <c r="F30" s="16">
        <f t="shared" si="4"/>
        <v>393.96151496162344</v>
      </c>
      <c r="G30" s="16">
        <f t="shared" si="2"/>
        <v>15.747484638376591</v>
      </c>
      <c r="H30" s="16">
        <f t="shared" si="3"/>
        <v>247.98327243590671</v>
      </c>
      <c r="AD30" s="16">
        <v>23</v>
      </c>
      <c r="AE30" s="16">
        <v>374.92899990000001</v>
      </c>
      <c r="AF30" s="16">
        <v>566.81999969999993</v>
      </c>
      <c r="AG30" s="16">
        <v>476.3844781945113</v>
      </c>
    </row>
    <row r="31" spans="1:33" x14ac:dyDescent="0.2">
      <c r="A31" s="16">
        <v>19854</v>
      </c>
      <c r="B31" s="16">
        <v>533.88999939999997</v>
      </c>
      <c r="C31" s="16">
        <v>25</v>
      </c>
      <c r="D31" s="16">
        <f t="shared" si="0"/>
        <v>471.79949950000002</v>
      </c>
      <c r="E31" s="16">
        <f t="shared" si="1"/>
        <v>392.31899974999999</v>
      </c>
      <c r="F31" s="16">
        <f t="shared" si="4"/>
        <v>406.75485416004108</v>
      </c>
      <c r="G31" s="16">
        <f t="shared" si="2"/>
        <v>127.13514523995889</v>
      </c>
      <c r="H31" s="16">
        <f t="shared" si="3"/>
        <v>16163.345155185441</v>
      </c>
      <c r="AD31" s="16">
        <v>24</v>
      </c>
      <c r="AE31" s="16">
        <v>409.70899960000003</v>
      </c>
      <c r="AF31" s="16">
        <v>405.13649989999999</v>
      </c>
      <c r="AG31" s="16">
        <v>393.96151496162344</v>
      </c>
    </row>
    <row r="32" spans="1:33" x14ac:dyDescent="0.2">
      <c r="A32" s="16">
        <v>19861</v>
      </c>
      <c r="B32" s="16">
        <v>408.9429998</v>
      </c>
      <c r="C32" s="16">
        <v>26</v>
      </c>
      <c r="D32" s="16">
        <f t="shared" si="0"/>
        <v>471.41649959999995</v>
      </c>
      <c r="E32" s="16">
        <f t="shared" si="1"/>
        <v>471.79949950000002</v>
      </c>
      <c r="F32" s="16">
        <f t="shared" si="4"/>
        <v>510.04011364403181</v>
      </c>
      <c r="G32" s="16">
        <f t="shared" si="2"/>
        <v>-101.09711384403181</v>
      </c>
      <c r="H32" s="16">
        <f t="shared" si="3"/>
        <v>10220.626427593128</v>
      </c>
      <c r="AD32" s="16">
        <v>25</v>
      </c>
      <c r="AE32" s="16">
        <v>533.88999939999997</v>
      </c>
      <c r="AF32" s="16">
        <v>392.31899974999999</v>
      </c>
      <c r="AG32" s="16">
        <v>406.75485416004108</v>
      </c>
    </row>
    <row r="33" spans="1:33" x14ac:dyDescent="0.2">
      <c r="A33" s="16">
        <v>19862</v>
      </c>
      <c r="B33" s="16">
        <v>448.27899930000001</v>
      </c>
      <c r="C33" s="16">
        <v>27</v>
      </c>
      <c r="D33" s="16">
        <f t="shared" si="0"/>
        <v>428.61099954999997</v>
      </c>
      <c r="E33" s="16">
        <f t="shared" si="1"/>
        <v>471.41649959999995</v>
      </c>
      <c r="F33" s="16">
        <f t="shared" si="4"/>
        <v>427.90828757221573</v>
      </c>
      <c r="G33" s="16">
        <f t="shared" si="2"/>
        <v>20.370711727784283</v>
      </c>
      <c r="H33" s="16">
        <f t="shared" si="3"/>
        <v>414.9658962964881</v>
      </c>
      <c r="AD33" s="16">
        <v>26</v>
      </c>
      <c r="AE33" s="16">
        <v>408.9429998</v>
      </c>
      <c r="AF33" s="16">
        <v>471.79949950000002</v>
      </c>
      <c r="AG33" s="16">
        <v>510.04011364403181</v>
      </c>
    </row>
    <row r="34" spans="1:33" x14ac:dyDescent="0.2">
      <c r="A34" s="16">
        <v>19863</v>
      </c>
      <c r="B34" s="16">
        <v>510.78599930000001</v>
      </c>
      <c r="C34" s="16">
        <v>28</v>
      </c>
      <c r="D34" s="16">
        <f t="shared" si="0"/>
        <v>479.53249930000004</v>
      </c>
      <c r="E34" s="16">
        <f t="shared" si="1"/>
        <v>428.61099954999997</v>
      </c>
      <c r="F34" s="16">
        <f t="shared" si="4"/>
        <v>444.45756073115717</v>
      </c>
      <c r="G34" s="16">
        <f t="shared" si="2"/>
        <v>66.328438568842842</v>
      </c>
      <c r="H34" s="16">
        <f t="shared" si="3"/>
        <v>4399.461762980759</v>
      </c>
      <c r="AD34" s="16">
        <v>27</v>
      </c>
      <c r="AE34" s="16">
        <v>448.27899930000001</v>
      </c>
      <c r="AF34" s="16">
        <v>471.41649959999995</v>
      </c>
      <c r="AG34" s="16">
        <v>427.90828757221573</v>
      </c>
    </row>
    <row r="35" spans="1:33" x14ac:dyDescent="0.2">
      <c r="A35" s="16">
        <v>19864</v>
      </c>
      <c r="B35" s="16">
        <v>662.25299840000002</v>
      </c>
      <c r="C35" s="16">
        <v>29</v>
      </c>
      <c r="D35" s="16">
        <f t="shared" si="0"/>
        <v>586.51949884999999</v>
      </c>
      <c r="E35" s="16">
        <f t="shared" si="1"/>
        <v>479.53249930000004</v>
      </c>
      <c r="F35" s="16">
        <f t="shared" si="4"/>
        <v>498.34313246524022</v>
      </c>
      <c r="G35" s="16">
        <f t="shared" si="2"/>
        <v>163.90986593475981</v>
      </c>
      <c r="H35" s="16">
        <f t="shared" si="3"/>
        <v>26866.444150750933</v>
      </c>
      <c r="AD35" s="16">
        <v>28</v>
      </c>
      <c r="AE35" s="16">
        <v>510.78599930000001</v>
      </c>
      <c r="AF35" s="16">
        <v>428.61099954999997</v>
      </c>
      <c r="AG35" s="16">
        <v>444.45756073115717</v>
      </c>
    </row>
    <row r="36" spans="1:33" x14ac:dyDescent="0.2">
      <c r="A36" s="16">
        <v>19871</v>
      </c>
      <c r="B36" s="16">
        <v>575.32699969999999</v>
      </c>
      <c r="C36" s="16">
        <v>30</v>
      </c>
      <c r="D36" s="16">
        <f t="shared" si="0"/>
        <v>618.78999905000001</v>
      </c>
      <c r="E36" s="16">
        <f t="shared" si="1"/>
        <v>586.51949884999999</v>
      </c>
      <c r="F36" s="16">
        <f t="shared" si="4"/>
        <v>631.50436811809277</v>
      </c>
      <c r="G36" s="16">
        <f t="shared" si="2"/>
        <v>-56.177368418092783</v>
      </c>
      <c r="H36" s="16">
        <f t="shared" si="3"/>
        <v>3155.8967223821282</v>
      </c>
      <c r="AD36" s="16">
        <v>29</v>
      </c>
      <c r="AE36" s="16">
        <v>662.25299840000002</v>
      </c>
      <c r="AF36" s="16">
        <v>479.53249930000004</v>
      </c>
      <c r="AG36" s="16">
        <v>498.34313246524022</v>
      </c>
    </row>
    <row r="37" spans="1:33" x14ac:dyDescent="0.2">
      <c r="A37" s="16">
        <v>19872</v>
      </c>
      <c r="B37" s="16">
        <v>637.06399920000001</v>
      </c>
      <c r="C37" s="16">
        <v>31</v>
      </c>
      <c r="D37" s="16">
        <f t="shared" si="0"/>
        <v>606.19549944999994</v>
      </c>
      <c r="E37" s="16">
        <f t="shared" si="1"/>
        <v>618.78999905000001</v>
      </c>
      <c r="F37" s="16">
        <f t="shared" si="4"/>
        <v>585.86557907011536</v>
      </c>
      <c r="G37" s="16">
        <f t="shared" si="2"/>
        <v>51.198420129884653</v>
      </c>
      <c r="H37" s="16">
        <f t="shared" si="3"/>
        <v>2621.2782237961778</v>
      </c>
      <c r="AD37" s="16">
        <v>30</v>
      </c>
      <c r="AE37" s="16">
        <v>575.32699969999999</v>
      </c>
      <c r="AF37" s="16">
        <v>586.51949884999999</v>
      </c>
      <c r="AG37" s="16">
        <v>631.50436811809277</v>
      </c>
    </row>
    <row r="38" spans="1:33" x14ac:dyDescent="0.2">
      <c r="A38" s="16">
        <v>19873</v>
      </c>
      <c r="B38" s="16">
        <v>786.42399980000005</v>
      </c>
      <c r="C38" s="16">
        <v>32</v>
      </c>
      <c r="D38" s="16">
        <f t="shared" si="0"/>
        <v>711.74399949999997</v>
      </c>
      <c r="E38" s="16">
        <f t="shared" si="1"/>
        <v>606.19549944999994</v>
      </c>
      <c r="F38" s="16">
        <f t="shared" si="4"/>
        <v>627.45944438803895</v>
      </c>
      <c r="G38" s="16">
        <f t="shared" si="2"/>
        <v>158.9645554119611</v>
      </c>
      <c r="H38" s="16">
        <f t="shared" si="3"/>
        <v>25269.72987732245</v>
      </c>
      <c r="AD38" s="16">
        <v>31</v>
      </c>
      <c r="AE38" s="16">
        <v>637.06399920000001</v>
      </c>
      <c r="AF38" s="16">
        <v>618.78999905000001</v>
      </c>
      <c r="AG38" s="16">
        <v>585.86557907011536</v>
      </c>
    </row>
    <row r="39" spans="1:33" x14ac:dyDescent="0.2">
      <c r="A39" s="16">
        <v>19874</v>
      </c>
      <c r="B39" s="16">
        <v>1042.441998</v>
      </c>
      <c r="C39" s="16">
        <v>33</v>
      </c>
      <c r="D39" s="16">
        <f t="shared" si="0"/>
        <v>914.43299890000003</v>
      </c>
      <c r="E39" s="16">
        <f t="shared" si="1"/>
        <v>711.74399949999997</v>
      </c>
      <c r="F39" s="16">
        <f t="shared" si="4"/>
        <v>756.60308380806293</v>
      </c>
      <c r="G39" s="16">
        <f t="shared" si="2"/>
        <v>285.83891419193708</v>
      </c>
      <c r="H39" s="16">
        <f t="shared" si="3"/>
        <v>81703.884866425564</v>
      </c>
      <c r="AD39" s="16">
        <v>32</v>
      </c>
      <c r="AE39" s="16">
        <v>786.42399980000005</v>
      </c>
      <c r="AF39" s="16">
        <v>606.19549944999994</v>
      </c>
      <c r="AG39" s="16">
        <v>627.45944438803895</v>
      </c>
    </row>
    <row r="40" spans="1:33" x14ac:dyDescent="0.2">
      <c r="A40" s="16">
        <v>19881</v>
      </c>
      <c r="B40" s="16">
        <v>867.16099929999996</v>
      </c>
      <c r="C40" s="16">
        <v>34</v>
      </c>
      <c r="D40" s="16">
        <f t="shared" si="0"/>
        <v>954.80149864999998</v>
      </c>
      <c r="E40" s="16">
        <f t="shared" si="1"/>
        <v>914.43299890000003</v>
      </c>
      <c r="F40" s="16">
        <f t="shared" si="4"/>
        <v>988.82011842279394</v>
      </c>
      <c r="G40" s="16">
        <f t="shared" si="2"/>
        <v>-121.65911912279398</v>
      </c>
      <c r="H40" s="16">
        <f t="shared" si="3"/>
        <v>14800.941265734176</v>
      </c>
      <c r="AD40" s="16">
        <v>33</v>
      </c>
      <c r="AE40" s="16">
        <v>1042.441998</v>
      </c>
      <c r="AF40" s="16">
        <v>711.74399949999997</v>
      </c>
      <c r="AG40" s="16">
        <v>756.60308380806293</v>
      </c>
    </row>
    <row r="41" spans="1:33" x14ac:dyDescent="0.2">
      <c r="A41" s="16">
        <v>19882</v>
      </c>
      <c r="B41" s="16">
        <v>993.05099870000004</v>
      </c>
      <c r="C41" s="16">
        <v>35</v>
      </c>
      <c r="D41" s="16">
        <f t="shared" si="0"/>
        <v>930.105999</v>
      </c>
      <c r="E41" s="16">
        <f t="shared" si="1"/>
        <v>954.80149864999998</v>
      </c>
      <c r="F41" s="16">
        <f t="shared" si="4"/>
        <v>889.9836113068834</v>
      </c>
      <c r="G41" s="16">
        <f t="shared" si="2"/>
        <v>103.06738739311663</v>
      </c>
      <c r="H41" s="16">
        <f t="shared" si="3"/>
        <v>10622.886344042778</v>
      </c>
      <c r="AD41" s="16">
        <v>34</v>
      </c>
      <c r="AE41" s="16">
        <v>867.16099929999996</v>
      </c>
      <c r="AF41" s="16">
        <v>914.43299890000003</v>
      </c>
      <c r="AG41" s="16">
        <v>988.82011842279394</v>
      </c>
    </row>
    <row r="42" spans="1:33" x14ac:dyDescent="0.2">
      <c r="A42" s="16">
        <v>19883</v>
      </c>
      <c r="B42" s="16">
        <v>1168.7189980000001</v>
      </c>
      <c r="C42" s="16">
        <v>36</v>
      </c>
      <c r="D42" s="16">
        <f t="shared" si="0"/>
        <v>1080.8849983499999</v>
      </c>
      <c r="E42" s="16">
        <f t="shared" si="1"/>
        <v>930.105999</v>
      </c>
      <c r="F42" s="16">
        <f t="shared" si="4"/>
        <v>973.71609795440077</v>
      </c>
      <c r="G42" s="16">
        <f t="shared" si="2"/>
        <v>195.00290004559929</v>
      </c>
      <c r="H42" s="16">
        <f t="shared" si="3"/>
        <v>38026.131026193987</v>
      </c>
      <c r="AD42" s="16">
        <v>35</v>
      </c>
      <c r="AE42" s="16">
        <v>993.05099870000004</v>
      </c>
      <c r="AF42" s="16">
        <v>954.80149864999998</v>
      </c>
      <c r="AG42" s="16">
        <v>889.9836113068834</v>
      </c>
    </row>
    <row r="43" spans="1:33" x14ac:dyDescent="0.2">
      <c r="A43" s="16">
        <v>19884</v>
      </c>
      <c r="B43" s="16">
        <v>1405.1369970000001</v>
      </c>
      <c r="C43" s="16">
        <v>37</v>
      </c>
      <c r="D43" s="16">
        <f t="shared" si="0"/>
        <v>1286.9279974999999</v>
      </c>
      <c r="E43" s="16">
        <f t="shared" si="1"/>
        <v>1080.8849983499999</v>
      </c>
      <c r="F43" s="16">
        <f t="shared" si="4"/>
        <v>1132.137477765041</v>
      </c>
      <c r="G43" s="16">
        <f t="shared" si="2"/>
        <v>272.99951923495905</v>
      </c>
      <c r="H43" s="16">
        <f t="shared" si="3"/>
        <v>74528.737502518779</v>
      </c>
      <c r="AD43" s="16">
        <v>36</v>
      </c>
      <c r="AE43" s="16">
        <v>1168.7189980000001</v>
      </c>
      <c r="AF43" s="16">
        <v>930.105999</v>
      </c>
      <c r="AG43" s="16">
        <v>973.71609795440077</v>
      </c>
    </row>
    <row r="44" spans="1:33" x14ac:dyDescent="0.2">
      <c r="A44" s="16">
        <v>19891</v>
      </c>
      <c r="B44" s="16">
        <v>1246.9169999999999</v>
      </c>
      <c r="C44" s="16">
        <v>38</v>
      </c>
      <c r="D44" s="16">
        <f t="shared" si="0"/>
        <v>1326.0269985</v>
      </c>
      <c r="E44" s="16">
        <f t="shared" si="1"/>
        <v>1286.9279974999999</v>
      </c>
      <c r="F44" s="16">
        <f t="shared" si="4"/>
        <v>1353.9237205067147</v>
      </c>
      <c r="G44" s="16">
        <f t="shared" si="2"/>
        <v>-107.00672050671483</v>
      </c>
      <c r="H44" s="16">
        <f t="shared" si="3"/>
        <v>11450.438233602184</v>
      </c>
      <c r="AD44" s="16">
        <v>37</v>
      </c>
      <c r="AE44" s="16">
        <v>1405.1369970000001</v>
      </c>
      <c r="AF44" s="16">
        <v>1080.8849983499999</v>
      </c>
      <c r="AG44" s="16">
        <v>1132.137477765041</v>
      </c>
    </row>
    <row r="45" spans="1:33" x14ac:dyDescent="0.2">
      <c r="A45" s="16">
        <v>19892</v>
      </c>
      <c r="B45" s="16">
        <v>1248.211998</v>
      </c>
      <c r="C45" s="16">
        <v>39</v>
      </c>
      <c r="D45" s="16">
        <f t="shared" si="0"/>
        <v>1247.5644990000001</v>
      </c>
      <c r="E45" s="16">
        <f t="shared" si="1"/>
        <v>1326.0269985</v>
      </c>
      <c r="F45" s="16">
        <f t="shared" si="4"/>
        <v>1266.9908989552341</v>
      </c>
      <c r="G45" s="16">
        <f t="shared" si="2"/>
        <v>-18.778900955234121</v>
      </c>
      <c r="H45" s="16">
        <f t="shared" si="3"/>
        <v>352.64712108649297</v>
      </c>
      <c r="AD45" s="16">
        <v>38</v>
      </c>
      <c r="AE45" s="16">
        <v>1246.9169999999999</v>
      </c>
      <c r="AF45" s="16">
        <v>1286.9279974999999</v>
      </c>
      <c r="AG45" s="16">
        <v>1353.9237205067147</v>
      </c>
    </row>
    <row r="46" spans="1:33" x14ac:dyDescent="0.2">
      <c r="A46" s="16">
        <v>19893</v>
      </c>
      <c r="B46" s="16">
        <v>1383.7469980000001</v>
      </c>
      <c r="C46" s="16">
        <v>40</v>
      </c>
      <c r="D46" s="16">
        <f t="shared" si="0"/>
        <v>1315.9794980000001</v>
      </c>
      <c r="E46" s="16">
        <f t="shared" si="1"/>
        <v>1247.5644990000001</v>
      </c>
      <c r="F46" s="16">
        <f t="shared" si="4"/>
        <v>1251.7348212253139</v>
      </c>
      <c r="G46" s="16">
        <f t="shared" si="2"/>
        <v>132.01217677468617</v>
      </c>
      <c r="H46" s="16">
        <f t="shared" si="3"/>
        <v>17427.214816790991</v>
      </c>
      <c r="AD46" s="16">
        <v>39</v>
      </c>
      <c r="AE46" s="16">
        <v>1248.211998</v>
      </c>
      <c r="AF46" s="16">
        <v>1326.0269985</v>
      </c>
      <c r="AG46" s="16">
        <v>1266.9908989552341</v>
      </c>
    </row>
    <row r="47" spans="1:33" x14ac:dyDescent="0.2">
      <c r="A47" s="16">
        <v>19894</v>
      </c>
      <c r="B47" s="16">
        <v>1493.3829989999999</v>
      </c>
      <c r="C47" s="16">
        <v>41</v>
      </c>
      <c r="D47" s="16">
        <f t="shared" si="0"/>
        <v>1438.5649985</v>
      </c>
      <c r="E47" s="16">
        <f t="shared" si="1"/>
        <v>1315.9794980000001</v>
      </c>
      <c r="F47" s="16">
        <f t="shared" si="4"/>
        <v>1358.9822067337423</v>
      </c>
      <c r="G47" s="16">
        <f t="shared" si="2"/>
        <v>134.40079226625767</v>
      </c>
      <c r="H47" s="16">
        <f t="shared" si="3"/>
        <v>18063.572961797749</v>
      </c>
      <c r="AD47" s="16">
        <v>40</v>
      </c>
      <c r="AE47" s="16">
        <v>1383.7469980000001</v>
      </c>
      <c r="AF47" s="16">
        <v>1247.5644990000001</v>
      </c>
      <c r="AG47" s="16">
        <v>1251.7348212253139</v>
      </c>
    </row>
    <row r="48" spans="1:33" x14ac:dyDescent="0.2">
      <c r="A48" s="16">
        <v>19901</v>
      </c>
      <c r="B48" s="16">
        <v>1346.202</v>
      </c>
      <c r="C48" s="16">
        <v>42</v>
      </c>
      <c r="D48" s="16">
        <f t="shared" si="0"/>
        <v>1419.7924994999998</v>
      </c>
      <c r="E48" s="16">
        <f t="shared" si="1"/>
        <v>1438.5649985</v>
      </c>
      <c r="F48" s="16">
        <f t="shared" si="4"/>
        <v>1468.1701160083473</v>
      </c>
      <c r="G48" s="16">
        <f t="shared" si="2"/>
        <v>-121.96811600834735</v>
      </c>
      <c r="H48" s="16">
        <f t="shared" si="3"/>
        <v>14876.221322625677</v>
      </c>
      <c r="AD48" s="16">
        <v>41</v>
      </c>
      <c r="AE48" s="16">
        <v>1493.3829989999999</v>
      </c>
      <c r="AF48" s="16">
        <v>1315.9794980000001</v>
      </c>
      <c r="AG48" s="16">
        <v>1358.9822067337423</v>
      </c>
    </row>
    <row r="49" spans="1:33" x14ac:dyDescent="0.2">
      <c r="A49" s="16">
        <v>19902</v>
      </c>
      <c r="B49" s="16">
        <v>1364.759998</v>
      </c>
      <c r="C49" s="16">
        <v>43</v>
      </c>
      <c r="D49" s="16">
        <f t="shared" si="0"/>
        <v>1355.4809989999999</v>
      </c>
      <c r="E49" s="16">
        <f t="shared" si="1"/>
        <v>1419.7924994999998</v>
      </c>
      <c r="F49" s="16">
        <f t="shared" si="4"/>
        <v>1369.0825782003028</v>
      </c>
      <c r="G49" s="16">
        <f t="shared" si="2"/>
        <v>-4.3225802003028093</v>
      </c>
      <c r="H49" s="16">
        <f t="shared" si="3"/>
        <v>18.684699588049874</v>
      </c>
      <c r="AD49" s="16">
        <v>42</v>
      </c>
      <c r="AE49" s="16">
        <v>1346.202</v>
      </c>
      <c r="AF49" s="16">
        <v>1438.5649985</v>
      </c>
      <c r="AG49" s="16">
        <v>1468.1701160083473</v>
      </c>
    </row>
    <row r="50" spans="1:33" x14ac:dyDescent="0.2">
      <c r="A50" s="16">
        <v>19903</v>
      </c>
      <c r="B50" s="16">
        <v>1354.0899959999999</v>
      </c>
      <c r="C50" s="16">
        <v>44</v>
      </c>
      <c r="D50" s="16">
        <f t="shared" si="0"/>
        <v>1359.4249970000001</v>
      </c>
      <c r="E50" s="16">
        <f t="shared" si="1"/>
        <v>1355.4809989999999</v>
      </c>
      <c r="F50" s="16">
        <f t="shared" si="4"/>
        <v>1365.5708913509586</v>
      </c>
      <c r="G50" s="16">
        <f t="shared" si="2"/>
        <v>-11.48089535095869</v>
      </c>
      <c r="H50" s="16">
        <f t="shared" si="3"/>
        <v>131.81095805966487</v>
      </c>
      <c r="AD50" s="16">
        <v>43</v>
      </c>
      <c r="AE50" s="16">
        <v>1364.759998</v>
      </c>
      <c r="AF50" s="16">
        <v>1419.7924994999998</v>
      </c>
      <c r="AG50" s="16">
        <v>1369.0825782003028</v>
      </c>
    </row>
    <row r="51" spans="1:33" x14ac:dyDescent="0.2">
      <c r="A51" s="16">
        <v>19904</v>
      </c>
      <c r="B51" s="16">
        <v>1675.505997</v>
      </c>
      <c r="C51" s="16">
        <v>45</v>
      </c>
      <c r="D51" s="16">
        <f t="shared" si="0"/>
        <v>1514.7979965</v>
      </c>
      <c r="E51" s="16">
        <f t="shared" si="1"/>
        <v>1359.4249970000001</v>
      </c>
      <c r="F51" s="16">
        <f t="shared" si="4"/>
        <v>1356.2437516902914</v>
      </c>
      <c r="G51" s="16">
        <f t="shared" si="2"/>
        <v>319.26224530970853</v>
      </c>
      <c r="H51" s="16">
        <f t="shared" si="3"/>
        <v>101928.38128019651</v>
      </c>
      <c r="AD51" s="16">
        <v>44</v>
      </c>
      <c r="AE51" s="16">
        <v>1354.0899959999999</v>
      </c>
      <c r="AF51" s="16">
        <v>1355.4809989999999</v>
      </c>
      <c r="AG51" s="16">
        <v>1365.5708913509586</v>
      </c>
    </row>
    <row r="52" spans="1:33" x14ac:dyDescent="0.2">
      <c r="A52" s="16">
        <v>19911</v>
      </c>
      <c r="B52" s="16">
        <v>1597.6779979999999</v>
      </c>
      <c r="C52" s="16">
        <v>46</v>
      </c>
      <c r="D52" s="16">
        <f t="shared" si="0"/>
        <v>1636.5919974999999</v>
      </c>
      <c r="E52" s="16">
        <f t="shared" si="1"/>
        <v>1514.7979965</v>
      </c>
      <c r="F52" s="16">
        <f t="shared" si="4"/>
        <v>1615.614075985879</v>
      </c>
      <c r="G52" s="16">
        <f t="shared" si="2"/>
        <v>-17.936077985879137</v>
      </c>
      <c r="H52" s="16">
        <f t="shared" si="3"/>
        <v>321.70289351553822</v>
      </c>
      <c r="AD52" s="16">
        <v>45</v>
      </c>
      <c r="AE52" s="16">
        <v>1675.505997</v>
      </c>
      <c r="AF52" s="16">
        <v>1359.4249970000001</v>
      </c>
      <c r="AG52" s="16">
        <v>1356.2437516902914</v>
      </c>
    </row>
    <row r="53" spans="1:33" x14ac:dyDescent="0.2">
      <c r="A53" s="16">
        <v>19912</v>
      </c>
      <c r="B53" s="16">
        <v>1528.6039960000001</v>
      </c>
      <c r="C53" s="16">
        <v>47</v>
      </c>
      <c r="D53" s="16">
        <f t="shared" si="0"/>
        <v>1563.140997</v>
      </c>
      <c r="E53" s="16">
        <f t="shared" si="1"/>
        <v>1636.5919974999999</v>
      </c>
      <c r="F53" s="16">
        <f t="shared" si="4"/>
        <v>1601.0427120612924</v>
      </c>
      <c r="G53" s="16">
        <f t="shared" si="2"/>
        <v>-72.438716061292325</v>
      </c>
      <c r="H53" s="16">
        <f t="shared" si="3"/>
        <v>5247.3675846085307</v>
      </c>
      <c r="AD53" s="16">
        <v>46</v>
      </c>
      <c r="AE53" s="16">
        <v>1597.6779979999999</v>
      </c>
      <c r="AF53" s="16">
        <v>1514.7979965</v>
      </c>
      <c r="AG53" s="16">
        <v>1615.614075985879</v>
      </c>
    </row>
    <row r="54" spans="1:33" x14ac:dyDescent="0.2">
      <c r="A54" s="16">
        <v>19913</v>
      </c>
      <c r="B54" s="16">
        <v>1507.060997</v>
      </c>
      <c r="C54" s="16">
        <v>48</v>
      </c>
      <c r="D54" s="16">
        <f t="shared" si="0"/>
        <v>1517.8324965000002</v>
      </c>
      <c r="E54" s="16">
        <f t="shared" si="1"/>
        <v>1563.140997</v>
      </c>
      <c r="F54" s="16">
        <f t="shared" si="4"/>
        <v>1542.193118811871</v>
      </c>
      <c r="G54" s="16">
        <f t="shared" si="2"/>
        <v>-35.132121811871002</v>
      </c>
      <c r="H54" s="16">
        <f t="shared" si="3"/>
        <v>1234.2659830041423</v>
      </c>
      <c r="AD54" s="16">
        <v>47</v>
      </c>
      <c r="AE54" s="16">
        <v>1528.6039960000001</v>
      </c>
      <c r="AF54" s="16">
        <v>1636.5919974999999</v>
      </c>
      <c r="AG54" s="16">
        <v>1601.0427120612924</v>
      </c>
    </row>
    <row r="55" spans="1:33" x14ac:dyDescent="0.2">
      <c r="A55" s="16">
        <v>19914</v>
      </c>
      <c r="B55" s="16">
        <v>1862.6120000000001</v>
      </c>
      <c r="C55" s="16">
        <v>49</v>
      </c>
      <c r="D55" s="16">
        <f t="shared" si="0"/>
        <v>1684.8364985000001</v>
      </c>
      <c r="E55" s="16">
        <f t="shared" si="1"/>
        <v>1517.8324965000002</v>
      </c>
      <c r="F55" s="16">
        <f t="shared" si="4"/>
        <v>1513.6515985995532</v>
      </c>
      <c r="G55" s="16">
        <f t="shared" si="2"/>
        <v>348.96040140044693</v>
      </c>
      <c r="H55" s="16">
        <f t="shared" si="3"/>
        <v>121773.36174556104</v>
      </c>
      <c r="AD55" s="16">
        <v>48</v>
      </c>
      <c r="AE55" s="16">
        <v>1507.060997</v>
      </c>
      <c r="AF55" s="16">
        <v>1563.140997</v>
      </c>
      <c r="AG55" s="16">
        <v>1542.193118811871</v>
      </c>
    </row>
    <row r="56" spans="1:33" x14ac:dyDescent="0.2">
      <c r="A56" s="16">
        <v>19921</v>
      </c>
      <c r="B56" s="16">
        <v>1716.0249980000001</v>
      </c>
      <c r="C56" s="16">
        <v>50</v>
      </c>
      <c r="D56" s="16">
        <f t="shared" si="0"/>
        <v>1789.318499</v>
      </c>
      <c r="E56" s="16">
        <f t="shared" si="1"/>
        <v>1684.8364985000001</v>
      </c>
      <c r="F56" s="16">
        <f t="shared" si="4"/>
        <v>1797.1488608259424</v>
      </c>
      <c r="G56" s="16">
        <f t="shared" si="2"/>
        <v>-81.123862825942297</v>
      </c>
      <c r="H56" s="16">
        <f t="shared" si="3"/>
        <v>6581.0811198023021</v>
      </c>
      <c r="AD56" s="16">
        <v>49</v>
      </c>
      <c r="AE56" s="16">
        <v>1862.6120000000001</v>
      </c>
      <c r="AF56" s="16">
        <v>1517.8324965000002</v>
      </c>
      <c r="AG56" s="16">
        <v>1513.6515985995532</v>
      </c>
    </row>
    <row r="57" spans="1:33" x14ac:dyDescent="0.2">
      <c r="A57" s="16">
        <v>19922</v>
      </c>
      <c r="B57" s="16">
        <v>1740.1709980000001</v>
      </c>
      <c r="C57" s="16">
        <v>51</v>
      </c>
      <c r="D57" s="16">
        <f t="shared" si="0"/>
        <v>1728.0979980000002</v>
      </c>
      <c r="E57" s="16">
        <f t="shared" si="1"/>
        <v>1789.318499</v>
      </c>
      <c r="F57" s="16">
        <f t="shared" si="4"/>
        <v>1731.2434087457445</v>
      </c>
      <c r="G57" s="16">
        <f t="shared" si="2"/>
        <v>8.9275892542555084</v>
      </c>
      <c r="H57" s="16">
        <f t="shared" si="3"/>
        <v>79.701849892698419</v>
      </c>
      <c r="AD57" s="16">
        <v>50</v>
      </c>
      <c r="AE57" s="16">
        <v>1716.0249980000001</v>
      </c>
      <c r="AF57" s="16">
        <v>1684.8364985000001</v>
      </c>
      <c r="AG57" s="16">
        <v>1797.1488608259424</v>
      </c>
    </row>
    <row r="58" spans="1:33" x14ac:dyDescent="0.2">
      <c r="A58" s="16">
        <v>19923</v>
      </c>
      <c r="B58" s="16">
        <v>1767.733997</v>
      </c>
      <c r="C58" s="16">
        <v>52</v>
      </c>
      <c r="D58" s="16">
        <f t="shared" si="0"/>
        <v>1753.9524974999999</v>
      </c>
      <c r="E58" s="16">
        <f t="shared" si="1"/>
        <v>1728.0979980000002</v>
      </c>
      <c r="F58" s="16">
        <f t="shared" si="4"/>
        <v>1738.4962291279599</v>
      </c>
      <c r="G58" s="16">
        <f t="shared" si="2"/>
        <v>29.237767872040195</v>
      </c>
      <c r="H58" s="16">
        <f t="shared" si="3"/>
        <v>854.84707013930586</v>
      </c>
      <c r="AD58" s="16">
        <v>51</v>
      </c>
      <c r="AE58" s="16">
        <v>1740.1709980000001</v>
      </c>
      <c r="AF58" s="16">
        <v>1789.318499</v>
      </c>
      <c r="AG58" s="16">
        <v>1731.2434087457445</v>
      </c>
    </row>
    <row r="59" spans="1:33" x14ac:dyDescent="0.2">
      <c r="A59" s="16">
        <v>19924</v>
      </c>
      <c r="B59" s="16">
        <v>2000.2919999999999</v>
      </c>
      <c r="C59" s="16">
        <v>53</v>
      </c>
      <c r="D59" s="16">
        <f t="shared" si="0"/>
        <v>1884.0129984999999</v>
      </c>
      <c r="E59" s="16">
        <f t="shared" si="1"/>
        <v>1753.9524974999999</v>
      </c>
      <c r="F59" s="16">
        <f t="shared" si="4"/>
        <v>1762.249145252739</v>
      </c>
      <c r="G59" s="16">
        <f t="shared" si="2"/>
        <v>238.04285474726089</v>
      </c>
      <c r="H59" s="16">
        <f t="shared" si="3"/>
        <v>56664.400696225544</v>
      </c>
      <c r="AD59" s="16">
        <v>52</v>
      </c>
      <c r="AE59" s="16">
        <v>1767.733997</v>
      </c>
      <c r="AF59" s="16">
        <v>1728.0979980000002</v>
      </c>
      <c r="AG59" s="16">
        <v>1738.4962291279599</v>
      </c>
    </row>
    <row r="60" spans="1:33" x14ac:dyDescent="0.2">
      <c r="A60" s="16">
        <v>19931</v>
      </c>
      <c r="B60" s="16">
        <v>1973.8939969999999</v>
      </c>
      <c r="C60" s="16">
        <v>54</v>
      </c>
      <c r="D60" s="16">
        <f t="shared" si="0"/>
        <v>1987.0929984999998</v>
      </c>
      <c r="E60" s="16">
        <f t="shared" si="1"/>
        <v>1884.0129984999999</v>
      </c>
      <c r="F60" s="16">
        <f t="shared" si="4"/>
        <v>1955.6364102334474</v>
      </c>
      <c r="G60" s="16">
        <f t="shared" si="2"/>
        <v>18.257586766552549</v>
      </c>
      <c r="H60" s="16">
        <f t="shared" si="3"/>
        <v>333.33947453819479</v>
      </c>
      <c r="AD60" s="16">
        <v>53</v>
      </c>
      <c r="AE60" s="16">
        <v>2000.2919999999999</v>
      </c>
      <c r="AF60" s="16">
        <v>1753.9524974999999</v>
      </c>
      <c r="AG60" s="16">
        <v>1762.249145252739</v>
      </c>
    </row>
    <row r="61" spans="1:33" x14ac:dyDescent="0.2">
      <c r="A61" s="16">
        <v>19932</v>
      </c>
      <c r="B61" s="16">
        <v>1861.9789960000001</v>
      </c>
      <c r="C61" s="16">
        <v>55</v>
      </c>
      <c r="D61" s="16">
        <f t="shared" si="0"/>
        <v>1917.9364965</v>
      </c>
      <c r="E61" s="16">
        <f t="shared" si="1"/>
        <v>1987.0929984999998</v>
      </c>
      <c r="F61" s="16">
        <f t="shared" si="4"/>
        <v>1970.4689695794539</v>
      </c>
      <c r="G61" s="16">
        <f t="shared" si="2"/>
        <v>-108.48997357945382</v>
      </c>
      <c r="H61" s="16">
        <f t="shared" si="3"/>
        <v>11770.074367270587</v>
      </c>
      <c r="AD61" s="16">
        <v>54</v>
      </c>
      <c r="AE61" s="16">
        <v>1973.8939969999999</v>
      </c>
      <c r="AF61" s="16">
        <v>1884.0129984999999</v>
      </c>
      <c r="AG61" s="16">
        <v>1955.6364102334474</v>
      </c>
    </row>
    <row r="62" spans="1:33" x14ac:dyDescent="0.2">
      <c r="A62" s="16">
        <v>19933</v>
      </c>
      <c r="B62" s="16">
        <v>2140.788994</v>
      </c>
      <c r="C62" s="16">
        <v>56</v>
      </c>
      <c r="D62" s="16">
        <f t="shared" si="0"/>
        <v>2001.3839950000001</v>
      </c>
      <c r="E62" s="16">
        <f t="shared" si="1"/>
        <v>1917.9364965</v>
      </c>
      <c r="F62" s="16">
        <f t="shared" si="4"/>
        <v>1882.3311454442335</v>
      </c>
      <c r="G62" s="16">
        <f t="shared" si="2"/>
        <v>258.45784855576653</v>
      </c>
      <c r="H62" s="16">
        <f t="shared" si="3"/>
        <v>66800.459480075544</v>
      </c>
      <c r="AD62" s="16">
        <v>55</v>
      </c>
      <c r="AE62" s="16">
        <v>1861.9789960000001</v>
      </c>
      <c r="AF62" s="16">
        <v>1987.0929984999998</v>
      </c>
      <c r="AG62" s="16">
        <v>1970.4689695794539</v>
      </c>
    </row>
    <row r="63" spans="1:33" x14ac:dyDescent="0.2">
      <c r="A63" s="16">
        <v>19934</v>
      </c>
      <c r="B63" s="16">
        <v>2468.8539959999998</v>
      </c>
      <c r="C63" s="16">
        <v>57</v>
      </c>
      <c r="D63" s="16">
        <f t="shared" si="0"/>
        <v>2304.8214950000001</v>
      </c>
      <c r="E63" s="16">
        <f t="shared" si="1"/>
        <v>2001.3839950000001</v>
      </c>
      <c r="F63" s="16">
        <f t="shared" si="4"/>
        <v>2092.3036585787531</v>
      </c>
      <c r="G63" s="16">
        <f t="shared" si="2"/>
        <v>376.5503374212467</v>
      </c>
      <c r="H63" s="16">
        <f t="shared" si="3"/>
        <v>141790.15661205474</v>
      </c>
      <c r="AD63" s="16">
        <v>56</v>
      </c>
      <c r="AE63" s="16">
        <v>2140.788994</v>
      </c>
      <c r="AF63" s="16">
        <v>1917.9364965</v>
      </c>
      <c r="AG63" s="16">
        <v>1882.3311454442335</v>
      </c>
    </row>
    <row r="64" spans="1:33" x14ac:dyDescent="0.2">
      <c r="A64" s="16">
        <v>19941</v>
      </c>
      <c r="B64" s="16">
        <v>2076.6999970000002</v>
      </c>
      <c r="C64" s="16">
        <v>58</v>
      </c>
      <c r="D64" s="16">
        <f t="shared" si="0"/>
        <v>2272.7769964999998</v>
      </c>
      <c r="E64" s="16">
        <f t="shared" si="1"/>
        <v>2304.8214950000001</v>
      </c>
      <c r="F64" s="16">
        <f t="shared" si="4"/>
        <v>2398.2151296824477</v>
      </c>
      <c r="G64" s="16">
        <f t="shared" si="2"/>
        <v>-321.51513268244753</v>
      </c>
      <c r="H64" s="16">
        <f t="shared" si="3"/>
        <v>103371.98054381183</v>
      </c>
      <c r="AD64" s="16">
        <v>57</v>
      </c>
      <c r="AE64" s="16">
        <v>2468.8539959999998</v>
      </c>
      <c r="AF64" s="16">
        <v>2001.3839950000001</v>
      </c>
      <c r="AG64" s="16">
        <v>2092.3036585787531</v>
      </c>
    </row>
    <row r="65" spans="1:33" x14ac:dyDescent="0.2">
      <c r="A65" s="16">
        <v>19942</v>
      </c>
      <c r="B65" s="16">
        <v>2149.9079969999998</v>
      </c>
      <c r="C65" s="16">
        <v>59</v>
      </c>
      <c r="D65" s="16">
        <f t="shared" si="0"/>
        <v>2113.303997</v>
      </c>
      <c r="E65" s="16">
        <f t="shared" si="1"/>
        <v>2272.7769964999998</v>
      </c>
      <c r="F65" s="16">
        <f t="shared" si="4"/>
        <v>2137.0145478570298</v>
      </c>
      <c r="G65" s="16">
        <f t="shared" si="2"/>
        <v>12.893449142969985</v>
      </c>
      <c r="H65" s="16">
        <f t="shared" si="3"/>
        <v>166.24103080235344</v>
      </c>
      <c r="AD65" s="16">
        <v>58</v>
      </c>
      <c r="AE65" s="16">
        <v>2076.6999970000002</v>
      </c>
      <c r="AF65" s="16">
        <v>2304.8214950000001</v>
      </c>
      <c r="AG65" s="16">
        <v>2398.2151296824477</v>
      </c>
    </row>
    <row r="66" spans="1:33" x14ac:dyDescent="0.2">
      <c r="A66" s="16">
        <v>19943</v>
      </c>
      <c r="B66" s="16">
        <v>2493.2859960000001</v>
      </c>
      <c r="C66" s="16">
        <v>60</v>
      </c>
      <c r="D66" s="16">
        <f t="shared" si="0"/>
        <v>2321.5969964999999</v>
      </c>
      <c r="E66" s="16">
        <f t="shared" si="1"/>
        <v>2113.303997</v>
      </c>
      <c r="F66" s="16">
        <f t="shared" si="4"/>
        <v>2147.4892536345847</v>
      </c>
      <c r="G66" s="16">
        <f t="shared" si="2"/>
        <v>345.79674236541541</v>
      </c>
      <c r="H66" s="16">
        <f t="shared" si="3"/>
        <v>119575.38703053349</v>
      </c>
      <c r="AD66" s="16">
        <v>59</v>
      </c>
      <c r="AE66" s="16">
        <v>2149.9079969999998</v>
      </c>
      <c r="AF66" s="16">
        <v>2272.7769964999998</v>
      </c>
      <c r="AG66" s="16">
        <v>2137.0145478570298</v>
      </c>
    </row>
    <row r="67" spans="1:33" x14ac:dyDescent="0.2">
      <c r="A67" s="16">
        <v>19944</v>
      </c>
      <c r="B67" s="16">
        <v>2832</v>
      </c>
      <c r="C67" s="16">
        <v>61</v>
      </c>
      <c r="D67" s="16">
        <f t="shared" si="0"/>
        <v>2662.6429980000003</v>
      </c>
      <c r="E67" s="16">
        <f t="shared" si="1"/>
        <v>2321.5969964999999</v>
      </c>
      <c r="F67" s="16">
        <f t="shared" si="4"/>
        <v>2428.4163426509199</v>
      </c>
      <c r="G67" s="16">
        <f t="shared" si="2"/>
        <v>403.58365734908011</v>
      </c>
      <c r="H67" s="16">
        <f t="shared" si="3"/>
        <v>162879.76847925971</v>
      </c>
      <c r="AD67" s="16">
        <v>60</v>
      </c>
      <c r="AE67" s="16">
        <v>2493.2859960000001</v>
      </c>
      <c r="AF67" s="16">
        <v>2113.303997</v>
      </c>
      <c r="AG67" s="16">
        <v>2147.4892536345847</v>
      </c>
    </row>
    <row r="68" spans="1:33" x14ac:dyDescent="0.2">
      <c r="A68" s="16">
        <v>19951</v>
      </c>
      <c r="B68" s="16">
        <v>2652</v>
      </c>
      <c r="C68" s="16">
        <v>62</v>
      </c>
      <c r="D68" s="16">
        <f t="shared" si="0"/>
        <v>2742</v>
      </c>
      <c r="E68" s="16">
        <f t="shared" si="1"/>
        <v>2662.6429980000003</v>
      </c>
      <c r="F68" s="16">
        <f t="shared" si="4"/>
        <v>2756.2898247956218</v>
      </c>
      <c r="G68" s="16">
        <f t="shared" si="2"/>
        <v>-104.28982479562183</v>
      </c>
      <c r="H68" s="16">
        <f t="shared" si="3"/>
        <v>10876.367555901497</v>
      </c>
      <c r="AD68" s="16">
        <v>61</v>
      </c>
      <c r="AE68" s="16">
        <v>2832</v>
      </c>
      <c r="AF68" s="16">
        <v>2321.5969964999999</v>
      </c>
      <c r="AG68" s="16">
        <v>2428.4163426509199</v>
      </c>
    </row>
    <row r="69" spans="1:33" x14ac:dyDescent="0.2">
      <c r="A69" s="16">
        <v>19952</v>
      </c>
      <c r="B69" s="16">
        <v>2575</v>
      </c>
      <c r="C69" s="16">
        <v>63</v>
      </c>
      <c r="D69" s="16">
        <f t="shared" si="0"/>
        <v>2613.5</v>
      </c>
      <c r="E69" s="16">
        <f t="shared" si="1"/>
        <v>2742</v>
      </c>
      <c r="F69" s="16">
        <f t="shared" si="4"/>
        <v>2671.5642235842097</v>
      </c>
      <c r="G69" s="16">
        <f t="shared" si="2"/>
        <v>-96.564223584209685</v>
      </c>
      <c r="H69" s="16">
        <f t="shared" si="3"/>
        <v>9324.649276421238</v>
      </c>
      <c r="AD69" s="16">
        <v>62</v>
      </c>
      <c r="AE69" s="16">
        <v>2652</v>
      </c>
      <c r="AF69" s="16">
        <v>2662.6429980000003</v>
      </c>
      <c r="AG69" s="16">
        <v>2756.2898247956218</v>
      </c>
    </row>
    <row r="70" spans="1:33" x14ac:dyDescent="0.2">
      <c r="A70" s="16">
        <v>19953</v>
      </c>
      <c r="B70" s="16">
        <v>3003</v>
      </c>
      <c r="C70" s="16">
        <v>64</v>
      </c>
      <c r="D70" s="16">
        <f t="shared" si="0"/>
        <v>2789</v>
      </c>
      <c r="E70" s="16">
        <f t="shared" si="1"/>
        <v>2613.5</v>
      </c>
      <c r="F70" s="16">
        <f t="shared" si="4"/>
        <v>2593.1149413582712</v>
      </c>
      <c r="G70" s="16">
        <f t="shared" si="2"/>
        <v>409.88505864172885</v>
      </c>
      <c r="H70" s="16">
        <f t="shared" si="3"/>
        <v>168005.76129773349</v>
      </c>
      <c r="AD70" s="16">
        <v>63</v>
      </c>
      <c r="AE70" s="16">
        <v>2575</v>
      </c>
      <c r="AF70" s="16">
        <v>2742</v>
      </c>
      <c r="AG70" s="16">
        <v>2671.5642235842097</v>
      </c>
    </row>
    <row r="71" spans="1:33" x14ac:dyDescent="0.2">
      <c r="A71" s="16">
        <v>19954</v>
      </c>
      <c r="B71" s="16">
        <v>3148</v>
      </c>
      <c r="C71" s="16">
        <v>65</v>
      </c>
      <c r="D71" s="16">
        <f t="shared" si="0"/>
        <v>3075.5</v>
      </c>
      <c r="E71" s="16">
        <f t="shared" si="1"/>
        <v>2789</v>
      </c>
      <c r="F71" s="16">
        <f t="shared" si="4"/>
        <v>2926.1077149970406</v>
      </c>
      <c r="G71" s="16">
        <f t="shared" si="2"/>
        <v>221.8922850029594</v>
      </c>
      <c r="H71" s="16">
        <f t="shared" si="3"/>
        <v>49236.186143834559</v>
      </c>
      <c r="AD71" s="16">
        <v>64</v>
      </c>
      <c r="AE71" s="16">
        <v>3003</v>
      </c>
      <c r="AF71" s="16">
        <v>2613.5</v>
      </c>
      <c r="AG71" s="16">
        <v>2593.1149413582712</v>
      </c>
    </row>
    <row r="72" spans="1:33" x14ac:dyDescent="0.2">
      <c r="A72" s="16">
        <v>19961</v>
      </c>
      <c r="B72" s="16">
        <v>2185</v>
      </c>
      <c r="C72" s="16">
        <v>66</v>
      </c>
      <c r="D72" s="16">
        <f t="shared" si="0"/>
        <v>2666.5</v>
      </c>
      <c r="E72" s="16">
        <f t="shared" si="1"/>
        <v>3075.5</v>
      </c>
      <c r="F72" s="16">
        <f t="shared" si="4"/>
        <v>3106.3741723229809</v>
      </c>
      <c r="G72" s="16">
        <f t="shared" si="2"/>
        <v>-921.37417232298094</v>
      </c>
      <c r="H72" s="16">
        <f t="shared" si="3"/>
        <v>848930.36542385817</v>
      </c>
      <c r="AD72" s="16">
        <v>65</v>
      </c>
      <c r="AE72" s="16">
        <v>3148</v>
      </c>
      <c r="AF72" s="16">
        <v>2789</v>
      </c>
      <c r="AG72" s="16">
        <v>2926.1077149970406</v>
      </c>
    </row>
    <row r="73" spans="1:33" x14ac:dyDescent="0.2">
      <c r="A73" s="16">
        <v>19962</v>
      </c>
      <c r="B73" s="16">
        <v>2179</v>
      </c>
      <c r="C73" s="16">
        <v>67</v>
      </c>
      <c r="D73" s="16">
        <f t="shared" ref="D73:D110" si="5">AVERAGE(B72:B73)</f>
        <v>2182</v>
      </c>
      <c r="E73" s="16">
        <f t="shared" si="1"/>
        <v>2666.5</v>
      </c>
      <c r="F73" s="16">
        <f t="shared" si="4"/>
        <v>2357.8449572848413</v>
      </c>
      <c r="G73" s="16">
        <f t="shared" si="2"/>
        <v>-178.84495728484126</v>
      </c>
      <c r="H73" s="16">
        <f t="shared" si="3"/>
        <v>31985.518746216694</v>
      </c>
      <c r="AD73" s="16">
        <v>66</v>
      </c>
      <c r="AE73" s="16">
        <v>2185</v>
      </c>
      <c r="AF73" s="16">
        <v>3075.5</v>
      </c>
      <c r="AG73" s="16">
        <v>3106.3741723229809</v>
      </c>
    </row>
    <row r="74" spans="1:33" x14ac:dyDescent="0.2">
      <c r="A74" s="16">
        <v>19963</v>
      </c>
      <c r="B74" s="16">
        <v>2321</v>
      </c>
      <c r="C74" s="16">
        <v>68</v>
      </c>
      <c r="D74" s="16">
        <f t="shared" si="5"/>
        <v>2250</v>
      </c>
      <c r="E74" s="16">
        <f t="shared" ref="E74:E110" si="6">D73</f>
        <v>2182</v>
      </c>
      <c r="F74" s="16">
        <f t="shared" si="4"/>
        <v>2212.5503750062485</v>
      </c>
      <c r="G74" s="16">
        <f t="shared" ref="G74:G110" si="7">B74-F74</f>
        <v>108.44962499375151</v>
      </c>
      <c r="H74" s="16">
        <f t="shared" ref="H74:H110" si="8">G74^2</f>
        <v>11761.321161285332</v>
      </c>
      <c r="AD74" s="16">
        <v>67</v>
      </c>
      <c r="AE74" s="16">
        <v>2179</v>
      </c>
      <c r="AF74" s="16">
        <v>2666.5</v>
      </c>
      <c r="AG74" s="16">
        <v>2357.8449572848413</v>
      </c>
    </row>
    <row r="75" spans="1:33" x14ac:dyDescent="0.2">
      <c r="A75" s="16">
        <v>19964</v>
      </c>
      <c r="B75" s="16">
        <v>2129</v>
      </c>
      <c r="C75" s="16">
        <v>69</v>
      </c>
      <c r="D75" s="16">
        <f t="shared" si="5"/>
        <v>2225</v>
      </c>
      <c r="E75" s="16">
        <f t="shared" si="6"/>
        <v>2250</v>
      </c>
      <c r="F75" s="16">
        <f t="shared" ref="F75:F110" si="9">B74*$I$7+(1-$I$7)*F74</f>
        <v>2300.655419738604</v>
      </c>
      <c r="G75" s="16">
        <f t="shared" si="7"/>
        <v>-171.655419738604</v>
      </c>
      <c r="H75" s="16">
        <f t="shared" si="8"/>
        <v>29465.58312563632</v>
      </c>
      <c r="AD75" s="16">
        <v>68</v>
      </c>
      <c r="AE75" s="16">
        <v>2321</v>
      </c>
      <c r="AF75" s="16">
        <v>2182</v>
      </c>
      <c r="AG75" s="16">
        <v>2212.5503750062485</v>
      </c>
    </row>
    <row r="76" spans="1:33" x14ac:dyDescent="0.2">
      <c r="A76" s="16">
        <v>19971</v>
      </c>
      <c r="B76" s="16">
        <v>1601</v>
      </c>
      <c r="C76" s="16">
        <v>70</v>
      </c>
      <c r="D76" s="16">
        <f t="shared" si="5"/>
        <v>1865</v>
      </c>
      <c r="E76" s="16">
        <f t="shared" si="6"/>
        <v>2225</v>
      </c>
      <c r="F76" s="16">
        <f t="shared" si="9"/>
        <v>2161.2016555094297</v>
      </c>
      <c r="G76" s="16">
        <f t="shared" si="7"/>
        <v>-560.20165550942966</v>
      </c>
      <c r="H76" s="16">
        <f t="shared" si="8"/>
        <v>313825.89483550569</v>
      </c>
      <c r="AD76" s="16">
        <v>69</v>
      </c>
      <c r="AE76" s="16">
        <v>2129</v>
      </c>
      <c r="AF76" s="16">
        <v>2250</v>
      </c>
      <c r="AG76" s="16">
        <v>2300.655419738604</v>
      </c>
    </row>
    <row r="77" spans="1:33" x14ac:dyDescent="0.2">
      <c r="A77" s="16">
        <v>19972</v>
      </c>
      <c r="B77" s="16">
        <v>1737</v>
      </c>
      <c r="C77" s="16">
        <v>71</v>
      </c>
      <c r="D77" s="16">
        <f t="shared" si="5"/>
        <v>1669</v>
      </c>
      <c r="E77" s="16">
        <f t="shared" si="6"/>
        <v>1865</v>
      </c>
      <c r="F77" s="16">
        <f t="shared" si="9"/>
        <v>1706.0908893759206</v>
      </c>
      <c r="G77" s="16">
        <f t="shared" si="7"/>
        <v>30.909110624079403</v>
      </c>
      <c r="H77" s="16">
        <f t="shared" si="8"/>
        <v>955.37311957157829</v>
      </c>
      <c r="AD77" s="16">
        <v>70</v>
      </c>
      <c r="AE77" s="16">
        <v>1601</v>
      </c>
      <c r="AF77" s="16">
        <v>2225</v>
      </c>
      <c r="AG77" s="16">
        <v>2161.2016555094297</v>
      </c>
    </row>
    <row r="78" spans="1:33" x14ac:dyDescent="0.2">
      <c r="A78" s="16">
        <v>19973</v>
      </c>
      <c r="B78" s="16">
        <v>1614</v>
      </c>
      <c r="C78" s="16">
        <v>72</v>
      </c>
      <c r="D78" s="16">
        <f t="shared" si="5"/>
        <v>1675.5</v>
      </c>
      <c r="E78" s="16">
        <f t="shared" si="6"/>
        <v>1669</v>
      </c>
      <c r="F78" s="16">
        <f t="shared" si="9"/>
        <v>1731.2016131274204</v>
      </c>
      <c r="G78" s="16">
        <f t="shared" si="7"/>
        <v>-117.20161312742039</v>
      </c>
      <c r="H78" s="16">
        <f t="shared" si="8"/>
        <v>13736.218119669518</v>
      </c>
      <c r="AD78" s="16">
        <v>71</v>
      </c>
      <c r="AE78" s="16">
        <v>1737</v>
      </c>
      <c r="AF78" s="16">
        <v>1865</v>
      </c>
      <c r="AG78" s="16">
        <v>1706.0908893759206</v>
      </c>
    </row>
    <row r="79" spans="1:33" x14ac:dyDescent="0.2">
      <c r="A79" s="16">
        <v>19974</v>
      </c>
      <c r="B79" s="16">
        <v>1578</v>
      </c>
      <c r="C79" s="16">
        <v>73</v>
      </c>
      <c r="D79" s="16">
        <f t="shared" si="5"/>
        <v>1596</v>
      </c>
      <c r="E79" s="16">
        <f t="shared" si="6"/>
        <v>1675.5</v>
      </c>
      <c r="F79" s="16">
        <f t="shared" si="9"/>
        <v>1635.9864072851635</v>
      </c>
      <c r="G79" s="16">
        <f t="shared" si="7"/>
        <v>-57.986407285163523</v>
      </c>
      <c r="H79" s="16">
        <f t="shared" si="8"/>
        <v>3362.4234298408651</v>
      </c>
      <c r="AD79" s="16">
        <v>72</v>
      </c>
      <c r="AE79" s="16">
        <v>1614</v>
      </c>
      <c r="AF79" s="16">
        <v>1669</v>
      </c>
      <c r="AG79" s="16">
        <v>1731.2016131274204</v>
      </c>
    </row>
    <row r="80" spans="1:33" x14ac:dyDescent="0.2">
      <c r="A80" s="16">
        <v>19981</v>
      </c>
      <c r="B80" s="16">
        <v>1405</v>
      </c>
      <c r="C80" s="16">
        <v>74</v>
      </c>
      <c r="D80" s="16">
        <f t="shared" si="5"/>
        <v>1491.5</v>
      </c>
      <c r="E80" s="16">
        <f t="shared" si="6"/>
        <v>1596</v>
      </c>
      <c r="F80" s="16">
        <f t="shared" si="9"/>
        <v>1588.877945563675</v>
      </c>
      <c r="G80" s="16">
        <f t="shared" si="7"/>
        <v>-183.87794556367498</v>
      </c>
      <c r="H80" s="16">
        <f t="shared" si="8"/>
        <v>33811.098864717824</v>
      </c>
      <c r="AD80" s="16">
        <v>73</v>
      </c>
      <c r="AE80" s="16">
        <v>1578</v>
      </c>
      <c r="AF80" s="16">
        <v>1675.5</v>
      </c>
      <c r="AG80" s="16">
        <v>1635.9864072851635</v>
      </c>
    </row>
    <row r="81" spans="1:33" x14ac:dyDescent="0.2">
      <c r="A81" s="16">
        <v>19982</v>
      </c>
      <c r="B81" s="16">
        <v>1402</v>
      </c>
      <c r="C81" s="16">
        <v>75</v>
      </c>
      <c r="D81" s="16">
        <f t="shared" si="5"/>
        <v>1403.5</v>
      </c>
      <c r="E81" s="16">
        <f t="shared" si="6"/>
        <v>1491.5</v>
      </c>
      <c r="F81" s="16">
        <f t="shared" si="9"/>
        <v>1439.4945371829206</v>
      </c>
      <c r="G81" s="16">
        <f t="shared" si="7"/>
        <v>-37.494537182920567</v>
      </c>
      <c r="H81" s="16">
        <f t="shared" si="8"/>
        <v>1405.8403185614129</v>
      </c>
      <c r="AD81" s="16">
        <v>74</v>
      </c>
      <c r="AE81" s="16">
        <v>1405</v>
      </c>
      <c r="AF81" s="16">
        <v>1596</v>
      </c>
      <c r="AG81" s="16">
        <v>1588.877945563675</v>
      </c>
    </row>
    <row r="82" spans="1:33" x14ac:dyDescent="0.2">
      <c r="A82" s="16">
        <v>19983</v>
      </c>
      <c r="B82" s="16">
        <v>1556</v>
      </c>
      <c r="C82" s="16">
        <v>76</v>
      </c>
      <c r="D82" s="16">
        <f t="shared" si="5"/>
        <v>1479</v>
      </c>
      <c r="E82" s="16">
        <f t="shared" si="6"/>
        <v>1403.5</v>
      </c>
      <c r="F82" s="16">
        <f t="shared" si="9"/>
        <v>1409.0337783198952</v>
      </c>
      <c r="G82" s="16">
        <f t="shared" si="7"/>
        <v>146.96622168010481</v>
      </c>
      <c r="H82" s="16">
        <f t="shared" si="8"/>
        <v>21599.07031492571</v>
      </c>
      <c r="AD82" s="16">
        <v>75</v>
      </c>
      <c r="AE82" s="16">
        <v>1402</v>
      </c>
      <c r="AF82" s="16">
        <v>1491.5</v>
      </c>
      <c r="AG82" s="16">
        <v>1439.4945371829206</v>
      </c>
    </row>
    <row r="83" spans="1:33" x14ac:dyDescent="0.2">
      <c r="A83" s="16">
        <v>19984</v>
      </c>
      <c r="B83" s="16">
        <v>1710</v>
      </c>
      <c r="C83" s="16">
        <v>77</v>
      </c>
      <c r="D83" s="16">
        <f t="shared" si="5"/>
        <v>1633</v>
      </c>
      <c r="E83" s="16">
        <f t="shared" si="6"/>
        <v>1479</v>
      </c>
      <c r="F83" s="16">
        <f t="shared" si="9"/>
        <v>1528.4299084219308</v>
      </c>
      <c r="G83" s="16">
        <f t="shared" si="7"/>
        <v>181.5700915780692</v>
      </c>
      <c r="H83" s="16">
        <f t="shared" si="8"/>
        <v>32967.698155668433</v>
      </c>
      <c r="AD83" s="16">
        <v>76</v>
      </c>
      <c r="AE83" s="16">
        <v>1556</v>
      </c>
      <c r="AF83" s="16">
        <v>1403.5</v>
      </c>
      <c r="AG83" s="16">
        <v>1409.0337783198952</v>
      </c>
    </row>
    <row r="84" spans="1:33" x14ac:dyDescent="0.2">
      <c r="A84" s="16">
        <v>19991</v>
      </c>
      <c r="B84" s="16">
        <v>1530</v>
      </c>
      <c r="C84" s="16">
        <v>78</v>
      </c>
      <c r="D84" s="16">
        <f t="shared" si="5"/>
        <v>1620</v>
      </c>
      <c r="E84" s="16">
        <f t="shared" si="6"/>
        <v>1633</v>
      </c>
      <c r="F84" s="16">
        <f t="shared" si="9"/>
        <v>1675.9384041079729</v>
      </c>
      <c r="G84" s="16">
        <f t="shared" si="7"/>
        <v>-145.93840410797293</v>
      </c>
      <c r="H84" s="16">
        <f t="shared" si="8"/>
        <v>21298.01779358201</v>
      </c>
      <c r="AD84" s="16">
        <v>77</v>
      </c>
      <c r="AE84" s="16">
        <v>1710</v>
      </c>
      <c r="AF84" s="16">
        <v>1479</v>
      </c>
      <c r="AG84" s="16">
        <v>1528.4299084219308</v>
      </c>
    </row>
    <row r="85" spans="1:33" x14ac:dyDescent="0.2">
      <c r="A85" s="16">
        <v>19992</v>
      </c>
      <c r="B85" s="16">
        <v>1558</v>
      </c>
      <c r="C85" s="16">
        <v>79</v>
      </c>
      <c r="D85" s="16">
        <f t="shared" si="5"/>
        <v>1544</v>
      </c>
      <c r="E85" s="16">
        <f t="shared" si="6"/>
        <v>1620</v>
      </c>
      <c r="F85" s="16">
        <f t="shared" si="9"/>
        <v>1557.3772783978343</v>
      </c>
      <c r="G85" s="16">
        <f t="shared" si="7"/>
        <v>0.62272160216571137</v>
      </c>
      <c r="H85" s="16">
        <f t="shared" si="8"/>
        <v>0.3877821938038305</v>
      </c>
      <c r="AD85" s="16">
        <v>78</v>
      </c>
      <c r="AE85" s="16">
        <v>1530</v>
      </c>
      <c r="AF85" s="16">
        <v>1633</v>
      </c>
      <c r="AG85" s="16">
        <v>1675.9384041079729</v>
      </c>
    </row>
    <row r="86" spans="1:33" x14ac:dyDescent="0.2">
      <c r="A86" s="16">
        <v>19993</v>
      </c>
      <c r="B86" s="16">
        <v>1336</v>
      </c>
      <c r="C86" s="16">
        <v>80</v>
      </c>
      <c r="D86" s="16">
        <f t="shared" si="5"/>
        <v>1447</v>
      </c>
      <c r="E86" s="16">
        <f t="shared" si="6"/>
        <v>1544</v>
      </c>
      <c r="F86" s="16">
        <f t="shared" si="9"/>
        <v>1557.8831806968765</v>
      </c>
      <c r="G86" s="16">
        <f t="shared" si="7"/>
        <v>-221.88318069687648</v>
      </c>
      <c r="H86" s="16">
        <f t="shared" si="8"/>
        <v>49232.145876162736</v>
      </c>
      <c r="AD86" s="16">
        <v>79</v>
      </c>
      <c r="AE86" s="16">
        <v>1558</v>
      </c>
      <c r="AF86" s="16">
        <v>1620</v>
      </c>
      <c r="AG86" s="16">
        <v>1557.3772783978343</v>
      </c>
    </row>
    <row r="87" spans="1:33" x14ac:dyDescent="0.2">
      <c r="A87" s="16">
        <v>19994</v>
      </c>
      <c r="B87" s="16">
        <v>2343</v>
      </c>
      <c r="C87" s="16">
        <v>81</v>
      </c>
      <c r="D87" s="16">
        <f t="shared" si="5"/>
        <v>1839.5</v>
      </c>
      <c r="E87" s="16">
        <f t="shared" si="6"/>
        <v>1447</v>
      </c>
      <c r="F87" s="16">
        <f t="shared" si="9"/>
        <v>1377.6241197569975</v>
      </c>
      <c r="G87" s="16">
        <f t="shared" si="7"/>
        <v>965.37588024300248</v>
      </c>
      <c r="H87" s="16">
        <f t="shared" si="8"/>
        <v>931950.5901549519</v>
      </c>
      <c r="AD87" s="16">
        <v>80</v>
      </c>
      <c r="AE87" s="16">
        <v>1336</v>
      </c>
      <c r="AF87" s="16">
        <v>1544</v>
      </c>
      <c r="AG87" s="16">
        <v>1557.8831806968765</v>
      </c>
    </row>
    <row r="88" spans="1:33" x14ac:dyDescent="0.2">
      <c r="A88" s="16">
        <v>20001</v>
      </c>
      <c r="B88" s="16">
        <v>1945</v>
      </c>
      <c r="C88" s="16">
        <v>82</v>
      </c>
      <c r="D88" s="16">
        <f t="shared" si="5"/>
        <v>2144</v>
      </c>
      <c r="E88" s="16">
        <f t="shared" si="6"/>
        <v>1839.5</v>
      </c>
      <c r="F88" s="16">
        <f t="shared" si="9"/>
        <v>2161.9005533292438</v>
      </c>
      <c r="G88" s="16">
        <f t="shared" si="7"/>
        <v>-216.90055332924385</v>
      </c>
      <c r="H88" s="16">
        <f t="shared" si="8"/>
        <v>47045.850034532152</v>
      </c>
      <c r="AD88" s="16">
        <v>81</v>
      </c>
      <c r="AE88" s="16">
        <v>2343</v>
      </c>
      <c r="AF88" s="16">
        <v>1447</v>
      </c>
      <c r="AG88" s="16">
        <v>1377.6241197569975</v>
      </c>
    </row>
    <row r="89" spans="1:33" x14ac:dyDescent="0.2">
      <c r="A89" s="16">
        <v>20002</v>
      </c>
      <c r="B89" s="16">
        <v>1825</v>
      </c>
      <c r="C89" s="16">
        <v>83</v>
      </c>
      <c r="D89" s="16">
        <f t="shared" si="5"/>
        <v>1885</v>
      </c>
      <c r="E89" s="16">
        <f t="shared" si="6"/>
        <v>2144</v>
      </c>
      <c r="F89" s="16">
        <f t="shared" si="9"/>
        <v>1985.6894050228593</v>
      </c>
      <c r="G89" s="16">
        <f t="shared" si="7"/>
        <v>-160.68940502285932</v>
      </c>
      <c r="H89" s="16">
        <f t="shared" si="8"/>
        <v>25821.084886600525</v>
      </c>
      <c r="AD89" s="16">
        <v>82</v>
      </c>
      <c r="AE89" s="16">
        <v>1945</v>
      </c>
      <c r="AF89" s="16">
        <v>1839.5</v>
      </c>
      <c r="AG89" s="16">
        <v>2161.9005533292438</v>
      </c>
    </row>
    <row r="90" spans="1:33" x14ac:dyDescent="0.2">
      <c r="A90" s="16">
        <v>20003</v>
      </c>
      <c r="B90" s="16">
        <v>1870</v>
      </c>
      <c r="C90" s="16">
        <v>84</v>
      </c>
      <c r="D90" s="16">
        <f t="shared" si="5"/>
        <v>1847.5</v>
      </c>
      <c r="E90" s="16">
        <f t="shared" si="6"/>
        <v>1885</v>
      </c>
      <c r="F90" s="16">
        <f t="shared" si="9"/>
        <v>1855.1444887230532</v>
      </c>
      <c r="G90" s="16">
        <f t="shared" si="7"/>
        <v>14.8555112769468</v>
      </c>
      <c r="H90" s="16">
        <f t="shared" si="8"/>
        <v>220.68621529949354</v>
      </c>
      <c r="AD90" s="16">
        <v>83</v>
      </c>
      <c r="AE90" s="16">
        <v>1825</v>
      </c>
      <c r="AF90" s="16">
        <v>2144</v>
      </c>
      <c r="AG90" s="16">
        <v>1985.6894050228593</v>
      </c>
    </row>
    <row r="91" spans="1:33" x14ac:dyDescent="0.2">
      <c r="A91" s="16">
        <v>20004</v>
      </c>
      <c r="B91" s="16">
        <v>1007</v>
      </c>
      <c r="C91" s="16">
        <v>85</v>
      </c>
      <c r="D91" s="16">
        <f t="shared" si="5"/>
        <v>1438.5</v>
      </c>
      <c r="E91" s="16">
        <f t="shared" si="6"/>
        <v>1847.5</v>
      </c>
      <c r="F91" s="16">
        <f t="shared" si="9"/>
        <v>1867.2131840795639</v>
      </c>
      <c r="G91" s="16">
        <f t="shared" si="7"/>
        <v>-860.21318407956392</v>
      </c>
      <c r="H91" s="16">
        <f t="shared" si="8"/>
        <v>739966.72206430172</v>
      </c>
      <c r="AD91" s="16">
        <v>84</v>
      </c>
      <c r="AE91" s="16">
        <v>1870</v>
      </c>
      <c r="AF91" s="16">
        <v>1885</v>
      </c>
      <c r="AG91" s="16">
        <v>1855.1444887230532</v>
      </c>
    </row>
    <row r="92" spans="1:33" x14ac:dyDescent="0.2">
      <c r="A92" s="16">
        <v>20011</v>
      </c>
      <c r="B92" s="16">
        <v>1431</v>
      </c>
      <c r="C92" s="16">
        <v>86</v>
      </c>
      <c r="D92" s="16">
        <f t="shared" si="5"/>
        <v>1219</v>
      </c>
      <c r="E92" s="16">
        <f t="shared" si="6"/>
        <v>1438.5</v>
      </c>
      <c r="F92" s="16">
        <f t="shared" si="9"/>
        <v>1168.3714770007357</v>
      </c>
      <c r="G92" s="16">
        <f t="shared" si="7"/>
        <v>262.62852299926431</v>
      </c>
      <c r="H92" s="16">
        <f t="shared" si="8"/>
        <v>68973.741092775104</v>
      </c>
      <c r="AD92" s="16">
        <v>85</v>
      </c>
      <c r="AE92" s="16">
        <v>1007</v>
      </c>
      <c r="AF92" s="16">
        <v>1847.5</v>
      </c>
      <c r="AG92" s="16">
        <v>1867.2131840795639</v>
      </c>
    </row>
    <row r="93" spans="1:33" x14ac:dyDescent="0.2">
      <c r="A93" s="16">
        <v>20012</v>
      </c>
      <c r="B93" s="16">
        <v>1475</v>
      </c>
      <c r="C93" s="16">
        <v>87</v>
      </c>
      <c r="D93" s="16">
        <f t="shared" si="5"/>
        <v>1453</v>
      </c>
      <c r="E93" s="16">
        <f t="shared" si="6"/>
        <v>1219</v>
      </c>
      <c r="F93" s="16">
        <f t="shared" si="9"/>
        <v>1381.7322679502281</v>
      </c>
      <c r="G93" s="16">
        <f t="shared" si="7"/>
        <v>93.267732049771894</v>
      </c>
      <c r="H93" s="16">
        <f t="shared" si="8"/>
        <v>8698.8698417080468</v>
      </c>
      <c r="AD93" s="16">
        <v>86</v>
      </c>
      <c r="AE93" s="16">
        <v>1431</v>
      </c>
      <c r="AF93" s="16">
        <v>1438.5</v>
      </c>
      <c r="AG93" s="16">
        <v>1168.3714770007357</v>
      </c>
    </row>
    <row r="94" spans="1:33" x14ac:dyDescent="0.2">
      <c r="A94" s="16">
        <v>20013</v>
      </c>
      <c r="B94" s="16">
        <v>1450</v>
      </c>
      <c r="C94" s="16">
        <v>88</v>
      </c>
      <c r="D94" s="16">
        <f t="shared" si="5"/>
        <v>1462.5</v>
      </c>
      <c r="E94" s="16">
        <f t="shared" si="6"/>
        <v>1453</v>
      </c>
      <c r="F94" s="16">
        <f t="shared" si="9"/>
        <v>1457.5034631461908</v>
      </c>
      <c r="G94" s="16">
        <f t="shared" si="7"/>
        <v>-7.5034631461908248</v>
      </c>
      <c r="H94" s="16">
        <f t="shared" si="8"/>
        <v>56.301959186243913</v>
      </c>
      <c r="AD94" s="16">
        <v>87</v>
      </c>
      <c r="AE94" s="16">
        <v>1475</v>
      </c>
      <c r="AF94" s="16">
        <v>1219</v>
      </c>
      <c r="AG94" s="16">
        <v>1381.7322679502281</v>
      </c>
    </row>
    <row r="95" spans="1:33" x14ac:dyDescent="0.2">
      <c r="A95" s="16">
        <v>20014</v>
      </c>
      <c r="B95" s="16">
        <v>1375</v>
      </c>
      <c r="C95" s="16">
        <v>89</v>
      </c>
      <c r="D95" s="16">
        <f t="shared" si="5"/>
        <v>1412.5</v>
      </c>
      <c r="E95" s="16">
        <f t="shared" si="6"/>
        <v>1462.5</v>
      </c>
      <c r="F95" s="16">
        <f t="shared" si="9"/>
        <v>1451.4076102911827</v>
      </c>
      <c r="G95" s="16">
        <f t="shared" si="7"/>
        <v>-76.407610291182664</v>
      </c>
      <c r="H95" s="16">
        <f t="shared" si="8"/>
        <v>5838.1229104092426</v>
      </c>
      <c r="AD95" s="16">
        <v>88</v>
      </c>
      <c r="AE95" s="16">
        <v>1450</v>
      </c>
      <c r="AF95" s="16">
        <v>1453</v>
      </c>
      <c r="AG95" s="16">
        <v>1457.5034631461908</v>
      </c>
    </row>
    <row r="96" spans="1:33" x14ac:dyDescent="0.2">
      <c r="A96" s="16">
        <v>20021</v>
      </c>
      <c r="B96" s="16">
        <v>1495</v>
      </c>
      <c r="C96" s="16">
        <v>90</v>
      </c>
      <c r="D96" s="16">
        <f t="shared" si="5"/>
        <v>1435</v>
      </c>
      <c r="E96" s="16">
        <f t="shared" si="6"/>
        <v>1412.5</v>
      </c>
      <c r="F96" s="16">
        <f t="shared" si="9"/>
        <v>1389.333666531719</v>
      </c>
      <c r="G96" s="16">
        <f t="shared" si="7"/>
        <v>105.66633346828098</v>
      </c>
      <c r="H96" s="16">
        <f t="shared" si="8"/>
        <v>11165.374028629958</v>
      </c>
      <c r="AD96" s="16">
        <v>89</v>
      </c>
      <c r="AE96" s="16">
        <v>1375</v>
      </c>
      <c r="AF96" s="16">
        <v>1462.5</v>
      </c>
      <c r="AG96" s="16">
        <v>1451.4076102911827</v>
      </c>
    </row>
    <row r="97" spans="1:33" x14ac:dyDescent="0.2">
      <c r="A97" s="16">
        <v>20022</v>
      </c>
      <c r="B97" s="16">
        <v>1429</v>
      </c>
      <c r="C97" s="16">
        <v>91</v>
      </c>
      <c r="D97" s="16">
        <f t="shared" si="5"/>
        <v>1462</v>
      </c>
      <c r="E97" s="16">
        <f t="shared" si="6"/>
        <v>1435</v>
      </c>
      <c r="F97" s="16">
        <f t="shared" si="9"/>
        <v>1475.1775506158115</v>
      </c>
      <c r="G97" s="16">
        <f t="shared" si="7"/>
        <v>-46.177550615811469</v>
      </c>
      <c r="H97" s="16">
        <f t="shared" si="8"/>
        <v>2132.3661808758302</v>
      </c>
      <c r="AD97" s="16">
        <v>90</v>
      </c>
      <c r="AE97" s="16">
        <v>1495</v>
      </c>
      <c r="AF97" s="16">
        <v>1412.5</v>
      </c>
      <c r="AG97" s="16">
        <v>1389.333666531719</v>
      </c>
    </row>
    <row r="98" spans="1:33" x14ac:dyDescent="0.2">
      <c r="A98" s="16">
        <v>20023</v>
      </c>
      <c r="B98" s="16">
        <v>1443</v>
      </c>
      <c r="C98" s="16">
        <v>92</v>
      </c>
      <c r="D98" s="16">
        <f t="shared" si="5"/>
        <v>1436</v>
      </c>
      <c r="E98" s="16">
        <f t="shared" si="6"/>
        <v>1462</v>
      </c>
      <c r="F98" s="16">
        <f t="shared" si="9"/>
        <v>1437.6626660519312</v>
      </c>
      <c r="G98" s="16">
        <f t="shared" si="7"/>
        <v>5.3373339480688173</v>
      </c>
      <c r="H98" s="16">
        <f t="shared" si="8"/>
        <v>28.487133673207868</v>
      </c>
      <c r="AD98" s="16">
        <v>91</v>
      </c>
      <c r="AE98" s="16">
        <v>1429</v>
      </c>
      <c r="AF98" s="16">
        <v>1435</v>
      </c>
      <c r="AG98" s="16">
        <v>1475.1775506158115</v>
      </c>
    </row>
    <row r="99" spans="1:33" x14ac:dyDescent="0.2">
      <c r="A99" s="16">
        <v>20024</v>
      </c>
      <c r="B99" s="16">
        <v>1472</v>
      </c>
      <c r="C99" s="16">
        <v>93</v>
      </c>
      <c r="D99" s="16">
        <f t="shared" si="5"/>
        <v>1457.5</v>
      </c>
      <c r="E99" s="16">
        <f t="shared" si="6"/>
        <v>1436</v>
      </c>
      <c r="F99" s="16">
        <f t="shared" si="9"/>
        <v>1441.9987441736694</v>
      </c>
      <c r="G99" s="16">
        <f t="shared" si="7"/>
        <v>30.001255826330635</v>
      </c>
      <c r="H99" s="16">
        <f t="shared" si="8"/>
        <v>900.07535115693781</v>
      </c>
      <c r="AD99" s="16">
        <v>92</v>
      </c>
      <c r="AE99" s="16">
        <v>1443</v>
      </c>
      <c r="AF99" s="16">
        <v>1462</v>
      </c>
      <c r="AG99" s="16">
        <v>1437.6626660519312</v>
      </c>
    </row>
    <row r="100" spans="1:33" x14ac:dyDescent="0.2">
      <c r="A100" s="16">
        <v>20031</v>
      </c>
      <c r="B100" s="16">
        <v>1475</v>
      </c>
      <c r="C100" s="16">
        <v>94</v>
      </c>
      <c r="D100" s="16">
        <f t="shared" si="5"/>
        <v>1473.5</v>
      </c>
      <c r="E100" s="16">
        <f t="shared" si="6"/>
        <v>1457.5</v>
      </c>
      <c r="F100" s="16">
        <f t="shared" si="9"/>
        <v>1466.3719219210152</v>
      </c>
      <c r="G100" s="16">
        <f t="shared" si="7"/>
        <v>8.6280780789847995</v>
      </c>
      <c r="H100" s="16">
        <f t="shared" si="8"/>
        <v>74.443731337058026</v>
      </c>
      <c r="AD100" s="16">
        <v>93</v>
      </c>
      <c r="AE100" s="16">
        <v>1472</v>
      </c>
      <c r="AF100" s="16">
        <v>1436</v>
      </c>
      <c r="AG100" s="16">
        <v>1441.9987441736694</v>
      </c>
    </row>
    <row r="101" spans="1:33" x14ac:dyDescent="0.2">
      <c r="A101" s="16">
        <v>20032</v>
      </c>
      <c r="B101" s="16">
        <v>1545</v>
      </c>
      <c r="C101" s="16">
        <v>95</v>
      </c>
      <c r="D101" s="16">
        <f t="shared" si="5"/>
        <v>1510</v>
      </c>
      <c r="E101" s="16">
        <f t="shared" si="6"/>
        <v>1473.5</v>
      </c>
      <c r="F101" s="16">
        <f t="shared" si="9"/>
        <v>1473.3814178519324</v>
      </c>
      <c r="G101" s="16">
        <f t="shared" si="7"/>
        <v>71.618582148067617</v>
      </c>
      <c r="H101" s="16">
        <f t="shared" si="8"/>
        <v>5129.2213088995095</v>
      </c>
      <c r="AD101" s="16">
        <v>94</v>
      </c>
      <c r="AE101" s="16">
        <v>1475</v>
      </c>
      <c r="AF101" s="16">
        <v>1457.5</v>
      </c>
      <c r="AG101" s="16">
        <v>1466.3719219210152</v>
      </c>
    </row>
    <row r="102" spans="1:33" x14ac:dyDescent="0.2">
      <c r="A102" s="16">
        <v>20033</v>
      </c>
      <c r="B102" s="16">
        <v>1715</v>
      </c>
      <c r="C102" s="16">
        <v>96</v>
      </c>
      <c r="D102" s="16">
        <f t="shared" si="5"/>
        <v>1630</v>
      </c>
      <c r="E102" s="16">
        <f t="shared" si="6"/>
        <v>1510</v>
      </c>
      <c r="F102" s="16">
        <f t="shared" si="9"/>
        <v>1531.5647300043436</v>
      </c>
      <c r="G102" s="16">
        <f t="shared" si="7"/>
        <v>183.43526999565643</v>
      </c>
      <c r="H102" s="16">
        <f t="shared" si="8"/>
        <v>33648.498278379368</v>
      </c>
      <c r="AD102" s="16">
        <v>95</v>
      </c>
      <c r="AE102" s="16">
        <v>1545</v>
      </c>
      <c r="AF102" s="16">
        <v>1473.5</v>
      </c>
      <c r="AG102" s="16">
        <v>1473.3814178519324</v>
      </c>
    </row>
    <row r="103" spans="1:33" x14ac:dyDescent="0.2">
      <c r="A103" s="16">
        <v>20034</v>
      </c>
      <c r="B103" s="16">
        <v>2006</v>
      </c>
      <c r="C103" s="16">
        <v>97</v>
      </c>
      <c r="D103" s="16">
        <f t="shared" si="5"/>
        <v>1860.5</v>
      </c>
      <c r="E103" s="16">
        <f t="shared" si="6"/>
        <v>1630</v>
      </c>
      <c r="F103" s="16">
        <f t="shared" si="9"/>
        <v>1680.588506429483</v>
      </c>
      <c r="G103" s="16">
        <f t="shared" si="7"/>
        <v>325.411493570517</v>
      </c>
      <c r="H103" s="16">
        <f t="shared" si="8"/>
        <v>105892.64014779462</v>
      </c>
      <c r="AD103" s="16">
        <v>96</v>
      </c>
      <c r="AE103" s="16">
        <v>1715</v>
      </c>
      <c r="AF103" s="16">
        <v>1510</v>
      </c>
      <c r="AG103" s="16">
        <v>1531.5647300043436</v>
      </c>
    </row>
    <row r="104" spans="1:33" x14ac:dyDescent="0.2">
      <c r="A104" s="16">
        <v>20041</v>
      </c>
      <c r="B104" s="16">
        <v>1909</v>
      </c>
      <c r="C104" s="16">
        <v>98</v>
      </c>
      <c r="D104" s="16">
        <f t="shared" si="5"/>
        <v>1957.5</v>
      </c>
      <c r="E104" s="16">
        <f t="shared" si="6"/>
        <v>1860.5</v>
      </c>
      <c r="F104" s="16">
        <f t="shared" si="9"/>
        <v>1944.9545122972299</v>
      </c>
      <c r="G104" s="16">
        <f t="shared" si="7"/>
        <v>-35.95451229722994</v>
      </c>
      <c r="H104" s="16">
        <f t="shared" si="8"/>
        <v>1292.726954531659</v>
      </c>
      <c r="AD104" s="16">
        <v>97</v>
      </c>
      <c r="AE104" s="16">
        <v>2006</v>
      </c>
      <c r="AF104" s="16">
        <v>1630</v>
      </c>
      <c r="AG104" s="16">
        <v>1680.588506429483</v>
      </c>
    </row>
    <row r="105" spans="1:33" x14ac:dyDescent="0.2">
      <c r="A105" s="16">
        <v>20042</v>
      </c>
      <c r="B105" s="16">
        <v>2014</v>
      </c>
      <c r="C105" s="16">
        <v>99</v>
      </c>
      <c r="D105" s="16">
        <f t="shared" si="5"/>
        <v>1961.5</v>
      </c>
      <c r="E105" s="16">
        <f t="shared" si="6"/>
        <v>1957.5</v>
      </c>
      <c r="F105" s="16">
        <f t="shared" si="9"/>
        <v>1915.7448777368522</v>
      </c>
      <c r="G105" s="16">
        <f t="shared" si="7"/>
        <v>98.255122263147769</v>
      </c>
      <c r="H105" s="16">
        <f t="shared" si="8"/>
        <v>9654.0690509461165</v>
      </c>
      <c r="AD105" s="16">
        <v>98</v>
      </c>
      <c r="AE105" s="16">
        <v>1909</v>
      </c>
      <c r="AF105" s="16">
        <v>1860.5</v>
      </c>
      <c r="AG105" s="16">
        <v>1944.9545122972299</v>
      </c>
    </row>
    <row r="106" spans="1:33" x14ac:dyDescent="0.2">
      <c r="A106" s="16">
        <v>20043</v>
      </c>
      <c r="B106" s="16">
        <v>2350</v>
      </c>
      <c r="C106" s="16">
        <v>100</v>
      </c>
      <c r="D106" s="16">
        <f t="shared" si="5"/>
        <v>2182</v>
      </c>
      <c r="E106" s="16">
        <f t="shared" si="6"/>
        <v>1961.5</v>
      </c>
      <c r="F106" s="16">
        <f t="shared" si="9"/>
        <v>1995.5678549271975</v>
      </c>
      <c r="G106" s="16">
        <f t="shared" si="7"/>
        <v>354.43214507280254</v>
      </c>
      <c r="H106" s="16">
        <f t="shared" si="8"/>
        <v>125622.14546090814</v>
      </c>
      <c r="AD106" s="16">
        <v>99</v>
      </c>
      <c r="AE106" s="16">
        <v>2014</v>
      </c>
      <c r="AF106" s="16">
        <v>1957.5</v>
      </c>
      <c r="AG106" s="16">
        <v>1915.7448777368522</v>
      </c>
    </row>
    <row r="107" spans="1:33" x14ac:dyDescent="0.2">
      <c r="A107" s="16">
        <v>20044</v>
      </c>
      <c r="B107" s="16">
        <v>3490</v>
      </c>
      <c r="C107" s="16">
        <v>101</v>
      </c>
      <c r="D107" s="16">
        <f t="shared" si="5"/>
        <v>2920</v>
      </c>
      <c r="E107" s="16">
        <f t="shared" si="6"/>
        <v>2182</v>
      </c>
      <c r="F107" s="16">
        <f t="shared" si="9"/>
        <v>2283.5103904410203</v>
      </c>
      <c r="G107" s="16">
        <f t="shared" si="7"/>
        <v>1206.4896095589797</v>
      </c>
      <c r="H107" s="16">
        <f t="shared" si="8"/>
        <v>1455617.1779737794</v>
      </c>
      <c r="AD107" s="16">
        <v>100</v>
      </c>
      <c r="AE107" s="16">
        <v>2350</v>
      </c>
      <c r="AF107" s="16">
        <v>1961.5</v>
      </c>
      <c r="AG107" s="16">
        <v>1995.5678549271975</v>
      </c>
    </row>
    <row r="108" spans="1:33" x14ac:dyDescent="0.2">
      <c r="A108" s="16">
        <v>20051</v>
      </c>
      <c r="B108" s="16">
        <v>3243</v>
      </c>
      <c r="C108" s="16">
        <v>102</v>
      </c>
      <c r="D108" s="16">
        <f t="shared" si="5"/>
        <v>3366.5</v>
      </c>
      <c r="E108" s="16">
        <f t="shared" si="6"/>
        <v>2920</v>
      </c>
      <c r="F108" s="16">
        <f t="shared" si="9"/>
        <v>3263.6688836164531</v>
      </c>
      <c r="G108" s="16">
        <f t="shared" si="7"/>
        <v>-20.668883616453058</v>
      </c>
      <c r="H108" s="16">
        <f t="shared" si="8"/>
        <v>427.20274995048169</v>
      </c>
      <c r="AD108" s="16">
        <v>101</v>
      </c>
      <c r="AE108" s="16">
        <v>3490</v>
      </c>
      <c r="AF108" s="16">
        <v>2182</v>
      </c>
      <c r="AG108" s="16">
        <v>2283.5103904410203</v>
      </c>
    </row>
    <row r="109" spans="1:33" x14ac:dyDescent="0.2">
      <c r="A109" s="16">
        <v>20052</v>
      </c>
      <c r="B109" s="16">
        <v>3520</v>
      </c>
      <c r="C109" s="16">
        <v>103</v>
      </c>
      <c r="D109" s="16">
        <f t="shared" si="5"/>
        <v>3381.5</v>
      </c>
      <c r="E109" s="16">
        <f t="shared" si="6"/>
        <v>3366.5</v>
      </c>
      <c r="F109" s="16">
        <f t="shared" si="9"/>
        <v>3246.8773740496808</v>
      </c>
      <c r="G109" s="16">
        <f t="shared" si="7"/>
        <v>273.12262595031916</v>
      </c>
      <c r="H109" s="16">
        <f t="shared" si="8"/>
        <v>74595.968805997953</v>
      </c>
      <c r="AD109" s="16">
        <v>102</v>
      </c>
      <c r="AE109" s="16">
        <v>3243</v>
      </c>
      <c r="AF109" s="16">
        <v>2920</v>
      </c>
      <c r="AG109" s="16">
        <v>3263.6688836164531</v>
      </c>
    </row>
    <row r="110" spans="1:33" x14ac:dyDescent="0.2">
      <c r="A110" s="16">
        <v>20053</v>
      </c>
      <c r="B110" s="16">
        <v>3678</v>
      </c>
      <c r="C110" s="16">
        <v>104</v>
      </c>
      <c r="D110" s="16">
        <f t="shared" si="5"/>
        <v>3599</v>
      </c>
      <c r="E110" s="16">
        <f t="shared" si="6"/>
        <v>3381.5</v>
      </c>
      <c r="F110" s="16">
        <f t="shared" si="9"/>
        <v>3468.7636293332539</v>
      </c>
      <c r="G110" s="16">
        <f t="shared" si="7"/>
        <v>209.2363706667461</v>
      </c>
      <c r="H110" s="16">
        <f t="shared" si="8"/>
        <v>43779.858809791964</v>
      </c>
      <c r="AD110" s="16">
        <v>103</v>
      </c>
      <c r="AE110" s="16">
        <v>3520</v>
      </c>
      <c r="AF110" s="16">
        <v>3366.5</v>
      </c>
      <c r="AG110" s="16">
        <v>3246.8773740496808</v>
      </c>
    </row>
    <row r="111" spans="1:33" x14ac:dyDescent="0.2">
      <c r="AD111" s="16">
        <v>104</v>
      </c>
      <c r="AE111" s="16">
        <v>3678</v>
      </c>
      <c r="AF111" s="16">
        <v>3381.5</v>
      </c>
      <c r="AG111" s="16">
        <v>3468.7636293332539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AAE5-C411-3048-90DE-3CD57DB95338}">
  <sheetPr>
    <tabColor theme="9"/>
  </sheetPr>
  <dimension ref="A1:L16"/>
  <sheetViews>
    <sheetView showGridLines="0" zoomScaleNormal="100" workbookViewId="0">
      <selection activeCell="P26" sqref="P26"/>
    </sheetView>
  </sheetViews>
  <sheetFormatPr baseColWidth="10" defaultColWidth="8.83203125" defaultRowHeight="15" x14ac:dyDescent="0.2"/>
  <cols>
    <col min="5" max="6" width="9" bestFit="1" customWidth="1"/>
    <col min="7" max="7" width="12.83203125" bestFit="1" customWidth="1"/>
    <col min="9" max="11" width="9" bestFit="1" customWidth="1"/>
    <col min="12" max="12" width="13.1640625" customWidth="1"/>
  </cols>
  <sheetData>
    <row r="1" spans="1:12" s="14" customFormat="1" ht="21" x14ac:dyDescent="0.25">
      <c r="A1" s="12" t="s">
        <v>33</v>
      </c>
      <c r="B1" s="13"/>
      <c r="C1" s="12" t="s">
        <v>34</v>
      </c>
    </row>
    <row r="2" spans="1:12" s="51" customFormat="1" ht="21" x14ac:dyDescent="0.25">
      <c r="A2" s="49"/>
      <c r="B2" s="50"/>
      <c r="C2" s="49"/>
    </row>
    <row r="3" spans="1:12" s="51" customFormat="1" ht="22" thickBot="1" x14ac:dyDescent="0.3">
      <c r="A3" s="49"/>
      <c r="B3" s="50"/>
      <c r="C3" s="49"/>
    </row>
    <row r="4" spans="1:12" ht="16" thickBot="1" x14ac:dyDescent="0.25">
      <c r="A4" s="48" t="s">
        <v>51</v>
      </c>
    </row>
    <row r="5" spans="1:12" x14ac:dyDescent="0.2">
      <c r="A5" s="22" t="s">
        <v>35</v>
      </c>
      <c r="B5" s="22" t="s">
        <v>0</v>
      </c>
      <c r="C5" s="22" t="s">
        <v>36</v>
      </c>
      <c r="D5" s="22" t="s">
        <v>37</v>
      </c>
      <c r="E5" s="22" t="s">
        <v>38</v>
      </c>
      <c r="F5" s="22" t="s">
        <v>39</v>
      </c>
      <c r="G5" s="22" t="s">
        <v>40</v>
      </c>
    </row>
    <row r="6" spans="1:12" x14ac:dyDescent="0.2">
      <c r="A6" s="34">
        <v>-4.7270375696341889</v>
      </c>
      <c r="B6" s="34">
        <v>13.603487853435215</v>
      </c>
      <c r="C6" s="34">
        <v>1.4706553521722034</v>
      </c>
      <c r="D6" s="34">
        <v>-1.6464126624374762</v>
      </c>
      <c r="E6" s="34">
        <v>-7.3213566980913338</v>
      </c>
      <c r="F6" s="34">
        <v>7.4971139669961442</v>
      </c>
      <c r="G6" s="34">
        <f>SUM(C6:F6)</f>
        <v>-4.1360462610384729E-8</v>
      </c>
    </row>
    <row r="7" spans="1:12" x14ac:dyDescent="0.2">
      <c r="I7">
        <v>0.81247127980270994</v>
      </c>
    </row>
    <row r="8" spans="1:12" x14ac:dyDescent="0.2">
      <c r="A8" s="11" t="s">
        <v>1</v>
      </c>
      <c r="B8" s="11" t="s">
        <v>2</v>
      </c>
      <c r="C8" s="11" t="s">
        <v>0</v>
      </c>
      <c r="D8" s="11" t="s">
        <v>36</v>
      </c>
      <c r="E8" s="11" t="s">
        <v>37</v>
      </c>
      <c r="F8" s="11" t="s">
        <v>38</v>
      </c>
      <c r="G8" s="11" t="s">
        <v>39</v>
      </c>
      <c r="I8" s="11" t="s">
        <v>41</v>
      </c>
      <c r="J8" s="11" t="s">
        <v>26</v>
      </c>
      <c r="K8" s="11" t="s">
        <v>27</v>
      </c>
      <c r="L8" s="11" t="s">
        <v>29</v>
      </c>
    </row>
    <row r="9" spans="1:12" x14ac:dyDescent="0.2">
      <c r="A9" s="16">
        <v>19794</v>
      </c>
      <c r="B9" s="16">
        <v>19.539999959999999</v>
      </c>
      <c r="C9" s="16">
        <v>1</v>
      </c>
      <c r="D9" s="16">
        <v>0</v>
      </c>
      <c r="E9" s="16">
        <v>0</v>
      </c>
      <c r="F9" s="16">
        <v>0</v>
      </c>
      <c r="G9" s="16">
        <v>1</v>
      </c>
      <c r="I9" s="16">
        <f>$A$6+$B$6*C9+SUMPRODUCT($C$6:$F$6,D9:G9)</f>
        <v>16.373564250797173</v>
      </c>
      <c r="J9" s="16">
        <f>B9-I9</f>
        <v>3.1664357092028261</v>
      </c>
      <c r="K9" s="16">
        <f>J9^2</f>
        <v>10.026315100514804</v>
      </c>
      <c r="L9" s="34">
        <f>SUM(K9:K16)</f>
        <v>28.967698486064304</v>
      </c>
    </row>
    <row r="10" spans="1:12" x14ac:dyDescent="0.2">
      <c r="A10" s="16">
        <v>19801</v>
      </c>
      <c r="B10" s="16">
        <v>23.54999995</v>
      </c>
      <c r="C10" s="16">
        <v>2</v>
      </c>
      <c r="D10" s="16">
        <v>1</v>
      </c>
      <c r="E10" s="16">
        <v>0</v>
      </c>
      <c r="F10" s="16">
        <v>0</v>
      </c>
      <c r="G10" s="16">
        <v>0</v>
      </c>
      <c r="I10" s="16">
        <f t="shared" ref="I10:I16" si="0">$A$6+$B$6*C10+SUMPRODUCT($C$6:$F$6,D10:G10)</f>
        <v>23.950593489408448</v>
      </c>
      <c r="J10" s="16">
        <f t="shared" ref="J10:J16" si="1">B10-I10</f>
        <v>-0.40059353940844744</v>
      </c>
      <c r="K10" s="16">
        <f t="shared" ref="K10:K16" si="2">J10^2</f>
        <v>0.16047518381578732</v>
      </c>
    </row>
    <row r="11" spans="1:12" x14ac:dyDescent="0.2">
      <c r="A11" s="16">
        <v>19802</v>
      </c>
      <c r="B11" s="16">
        <v>32.568999890000001</v>
      </c>
      <c r="C11" s="16">
        <v>3</v>
      </c>
      <c r="D11" s="16">
        <v>0</v>
      </c>
      <c r="E11" s="16">
        <v>1</v>
      </c>
      <c r="F11" s="16">
        <v>0</v>
      </c>
      <c r="G11" s="16">
        <v>0</v>
      </c>
      <c r="I11" s="16">
        <f t="shared" si="0"/>
        <v>34.437013328233981</v>
      </c>
      <c r="J11" s="16">
        <f t="shared" si="1"/>
        <v>-1.8680134382339801</v>
      </c>
      <c r="K11" s="16">
        <f t="shared" si="2"/>
        <v>3.4894742054227361</v>
      </c>
    </row>
    <row r="12" spans="1:12" x14ac:dyDescent="0.2">
      <c r="A12" s="16">
        <v>19803</v>
      </c>
      <c r="B12" s="16">
        <v>41.466999889999997</v>
      </c>
      <c r="C12" s="16">
        <v>4</v>
      </c>
      <c r="D12" s="16">
        <v>0</v>
      </c>
      <c r="E12" s="16">
        <v>0</v>
      </c>
      <c r="F12" s="16">
        <v>1</v>
      </c>
      <c r="G12" s="16">
        <v>0</v>
      </c>
      <c r="I12" s="16">
        <f t="shared" si="0"/>
        <v>42.365557146015334</v>
      </c>
      <c r="J12" s="16">
        <f t="shared" si="1"/>
        <v>-0.8985572560153372</v>
      </c>
      <c r="K12" s="16">
        <f t="shared" si="2"/>
        <v>0.80740514233781224</v>
      </c>
    </row>
    <row r="13" spans="1:12" x14ac:dyDescent="0.2">
      <c r="A13" s="16">
        <v>19804</v>
      </c>
      <c r="B13" s="16">
        <v>67.620999810000001</v>
      </c>
      <c r="C13" s="16">
        <v>5</v>
      </c>
      <c r="D13" s="16">
        <v>0</v>
      </c>
      <c r="E13" s="16">
        <v>0</v>
      </c>
      <c r="F13" s="16">
        <v>0</v>
      </c>
      <c r="G13" s="16">
        <v>1</v>
      </c>
      <c r="I13" s="16">
        <f t="shared" si="0"/>
        <v>70.78751566453802</v>
      </c>
      <c r="J13" s="16">
        <f t="shared" si="1"/>
        <v>-3.1665158545380194</v>
      </c>
      <c r="K13" s="16">
        <f t="shared" si="2"/>
        <v>10.026822657040643</v>
      </c>
    </row>
    <row r="14" spans="1:12" x14ac:dyDescent="0.2">
      <c r="A14" s="16">
        <v>19811</v>
      </c>
      <c r="B14" s="16">
        <v>78.764999869999997</v>
      </c>
      <c r="C14" s="16">
        <v>6</v>
      </c>
      <c r="D14" s="16">
        <v>1</v>
      </c>
      <c r="E14" s="16">
        <v>0</v>
      </c>
      <c r="F14" s="16">
        <v>0</v>
      </c>
      <c r="G14" s="16">
        <v>0</v>
      </c>
      <c r="I14" s="16">
        <f t="shared" si="0"/>
        <v>78.364544903149309</v>
      </c>
      <c r="J14" s="16">
        <f t="shared" si="1"/>
        <v>0.40045496685068827</v>
      </c>
      <c r="K14" s="16">
        <f t="shared" si="2"/>
        <v>0.16036418047538584</v>
      </c>
    </row>
    <row r="15" spans="1:12" x14ac:dyDescent="0.2">
      <c r="A15" s="16">
        <v>19812</v>
      </c>
      <c r="B15" s="16">
        <v>90.718999859999997</v>
      </c>
      <c r="C15" s="16">
        <v>7</v>
      </c>
      <c r="D15" s="16">
        <v>0</v>
      </c>
      <c r="E15" s="16">
        <v>1</v>
      </c>
      <c r="F15" s="16">
        <v>0</v>
      </c>
      <c r="G15" s="16">
        <v>0</v>
      </c>
      <c r="I15" s="16">
        <f t="shared" si="0"/>
        <v>88.850964741974849</v>
      </c>
      <c r="J15" s="16">
        <f t="shared" si="1"/>
        <v>1.8680351180251478</v>
      </c>
      <c r="K15" s="16">
        <f t="shared" si="2"/>
        <v>3.4895552021752279</v>
      </c>
    </row>
    <row r="16" spans="1:12" x14ac:dyDescent="0.2">
      <c r="A16" s="16">
        <v>19813</v>
      </c>
      <c r="B16" s="16">
        <v>97.677999970000002</v>
      </c>
      <c r="C16" s="16">
        <v>8</v>
      </c>
      <c r="D16" s="16">
        <v>0</v>
      </c>
      <c r="E16" s="16">
        <v>0</v>
      </c>
      <c r="F16" s="16">
        <v>1</v>
      </c>
      <c r="G16" s="16">
        <v>0</v>
      </c>
      <c r="I16" s="16">
        <f t="shared" si="0"/>
        <v>96.779508559756195</v>
      </c>
      <c r="J16" s="16">
        <f t="shared" si="1"/>
        <v>0.89849141024380685</v>
      </c>
      <c r="K16" s="16">
        <f t="shared" si="2"/>
        <v>0.80728681428190485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FF8-029D-964A-8D3D-FB3215F27635}">
  <sheetPr>
    <tabColor theme="9"/>
  </sheetPr>
  <dimension ref="A1:AW110"/>
  <sheetViews>
    <sheetView showGridLines="0" zoomScale="73" zoomScaleNormal="100" workbookViewId="0">
      <selection activeCell="AC30" sqref="AC30"/>
    </sheetView>
  </sheetViews>
  <sheetFormatPr baseColWidth="10" defaultColWidth="8.83203125" defaultRowHeight="15" x14ac:dyDescent="0.2"/>
  <cols>
    <col min="11" max="11" width="9.83203125" customWidth="1"/>
    <col min="15" max="15" width="11.83203125" bestFit="1" customWidth="1"/>
  </cols>
  <sheetData>
    <row r="1" spans="1:49" s="14" customFormat="1" ht="21" x14ac:dyDescent="0.25">
      <c r="A1" s="12" t="s">
        <v>33</v>
      </c>
      <c r="B1" s="13"/>
      <c r="C1" s="12" t="s">
        <v>49</v>
      </c>
    </row>
    <row r="2" spans="1:49" ht="16" thickBot="1" x14ac:dyDescent="0.25"/>
    <row r="3" spans="1:49" ht="16" thickBot="1" x14ac:dyDescent="0.25">
      <c r="A3" s="22" t="s">
        <v>35</v>
      </c>
      <c r="B3" s="22" t="s">
        <v>0</v>
      </c>
      <c r="C3" s="22" t="s">
        <v>36</v>
      </c>
      <c r="D3" s="22" t="s">
        <v>37</v>
      </c>
      <c r="E3" s="22" t="s">
        <v>38</v>
      </c>
      <c r="F3" s="22" t="s">
        <v>39</v>
      </c>
      <c r="G3" s="22" t="s">
        <v>40</v>
      </c>
      <c r="K3" s="48" t="s">
        <v>51</v>
      </c>
    </row>
    <row r="4" spans="1:49" x14ac:dyDescent="0.2">
      <c r="A4" s="34">
        <v>-4.7270858176325277</v>
      </c>
      <c r="B4" s="34">
        <v>13.603484761197622</v>
      </c>
      <c r="C4" s="34">
        <v>1.4706178269769496</v>
      </c>
      <c r="D4" s="34">
        <v>-1.6463682403097433</v>
      </c>
      <c r="E4" s="34">
        <v>-7.3213520790412954</v>
      </c>
      <c r="F4" s="34">
        <v>7.4971024923740881</v>
      </c>
      <c r="G4" s="34">
        <f>SUM(C4:F4)</f>
        <v>0</v>
      </c>
      <c r="K4" s="22" t="s">
        <v>28</v>
      </c>
      <c r="L4" s="22" t="s">
        <v>46</v>
      </c>
      <c r="M4" s="22" t="s">
        <v>45</v>
      </c>
      <c r="AN4" t="s">
        <v>0</v>
      </c>
      <c r="AO4" t="s">
        <v>2</v>
      </c>
      <c r="AP4" t="s">
        <v>41</v>
      </c>
    </row>
    <row r="5" spans="1:49" x14ac:dyDescent="0.2">
      <c r="K5" s="34">
        <v>0.68343817504071402</v>
      </c>
      <c r="L5" s="34">
        <v>0.15808852696941955</v>
      </c>
      <c r="M5" s="34">
        <v>0.27743791561138875</v>
      </c>
      <c r="AN5">
        <v>1</v>
      </c>
      <c r="AO5">
        <v>19.539999959999999</v>
      </c>
    </row>
    <row r="6" spans="1:49" x14ac:dyDescent="0.2">
      <c r="A6" s="11" t="s">
        <v>1</v>
      </c>
      <c r="B6" s="11" t="s">
        <v>2</v>
      </c>
      <c r="C6" s="11" t="s">
        <v>0</v>
      </c>
      <c r="D6" s="11" t="s">
        <v>36</v>
      </c>
      <c r="E6" s="11" t="s">
        <v>37</v>
      </c>
      <c r="F6" s="11" t="s">
        <v>38</v>
      </c>
      <c r="G6" s="11" t="s">
        <v>39</v>
      </c>
      <c r="H6" s="11" t="s">
        <v>1</v>
      </c>
      <c r="I6" s="1"/>
      <c r="J6" s="1"/>
      <c r="K6" s="1"/>
      <c r="L6" s="1"/>
      <c r="AN6">
        <v>2</v>
      </c>
      <c r="AO6">
        <v>23.54999995</v>
      </c>
    </row>
    <row r="7" spans="1:49" x14ac:dyDescent="0.2">
      <c r="A7" s="16">
        <v>19794</v>
      </c>
      <c r="B7" s="16">
        <v>19.539999959999999</v>
      </c>
      <c r="C7" s="16">
        <v>1</v>
      </c>
      <c r="D7" s="16">
        <v>0</v>
      </c>
      <c r="E7" s="16">
        <v>0</v>
      </c>
      <c r="F7" s="16">
        <v>0</v>
      </c>
      <c r="G7" s="16">
        <v>1</v>
      </c>
      <c r="H7" s="16">
        <v>19794</v>
      </c>
      <c r="AN7">
        <v>3</v>
      </c>
      <c r="AO7">
        <v>32.568999890000001</v>
      </c>
    </row>
    <row r="8" spans="1:49" x14ac:dyDescent="0.2">
      <c r="A8" s="16">
        <v>19801</v>
      </c>
      <c r="B8" s="16">
        <v>23.54999995</v>
      </c>
      <c r="C8" s="16">
        <v>2</v>
      </c>
      <c r="D8" s="16">
        <v>1</v>
      </c>
      <c r="E8" s="16">
        <v>0</v>
      </c>
      <c r="F8" s="16">
        <v>0</v>
      </c>
      <c r="G8" s="16">
        <v>0</v>
      </c>
      <c r="H8" s="16">
        <v>19801</v>
      </c>
      <c r="AN8">
        <v>4</v>
      </c>
      <c r="AO8">
        <v>41.466999889999997</v>
      </c>
    </row>
    <row r="9" spans="1:49" x14ac:dyDescent="0.2">
      <c r="A9" s="16">
        <v>19802</v>
      </c>
      <c r="B9" s="16">
        <v>32.568999890000001</v>
      </c>
      <c r="C9" s="16">
        <v>3</v>
      </c>
      <c r="D9" s="16">
        <v>0</v>
      </c>
      <c r="E9" s="16">
        <v>1</v>
      </c>
      <c r="F9" s="16">
        <v>0</v>
      </c>
      <c r="G9" s="16">
        <v>0</v>
      </c>
      <c r="H9" s="16">
        <v>19802</v>
      </c>
      <c r="K9" s="11" t="s">
        <v>44</v>
      </c>
      <c r="AN9">
        <v>5</v>
      </c>
      <c r="AO9">
        <v>67.620999810000001</v>
      </c>
    </row>
    <row r="10" spans="1:49" x14ac:dyDescent="0.2">
      <c r="A10" s="16">
        <v>19803</v>
      </c>
      <c r="B10" s="16">
        <v>41.466999889999997</v>
      </c>
      <c r="C10" s="16">
        <v>4</v>
      </c>
      <c r="D10" s="16">
        <v>0</v>
      </c>
      <c r="E10" s="16">
        <v>0</v>
      </c>
      <c r="F10" s="16">
        <v>1</v>
      </c>
      <c r="G10" s="16">
        <v>0</v>
      </c>
      <c r="H10" s="16">
        <v>19803</v>
      </c>
      <c r="K10" s="16">
        <f>E4</f>
        <v>-7.3213520790412954</v>
      </c>
      <c r="AN10">
        <v>6</v>
      </c>
      <c r="AO10">
        <v>78.764999869999997</v>
      </c>
    </row>
    <row r="11" spans="1:49" x14ac:dyDescent="0.2">
      <c r="A11" s="16">
        <v>19804</v>
      </c>
      <c r="B11" s="16">
        <v>67.620999810000001</v>
      </c>
      <c r="C11" s="16">
        <v>5</v>
      </c>
      <c r="D11" s="16">
        <v>0</v>
      </c>
      <c r="E11" s="16">
        <v>0</v>
      </c>
      <c r="F11" s="16">
        <v>0</v>
      </c>
      <c r="G11" s="16">
        <v>1</v>
      </c>
      <c r="H11" s="16">
        <v>19804</v>
      </c>
      <c r="K11" s="16">
        <f>F4</f>
        <v>7.4971024923740881</v>
      </c>
      <c r="AN11">
        <v>7</v>
      </c>
      <c r="AO11">
        <v>90.718999859999997</v>
      </c>
    </row>
    <row r="12" spans="1:49" x14ac:dyDescent="0.2">
      <c r="A12" s="16">
        <v>19811</v>
      </c>
      <c r="B12" s="16">
        <v>78.764999869999997</v>
      </c>
      <c r="C12" s="16">
        <v>6</v>
      </c>
      <c r="D12" s="16">
        <v>1</v>
      </c>
      <c r="E12" s="16">
        <v>0</v>
      </c>
      <c r="F12" s="16">
        <v>0</v>
      </c>
      <c r="G12" s="16">
        <v>0</v>
      </c>
      <c r="H12" s="16">
        <v>19811</v>
      </c>
      <c r="K12" s="38">
        <f>C4</f>
        <v>1.4706178269769496</v>
      </c>
      <c r="AU12">
        <v>8</v>
      </c>
      <c r="AV12">
        <v>97.677999970000002</v>
      </c>
    </row>
    <row r="13" spans="1:49" x14ac:dyDescent="0.2">
      <c r="A13" s="16">
        <v>19812</v>
      </c>
      <c r="B13" s="16">
        <v>90.718999859999997</v>
      </c>
      <c r="C13" s="16">
        <v>7</v>
      </c>
      <c r="D13" s="16">
        <v>0</v>
      </c>
      <c r="E13" s="16">
        <v>1</v>
      </c>
      <c r="F13" s="16">
        <v>0</v>
      </c>
      <c r="G13" s="16">
        <v>0</v>
      </c>
      <c r="H13" s="16">
        <v>19812</v>
      </c>
      <c r="I13" s="11" t="s">
        <v>43</v>
      </c>
      <c r="J13" s="11" t="s">
        <v>0</v>
      </c>
      <c r="K13" s="16">
        <f>D4</f>
        <v>-1.6463682403097433</v>
      </c>
      <c r="L13" s="11" t="s">
        <v>41</v>
      </c>
      <c r="M13" s="11" t="s">
        <v>26</v>
      </c>
      <c r="N13" s="11" t="s">
        <v>27</v>
      </c>
      <c r="O13" s="11" t="s">
        <v>29</v>
      </c>
      <c r="AU13">
        <v>9</v>
      </c>
      <c r="AV13">
        <v>133.553</v>
      </c>
      <c r="AW13">
        <v>126.099939302613</v>
      </c>
    </row>
    <row r="14" spans="1:49" x14ac:dyDescent="0.2">
      <c r="A14" s="16">
        <v>19813</v>
      </c>
      <c r="B14" s="16">
        <v>97.677999970000002</v>
      </c>
      <c r="C14" s="16">
        <v>8</v>
      </c>
      <c r="D14" s="16">
        <v>0</v>
      </c>
      <c r="E14" s="16">
        <v>0</v>
      </c>
      <c r="F14" s="16">
        <v>1</v>
      </c>
      <c r="G14" s="16">
        <v>0</v>
      </c>
      <c r="H14" s="16">
        <v>19813</v>
      </c>
      <c r="I14" s="16">
        <f>B14-K10</f>
        <v>104.99935204904129</v>
      </c>
      <c r="J14" s="16">
        <f>B4</f>
        <v>13.603484761197622</v>
      </c>
      <c r="K14" s="16">
        <f>E4</f>
        <v>-7.3213520790412954</v>
      </c>
      <c r="L14" s="16"/>
      <c r="M14" s="16"/>
      <c r="N14" s="16"/>
      <c r="AU14">
        <v>10</v>
      </c>
      <c r="AV14">
        <v>131.0189996</v>
      </c>
      <c r="AW14">
        <v>139.57590211011185</v>
      </c>
    </row>
    <row r="15" spans="1:49" x14ac:dyDescent="0.2">
      <c r="A15" s="16">
        <v>19814</v>
      </c>
      <c r="B15" s="16">
        <v>133.553</v>
      </c>
      <c r="C15" s="16">
        <v>9</v>
      </c>
      <c r="D15" s="16">
        <v>0</v>
      </c>
      <c r="E15" s="16">
        <v>0</v>
      </c>
      <c r="F15" s="16">
        <v>0</v>
      </c>
      <c r="G15" s="16">
        <v>1</v>
      </c>
      <c r="H15" s="16">
        <v>19814</v>
      </c>
      <c r="I15" s="16">
        <f t="shared" ref="I15:I46" si="0">$K$5*(B15-K11)+(1-$K$5)*(I14+J14)</f>
        <v>123.69654301172875</v>
      </c>
      <c r="J15" s="16">
        <f t="shared" ref="J15:J46" si="1">$L$5*(I15-I14)+(1-$L$5)*J14</f>
        <v>14.408741271406148</v>
      </c>
      <c r="K15" s="16">
        <f t="shared" ref="K15:K46" si="2">$M$5*(B15-I15)+(1-$M$5)*K11</f>
        <v>8.1516768859041555</v>
      </c>
      <c r="L15" s="16">
        <f t="shared" ref="L15:L46" si="3">I14+J14+K11</f>
        <v>126.099939302613</v>
      </c>
      <c r="M15" s="16">
        <f t="shared" ref="M15:M46" si="4">B15-L15</f>
        <v>7.4530606973870022</v>
      </c>
      <c r="N15" s="16">
        <f t="shared" ref="N15:N46" si="5">M15^2</f>
        <v>55.548113758934825</v>
      </c>
      <c r="O15" s="37">
        <f>SUM(N15:N110)</f>
        <v>5740486.5296955435</v>
      </c>
      <c r="AU15">
        <v>11</v>
      </c>
      <c r="AV15">
        <v>142.6809998</v>
      </c>
      <c r="AW15">
        <v>144.09502377691354</v>
      </c>
    </row>
    <row r="16" spans="1:49" x14ac:dyDescent="0.2">
      <c r="A16" s="16">
        <v>19821</v>
      </c>
      <c r="B16" s="16">
        <v>131.0189996</v>
      </c>
      <c r="C16" s="16">
        <v>10</v>
      </c>
      <c r="D16" s="16">
        <v>1</v>
      </c>
      <c r="E16" s="16">
        <v>0</v>
      </c>
      <c r="F16" s="16">
        <v>0</v>
      </c>
      <c r="G16" s="16">
        <v>0</v>
      </c>
      <c r="H16" s="16">
        <v>19821</v>
      </c>
      <c r="I16" s="16">
        <f t="shared" si="0"/>
        <v>132.25717044762274</v>
      </c>
      <c r="J16" s="16">
        <f t="shared" si="1"/>
        <v>13.48422156960055</v>
      </c>
      <c r="K16" s="16">
        <f t="shared" si="2"/>
        <v>0.71909714326427532</v>
      </c>
      <c r="L16" s="16">
        <f t="shared" si="3"/>
        <v>139.57590211011185</v>
      </c>
      <c r="M16" s="16">
        <f t="shared" si="4"/>
        <v>-8.5569025101118541</v>
      </c>
      <c r="N16" s="16">
        <f t="shared" si="5"/>
        <v>73.220580567558542</v>
      </c>
      <c r="AU16">
        <v>12</v>
      </c>
      <c r="AV16">
        <v>175.80799959999999</v>
      </c>
      <c r="AW16">
        <v>150.78508711058691</v>
      </c>
    </row>
    <row r="17" spans="1:49" x14ac:dyDescent="0.2">
      <c r="A17" s="16">
        <v>19822</v>
      </c>
      <c r="B17" s="16">
        <v>142.6809998</v>
      </c>
      <c r="C17" s="16">
        <v>11</v>
      </c>
      <c r="D17" s="16">
        <v>0</v>
      </c>
      <c r="E17" s="16">
        <v>1</v>
      </c>
      <c r="F17" s="16">
        <v>0</v>
      </c>
      <c r="G17" s="16">
        <v>0</v>
      </c>
      <c r="H17" s="16">
        <v>19822</v>
      </c>
      <c r="I17" s="16">
        <f t="shared" si="0"/>
        <v>144.77499405097768</v>
      </c>
      <c r="J17" s="16">
        <f t="shared" si="1"/>
        <v>13.331445138650539</v>
      </c>
      <c r="K17" s="16">
        <f t="shared" si="2"/>
        <v>-1.7705566676828988</v>
      </c>
      <c r="L17" s="16">
        <f t="shared" si="3"/>
        <v>144.09502377691354</v>
      </c>
      <c r="M17" s="16">
        <f t="shared" si="4"/>
        <v>-1.4140239769135405</v>
      </c>
      <c r="N17" s="16">
        <f t="shared" si="5"/>
        <v>1.9994638072863851</v>
      </c>
      <c r="AU17">
        <v>13</v>
      </c>
      <c r="AV17">
        <v>214.2929997</v>
      </c>
      <c r="AW17">
        <v>199.39474377024209</v>
      </c>
    </row>
    <row r="18" spans="1:49" x14ac:dyDescent="0.2">
      <c r="A18" s="16">
        <v>19823</v>
      </c>
      <c r="B18" s="16">
        <v>175.80799959999999</v>
      </c>
      <c r="C18" s="16">
        <v>12</v>
      </c>
      <c r="D18" s="16">
        <v>0</v>
      </c>
      <c r="E18" s="16">
        <v>0</v>
      </c>
      <c r="F18" s="16">
        <v>1</v>
      </c>
      <c r="G18" s="16">
        <v>0</v>
      </c>
      <c r="H18" s="16">
        <v>19823</v>
      </c>
      <c r="I18" s="16">
        <f t="shared" si="0"/>
        <v>175.20805283559619</v>
      </c>
      <c r="J18" s="16">
        <f t="shared" si="1"/>
        <v>16.03501404874174</v>
      </c>
      <c r="K18" s="16">
        <f t="shared" si="2"/>
        <v>-5.1236834389809847</v>
      </c>
      <c r="L18" s="16">
        <f t="shared" si="3"/>
        <v>150.78508711058691</v>
      </c>
      <c r="M18" s="16">
        <f t="shared" si="4"/>
        <v>25.022912489413073</v>
      </c>
      <c r="N18" s="16">
        <f t="shared" si="5"/>
        <v>626.14614945282483</v>
      </c>
      <c r="AU18">
        <v>14</v>
      </c>
      <c r="AV18">
        <v>227.98199990000001</v>
      </c>
      <c r="AW18">
        <v>219.78887812647136</v>
      </c>
    </row>
    <row r="19" spans="1:49" x14ac:dyDescent="0.2">
      <c r="A19" s="16">
        <v>19824</v>
      </c>
      <c r="B19" s="16">
        <v>214.2929997</v>
      </c>
      <c r="C19" s="16">
        <v>13</v>
      </c>
      <c r="D19" s="16">
        <v>0</v>
      </c>
      <c r="E19" s="16">
        <v>0</v>
      </c>
      <c r="F19" s="16">
        <v>0</v>
      </c>
      <c r="G19" s="16">
        <v>1</v>
      </c>
      <c r="H19" s="16">
        <v>19824</v>
      </c>
      <c r="I19" s="16">
        <f t="shared" si="0"/>
        <v>201.42510372826118</v>
      </c>
      <c r="J19" s="16">
        <f t="shared" si="1"/>
        <v>17.644677254945922</v>
      </c>
      <c r="K19" s="16">
        <f t="shared" si="2"/>
        <v>9.460134878644773</v>
      </c>
      <c r="L19" s="16">
        <f t="shared" si="3"/>
        <v>199.39474377024209</v>
      </c>
      <c r="M19" s="16">
        <f t="shared" si="4"/>
        <v>14.898255929757909</v>
      </c>
      <c r="N19" s="16">
        <f t="shared" si="5"/>
        <v>221.9580297485667</v>
      </c>
      <c r="AU19">
        <v>15</v>
      </c>
      <c r="AV19">
        <v>267.28399940000003</v>
      </c>
      <c r="AW19">
        <v>241.42860923579127</v>
      </c>
    </row>
    <row r="20" spans="1:49" x14ac:dyDescent="0.2">
      <c r="A20" s="16">
        <v>19831</v>
      </c>
      <c r="B20" s="16">
        <v>227.98199990000001</v>
      </c>
      <c r="C20" s="16">
        <v>14</v>
      </c>
      <c r="D20" s="16">
        <v>1</v>
      </c>
      <c r="E20" s="16">
        <v>0</v>
      </c>
      <c r="F20" s="16">
        <v>0</v>
      </c>
      <c r="G20" s="16">
        <v>0</v>
      </c>
      <c r="H20" s="16">
        <v>19831</v>
      </c>
      <c r="I20" s="16">
        <f t="shared" si="0"/>
        <v>224.66927317599385</v>
      </c>
      <c r="J20" s="16">
        <f t="shared" si="1"/>
        <v>18.529892727480345</v>
      </c>
      <c r="K20" s="16">
        <f t="shared" si="2"/>
        <v>1.4386683280133423</v>
      </c>
      <c r="L20" s="16">
        <f t="shared" si="3"/>
        <v>219.78887812647136</v>
      </c>
      <c r="M20" s="16">
        <f t="shared" si="4"/>
        <v>8.1931217735286452</v>
      </c>
      <c r="N20" s="16">
        <f t="shared" si="5"/>
        <v>67.12724439586917</v>
      </c>
      <c r="AU20">
        <v>16</v>
      </c>
      <c r="AV20">
        <v>273.2099991</v>
      </c>
      <c r="AW20">
        <v>277.06944876761912</v>
      </c>
    </row>
    <row r="21" spans="1:49" x14ac:dyDescent="0.2">
      <c r="A21" s="16">
        <v>19832</v>
      </c>
      <c r="B21" s="16">
        <v>267.28399940000003</v>
      </c>
      <c r="C21" s="16">
        <v>15</v>
      </c>
      <c r="D21" s="16">
        <v>0</v>
      </c>
      <c r="E21" s="16">
        <v>1</v>
      </c>
      <c r="F21" s="16">
        <v>0</v>
      </c>
      <c r="G21" s="16">
        <v>0</v>
      </c>
      <c r="H21" s="16">
        <v>19832</v>
      </c>
      <c r="I21" s="16">
        <f t="shared" si="0"/>
        <v>260.86972657226664</v>
      </c>
      <c r="J21" s="16">
        <f t="shared" si="1"/>
        <v>21.323405634333504</v>
      </c>
      <c r="K21" s="16">
        <f t="shared" si="2"/>
        <v>0.50022536716000965</v>
      </c>
      <c r="L21" s="16">
        <f t="shared" si="3"/>
        <v>241.42860923579127</v>
      </c>
      <c r="M21" s="16">
        <f t="shared" si="4"/>
        <v>25.855390164208757</v>
      </c>
      <c r="N21" s="16">
        <f t="shared" si="5"/>
        <v>668.50120054346291</v>
      </c>
      <c r="AU21">
        <v>17</v>
      </c>
      <c r="AV21">
        <v>316.2279997</v>
      </c>
      <c r="AW21">
        <v>309.92198812738883</v>
      </c>
    </row>
    <row r="22" spans="1:49" x14ac:dyDescent="0.2">
      <c r="A22" s="16">
        <v>19833</v>
      </c>
      <c r="B22" s="16">
        <v>273.2099991</v>
      </c>
      <c r="C22" s="16">
        <v>16</v>
      </c>
      <c r="D22" s="16">
        <v>0</v>
      </c>
      <c r="E22" s="16">
        <v>0</v>
      </c>
      <c r="F22" s="16">
        <v>1</v>
      </c>
      <c r="G22" s="16">
        <v>0</v>
      </c>
      <c r="H22" s="16">
        <v>19833</v>
      </c>
      <c r="I22" s="16">
        <f t="shared" si="0"/>
        <v>279.55543696910104</v>
      </c>
      <c r="J22" s="16">
        <f t="shared" si="1"/>
        <v>20.906416279643018</v>
      </c>
      <c r="K22" s="16">
        <f t="shared" si="2"/>
        <v>-5.4626444414624711</v>
      </c>
      <c r="L22" s="16">
        <f t="shared" si="3"/>
        <v>277.06944876761912</v>
      </c>
      <c r="M22" s="16">
        <f t="shared" si="4"/>
        <v>-3.859449667619117</v>
      </c>
      <c r="N22" s="16">
        <f t="shared" si="5"/>
        <v>14.895351736885313</v>
      </c>
      <c r="AU22">
        <v>18</v>
      </c>
      <c r="AV22">
        <v>300.10199929999999</v>
      </c>
      <c r="AW22">
        <v>327.7980319366369</v>
      </c>
    </row>
    <row r="23" spans="1:49" x14ac:dyDescent="0.2">
      <c r="A23" s="16">
        <v>19834</v>
      </c>
      <c r="B23" s="16">
        <v>316.2279997</v>
      </c>
      <c r="C23" s="16">
        <v>17</v>
      </c>
      <c r="D23" s="16">
        <v>0</v>
      </c>
      <c r="E23" s="16">
        <v>0</v>
      </c>
      <c r="F23" s="16">
        <v>0</v>
      </c>
      <c r="G23" s="16">
        <v>1</v>
      </c>
      <c r="H23" s="16">
        <v>19834</v>
      </c>
      <c r="I23" s="16">
        <f t="shared" si="0"/>
        <v>304.77162228971503</v>
      </c>
      <c r="J23" s="16">
        <f t="shared" si="1"/>
        <v>21.587741318908527</v>
      </c>
      <c r="K23" s="16">
        <f t="shared" si="2"/>
        <v>10.013968245677832</v>
      </c>
      <c r="L23" s="16">
        <f t="shared" si="3"/>
        <v>309.92198812738883</v>
      </c>
      <c r="M23" s="16">
        <f t="shared" si="4"/>
        <v>6.306011572611169</v>
      </c>
      <c r="N23" s="16">
        <f t="shared" si="5"/>
        <v>39.765781953905986</v>
      </c>
      <c r="AU23">
        <v>19</v>
      </c>
      <c r="AV23">
        <v>422.14299970000002</v>
      </c>
      <c r="AW23">
        <v>326.52642150043232</v>
      </c>
    </row>
    <row r="24" spans="1:49" x14ac:dyDescent="0.2">
      <c r="A24" s="16">
        <v>19841</v>
      </c>
      <c r="B24" s="16">
        <v>300.10199929999999</v>
      </c>
      <c r="C24" s="16">
        <v>18</v>
      </c>
      <c r="D24" s="16">
        <v>1</v>
      </c>
      <c r="E24" s="16">
        <v>0</v>
      </c>
      <c r="F24" s="16">
        <v>0</v>
      </c>
      <c r="G24" s="16">
        <v>0</v>
      </c>
      <c r="H24" s="16">
        <v>19841</v>
      </c>
      <c r="I24" s="16">
        <f t="shared" si="0"/>
        <v>307.43083760757236</v>
      </c>
      <c r="J24" s="16">
        <f t="shared" si="1"/>
        <v>18.595358525699986</v>
      </c>
      <c r="K24" s="16">
        <f t="shared" si="2"/>
        <v>-0.99377043807257714</v>
      </c>
      <c r="L24" s="16">
        <f t="shared" si="3"/>
        <v>327.7980319366369</v>
      </c>
      <c r="M24" s="16">
        <f t="shared" si="4"/>
        <v>-27.696032636636915</v>
      </c>
      <c r="N24" s="16">
        <f t="shared" si="5"/>
        <v>767.07022380965714</v>
      </c>
      <c r="AU24">
        <v>20</v>
      </c>
      <c r="AV24">
        <v>477.39899919999999</v>
      </c>
      <c r="AW24">
        <v>414.83770210192176</v>
      </c>
    </row>
    <row r="25" spans="1:49" x14ac:dyDescent="0.2">
      <c r="A25" s="16">
        <v>19842</v>
      </c>
      <c r="B25" s="16">
        <v>422.14299970000002</v>
      </c>
      <c r="C25" s="16">
        <v>19</v>
      </c>
      <c r="D25" s="16">
        <v>0</v>
      </c>
      <c r="E25" s="16">
        <v>1</v>
      </c>
      <c r="F25" s="16">
        <v>0</v>
      </c>
      <c r="G25" s="16">
        <v>0</v>
      </c>
      <c r="H25" s="16">
        <v>19842</v>
      </c>
      <c r="I25" s="16">
        <f t="shared" si="0"/>
        <v>391.37421584162257</v>
      </c>
      <c r="J25" s="16">
        <f t="shared" si="1"/>
        <v>28.926130701761672</v>
      </c>
      <c r="K25" s="16">
        <f t="shared" si="2"/>
        <v>8.8978711435247781</v>
      </c>
      <c r="L25" s="16">
        <f t="shared" si="3"/>
        <v>326.52642150043232</v>
      </c>
      <c r="M25" s="16">
        <f t="shared" si="4"/>
        <v>95.616578199567698</v>
      </c>
      <c r="N25" s="16">
        <f t="shared" si="5"/>
        <v>9142.5300265940441</v>
      </c>
      <c r="AU25">
        <v>21</v>
      </c>
      <c r="AV25">
        <v>698.29599949999999</v>
      </c>
      <c r="AW25">
        <v>508.75658037302497</v>
      </c>
    </row>
    <row r="26" spans="1:49" x14ac:dyDescent="0.2">
      <c r="A26" s="16">
        <v>19843</v>
      </c>
      <c r="B26" s="16">
        <v>477.39899919999999</v>
      </c>
      <c r="C26" s="16">
        <v>20</v>
      </c>
      <c r="D26" s="16">
        <v>0</v>
      </c>
      <c r="E26" s="16">
        <v>0</v>
      </c>
      <c r="F26" s="16">
        <v>1</v>
      </c>
      <c r="G26" s="16">
        <v>0</v>
      </c>
      <c r="H26" s="16">
        <v>19843</v>
      </c>
      <c r="I26" s="16">
        <f t="shared" si="0"/>
        <v>463.0571252602748</v>
      </c>
      <c r="J26" s="16">
        <f t="shared" si="1"/>
        <v>35.685486867072328</v>
      </c>
      <c r="K26" s="16">
        <f t="shared" si="2"/>
        <v>3.1879857901668807E-2</v>
      </c>
      <c r="L26" s="16">
        <f t="shared" si="3"/>
        <v>414.83770210192176</v>
      </c>
      <c r="M26" s="16">
        <f t="shared" si="4"/>
        <v>62.561297098078228</v>
      </c>
      <c r="N26" s="16">
        <f t="shared" si="5"/>
        <v>3913.9158945940112</v>
      </c>
      <c r="AU26">
        <v>22</v>
      </c>
      <c r="AV26">
        <v>435.34399989999997</v>
      </c>
      <c r="AW26">
        <v>683.45134991496661</v>
      </c>
    </row>
    <row r="27" spans="1:49" x14ac:dyDescent="0.2">
      <c r="A27" s="16">
        <v>19844</v>
      </c>
      <c r="B27" s="16">
        <v>698.29599949999999</v>
      </c>
      <c r="C27" s="16">
        <v>21</v>
      </c>
      <c r="D27" s="16">
        <v>0</v>
      </c>
      <c r="E27" s="16">
        <v>0</v>
      </c>
      <c r="F27" s="16">
        <v>0</v>
      </c>
      <c r="G27" s="16">
        <v>1</v>
      </c>
      <c r="H27" s="16">
        <v>19844</v>
      </c>
      <c r="I27" s="16">
        <f t="shared" si="0"/>
        <v>628.28108683376399</v>
      </c>
      <c r="J27" s="16">
        <f t="shared" si="1"/>
        <v>56.164033519275179</v>
      </c>
      <c r="K27" s="16">
        <f t="shared" si="2"/>
        <v>26.660505200432276</v>
      </c>
      <c r="L27" s="16">
        <f t="shared" si="3"/>
        <v>508.75658037302497</v>
      </c>
      <c r="M27" s="16">
        <f t="shared" si="4"/>
        <v>189.53941912697502</v>
      </c>
      <c r="N27" s="16">
        <f t="shared" si="5"/>
        <v>35925.191402991106</v>
      </c>
      <c r="AU27">
        <v>23</v>
      </c>
      <c r="AV27">
        <v>374.92899990000001</v>
      </c>
      <c r="AW27">
        <v>553.13454588794139</v>
      </c>
    </row>
    <row r="28" spans="1:49" x14ac:dyDescent="0.2">
      <c r="A28" s="16">
        <v>19851</v>
      </c>
      <c r="B28" s="16">
        <v>435.34399989999997</v>
      </c>
      <c r="C28" s="16">
        <v>22</v>
      </c>
      <c r="D28" s="16">
        <v>1</v>
      </c>
      <c r="E28" s="16">
        <v>0</v>
      </c>
      <c r="F28" s="16">
        <v>0</v>
      </c>
      <c r="G28" s="16">
        <v>0</v>
      </c>
      <c r="H28" s="16">
        <v>19851</v>
      </c>
      <c r="I28" s="16">
        <f t="shared" si="0"/>
        <v>514.87908584462275</v>
      </c>
      <c r="J28" s="16">
        <f t="shared" si="1"/>
        <v>29.357588899793861</v>
      </c>
      <c r="K28" s="16">
        <f t="shared" si="2"/>
        <v>-22.784109301586309</v>
      </c>
      <c r="L28" s="16">
        <f t="shared" si="3"/>
        <v>683.45134991496661</v>
      </c>
      <c r="M28" s="16">
        <f t="shared" si="4"/>
        <v>-248.10735001496664</v>
      </c>
      <c r="N28" s="16">
        <f t="shared" si="5"/>
        <v>61557.257131449165</v>
      </c>
      <c r="AU28">
        <v>24</v>
      </c>
      <c r="AV28">
        <v>409.70899960000003</v>
      </c>
      <c r="AW28">
        <v>432.57967769655801</v>
      </c>
    </row>
    <row r="29" spans="1:49" x14ac:dyDescent="0.2">
      <c r="A29" s="16">
        <v>19852</v>
      </c>
      <c r="B29" s="16">
        <v>374.92899990000001</v>
      </c>
      <c r="C29" s="16">
        <v>23</v>
      </c>
      <c r="D29" s="16">
        <v>0</v>
      </c>
      <c r="E29" s="16">
        <v>1</v>
      </c>
      <c r="F29" s="16">
        <v>0</v>
      </c>
      <c r="G29" s="16">
        <v>0</v>
      </c>
      <c r="H29" s="16">
        <v>19852</v>
      </c>
      <c r="I29" s="16">
        <f t="shared" si="0"/>
        <v>422.4442016122839</v>
      </c>
      <c r="J29" s="16">
        <f t="shared" si="1"/>
        <v>10.103596226372394</v>
      </c>
      <c r="K29" s="16">
        <f t="shared" si="2"/>
        <v>-6.753254202824194</v>
      </c>
      <c r="L29" s="16">
        <f t="shared" si="3"/>
        <v>553.13454588794139</v>
      </c>
      <c r="M29" s="16">
        <f t="shared" si="4"/>
        <v>-178.20554598794138</v>
      </c>
      <c r="N29" s="16">
        <f t="shared" si="5"/>
        <v>31757.21662086029</v>
      </c>
      <c r="AU29">
        <v>25</v>
      </c>
      <c r="AV29">
        <v>533.88999939999997</v>
      </c>
      <c r="AW29">
        <v>451.21017129615149</v>
      </c>
    </row>
    <row r="30" spans="1:49" x14ac:dyDescent="0.2">
      <c r="A30" s="16">
        <v>19853</v>
      </c>
      <c r="B30" s="16">
        <v>409.70899960000003</v>
      </c>
      <c r="C30" s="16">
        <v>24</v>
      </c>
      <c r="D30" s="16">
        <v>0</v>
      </c>
      <c r="E30" s="16">
        <v>0</v>
      </c>
      <c r="F30" s="16">
        <v>1</v>
      </c>
      <c r="G30" s="16">
        <v>0</v>
      </c>
      <c r="H30" s="16">
        <v>19853</v>
      </c>
      <c r="I30" s="16">
        <f t="shared" si="0"/>
        <v>416.91710333840115</v>
      </c>
      <c r="J30" s="16">
        <f t="shared" si="1"/>
        <v>7.6325627573180501</v>
      </c>
      <c r="K30" s="16">
        <f t="shared" si="2"/>
        <v>-1.9767661001172234</v>
      </c>
      <c r="L30" s="16">
        <f t="shared" si="3"/>
        <v>432.57967769655801</v>
      </c>
      <c r="M30" s="16">
        <f t="shared" si="4"/>
        <v>-22.870678096557981</v>
      </c>
      <c r="N30" s="16">
        <f t="shared" si="5"/>
        <v>523.06791659637702</v>
      </c>
      <c r="AU30">
        <v>26</v>
      </c>
      <c r="AV30">
        <v>408.9429998</v>
      </c>
      <c r="AW30">
        <v>474.83770776857449</v>
      </c>
    </row>
    <row r="31" spans="1:49" x14ac:dyDescent="0.2">
      <c r="A31" s="16">
        <v>19854</v>
      </c>
      <c r="B31" s="16">
        <v>533.88999939999997</v>
      </c>
      <c r="C31" s="16">
        <v>25</v>
      </c>
      <c r="D31" s="16">
        <v>0</v>
      </c>
      <c r="E31" s="16">
        <v>0</v>
      </c>
      <c r="F31" s="16">
        <v>0</v>
      </c>
      <c r="G31" s="16">
        <v>1</v>
      </c>
      <c r="H31" s="16">
        <v>19854</v>
      </c>
      <c r="I31" s="16">
        <f t="shared" si="0"/>
        <v>481.0562169276933</v>
      </c>
      <c r="J31" s="16">
        <f t="shared" si="1"/>
        <v>16.565600142467467</v>
      </c>
      <c r="K31" s="16">
        <f t="shared" si="2"/>
        <v>33.92196469146004</v>
      </c>
      <c r="L31" s="16">
        <f t="shared" si="3"/>
        <v>451.21017129615149</v>
      </c>
      <c r="M31" s="16">
        <f t="shared" si="4"/>
        <v>82.679828103848479</v>
      </c>
      <c r="N31" s="16">
        <f t="shared" si="5"/>
        <v>6835.9539752819328</v>
      </c>
      <c r="AU31">
        <v>27</v>
      </c>
      <c r="AV31">
        <v>448.27899930000001</v>
      </c>
      <c r="AW31">
        <v>455.27969372698254</v>
      </c>
    </row>
    <row r="32" spans="1:49" x14ac:dyDescent="0.2">
      <c r="A32" s="16">
        <v>19861</v>
      </c>
      <c r="B32" s="16">
        <v>408.9429998</v>
      </c>
      <c r="C32" s="16">
        <v>26</v>
      </c>
      <c r="D32" s="16">
        <v>1</v>
      </c>
      <c r="E32" s="16">
        <v>0</v>
      </c>
      <c r="F32" s="16">
        <v>0</v>
      </c>
      <c r="G32" s="16">
        <v>0</v>
      </c>
      <c r="H32" s="16">
        <v>19861</v>
      </c>
      <c r="I32" s="16">
        <f t="shared" si="0"/>
        <v>452.58685811127737</v>
      </c>
      <c r="J32" s="16">
        <f t="shared" si="1"/>
        <v>9.4460898185293267</v>
      </c>
      <c r="K32" s="16">
        <f t="shared" si="2"/>
        <v>-28.571394587011728</v>
      </c>
      <c r="L32" s="16">
        <f t="shared" si="3"/>
        <v>474.83770776857449</v>
      </c>
      <c r="M32" s="16">
        <f t="shared" si="4"/>
        <v>-65.894707968574494</v>
      </c>
      <c r="N32" s="16">
        <f t="shared" si="5"/>
        <v>4342.1125382637147</v>
      </c>
      <c r="AU32">
        <v>28</v>
      </c>
      <c r="AV32">
        <v>510.78599930000001</v>
      </c>
      <c r="AW32">
        <v>463.96134865597179</v>
      </c>
    </row>
    <row r="33" spans="1:49" x14ac:dyDescent="0.2">
      <c r="A33" s="16">
        <v>19862</v>
      </c>
      <c r="B33" s="16">
        <v>448.27899930000001</v>
      </c>
      <c r="C33" s="16">
        <v>27</v>
      </c>
      <c r="D33" s="16">
        <v>0</v>
      </c>
      <c r="E33" s="16">
        <v>1</v>
      </c>
      <c r="F33" s="16">
        <v>0</v>
      </c>
      <c r="G33" s="16">
        <v>0</v>
      </c>
      <c r="H33" s="16">
        <v>19862</v>
      </c>
      <c r="I33" s="16">
        <f t="shared" si="0"/>
        <v>457.24840610661209</v>
      </c>
      <c r="J33" s="16">
        <f t="shared" si="1"/>
        <v>8.6897086494769127</v>
      </c>
      <c r="K33" s="16">
        <f t="shared" si="2"/>
        <v>-7.3680989618958579</v>
      </c>
      <c r="L33" s="16">
        <f t="shared" si="3"/>
        <v>455.27969372698254</v>
      </c>
      <c r="M33" s="16">
        <f t="shared" si="4"/>
        <v>-7.000694426982534</v>
      </c>
      <c r="N33" s="16">
        <f t="shared" si="5"/>
        <v>49.00972245998431</v>
      </c>
      <c r="AU33">
        <v>29</v>
      </c>
      <c r="AV33">
        <v>662.25299840000002</v>
      </c>
      <c r="AW33">
        <v>545.61065199610368</v>
      </c>
    </row>
    <row r="34" spans="1:49" x14ac:dyDescent="0.2">
      <c r="A34" s="16">
        <v>19863</v>
      </c>
      <c r="B34" s="16">
        <v>510.78599930000001</v>
      </c>
      <c r="C34" s="16">
        <v>28</v>
      </c>
      <c r="D34" s="16">
        <v>0</v>
      </c>
      <c r="E34" s="16">
        <v>0</v>
      </c>
      <c r="F34" s="16">
        <v>1</v>
      </c>
      <c r="G34" s="16">
        <v>0</v>
      </c>
      <c r="H34" s="16">
        <v>19863</v>
      </c>
      <c r="I34" s="16">
        <f t="shared" si="0"/>
        <v>497.9398685391626</v>
      </c>
      <c r="J34" s="16">
        <f t="shared" si="1"/>
        <v>13.748818765481067</v>
      </c>
      <c r="K34" s="16">
        <f t="shared" si="2"/>
        <v>2.1356675083086278</v>
      </c>
      <c r="L34" s="16">
        <f t="shared" si="3"/>
        <v>463.96134865597179</v>
      </c>
      <c r="M34" s="16">
        <f t="shared" si="4"/>
        <v>46.824650644028225</v>
      </c>
      <c r="N34" s="16">
        <f t="shared" si="5"/>
        <v>2192.5479079352926</v>
      </c>
      <c r="AU34">
        <v>30</v>
      </c>
      <c r="AV34">
        <v>575.32699969999999</v>
      </c>
      <c r="AW34">
        <v>589.18641853264808</v>
      </c>
    </row>
    <row r="35" spans="1:49" x14ac:dyDescent="0.2">
      <c r="A35" s="16">
        <v>19864</v>
      </c>
      <c r="B35" s="16">
        <v>662.25299840000002</v>
      </c>
      <c r="C35" s="16">
        <v>29</v>
      </c>
      <c r="D35" s="16">
        <v>0</v>
      </c>
      <c r="E35" s="16">
        <v>0</v>
      </c>
      <c r="F35" s="16">
        <v>0</v>
      </c>
      <c r="G35" s="16">
        <v>1</v>
      </c>
      <c r="H35" s="16">
        <v>19864</v>
      </c>
      <c r="I35" s="16">
        <f t="shared" si="0"/>
        <v>591.40651966338942</v>
      </c>
      <c r="J35" s="16">
        <f t="shared" si="1"/>
        <v>26.351293456270312</v>
      </c>
      <c r="K35" s="16">
        <f t="shared" si="2"/>
        <v>44.166224903110063</v>
      </c>
      <c r="L35" s="16">
        <f t="shared" si="3"/>
        <v>545.61065199610368</v>
      </c>
      <c r="M35" s="16">
        <f t="shared" si="4"/>
        <v>116.64234640389634</v>
      </c>
      <c r="N35" s="16">
        <f t="shared" si="5"/>
        <v>13605.436974606549</v>
      </c>
      <c r="AU35">
        <v>31</v>
      </c>
      <c r="AV35">
        <v>637.06399920000001</v>
      </c>
      <c r="AW35">
        <v>625.77152833309071</v>
      </c>
    </row>
    <row r="36" spans="1:49" x14ac:dyDescent="0.2">
      <c r="A36" s="16">
        <v>19871</v>
      </c>
      <c r="B36" s="16">
        <v>575.32699969999999</v>
      </c>
      <c r="C36" s="16">
        <v>30</v>
      </c>
      <c r="D36" s="16">
        <v>1</v>
      </c>
      <c r="E36" s="16">
        <v>0</v>
      </c>
      <c r="F36" s="16">
        <v>0</v>
      </c>
      <c r="G36" s="16">
        <v>0</v>
      </c>
      <c r="H36" s="16">
        <v>19871</v>
      </c>
      <c r="I36" s="16">
        <f t="shared" si="0"/>
        <v>608.28575720554988</v>
      </c>
      <c r="J36" s="16">
        <f t="shared" si="1"/>
        <v>24.853870089436708</v>
      </c>
      <c r="K36" s="16">
        <f t="shared" si="2"/>
        <v>-29.788615410161654</v>
      </c>
      <c r="L36" s="16">
        <f t="shared" si="3"/>
        <v>589.18641853264808</v>
      </c>
      <c r="M36" s="16">
        <f t="shared" si="4"/>
        <v>-13.859418832648089</v>
      </c>
      <c r="N36" s="16">
        <f t="shared" si="5"/>
        <v>192.08349037876053</v>
      </c>
      <c r="AU36">
        <v>32</v>
      </c>
      <c r="AV36">
        <v>786.42399980000005</v>
      </c>
      <c r="AW36">
        <v>669.06695129640252</v>
      </c>
    </row>
    <row r="37" spans="1:49" x14ac:dyDescent="0.2">
      <c r="A37" s="16">
        <v>19872</v>
      </c>
      <c r="B37" s="16">
        <v>637.06399920000001</v>
      </c>
      <c r="C37" s="16">
        <v>31</v>
      </c>
      <c r="D37" s="16">
        <v>0</v>
      </c>
      <c r="E37" s="16">
        <v>1</v>
      </c>
      <c r="F37" s="16">
        <v>0</v>
      </c>
      <c r="G37" s="16">
        <v>0</v>
      </c>
      <c r="H37" s="16">
        <v>19872</v>
      </c>
      <c r="I37" s="16">
        <f t="shared" si="0"/>
        <v>640.85733297596744</v>
      </c>
      <c r="J37" s="16">
        <f t="shared" si="1"/>
        <v>26.07395081212649</v>
      </c>
      <c r="K37" s="16">
        <f t="shared" si="2"/>
        <v>-6.3763235599117154</v>
      </c>
      <c r="L37" s="16">
        <f t="shared" si="3"/>
        <v>625.77152833309071</v>
      </c>
      <c r="M37" s="16">
        <f t="shared" si="4"/>
        <v>11.292470866909298</v>
      </c>
      <c r="N37" s="16">
        <f t="shared" si="5"/>
        <v>127.51989827999523</v>
      </c>
      <c r="AU37">
        <v>33</v>
      </c>
      <c r="AV37">
        <v>1042.441998</v>
      </c>
      <c r="AW37">
        <v>830.0574403353944</v>
      </c>
    </row>
    <row r="38" spans="1:49" x14ac:dyDescent="0.2">
      <c r="A38" s="16">
        <v>19873</v>
      </c>
      <c r="B38" s="16">
        <v>786.42399980000005</v>
      </c>
      <c r="C38" s="16">
        <v>32</v>
      </c>
      <c r="D38" s="16">
        <v>0</v>
      </c>
      <c r="E38" s="16">
        <v>0</v>
      </c>
      <c r="F38" s="16">
        <v>1</v>
      </c>
      <c r="G38" s="16">
        <v>0</v>
      </c>
      <c r="H38" s="16">
        <v>19873</v>
      </c>
      <c r="I38" s="16">
        <f t="shared" si="0"/>
        <v>747.13757084555709</v>
      </c>
      <c r="J38" s="16">
        <f t="shared" si="1"/>
        <v>38.753644586727262</v>
      </c>
      <c r="K38" s="16">
        <f t="shared" si="2"/>
        <v>12.442697327300078</v>
      </c>
      <c r="L38" s="16">
        <f t="shared" si="3"/>
        <v>669.06695129640252</v>
      </c>
      <c r="M38" s="16">
        <f t="shared" si="4"/>
        <v>117.35704850359753</v>
      </c>
      <c r="N38" s="16">
        <f t="shared" si="5"/>
        <v>13772.676833475742</v>
      </c>
      <c r="AU38">
        <v>34</v>
      </c>
      <c r="AV38">
        <v>867.16099929999996</v>
      </c>
      <c r="AW38">
        <v>962.95477983791386</v>
      </c>
    </row>
    <row r="39" spans="1:49" x14ac:dyDescent="0.2">
      <c r="A39" s="16">
        <v>19874</v>
      </c>
      <c r="B39" s="16">
        <v>1042.441998</v>
      </c>
      <c r="C39" s="16">
        <v>33</v>
      </c>
      <c r="D39" s="16">
        <v>0</v>
      </c>
      <c r="E39" s="16">
        <v>0</v>
      </c>
      <c r="F39" s="16">
        <v>0</v>
      </c>
      <c r="G39" s="16">
        <v>1</v>
      </c>
      <c r="H39" s="16">
        <v>19874</v>
      </c>
      <c r="I39" s="16">
        <f t="shared" si="0"/>
        <v>931.04292992941168</v>
      </c>
      <c r="J39" s="16">
        <f t="shared" si="1"/>
        <v>61.700465318663866</v>
      </c>
      <c r="K39" s="16">
        <f t="shared" si="2"/>
        <v>62.819164772122633</v>
      </c>
      <c r="L39" s="16">
        <f t="shared" si="3"/>
        <v>830.0574403353944</v>
      </c>
      <c r="M39" s="16">
        <f t="shared" si="4"/>
        <v>212.38455766460561</v>
      </c>
      <c r="N39" s="16">
        <f t="shared" si="5"/>
        <v>45107.200334390182</v>
      </c>
      <c r="AU39">
        <v>35</v>
      </c>
      <c r="AV39">
        <v>993.05099870000004</v>
      </c>
      <c r="AW39">
        <v>972.24849267730997</v>
      </c>
    </row>
    <row r="40" spans="1:49" x14ac:dyDescent="0.2">
      <c r="A40" s="16">
        <v>19881</v>
      </c>
      <c r="B40" s="16">
        <v>867.16099929999996</v>
      </c>
      <c r="C40" s="16">
        <v>34</v>
      </c>
      <c r="D40" s="16">
        <v>1</v>
      </c>
      <c r="E40" s="16">
        <v>0</v>
      </c>
      <c r="F40" s="16">
        <v>0</v>
      </c>
      <c r="G40" s="16">
        <v>0</v>
      </c>
      <c r="H40" s="16">
        <v>19881</v>
      </c>
      <c r="I40" s="16">
        <f t="shared" si="0"/>
        <v>927.27426869699298</v>
      </c>
      <c r="J40" s="16">
        <f t="shared" si="1"/>
        <v>51.35054754022871</v>
      </c>
      <c r="K40" s="16">
        <f t="shared" si="2"/>
        <v>-38.201824203904735</v>
      </c>
      <c r="L40" s="16">
        <f t="shared" si="3"/>
        <v>962.95477983791386</v>
      </c>
      <c r="M40" s="16">
        <f t="shared" si="4"/>
        <v>-95.793780537913904</v>
      </c>
      <c r="N40" s="16">
        <f t="shared" si="5"/>
        <v>9176.4483897460123</v>
      </c>
      <c r="AU40">
        <v>36</v>
      </c>
      <c r="AV40">
        <v>1168.7189980000001</v>
      </c>
      <c r="AW40">
        <v>1058.8828682920519</v>
      </c>
    </row>
    <row r="41" spans="1:49" x14ac:dyDescent="0.2">
      <c r="A41" s="16">
        <v>19882</v>
      </c>
      <c r="B41" s="16">
        <v>993.05099870000004</v>
      </c>
      <c r="C41" s="16">
        <v>35</v>
      </c>
      <c r="D41" s="16">
        <v>0</v>
      </c>
      <c r="E41" s="16">
        <v>1</v>
      </c>
      <c r="F41" s="16">
        <v>0</v>
      </c>
      <c r="G41" s="16">
        <v>0</v>
      </c>
      <c r="H41" s="16">
        <v>19882</v>
      </c>
      <c r="I41" s="16">
        <f t="shared" si="0"/>
        <v>992.84204298964255</v>
      </c>
      <c r="J41" s="16">
        <f t="shared" si="1"/>
        <v>53.598127975109151</v>
      </c>
      <c r="K41" s="16">
        <f t="shared" si="2"/>
        <v>-4.549317405449341</v>
      </c>
      <c r="L41" s="16">
        <f t="shared" si="3"/>
        <v>972.24849267730997</v>
      </c>
      <c r="M41" s="16">
        <f t="shared" si="4"/>
        <v>20.802506022690068</v>
      </c>
      <c r="N41" s="16">
        <f t="shared" si="5"/>
        <v>432.74425682405655</v>
      </c>
      <c r="AU41">
        <v>37</v>
      </c>
      <c r="AV41">
        <v>1405.1369970000001</v>
      </c>
      <c r="AW41">
        <v>1249.7907733751679</v>
      </c>
    </row>
    <row r="42" spans="1:49" x14ac:dyDescent="0.2">
      <c r="A42" s="16">
        <v>19883</v>
      </c>
      <c r="B42" s="16">
        <v>1168.7189980000001</v>
      </c>
      <c r="C42" s="16">
        <v>36</v>
      </c>
      <c r="D42" s="16">
        <v>0</v>
      </c>
      <c r="E42" s="16">
        <v>0</v>
      </c>
      <c r="F42" s="16">
        <v>1</v>
      </c>
      <c r="G42" s="16">
        <v>0</v>
      </c>
      <c r="H42" s="16">
        <v>19883</v>
      </c>
      <c r="I42" s="16">
        <f t="shared" si="0"/>
        <v>1121.5063750058871</v>
      </c>
      <c r="J42" s="16">
        <f t="shared" si="1"/>
        <v>65.465233597158132</v>
      </c>
      <c r="K42" s="16">
        <f t="shared" si="2"/>
        <v>22.089193030263573</v>
      </c>
      <c r="L42" s="16">
        <f t="shared" si="3"/>
        <v>1058.8828682920519</v>
      </c>
      <c r="M42" s="16">
        <f t="shared" si="4"/>
        <v>109.8361297079482</v>
      </c>
      <c r="N42" s="16">
        <f t="shared" si="5"/>
        <v>12063.975389221221</v>
      </c>
      <c r="AU42">
        <v>38</v>
      </c>
      <c r="AV42">
        <v>1246.9169999999999</v>
      </c>
      <c r="AW42">
        <v>1337.1887436901359</v>
      </c>
    </row>
    <row r="43" spans="1:49" x14ac:dyDescent="0.2">
      <c r="A43" s="16">
        <v>19884</v>
      </c>
      <c r="B43" s="16">
        <v>1405.1369970000001</v>
      </c>
      <c r="C43" s="16">
        <v>37</v>
      </c>
      <c r="D43" s="16">
        <v>0</v>
      </c>
      <c r="E43" s="16">
        <v>0</v>
      </c>
      <c r="F43" s="16">
        <v>0</v>
      </c>
      <c r="G43" s="16">
        <v>1</v>
      </c>
      <c r="H43" s="16">
        <v>19884</v>
      </c>
      <c r="I43" s="16">
        <f t="shared" si="0"/>
        <v>1293.1411481766672</v>
      </c>
      <c r="J43" s="16">
        <f t="shared" si="1"/>
        <v>82.249419717373527</v>
      </c>
      <c r="K43" s="16">
        <f t="shared" si="2"/>
        <v>76.462641491970217</v>
      </c>
      <c r="L43" s="16">
        <f t="shared" si="3"/>
        <v>1249.7907733751679</v>
      </c>
      <c r="M43" s="16">
        <f t="shared" si="4"/>
        <v>155.34622362483219</v>
      </c>
      <c r="N43" s="16">
        <f t="shared" si="5"/>
        <v>24132.44919449637</v>
      </c>
      <c r="AU43">
        <v>39</v>
      </c>
      <c r="AV43">
        <v>1248.211998</v>
      </c>
      <c r="AW43">
        <v>1381.6422181445455</v>
      </c>
    </row>
    <row r="44" spans="1:49" x14ac:dyDescent="0.2">
      <c r="A44" s="16">
        <v>19891</v>
      </c>
      <c r="B44" s="16">
        <v>1246.9169999999999</v>
      </c>
      <c r="C44" s="16">
        <v>38</v>
      </c>
      <c r="D44" s="16">
        <v>1</v>
      </c>
      <c r="E44" s="16">
        <v>0</v>
      </c>
      <c r="F44" s="16">
        <v>0</v>
      </c>
      <c r="G44" s="16">
        <v>0</v>
      </c>
      <c r="H44" s="16">
        <v>19891</v>
      </c>
      <c r="I44" s="16">
        <f t="shared" si="0"/>
        <v>1313.695412128711</v>
      </c>
      <c r="J44" s="16">
        <f t="shared" si="1"/>
        <v>72.49612342128367</v>
      </c>
      <c r="K44" s="16">
        <f t="shared" si="2"/>
        <v>-46.130053193048603</v>
      </c>
      <c r="L44" s="16">
        <f t="shared" si="3"/>
        <v>1337.1887436901359</v>
      </c>
      <c r="M44" s="16">
        <f t="shared" si="4"/>
        <v>-90.271743690135963</v>
      </c>
      <c r="N44" s="16">
        <f t="shared" si="5"/>
        <v>8148.9877088576022</v>
      </c>
      <c r="AU44">
        <v>40</v>
      </c>
      <c r="AV44">
        <v>1383.7469980000001</v>
      </c>
      <c r="AW44">
        <v>1375.169246588865</v>
      </c>
    </row>
    <row r="45" spans="1:49" x14ac:dyDescent="0.2">
      <c r="A45" s="16">
        <v>19892</v>
      </c>
      <c r="B45" s="16">
        <v>1248.211998</v>
      </c>
      <c r="C45" s="16">
        <v>39</v>
      </c>
      <c r="D45" s="16">
        <v>0</v>
      </c>
      <c r="E45" s="16">
        <v>1</v>
      </c>
      <c r="F45" s="16">
        <v>0</v>
      </c>
      <c r="G45" s="16">
        <v>0</v>
      </c>
      <c r="H45" s="16">
        <v>19892</v>
      </c>
      <c r="I45" s="16">
        <f t="shared" si="0"/>
        <v>1295.0002293991261</v>
      </c>
      <c r="J45" s="16">
        <f t="shared" si="1"/>
        <v>58.079824159475478</v>
      </c>
      <c r="K45" s="16">
        <f t="shared" si="2"/>
        <v>-16.267993661543731</v>
      </c>
      <c r="L45" s="16">
        <f t="shared" si="3"/>
        <v>1381.6422181445455</v>
      </c>
      <c r="M45" s="16">
        <f t="shared" si="4"/>
        <v>-133.4302201445455</v>
      </c>
      <c r="N45" s="16">
        <f t="shared" si="5"/>
        <v>17803.623647821874</v>
      </c>
      <c r="AU45">
        <v>41</v>
      </c>
      <c r="AV45">
        <v>1493.3829989999999</v>
      </c>
      <c r="AW45">
        <v>1494.4116542753559</v>
      </c>
    </row>
    <row r="46" spans="1:49" x14ac:dyDescent="0.2">
      <c r="A46" s="16">
        <v>19893</v>
      </c>
      <c r="B46" s="16">
        <v>1383.7469980000001</v>
      </c>
      <c r="C46" s="16">
        <v>40</v>
      </c>
      <c r="D46" s="16">
        <v>0</v>
      </c>
      <c r="E46" s="16">
        <v>0</v>
      </c>
      <c r="F46" s="16">
        <v>1</v>
      </c>
      <c r="G46" s="16">
        <v>0</v>
      </c>
      <c r="H46" s="16">
        <v>19893</v>
      </c>
      <c r="I46" s="16">
        <f t="shared" si="0"/>
        <v>1358.9424163289805</v>
      </c>
      <c r="J46" s="16">
        <f t="shared" si="1"/>
        <v>59.006596454405056</v>
      </c>
      <c r="K46" s="16">
        <f t="shared" si="2"/>
        <v>22.84254479482977</v>
      </c>
      <c r="L46" s="16">
        <f t="shared" si="3"/>
        <v>1375.169246588865</v>
      </c>
      <c r="M46" s="16">
        <f t="shared" si="4"/>
        <v>8.5777514111350683</v>
      </c>
      <c r="N46" s="16">
        <f t="shared" si="5"/>
        <v>73.577819271229657</v>
      </c>
      <c r="AU46">
        <v>42</v>
      </c>
      <c r="AV46">
        <v>1346.202</v>
      </c>
      <c r="AW46">
        <v>1430.0113940032811</v>
      </c>
    </row>
    <row r="47" spans="1:49" x14ac:dyDescent="0.2">
      <c r="A47" s="16">
        <v>19894</v>
      </c>
      <c r="B47" s="16">
        <v>1493.3829989999999</v>
      </c>
      <c r="C47" s="16">
        <v>41</v>
      </c>
      <c r="D47" s="16">
        <v>0</v>
      </c>
      <c r="E47" s="16">
        <v>0</v>
      </c>
      <c r="F47" s="16">
        <v>0</v>
      </c>
      <c r="G47" s="16">
        <v>1</v>
      </c>
      <c r="H47" s="16">
        <v>19894</v>
      </c>
      <c r="I47" s="16">
        <f t="shared" ref="I47:I78" si="6">$K$5*(B47-K43)+(1-$K$5)*(I46+J46)</f>
        <v>1417.2459904992502</v>
      </c>
      <c r="J47" s="16">
        <f t="shared" ref="J47:J78" si="7">$L$5*(I47-I46)+(1-$L$5)*J46</f>
        <v>58.895456697079425</v>
      </c>
      <c r="K47" s="16">
        <f t="shared" ref="K47:K78" si="8">$M$5*(B47-I47)+(1-$M$5)*K43</f>
        <v>76.372298553631708</v>
      </c>
      <c r="L47" s="16">
        <f t="shared" ref="L47:L78" si="9">I46+J46+K43</f>
        <v>1494.4116542753559</v>
      </c>
      <c r="M47" s="16">
        <f t="shared" ref="M47:M78" si="10">B47-L47</f>
        <v>-1.028655275355959</v>
      </c>
      <c r="N47" s="16">
        <f t="shared" ref="N47:N78" si="11">M47^2</f>
        <v>1.058131675517644</v>
      </c>
      <c r="AU47">
        <v>43</v>
      </c>
      <c r="AV47">
        <v>1364.759998</v>
      </c>
      <c r="AW47">
        <v>1452.4352910398572</v>
      </c>
    </row>
    <row r="48" spans="1:49" x14ac:dyDescent="0.2">
      <c r="A48" s="16">
        <v>19901</v>
      </c>
      <c r="B48" s="16">
        <v>1346.202</v>
      </c>
      <c r="C48" s="16">
        <v>42</v>
      </c>
      <c r="D48" s="16">
        <v>1</v>
      </c>
      <c r="E48" s="16">
        <v>0</v>
      </c>
      <c r="F48" s="16">
        <v>0</v>
      </c>
      <c r="G48" s="16">
        <v>0</v>
      </c>
      <c r="H48" s="16">
        <v>19901</v>
      </c>
      <c r="I48" s="16">
        <f t="shared" si="6"/>
        <v>1418.862907907459</v>
      </c>
      <c r="J48" s="16">
        <f t="shared" si="7"/>
        <v>49.840376793941843</v>
      </c>
      <c r="K48" s="16">
        <f t="shared" si="8"/>
        <v>-53.49071822440321</v>
      </c>
      <c r="L48" s="16">
        <f t="shared" si="9"/>
        <v>1430.0113940032811</v>
      </c>
      <c r="M48" s="16">
        <f t="shared" si="10"/>
        <v>-83.809394003281113</v>
      </c>
      <c r="N48" s="16">
        <f t="shared" si="11"/>
        <v>7024.0145231972119</v>
      </c>
      <c r="AU48">
        <v>44</v>
      </c>
      <c r="AV48">
        <v>1354.0899959999999</v>
      </c>
      <c r="AW48">
        <v>1471.9927979471183</v>
      </c>
    </row>
    <row r="49" spans="1:49" x14ac:dyDescent="0.2">
      <c r="A49" s="16">
        <v>19902</v>
      </c>
      <c r="B49" s="16">
        <v>1364.759998</v>
      </c>
      <c r="C49" s="16">
        <v>43</v>
      </c>
      <c r="D49" s="16">
        <v>0</v>
      </c>
      <c r="E49" s="16">
        <v>1</v>
      </c>
      <c r="F49" s="16">
        <v>0</v>
      </c>
      <c r="G49" s="16">
        <v>0</v>
      </c>
      <c r="H49" s="16">
        <v>19902</v>
      </c>
      <c r="I49" s="16">
        <f t="shared" si="6"/>
        <v>1408.7826424300811</v>
      </c>
      <c r="J49" s="16">
        <f t="shared" si="7"/>
        <v>40.367610722207367</v>
      </c>
      <c r="K49" s="16">
        <f t="shared" si="8"/>
        <v>-23.96818611928876</v>
      </c>
      <c r="L49" s="16">
        <f t="shared" si="9"/>
        <v>1452.4352910398572</v>
      </c>
      <c r="M49" s="16">
        <f t="shared" si="10"/>
        <v>-87.675293039857252</v>
      </c>
      <c r="N49" s="16">
        <f t="shared" si="11"/>
        <v>7686.9570096248417</v>
      </c>
      <c r="AU49">
        <v>45</v>
      </c>
      <c r="AV49">
        <v>1675.505997</v>
      </c>
      <c r="AW49">
        <v>1472.5722276185197</v>
      </c>
    </row>
    <row r="50" spans="1:49" x14ac:dyDescent="0.2">
      <c r="A50" s="16">
        <v>19903</v>
      </c>
      <c r="B50" s="16">
        <v>1354.0899959999999</v>
      </c>
      <c r="C50" s="16">
        <v>44</v>
      </c>
      <c r="D50" s="16">
        <v>0</v>
      </c>
      <c r="E50" s="16">
        <v>0</v>
      </c>
      <c r="F50" s="16">
        <v>1</v>
      </c>
      <c r="G50" s="16">
        <v>0</v>
      </c>
      <c r="H50" s="16">
        <v>19903</v>
      </c>
      <c r="I50" s="16">
        <f t="shared" si="6"/>
        <v>1368.5709773573631</v>
      </c>
      <c r="J50" s="16">
        <f t="shared" si="7"/>
        <v>27.628951707525012</v>
      </c>
      <c r="K50" s="16">
        <f t="shared" si="8"/>
        <v>12.487583495898214</v>
      </c>
      <c r="L50" s="16">
        <f t="shared" si="9"/>
        <v>1471.9927979471183</v>
      </c>
      <c r="M50" s="16">
        <f t="shared" si="10"/>
        <v>-117.90280194711841</v>
      </c>
      <c r="N50" s="16">
        <f t="shared" si="11"/>
        <v>13901.070706981427</v>
      </c>
      <c r="AU50">
        <v>46</v>
      </c>
      <c r="AV50">
        <v>1597.6779979999999</v>
      </c>
      <c r="AW50">
        <v>1530.9565698213391</v>
      </c>
    </row>
    <row r="51" spans="1:49" x14ac:dyDescent="0.2">
      <c r="A51" s="16">
        <v>19904</v>
      </c>
      <c r="B51" s="16">
        <v>1675.505997</v>
      </c>
      <c r="C51" s="16">
        <v>45</v>
      </c>
      <c r="D51" s="16">
        <v>0</v>
      </c>
      <c r="E51" s="16">
        <v>0</v>
      </c>
      <c r="F51" s="16">
        <v>0</v>
      </c>
      <c r="G51" s="16">
        <v>1</v>
      </c>
      <c r="H51" s="16">
        <v>19904</v>
      </c>
      <c r="I51" s="16">
        <f t="shared" si="6"/>
        <v>1534.8926140651001</v>
      </c>
      <c r="J51" s="16">
        <f t="shared" si="7"/>
        <v>49.554673980642249</v>
      </c>
      <c r="K51" s="16">
        <f t="shared" si="8"/>
        <v>94.195211100986086</v>
      </c>
      <c r="L51" s="16">
        <f t="shared" si="9"/>
        <v>1472.5722276185197</v>
      </c>
      <c r="M51" s="16">
        <f t="shared" si="10"/>
        <v>202.93376938148026</v>
      </c>
      <c r="N51" s="16">
        <f t="shared" si="11"/>
        <v>41182.114755375813</v>
      </c>
      <c r="AU51">
        <v>47</v>
      </c>
      <c r="AV51">
        <v>1528.6039960000001</v>
      </c>
      <c r="AW51">
        <v>1662.8425792803423</v>
      </c>
    </row>
    <row r="52" spans="1:49" x14ac:dyDescent="0.2">
      <c r="A52" s="16">
        <v>19911</v>
      </c>
      <c r="B52" s="16">
        <v>1597.6779979999999</v>
      </c>
      <c r="C52" s="16">
        <v>46</v>
      </c>
      <c r="D52" s="16">
        <v>1</v>
      </c>
      <c r="E52" s="16">
        <v>0</v>
      </c>
      <c r="F52" s="16">
        <v>0</v>
      </c>
      <c r="G52" s="16">
        <v>0</v>
      </c>
      <c r="H52" s="16">
        <v>19911</v>
      </c>
      <c r="I52" s="16">
        <f t="shared" si="6"/>
        <v>1630.0472591562764</v>
      </c>
      <c r="J52" s="16">
        <f t="shared" si="7"/>
        <v>56.763506243354655</v>
      </c>
      <c r="K52" s="16">
        <f t="shared" si="8"/>
        <v>-47.630825200746692</v>
      </c>
      <c r="L52" s="16">
        <f t="shared" si="9"/>
        <v>1530.9565698213391</v>
      </c>
      <c r="M52" s="16">
        <f t="shared" si="10"/>
        <v>66.721428178660744</v>
      </c>
      <c r="N52" s="16">
        <f t="shared" si="11"/>
        <v>4451.748978200184</v>
      </c>
      <c r="AU52">
        <v>48</v>
      </c>
      <c r="AV52">
        <v>1507.060997</v>
      </c>
      <c r="AW52">
        <v>1649.8144449279916</v>
      </c>
    </row>
    <row r="53" spans="1:49" x14ac:dyDescent="0.2">
      <c r="A53" s="16">
        <v>19912</v>
      </c>
      <c r="B53" s="16">
        <v>1528.6039960000001</v>
      </c>
      <c r="C53" s="16">
        <v>47</v>
      </c>
      <c r="D53" s="16">
        <v>0</v>
      </c>
      <c r="E53" s="16">
        <v>1</v>
      </c>
      <c r="F53" s="16">
        <v>0</v>
      </c>
      <c r="G53" s="16">
        <v>0</v>
      </c>
      <c r="H53" s="16">
        <v>19912</v>
      </c>
      <c r="I53" s="16">
        <f t="shared" si="6"/>
        <v>1595.0669930224631</v>
      </c>
      <c r="J53" s="16">
        <f t="shared" si="7"/>
        <v>42.25986840963045</v>
      </c>
      <c r="K53" s="16">
        <f t="shared" si="8"/>
        <v>-35.757857880565538</v>
      </c>
      <c r="L53" s="16">
        <f t="shared" si="9"/>
        <v>1662.8425792803423</v>
      </c>
      <c r="M53" s="16">
        <f t="shared" si="10"/>
        <v>-134.23858328034225</v>
      </c>
      <c r="N53" s="16">
        <f t="shared" si="11"/>
        <v>18019.997241113382</v>
      </c>
      <c r="AU53">
        <v>49</v>
      </c>
      <c r="AV53">
        <v>1862.6120000000001</v>
      </c>
      <c r="AW53">
        <v>1660.7951694021492</v>
      </c>
    </row>
    <row r="54" spans="1:49" x14ac:dyDescent="0.2">
      <c r="A54" s="16">
        <v>19913</v>
      </c>
      <c r="B54" s="16">
        <v>1507.060997</v>
      </c>
      <c r="C54" s="16">
        <v>48</v>
      </c>
      <c r="D54" s="16">
        <v>0</v>
      </c>
      <c r="E54" s="16">
        <v>0</v>
      </c>
      <c r="F54" s="16">
        <v>1</v>
      </c>
      <c r="G54" s="16">
        <v>0</v>
      </c>
      <c r="H54" s="16">
        <v>19913</v>
      </c>
      <c r="I54" s="16">
        <f t="shared" si="6"/>
        <v>1539.7637054994173</v>
      </c>
      <c r="J54" s="16">
        <f t="shared" si="7"/>
        <v>26.836252801745875</v>
      </c>
      <c r="K54" s="16">
        <f t="shared" si="8"/>
        <v>-4.9916921152123095E-2</v>
      </c>
      <c r="L54" s="16">
        <f t="shared" si="9"/>
        <v>1649.8144449279916</v>
      </c>
      <c r="M54" s="16">
        <f t="shared" si="10"/>
        <v>-142.7534479279916</v>
      </c>
      <c r="N54" s="16">
        <f t="shared" si="11"/>
        <v>20378.546895329811</v>
      </c>
      <c r="AU54">
        <v>50</v>
      </c>
      <c r="AV54">
        <v>1716.0249980000001</v>
      </c>
      <c r="AW54">
        <v>1705.5397563343331</v>
      </c>
    </row>
    <row r="55" spans="1:49" x14ac:dyDescent="0.2">
      <c r="A55" s="16">
        <v>19914</v>
      </c>
      <c r="B55" s="16">
        <v>1862.6120000000001</v>
      </c>
      <c r="C55" s="16">
        <v>49</v>
      </c>
      <c r="D55" s="16">
        <v>0</v>
      </c>
      <c r="E55" s="16">
        <v>0</v>
      </c>
      <c r="F55" s="16">
        <v>0</v>
      </c>
      <c r="G55" s="16">
        <v>1</v>
      </c>
      <c r="H55" s="16">
        <v>19914</v>
      </c>
      <c r="I55" s="16">
        <f t="shared" si="6"/>
        <v>1704.5292846974592</v>
      </c>
      <c r="J55" s="16">
        <f t="shared" si="7"/>
        <v>48.641296837620587</v>
      </c>
      <c r="K55" s="16">
        <f t="shared" si="8"/>
        <v>111.9200271002793</v>
      </c>
      <c r="L55" s="16">
        <f t="shared" si="9"/>
        <v>1660.7951694021492</v>
      </c>
      <c r="M55" s="16">
        <f t="shared" si="10"/>
        <v>201.81683059785087</v>
      </c>
      <c r="N55" s="16">
        <f t="shared" si="11"/>
        <v>40730.033112561636</v>
      </c>
      <c r="AU55">
        <v>51</v>
      </c>
      <c r="AV55">
        <v>1740.1709980000001</v>
      </c>
      <c r="AW55">
        <v>1774.3528995862766</v>
      </c>
    </row>
    <row r="56" spans="1:49" x14ac:dyDescent="0.2">
      <c r="A56" s="16">
        <v>19921</v>
      </c>
      <c r="B56" s="16">
        <v>1716.0249980000001</v>
      </c>
      <c r="C56" s="16">
        <v>50</v>
      </c>
      <c r="D56" s="16">
        <v>1</v>
      </c>
      <c r="E56" s="16">
        <v>0</v>
      </c>
      <c r="F56" s="16">
        <v>0</v>
      </c>
      <c r="G56" s="16">
        <v>0</v>
      </c>
      <c r="H56" s="16">
        <v>19921</v>
      </c>
      <c r="I56" s="16">
        <f t="shared" si="6"/>
        <v>1760.3365959639241</v>
      </c>
      <c r="J56" s="16">
        <f t="shared" si="7"/>
        <v>49.774161502918197</v>
      </c>
      <c r="K56" s="16">
        <f t="shared" si="8"/>
        <v>-46.709945714722053</v>
      </c>
      <c r="L56" s="16">
        <f t="shared" si="9"/>
        <v>1705.5397563343331</v>
      </c>
      <c r="M56" s="16">
        <f t="shared" si="10"/>
        <v>10.48524166566699</v>
      </c>
      <c r="N56" s="16">
        <f t="shared" si="11"/>
        <v>109.94029278743908</v>
      </c>
      <c r="AU56">
        <v>52</v>
      </c>
      <c r="AV56">
        <v>1767.733997</v>
      </c>
      <c r="AW56">
        <v>1832.7806453139206</v>
      </c>
    </row>
    <row r="57" spans="1:49" x14ac:dyDescent="0.2">
      <c r="A57" s="16">
        <v>19922</v>
      </c>
      <c r="B57" s="16">
        <v>1740.1709980000001</v>
      </c>
      <c r="C57" s="16">
        <v>51</v>
      </c>
      <c r="D57" s="16">
        <v>0</v>
      </c>
      <c r="E57" s="16">
        <v>1</v>
      </c>
      <c r="F57" s="16">
        <v>0</v>
      </c>
      <c r="G57" s="16">
        <v>0</v>
      </c>
      <c r="H57" s="16">
        <v>19922</v>
      </c>
      <c r="I57" s="16">
        <f t="shared" si="6"/>
        <v>1786.7495410272961</v>
      </c>
      <c r="J57" s="16">
        <f t="shared" si="7"/>
        <v>46.081021207776558</v>
      </c>
      <c r="K57" s="16">
        <f t="shared" si="8"/>
        <v>-38.75992621316157</v>
      </c>
      <c r="L57" s="16">
        <f t="shared" si="9"/>
        <v>1774.3528995862766</v>
      </c>
      <c r="M57" s="16">
        <f t="shared" si="10"/>
        <v>-34.181901586276581</v>
      </c>
      <c r="N57" s="16">
        <f t="shared" si="11"/>
        <v>1168.4023960538975</v>
      </c>
      <c r="AU57">
        <v>53</v>
      </c>
      <c r="AV57">
        <v>2000.2919999999999</v>
      </c>
      <c r="AW57">
        <v>1939.3483651350639</v>
      </c>
    </row>
    <row r="58" spans="1:49" x14ac:dyDescent="0.2">
      <c r="A58" s="16">
        <v>19923</v>
      </c>
      <c r="B58" s="16">
        <v>1767.733997</v>
      </c>
      <c r="C58" s="16">
        <v>52</v>
      </c>
      <c r="D58" s="16">
        <v>0</v>
      </c>
      <c r="E58" s="16">
        <v>0</v>
      </c>
      <c r="F58" s="16">
        <v>1</v>
      </c>
      <c r="G58" s="16">
        <v>0</v>
      </c>
      <c r="H58" s="16">
        <v>19923</v>
      </c>
      <c r="I58" s="16">
        <f t="shared" si="6"/>
        <v>1788.3751996188917</v>
      </c>
      <c r="J58" s="16">
        <f t="shared" si="7"/>
        <v>39.053138415893102</v>
      </c>
      <c r="K58" s="16">
        <f t="shared" si="8"/>
        <v>-5.7627203048915678</v>
      </c>
      <c r="L58" s="16">
        <f t="shared" si="9"/>
        <v>1832.7806453139206</v>
      </c>
      <c r="M58" s="16">
        <f t="shared" si="10"/>
        <v>-65.046648313920514</v>
      </c>
      <c r="N58" s="16">
        <f t="shared" si="11"/>
        <v>4231.066456874858</v>
      </c>
      <c r="AU58">
        <v>54</v>
      </c>
      <c r="AV58">
        <v>1973.8939969999999</v>
      </c>
      <c r="AW58">
        <v>1868.0073152250927</v>
      </c>
    </row>
    <row r="59" spans="1:49" x14ac:dyDescent="0.2">
      <c r="A59" s="16">
        <v>19924</v>
      </c>
      <c r="B59" s="16">
        <v>2000.2919999999999</v>
      </c>
      <c r="C59" s="16">
        <v>53</v>
      </c>
      <c r="D59" s="16">
        <v>0</v>
      </c>
      <c r="E59" s="16">
        <v>0</v>
      </c>
      <c r="F59" s="16">
        <v>0</v>
      </c>
      <c r="G59" s="16">
        <v>1</v>
      </c>
      <c r="H59" s="16">
        <v>19924</v>
      </c>
      <c r="I59" s="16">
        <f t="shared" si="6"/>
        <v>1869.0795446272241</v>
      </c>
      <c r="J59" s="16">
        <f t="shared" si="7"/>
        <v>45.637716312590811</v>
      </c>
      <c r="K59" s="16">
        <f t="shared" si="8"/>
        <v>117.27247818728296</v>
      </c>
      <c r="L59" s="16">
        <f t="shared" si="9"/>
        <v>1939.3483651350639</v>
      </c>
      <c r="M59" s="16">
        <f t="shared" si="10"/>
        <v>60.94363486493603</v>
      </c>
      <c r="N59" s="16">
        <f t="shared" si="11"/>
        <v>3714.1266305506465</v>
      </c>
      <c r="AU59">
        <v>55</v>
      </c>
      <c r="AV59">
        <v>1861.9789960000001</v>
      </c>
      <c r="AW59">
        <v>2005.4024441112792</v>
      </c>
    </row>
    <row r="60" spans="1:49" x14ac:dyDescent="0.2">
      <c r="A60" s="16">
        <v>19931</v>
      </c>
      <c r="B60" s="16">
        <v>1973.8939969999999</v>
      </c>
      <c r="C60" s="16">
        <v>54</v>
      </c>
      <c r="D60" s="16">
        <v>1</v>
      </c>
      <c r="E60" s="16">
        <v>0</v>
      </c>
      <c r="F60" s="16">
        <v>0</v>
      </c>
      <c r="G60" s="16">
        <v>0</v>
      </c>
      <c r="H60" s="16">
        <v>19931</v>
      </c>
      <c r="I60" s="16">
        <f t="shared" si="6"/>
        <v>1987.0842614931744</v>
      </c>
      <c r="J60" s="16">
        <f t="shared" si="7"/>
        <v>57.078108831266583</v>
      </c>
      <c r="K60" s="16">
        <f t="shared" si="8"/>
        <v>-37.410315224657687</v>
      </c>
      <c r="L60" s="16">
        <f t="shared" si="9"/>
        <v>1868.0073152250927</v>
      </c>
      <c r="M60" s="16">
        <f t="shared" si="10"/>
        <v>105.88668177490717</v>
      </c>
      <c r="N60" s="16">
        <f t="shared" si="11"/>
        <v>11211.989377300459</v>
      </c>
      <c r="AU60">
        <v>56</v>
      </c>
      <c r="AV60">
        <v>2140.788994</v>
      </c>
      <c r="AW60">
        <v>1981.9606942858832</v>
      </c>
    </row>
    <row r="61" spans="1:49" x14ac:dyDescent="0.2">
      <c r="A61" s="16">
        <v>19932</v>
      </c>
      <c r="B61" s="16">
        <v>1861.9789960000001</v>
      </c>
      <c r="C61" s="16">
        <v>55</v>
      </c>
      <c r="D61" s="16">
        <v>0</v>
      </c>
      <c r="E61" s="16">
        <v>1</v>
      </c>
      <c r="F61" s="16">
        <v>0</v>
      </c>
      <c r="G61" s="16">
        <v>0</v>
      </c>
      <c r="H61" s="16">
        <v>19932</v>
      </c>
      <c r="I61" s="16">
        <f t="shared" si="6"/>
        <v>1946.1413106892217</v>
      </c>
      <c r="J61" s="16">
        <f t="shared" si="7"/>
        <v>41.582103901553133</v>
      </c>
      <c r="K61" s="16">
        <f t="shared" si="8"/>
        <v>-51.356270235738208</v>
      </c>
      <c r="L61" s="16">
        <f t="shared" si="9"/>
        <v>2005.4024441112792</v>
      </c>
      <c r="M61" s="16">
        <f t="shared" si="10"/>
        <v>-143.42344811127919</v>
      </c>
      <c r="N61" s="16">
        <f t="shared" si="11"/>
        <v>20570.285468128794</v>
      </c>
      <c r="AU61">
        <v>57</v>
      </c>
      <c r="AV61">
        <v>2468.8539959999998</v>
      </c>
      <c r="AW61">
        <v>2272.2877226052979</v>
      </c>
    </row>
    <row r="62" spans="1:49" x14ac:dyDescent="0.2">
      <c r="A62" s="16">
        <v>19933</v>
      </c>
      <c r="B62" s="16">
        <v>2140.788994</v>
      </c>
      <c r="C62" s="16">
        <v>56</v>
      </c>
      <c r="D62" s="16">
        <v>0</v>
      </c>
      <c r="E62" s="16">
        <v>0</v>
      </c>
      <c r="F62" s="16">
        <v>1</v>
      </c>
      <c r="G62" s="16">
        <v>0</v>
      </c>
      <c r="H62" s="16">
        <v>19933</v>
      </c>
      <c r="I62" s="16">
        <f t="shared" si="6"/>
        <v>2096.2727378922104</v>
      </c>
      <c r="J62" s="16">
        <f t="shared" si="7"/>
        <v>58.742506525804387</v>
      </c>
      <c r="K62" s="16">
        <f t="shared" si="8"/>
        <v>8.1865741101168634</v>
      </c>
      <c r="L62" s="16">
        <f t="shared" si="9"/>
        <v>1981.9606942858832</v>
      </c>
      <c r="M62" s="16">
        <f t="shared" si="10"/>
        <v>158.82829971411684</v>
      </c>
      <c r="N62" s="16">
        <f t="shared" si="11"/>
        <v>25226.428790077327</v>
      </c>
      <c r="AU62">
        <v>58</v>
      </c>
      <c r="AV62">
        <v>2076.6999970000002</v>
      </c>
      <c r="AW62">
        <v>2331.9260851107306</v>
      </c>
    </row>
    <row r="63" spans="1:49" x14ac:dyDescent="0.2">
      <c r="A63" s="16">
        <v>19934</v>
      </c>
      <c r="B63" s="16">
        <v>2468.8539959999998</v>
      </c>
      <c r="C63" s="16">
        <v>57</v>
      </c>
      <c r="D63" s="16">
        <v>0</v>
      </c>
      <c r="E63" s="16">
        <v>0</v>
      </c>
      <c r="F63" s="16">
        <v>0</v>
      </c>
      <c r="G63" s="16">
        <v>1</v>
      </c>
      <c r="H63" s="16">
        <v>19934</v>
      </c>
      <c r="I63" s="16">
        <f t="shared" si="6"/>
        <v>2289.356139581444</v>
      </c>
      <c r="J63" s="16">
        <f t="shared" si="7"/>
        <v>79.980260753944137</v>
      </c>
      <c r="K63" s="16">
        <f t="shared" si="8"/>
        <v>134.53615742189757</v>
      </c>
      <c r="L63" s="16">
        <f t="shared" si="9"/>
        <v>2272.2877226052979</v>
      </c>
      <c r="M63" s="16">
        <f t="shared" si="10"/>
        <v>196.56627339470197</v>
      </c>
      <c r="N63" s="16">
        <f t="shared" si="11"/>
        <v>38638.299836280719</v>
      </c>
      <c r="AU63">
        <v>59</v>
      </c>
      <c r="AV63">
        <v>2149.9079969999998</v>
      </c>
      <c r="AW63">
        <v>2195.9535593050891</v>
      </c>
    </row>
    <row r="64" spans="1:49" x14ac:dyDescent="0.2">
      <c r="A64" s="16">
        <v>19941</v>
      </c>
      <c r="B64" s="16">
        <v>2076.6999970000002</v>
      </c>
      <c r="C64" s="16">
        <v>58</v>
      </c>
      <c r="D64" s="16">
        <v>1</v>
      </c>
      <c r="E64" s="16">
        <v>0</v>
      </c>
      <c r="F64" s="16">
        <v>0</v>
      </c>
      <c r="G64" s="16">
        <v>0</v>
      </c>
      <c r="H64" s="16">
        <v>19941</v>
      </c>
      <c r="I64" s="16">
        <f t="shared" si="6"/>
        <v>2194.9051484542101</v>
      </c>
      <c r="J64" s="16">
        <f t="shared" si="7"/>
        <v>52.404681086616904</v>
      </c>
      <c r="K64" s="16">
        <f t="shared" si="8"/>
        <v>-59.825866180348186</v>
      </c>
      <c r="L64" s="16">
        <f t="shared" si="9"/>
        <v>2331.9260851107306</v>
      </c>
      <c r="M64" s="16">
        <f t="shared" si="10"/>
        <v>-255.22608811073042</v>
      </c>
      <c r="N64" s="16">
        <f t="shared" si="11"/>
        <v>65140.356052306328</v>
      </c>
      <c r="AU64">
        <v>60</v>
      </c>
      <c r="AV64">
        <v>2493.2859960000001</v>
      </c>
      <c r="AW64">
        <v>2271.4568551645834</v>
      </c>
    </row>
    <row r="65" spans="1:49" x14ac:dyDescent="0.2">
      <c r="A65" s="16">
        <v>19942</v>
      </c>
      <c r="B65" s="16">
        <v>2149.9079969999998</v>
      </c>
      <c r="C65" s="16">
        <v>59</v>
      </c>
      <c r="D65" s="16">
        <v>0</v>
      </c>
      <c r="E65" s="16">
        <v>1</v>
      </c>
      <c r="F65" s="16">
        <v>0</v>
      </c>
      <c r="G65" s="16">
        <v>0</v>
      </c>
      <c r="H65" s="16">
        <v>19942</v>
      </c>
      <c r="I65" s="16">
        <f t="shared" si="6"/>
        <v>2215.8405344703133</v>
      </c>
      <c r="J65" s="16">
        <f t="shared" si="7"/>
        <v>47.429746584153371</v>
      </c>
      <c r="K65" s="16">
        <f t="shared" si="8"/>
        <v>-55.400279434693353</v>
      </c>
      <c r="L65" s="16">
        <f t="shared" si="9"/>
        <v>2195.9535593050891</v>
      </c>
      <c r="M65" s="16">
        <f t="shared" si="10"/>
        <v>-46.045562305089334</v>
      </c>
      <c r="N65" s="16">
        <f t="shared" si="11"/>
        <v>2120.1938079918637</v>
      </c>
      <c r="AU65">
        <v>61</v>
      </c>
      <c r="AV65">
        <v>2832</v>
      </c>
      <c r="AW65">
        <v>2620.8099370111736</v>
      </c>
    </row>
    <row r="66" spans="1:49" x14ac:dyDescent="0.2">
      <c r="A66" s="16">
        <v>19943</v>
      </c>
      <c r="B66" s="16">
        <v>2493.2859960000001</v>
      </c>
      <c r="C66" s="16">
        <v>60</v>
      </c>
      <c r="D66" s="16">
        <v>0</v>
      </c>
      <c r="E66" s="16">
        <v>0</v>
      </c>
      <c r="F66" s="16">
        <v>1</v>
      </c>
      <c r="G66" s="16">
        <v>0</v>
      </c>
      <c r="H66" s="16">
        <v>19943</v>
      </c>
      <c r="I66" s="16">
        <f t="shared" si="6"/>
        <v>2414.8767842378729</v>
      </c>
      <c r="J66" s="16">
        <f t="shared" si="7"/>
        <v>71.396995351402694</v>
      </c>
      <c r="K66" s="16">
        <f t="shared" si="8"/>
        <v>27.66899632902442</v>
      </c>
      <c r="L66" s="16">
        <f t="shared" si="9"/>
        <v>2271.4568551645834</v>
      </c>
      <c r="M66" s="16">
        <f t="shared" si="10"/>
        <v>221.82914083541664</v>
      </c>
      <c r="N66" s="16">
        <f t="shared" si="11"/>
        <v>49208.167723779108</v>
      </c>
      <c r="AU66">
        <v>62</v>
      </c>
      <c r="AV66">
        <v>2652</v>
      </c>
      <c r="AW66">
        <v>2664.9980230626311</v>
      </c>
    </row>
    <row r="67" spans="1:49" x14ac:dyDescent="0.2">
      <c r="A67" s="16">
        <v>19944</v>
      </c>
      <c r="B67" s="16">
        <v>2832</v>
      </c>
      <c r="C67" s="16">
        <v>61</v>
      </c>
      <c r="D67" s="16">
        <v>0</v>
      </c>
      <c r="E67" s="16">
        <v>0</v>
      </c>
      <c r="F67" s="16">
        <v>0</v>
      </c>
      <c r="G67" s="16">
        <v>1</v>
      </c>
      <c r="H67" s="16">
        <v>19944</v>
      </c>
      <c r="I67" s="16">
        <f t="shared" si="6"/>
        <v>2630.6091308250925</v>
      </c>
      <c r="J67" s="16">
        <f t="shared" si="7"/>
        <v>94.21475841788677</v>
      </c>
      <c r="K67" s="16">
        <f t="shared" si="8"/>
        <v>153.08418929945287</v>
      </c>
      <c r="L67" s="16">
        <f t="shared" si="9"/>
        <v>2620.8099370111736</v>
      </c>
      <c r="M67" s="16">
        <f t="shared" si="10"/>
        <v>211.19006298882641</v>
      </c>
      <c r="N67" s="16">
        <f t="shared" si="11"/>
        <v>44601.242705224467</v>
      </c>
      <c r="AU67">
        <v>63</v>
      </c>
      <c r="AV67">
        <v>2575</v>
      </c>
      <c r="AW67">
        <v>2753.3506681140379</v>
      </c>
    </row>
    <row r="68" spans="1:49" x14ac:dyDescent="0.2">
      <c r="A68" s="16">
        <v>19951</v>
      </c>
      <c r="B68" s="16">
        <v>2652</v>
      </c>
      <c r="C68" s="16">
        <v>62</v>
      </c>
      <c r="D68" s="16">
        <v>1</v>
      </c>
      <c r="E68" s="16">
        <v>0</v>
      </c>
      <c r="F68" s="16">
        <v>0</v>
      </c>
      <c r="G68" s="16">
        <v>0</v>
      </c>
      <c r="H68" s="16">
        <v>19951</v>
      </c>
      <c r="I68" s="16">
        <f t="shared" si="6"/>
        <v>2715.9405440819178</v>
      </c>
      <c r="J68" s="16">
        <f t="shared" si="7"/>
        <v>92.810403466813625</v>
      </c>
      <c r="K68" s="16">
        <f t="shared" si="8"/>
        <v>-60.967433840771896</v>
      </c>
      <c r="L68" s="16">
        <f t="shared" si="9"/>
        <v>2664.9980230626311</v>
      </c>
      <c r="M68" s="16">
        <f t="shared" si="10"/>
        <v>-12.998023062631091</v>
      </c>
      <c r="N68" s="16">
        <f t="shared" si="11"/>
        <v>168.94860353668975</v>
      </c>
      <c r="AU68">
        <v>64</v>
      </c>
      <c r="AV68">
        <v>3003</v>
      </c>
      <c r="AW68">
        <v>2788.0690200015551</v>
      </c>
    </row>
    <row r="69" spans="1:49" x14ac:dyDescent="0.2">
      <c r="A69" s="16">
        <v>19952</v>
      </c>
      <c r="B69" s="16">
        <v>2575</v>
      </c>
      <c r="C69" s="16">
        <v>63</v>
      </c>
      <c r="D69" s="16">
        <v>0</v>
      </c>
      <c r="E69" s="16">
        <v>1</v>
      </c>
      <c r="F69" s="16">
        <v>0</v>
      </c>
      <c r="G69" s="16">
        <v>0</v>
      </c>
      <c r="H69" s="16">
        <v>19952</v>
      </c>
      <c r="I69" s="16">
        <f t="shared" si="6"/>
        <v>2686.859292415581</v>
      </c>
      <c r="J69" s="16">
        <f t="shared" si="7"/>
        <v>73.540731256949385</v>
      </c>
      <c r="K69" s="16">
        <f t="shared" si="8"/>
        <v>-71.064150313587163</v>
      </c>
      <c r="L69" s="16">
        <f t="shared" si="9"/>
        <v>2753.3506681140379</v>
      </c>
      <c r="M69" s="16">
        <f t="shared" si="10"/>
        <v>-178.35066811403794</v>
      </c>
      <c r="N69" s="16">
        <f t="shared" si="11"/>
        <v>31808.960816723709</v>
      </c>
      <c r="AU69">
        <v>65</v>
      </c>
      <c r="AV69">
        <v>3148</v>
      </c>
      <c r="AW69">
        <v>3157.1389266689421</v>
      </c>
    </row>
    <row r="70" spans="1:49" x14ac:dyDescent="0.2">
      <c r="A70" s="16">
        <v>19953</v>
      </c>
      <c r="B70" s="16">
        <v>3003</v>
      </c>
      <c r="C70" s="16">
        <v>64</v>
      </c>
      <c r="D70" s="16">
        <v>0</v>
      </c>
      <c r="E70" s="16">
        <v>0</v>
      </c>
      <c r="F70" s="16">
        <v>1</v>
      </c>
      <c r="G70" s="16">
        <v>0</v>
      </c>
      <c r="H70" s="16">
        <v>19953</v>
      </c>
      <c r="I70" s="16">
        <f t="shared" si="6"/>
        <v>2907.2920604023802</v>
      </c>
      <c r="J70" s="16">
        <f t="shared" si="7"/>
        <v>96.762676967109229</v>
      </c>
      <c r="K70" s="16">
        <f t="shared" si="8"/>
        <v>46.545578929865044</v>
      </c>
      <c r="L70" s="16">
        <f t="shared" si="9"/>
        <v>2788.0690200015551</v>
      </c>
      <c r="M70" s="16">
        <f t="shared" si="10"/>
        <v>214.93097999844485</v>
      </c>
      <c r="N70" s="16">
        <f t="shared" si="11"/>
        <v>46195.326163091901</v>
      </c>
      <c r="AU70">
        <v>66</v>
      </c>
      <c r="AV70">
        <v>2185</v>
      </c>
      <c r="AW70">
        <v>3032.616685365957</v>
      </c>
    </row>
    <row r="71" spans="1:49" x14ac:dyDescent="0.2">
      <c r="A71" s="16">
        <v>19954</v>
      </c>
      <c r="B71" s="16">
        <v>3148</v>
      </c>
      <c r="C71" s="16">
        <v>65</v>
      </c>
      <c r="D71" s="16">
        <v>0</v>
      </c>
      <c r="E71" s="16">
        <v>0</v>
      </c>
      <c r="F71" s="16">
        <v>0</v>
      </c>
      <c r="G71" s="16">
        <v>1</v>
      </c>
      <c r="H71" s="16">
        <v>19954</v>
      </c>
      <c r="I71" s="16">
        <f t="shared" si="6"/>
        <v>2997.8088460050367</v>
      </c>
      <c r="J71" s="16">
        <f t="shared" si="7"/>
        <v>95.775273201691874</v>
      </c>
      <c r="K71" s="16">
        <f t="shared" si="8"/>
        <v>152.28155161478514</v>
      </c>
      <c r="L71" s="16">
        <f t="shared" si="9"/>
        <v>3157.1389266689421</v>
      </c>
      <c r="M71" s="16">
        <f t="shared" si="10"/>
        <v>-9.1389266689420765</v>
      </c>
      <c r="N71" s="16">
        <f t="shared" si="11"/>
        <v>83.519980660300718</v>
      </c>
      <c r="AU71">
        <v>67</v>
      </c>
      <c r="AV71">
        <v>2179</v>
      </c>
      <c r="AW71">
        <v>2447.4219695156717</v>
      </c>
    </row>
    <row r="72" spans="1:49" x14ac:dyDescent="0.2">
      <c r="A72" s="16">
        <v>19961</v>
      </c>
      <c r="B72" s="16">
        <v>2185</v>
      </c>
      <c r="C72" s="16">
        <v>66</v>
      </c>
      <c r="D72" s="16">
        <v>1</v>
      </c>
      <c r="E72" s="16">
        <v>0</v>
      </c>
      <c r="F72" s="16">
        <v>0</v>
      </c>
      <c r="G72" s="16">
        <v>0</v>
      </c>
      <c r="H72" s="16">
        <v>19961</v>
      </c>
      <c r="I72" s="16">
        <f t="shared" si="6"/>
        <v>2514.2905186261601</v>
      </c>
      <c r="J72" s="16">
        <f t="shared" si="7"/>
        <v>4.1956012030985192</v>
      </c>
      <c r="K72" s="16">
        <f t="shared" si="8"/>
        <v>-135.41043119404793</v>
      </c>
      <c r="L72" s="16">
        <f t="shared" si="9"/>
        <v>3032.616685365957</v>
      </c>
      <c r="M72" s="16">
        <f t="shared" si="10"/>
        <v>-847.61668536595698</v>
      </c>
      <c r="N72" s="16">
        <f t="shared" si="11"/>
        <v>718454.04531077167</v>
      </c>
      <c r="AU72">
        <v>68</v>
      </c>
      <c r="AV72">
        <v>2321</v>
      </c>
      <c r="AW72">
        <v>2356.7761670030181</v>
      </c>
    </row>
    <row r="73" spans="1:49" x14ac:dyDescent="0.2">
      <c r="A73" s="16">
        <v>19962</v>
      </c>
      <c r="B73" s="16">
        <v>2179</v>
      </c>
      <c r="C73" s="16">
        <v>67</v>
      </c>
      <c r="D73" s="16">
        <v>0</v>
      </c>
      <c r="E73" s="16">
        <v>1</v>
      </c>
      <c r="F73" s="16">
        <v>0</v>
      </c>
      <c r="G73" s="16">
        <v>0</v>
      </c>
      <c r="H73" s="16">
        <v>19962</v>
      </c>
      <c r="I73" s="16">
        <f t="shared" si="6"/>
        <v>2335.0362988426341</v>
      </c>
      <c r="J73" s="16">
        <f t="shared" si="7"/>
        <v>-24.805710769480655</v>
      </c>
      <c r="K73" s="16">
        <f t="shared" si="8"/>
        <v>-94.638646086507279</v>
      </c>
      <c r="L73" s="16">
        <f t="shared" si="9"/>
        <v>2447.4219695156717</v>
      </c>
      <c r="M73" s="16">
        <f t="shared" si="10"/>
        <v>-268.42196951567166</v>
      </c>
      <c r="N73" s="16">
        <f t="shared" si="11"/>
        <v>72050.353718672166</v>
      </c>
      <c r="AU73">
        <v>69</v>
      </c>
      <c r="AV73">
        <v>2129</v>
      </c>
      <c r="AW73">
        <v>2409.3902399476251</v>
      </c>
    </row>
    <row r="74" spans="1:49" x14ac:dyDescent="0.2">
      <c r="A74" s="16">
        <v>19963</v>
      </c>
      <c r="B74" s="16">
        <v>2321</v>
      </c>
      <c r="C74" s="16">
        <v>68</v>
      </c>
      <c r="D74" s="16">
        <v>0</v>
      </c>
      <c r="E74" s="16">
        <v>0</v>
      </c>
      <c r="F74" s="16">
        <v>1</v>
      </c>
      <c r="G74" s="16">
        <v>0</v>
      </c>
      <c r="H74" s="16">
        <v>19963</v>
      </c>
      <c r="I74" s="16">
        <f t="shared" si="6"/>
        <v>2285.779789786659</v>
      </c>
      <c r="J74" s="16">
        <f t="shared" si="7"/>
        <v>-28.671101453818974</v>
      </c>
      <c r="K74" s="16">
        <f t="shared" si="8"/>
        <v>43.403492239622196</v>
      </c>
      <c r="L74" s="16">
        <f t="shared" si="9"/>
        <v>2356.7761670030181</v>
      </c>
      <c r="M74" s="16">
        <f t="shared" si="10"/>
        <v>-35.776167003018145</v>
      </c>
      <c r="N74" s="16">
        <f t="shared" si="11"/>
        <v>1279.9341254278443</v>
      </c>
      <c r="AU74">
        <v>70</v>
      </c>
      <c r="AV74">
        <v>1601</v>
      </c>
      <c r="AW74">
        <v>1871.10335319198</v>
      </c>
    </row>
    <row r="75" spans="1:49" x14ac:dyDescent="0.2">
      <c r="A75" s="16">
        <v>19964</v>
      </c>
      <c r="B75" s="16">
        <v>2129</v>
      </c>
      <c r="C75" s="16">
        <v>69</v>
      </c>
      <c r="D75" s="16">
        <v>0</v>
      </c>
      <c r="E75" s="16">
        <v>0</v>
      </c>
      <c r="F75" s="16">
        <v>0</v>
      </c>
      <c r="G75" s="16">
        <v>1</v>
      </c>
      <c r="H75" s="16">
        <v>19964</v>
      </c>
      <c r="I75" s="16">
        <f t="shared" si="6"/>
        <v>2065.4792944438068</v>
      </c>
      <c r="J75" s="16">
        <f t="shared" si="7"/>
        <v>-58.965510057778914</v>
      </c>
      <c r="K75" s="16">
        <f t="shared" si="8"/>
        <v>127.65592749638606</v>
      </c>
      <c r="L75" s="16">
        <f t="shared" si="9"/>
        <v>2409.3902399476251</v>
      </c>
      <c r="M75" s="16">
        <f t="shared" si="10"/>
        <v>-280.3902399476251</v>
      </c>
      <c r="N75" s="16">
        <f t="shared" si="11"/>
        <v>78618.686657886778</v>
      </c>
      <c r="AU75">
        <v>71</v>
      </c>
      <c r="AV75">
        <v>1737</v>
      </c>
      <c r="AW75">
        <v>1639.1277105199665</v>
      </c>
    </row>
    <row r="76" spans="1:49" x14ac:dyDescent="0.2">
      <c r="A76" s="16">
        <v>19971</v>
      </c>
      <c r="B76" s="16">
        <v>1601</v>
      </c>
      <c r="C76" s="16">
        <v>70</v>
      </c>
      <c r="D76" s="16">
        <v>1</v>
      </c>
      <c r="E76" s="16">
        <v>0</v>
      </c>
      <c r="F76" s="16">
        <v>0</v>
      </c>
      <c r="G76" s="16">
        <v>0</v>
      </c>
      <c r="H76" s="16">
        <v>19971</v>
      </c>
      <c r="I76" s="16">
        <f t="shared" si="6"/>
        <v>1821.9148416081239</v>
      </c>
      <c r="J76" s="16">
        <f t="shared" si="7"/>
        <v>-88.148485001649931</v>
      </c>
      <c r="K76" s="16">
        <f t="shared" si="8"/>
        <v>-159.1325965949099</v>
      </c>
      <c r="L76" s="16">
        <f t="shared" si="9"/>
        <v>1871.10335319198</v>
      </c>
      <c r="M76" s="16">
        <f t="shared" si="10"/>
        <v>-270.10335319197998</v>
      </c>
      <c r="N76" s="16">
        <f t="shared" si="11"/>
        <v>72955.821405551484</v>
      </c>
      <c r="AU76">
        <v>72</v>
      </c>
      <c r="AV76">
        <v>1614</v>
      </c>
      <c r="AW76">
        <v>1766.4855104001933</v>
      </c>
    </row>
    <row r="77" spans="1:49" x14ac:dyDescent="0.2">
      <c r="A77" s="16">
        <v>19972</v>
      </c>
      <c r="B77" s="16">
        <v>1737</v>
      </c>
      <c r="C77" s="16">
        <v>71</v>
      </c>
      <c r="D77" s="16">
        <v>0</v>
      </c>
      <c r="E77" s="16">
        <v>1</v>
      </c>
      <c r="F77" s="16">
        <v>0</v>
      </c>
      <c r="G77" s="16">
        <v>0</v>
      </c>
      <c r="H77" s="16">
        <v>19972</v>
      </c>
      <c r="I77" s="16">
        <f t="shared" si="6"/>
        <v>1800.6560155157645</v>
      </c>
      <c r="J77" s="16">
        <f t="shared" si="7"/>
        <v>-77.573997355193285</v>
      </c>
      <c r="K77" s="16">
        <f t="shared" si="8"/>
        <v>-86.042889640802699</v>
      </c>
      <c r="L77" s="16">
        <f t="shared" si="9"/>
        <v>1639.1277105199665</v>
      </c>
      <c r="M77" s="16">
        <f t="shared" si="10"/>
        <v>97.872289480033487</v>
      </c>
      <c r="N77" s="16">
        <f t="shared" si="11"/>
        <v>9578.9850480634741</v>
      </c>
      <c r="AU77">
        <v>73</v>
      </c>
      <c r="AV77">
        <v>1578</v>
      </c>
      <c r="AW77">
        <v>1652.474425373231</v>
      </c>
    </row>
    <row r="78" spans="1:49" x14ac:dyDescent="0.2">
      <c r="A78" s="16">
        <v>19973</v>
      </c>
      <c r="B78" s="16">
        <v>1614</v>
      </c>
      <c r="C78" s="16">
        <v>72</v>
      </c>
      <c r="D78" s="16">
        <v>0</v>
      </c>
      <c r="E78" s="16">
        <v>0</v>
      </c>
      <c r="F78" s="16">
        <v>1</v>
      </c>
      <c r="G78" s="16">
        <v>0</v>
      </c>
      <c r="H78" s="16">
        <v>19973</v>
      </c>
      <c r="I78" s="16">
        <f t="shared" si="6"/>
        <v>1618.8675992125111</v>
      </c>
      <c r="J78" s="16">
        <f t="shared" si="7"/>
        <v>-94.04910133566608</v>
      </c>
      <c r="K78" s="16">
        <f t="shared" si="8"/>
        <v>30.01126124285561</v>
      </c>
      <c r="L78" s="16">
        <f t="shared" si="9"/>
        <v>1766.4855104001933</v>
      </c>
      <c r="M78" s="16">
        <f t="shared" si="10"/>
        <v>-152.48551040019333</v>
      </c>
      <c r="N78" s="16">
        <f t="shared" si="11"/>
        <v>23251.830882007471</v>
      </c>
      <c r="AU78">
        <v>74</v>
      </c>
      <c r="AV78">
        <v>1405</v>
      </c>
      <c r="AW78">
        <v>1212.6916395498324</v>
      </c>
    </row>
    <row r="79" spans="1:49" x14ac:dyDescent="0.2">
      <c r="A79" s="16">
        <v>19974</v>
      </c>
      <c r="B79" s="16">
        <v>1578</v>
      </c>
      <c r="C79" s="16">
        <v>73</v>
      </c>
      <c r="D79" s="16">
        <v>0</v>
      </c>
      <c r="E79" s="16">
        <v>0</v>
      </c>
      <c r="F79" s="16">
        <v>0</v>
      </c>
      <c r="G79" s="16">
        <v>1</v>
      </c>
      <c r="H79" s="16">
        <v>19974</v>
      </c>
      <c r="I79" s="16">
        <f t="shared" ref="I79:I110" si="12">$K$5*(B79-K75)+(1-$K$5)*(I78+J78)</f>
        <v>1473.9198325125581</v>
      </c>
      <c r="J79" s="16">
        <f t="shared" ref="J79:J110" si="13">$L$5*(I79-I78)+(1-$L$5)*J78</f>
        <v>-102.09559636781562</v>
      </c>
      <c r="K79" s="16">
        <f t="shared" ref="K79:K110" si="14">$M$5*(B79-I79)+(1-$M$5)*K75</f>
        <v>121.11511778055026</v>
      </c>
      <c r="L79" s="16">
        <f t="shared" ref="L79:L110" si="15">I78+J78+K75</f>
        <v>1652.474425373231</v>
      </c>
      <c r="M79" s="16">
        <f t="shared" ref="M79:M110" si="16">B79-L79</f>
        <v>-74.474425373231043</v>
      </c>
      <c r="N79" s="16">
        <f t="shared" ref="N79:N110" si="17">M79^2</f>
        <v>5546.4400346729599</v>
      </c>
      <c r="AU79">
        <v>75</v>
      </c>
      <c r="AV79">
        <v>1402</v>
      </c>
      <c r="AW79">
        <v>1335.8943384602617</v>
      </c>
    </row>
    <row r="80" spans="1:49" x14ac:dyDescent="0.2">
      <c r="A80" s="16">
        <v>19981</v>
      </c>
      <c r="B80" s="16">
        <v>1405</v>
      </c>
      <c r="C80" s="16">
        <v>74</v>
      </c>
      <c r="D80" s="16">
        <v>1</v>
      </c>
      <c r="E80" s="16">
        <v>0</v>
      </c>
      <c r="F80" s="16">
        <v>0</v>
      </c>
      <c r="G80" s="16">
        <v>0</v>
      </c>
      <c r="H80" s="16">
        <v>19981</v>
      </c>
      <c r="I80" s="16">
        <f t="shared" si="12"/>
        <v>1503.2551110558768</v>
      </c>
      <c r="J80" s="16">
        <f t="shared" si="13"/>
        <v>-81.317882954812347</v>
      </c>
      <c r="K80" s="16">
        <f t="shared" si="14"/>
        <v>-142.2428738992981</v>
      </c>
      <c r="L80" s="16">
        <f t="shared" si="15"/>
        <v>1212.6916395498324</v>
      </c>
      <c r="M80" s="16">
        <f t="shared" si="16"/>
        <v>192.30836045016758</v>
      </c>
      <c r="N80" s="16">
        <f t="shared" si="17"/>
        <v>36982.505499031577</v>
      </c>
      <c r="AU80">
        <v>76</v>
      </c>
      <c r="AV80">
        <v>1556</v>
      </c>
      <c r="AW80">
        <v>1422.9520416072303</v>
      </c>
    </row>
    <row r="81" spans="1:49" x14ac:dyDescent="0.2">
      <c r="A81" s="16">
        <v>19982</v>
      </c>
      <c r="B81" s="16">
        <v>1402</v>
      </c>
      <c r="C81" s="16">
        <v>75</v>
      </c>
      <c r="D81" s="16">
        <v>0</v>
      </c>
      <c r="E81" s="16">
        <v>1</v>
      </c>
      <c r="F81" s="16">
        <v>0</v>
      </c>
      <c r="G81" s="16">
        <v>0</v>
      </c>
      <c r="H81" s="16">
        <v>19982</v>
      </c>
      <c r="I81" s="16">
        <f t="shared" si="12"/>
        <v>1467.1163607836422</v>
      </c>
      <c r="J81" s="16">
        <f t="shared" si="13"/>
        <v>-74.175580419267675</v>
      </c>
      <c r="K81" s="16">
        <f t="shared" si="14"/>
        <v>-80.237077093690516</v>
      </c>
      <c r="L81" s="16">
        <f t="shared" si="15"/>
        <v>1335.8943384602617</v>
      </c>
      <c r="M81" s="16">
        <f t="shared" si="16"/>
        <v>66.105661539738321</v>
      </c>
      <c r="N81" s="16">
        <f t="shared" si="17"/>
        <v>4369.9584876064382</v>
      </c>
      <c r="AU81">
        <v>77</v>
      </c>
      <c r="AV81">
        <v>1710</v>
      </c>
      <c r="AW81">
        <v>1545.1853698771451</v>
      </c>
    </row>
    <row r="82" spans="1:49" x14ac:dyDescent="0.2">
      <c r="A82" s="16">
        <v>19983</v>
      </c>
      <c r="B82" s="16">
        <v>1556</v>
      </c>
      <c r="C82" s="16">
        <v>76</v>
      </c>
      <c r="D82" s="16">
        <v>0</v>
      </c>
      <c r="E82" s="16">
        <v>0</v>
      </c>
      <c r="F82" s="16">
        <v>1</v>
      </c>
      <c r="G82" s="16">
        <v>0</v>
      </c>
      <c r="H82" s="16">
        <v>19983</v>
      </c>
      <c r="I82" s="16">
        <f t="shared" si="12"/>
        <v>1483.8708342412219</v>
      </c>
      <c r="J82" s="16">
        <f t="shared" si="13"/>
        <v>-59.800582144626915</v>
      </c>
      <c r="K82" s="16">
        <f t="shared" si="14"/>
        <v>41.696364881672636</v>
      </c>
      <c r="L82" s="16">
        <f t="shared" si="15"/>
        <v>1422.9520416072303</v>
      </c>
      <c r="M82" s="16">
        <f t="shared" si="16"/>
        <v>133.04795839276971</v>
      </c>
      <c r="N82" s="16">
        <f t="shared" si="17"/>
        <v>17701.759232484183</v>
      </c>
      <c r="AU82">
        <v>78</v>
      </c>
      <c r="AV82">
        <v>1530</v>
      </c>
      <c r="AW82">
        <v>1352.4745942006093</v>
      </c>
    </row>
    <row r="83" spans="1:49" x14ac:dyDescent="0.2">
      <c r="A83" s="16">
        <v>19984</v>
      </c>
      <c r="B83" s="16">
        <v>1710</v>
      </c>
      <c r="C83" s="16">
        <v>77</v>
      </c>
      <c r="D83" s="16">
        <v>0</v>
      </c>
      <c r="E83" s="16">
        <v>0</v>
      </c>
      <c r="F83" s="16">
        <v>0</v>
      </c>
      <c r="G83" s="16">
        <v>1</v>
      </c>
      <c r="H83" s="16">
        <v>19984</v>
      </c>
      <c r="I83" s="16">
        <f t="shared" si="12"/>
        <v>1536.7108621277691</v>
      </c>
      <c r="J83" s="16">
        <f t="shared" si="13"/>
        <v>-41.993394027861775</v>
      </c>
      <c r="K83" s="16">
        <f t="shared" si="14"/>
        <v>135.59016916385283</v>
      </c>
      <c r="L83" s="16">
        <f t="shared" si="15"/>
        <v>1545.1853698771451</v>
      </c>
      <c r="M83" s="16">
        <f t="shared" si="16"/>
        <v>164.81463012285485</v>
      </c>
      <c r="N83" s="16">
        <f t="shared" si="17"/>
        <v>27163.862302533453</v>
      </c>
      <c r="AU83">
        <v>79</v>
      </c>
      <c r="AV83">
        <v>1558</v>
      </c>
      <c r="AW83">
        <v>1512.9951441288101</v>
      </c>
    </row>
    <row r="84" spans="1:49" x14ac:dyDescent="0.2">
      <c r="A84" s="16">
        <v>19991</v>
      </c>
      <c r="B84" s="16">
        <v>1530</v>
      </c>
      <c r="C84" s="16">
        <v>78</v>
      </c>
      <c r="D84" s="16">
        <v>1</v>
      </c>
      <c r="E84" s="16">
        <v>0</v>
      </c>
      <c r="F84" s="16">
        <v>0</v>
      </c>
      <c r="G84" s="16">
        <v>0</v>
      </c>
      <c r="H84" s="16">
        <v>19991</v>
      </c>
      <c r="I84" s="16">
        <f t="shared" si="12"/>
        <v>1616.0451074628049</v>
      </c>
      <c r="J84" s="16">
        <f t="shared" si="13"/>
        <v>-22.81288624030433</v>
      </c>
      <c r="K84" s="16">
        <f t="shared" si="14"/>
        <v>-126.65148271714177</v>
      </c>
      <c r="L84" s="16">
        <f t="shared" si="15"/>
        <v>1352.4745942006093</v>
      </c>
      <c r="M84" s="16">
        <f t="shared" si="16"/>
        <v>177.52540579939068</v>
      </c>
      <c r="N84" s="16">
        <f t="shared" si="17"/>
        <v>31515.269704238333</v>
      </c>
      <c r="AU84">
        <v>80</v>
      </c>
      <c r="AV84">
        <v>1336</v>
      </c>
      <c r="AW84">
        <v>1647.7362291214108</v>
      </c>
    </row>
    <row r="85" spans="1:49" x14ac:dyDescent="0.2">
      <c r="A85" s="16">
        <v>19992</v>
      </c>
      <c r="B85" s="16">
        <v>1558</v>
      </c>
      <c r="C85" s="16">
        <v>79</v>
      </c>
      <c r="D85" s="16">
        <v>0</v>
      </c>
      <c r="E85" s="16">
        <v>1</v>
      </c>
      <c r="F85" s="16">
        <v>0</v>
      </c>
      <c r="G85" s="16">
        <v>0</v>
      </c>
      <c r="H85" s="16">
        <v>19992</v>
      </c>
      <c r="I85" s="16">
        <f t="shared" si="12"/>
        <v>1623.9902577870771</v>
      </c>
      <c r="J85" s="16">
        <f t="shared" si="13"/>
        <v>-17.950393547338887</v>
      </c>
      <c r="K85" s="16">
        <f t="shared" si="14"/>
        <v>-76.284469241171593</v>
      </c>
      <c r="L85" s="16">
        <f t="shared" si="15"/>
        <v>1512.9951441288101</v>
      </c>
      <c r="M85" s="16">
        <f t="shared" si="16"/>
        <v>45.004855871189875</v>
      </c>
      <c r="N85" s="16">
        <f t="shared" si="17"/>
        <v>2025.4370519865738</v>
      </c>
      <c r="AU85">
        <v>81</v>
      </c>
      <c r="AV85">
        <v>2343</v>
      </c>
      <c r="AW85">
        <v>1476.9460539997226</v>
      </c>
    </row>
    <row r="86" spans="1:49" x14ac:dyDescent="0.2">
      <c r="A86" s="16">
        <v>19993</v>
      </c>
      <c r="B86" s="16">
        <v>1336</v>
      </c>
      <c r="C86" s="16">
        <v>80</v>
      </c>
      <c r="D86" s="16">
        <v>0</v>
      </c>
      <c r="E86" s="16">
        <v>0</v>
      </c>
      <c r="F86" s="16">
        <v>1</v>
      </c>
      <c r="G86" s="16">
        <v>0</v>
      </c>
      <c r="H86" s="16">
        <v>19993</v>
      </c>
      <c r="I86" s="16">
        <f t="shared" si="12"/>
        <v>1392.9874247149273</v>
      </c>
      <c r="J86" s="16">
        <f t="shared" si="13"/>
        <v>-51.631539879057584</v>
      </c>
      <c r="K86" s="16">
        <f t="shared" si="14"/>
        <v>14.317739991359092</v>
      </c>
      <c r="L86" s="16">
        <f t="shared" si="15"/>
        <v>1647.7362291214108</v>
      </c>
      <c r="M86" s="16">
        <f t="shared" si="16"/>
        <v>-311.73622912141082</v>
      </c>
      <c r="N86" s="16">
        <f t="shared" si="17"/>
        <v>97179.47654683674</v>
      </c>
      <c r="AU86">
        <v>82</v>
      </c>
      <c r="AV86">
        <v>1945</v>
      </c>
      <c r="AW86">
        <v>1848.5388930699294</v>
      </c>
    </row>
    <row r="87" spans="1:49" x14ac:dyDescent="0.2">
      <c r="A87" s="16">
        <v>19994</v>
      </c>
      <c r="B87" s="16">
        <v>2343</v>
      </c>
      <c r="C87" s="16">
        <v>81</v>
      </c>
      <c r="D87" s="16">
        <v>0</v>
      </c>
      <c r="E87" s="16">
        <v>0</v>
      </c>
      <c r="F87" s="16">
        <v>0</v>
      </c>
      <c r="G87" s="16">
        <v>1</v>
      </c>
      <c r="H87" s="16">
        <v>19994</v>
      </c>
      <c r="I87" s="16">
        <f t="shared" si="12"/>
        <v>1933.2502131771084</v>
      </c>
      <c r="J87" s="16">
        <f t="shared" si="13"/>
        <v>41.940162609962798</v>
      </c>
      <c r="K87" s="16">
        <f t="shared" si="14"/>
        <v>211.65244203199182</v>
      </c>
      <c r="L87" s="16">
        <f t="shared" si="15"/>
        <v>1476.9460539997226</v>
      </c>
      <c r="M87" s="16">
        <f t="shared" si="16"/>
        <v>866.05394600027739</v>
      </c>
      <c r="N87" s="16">
        <f t="shared" si="17"/>
        <v>750049.43738265138</v>
      </c>
      <c r="AU87">
        <v>83</v>
      </c>
      <c r="AV87">
        <v>1825</v>
      </c>
      <c r="AW87">
        <v>2017.1932902524425</v>
      </c>
    </row>
    <row r="88" spans="1:49" x14ac:dyDescent="0.2">
      <c r="A88" s="16">
        <v>20001</v>
      </c>
      <c r="B88" s="16">
        <v>1945</v>
      </c>
      <c r="C88" s="16">
        <v>82</v>
      </c>
      <c r="D88" s="16">
        <v>1</v>
      </c>
      <c r="E88" s="16">
        <v>0</v>
      </c>
      <c r="F88" s="16">
        <v>0</v>
      </c>
      <c r="G88" s="16">
        <v>0</v>
      </c>
      <c r="H88" s="16">
        <v>20001</v>
      </c>
      <c r="I88" s="16">
        <f t="shared" si="12"/>
        <v>2041.1155786697659</v>
      </c>
      <c r="J88" s="16">
        <f t="shared" si="13"/>
        <v>52.362180823848135</v>
      </c>
      <c r="K88" s="16">
        <f t="shared" si="14"/>
        <v>-118.17966514692844</v>
      </c>
      <c r="L88" s="16">
        <f t="shared" si="15"/>
        <v>1848.5388930699294</v>
      </c>
      <c r="M88" s="16">
        <f t="shared" si="16"/>
        <v>96.461106930070628</v>
      </c>
      <c r="N88" s="16">
        <f t="shared" si="17"/>
        <v>9304.7451501745199</v>
      </c>
      <c r="AU88">
        <v>84</v>
      </c>
      <c r="AV88">
        <v>1870</v>
      </c>
      <c r="AW88">
        <v>2008.0401679644949</v>
      </c>
    </row>
    <row r="89" spans="1:49" x14ac:dyDescent="0.2">
      <c r="A89" s="16">
        <v>20002</v>
      </c>
      <c r="B89" s="16">
        <v>1825</v>
      </c>
      <c r="C89" s="16">
        <v>83</v>
      </c>
      <c r="D89" s="16">
        <v>0</v>
      </c>
      <c r="E89" s="16">
        <v>1</v>
      </c>
      <c r="F89" s="16">
        <v>0</v>
      </c>
      <c r="G89" s="16">
        <v>0</v>
      </c>
      <c r="H89" s="16">
        <v>20002</v>
      </c>
      <c r="I89" s="16">
        <f t="shared" si="12"/>
        <v>1962.1255279484144</v>
      </c>
      <c r="J89" s="16">
        <f t="shared" si="13"/>
        <v>31.5969000247214</v>
      </c>
      <c r="K89" s="16">
        <f t="shared" si="14"/>
        <v>-93.164085752499176</v>
      </c>
      <c r="L89" s="16">
        <f t="shared" si="15"/>
        <v>2017.1932902524425</v>
      </c>
      <c r="M89" s="16">
        <f t="shared" si="16"/>
        <v>-192.19329025244247</v>
      </c>
      <c r="N89" s="16">
        <f t="shared" si="17"/>
        <v>36938.2608180596</v>
      </c>
      <c r="AU89">
        <v>85</v>
      </c>
      <c r="AV89">
        <v>1007</v>
      </c>
      <c r="AW89">
        <v>2127.7154743143692</v>
      </c>
    </row>
    <row r="90" spans="1:49" x14ac:dyDescent="0.2">
      <c r="A90" s="16">
        <v>20003</v>
      </c>
      <c r="B90" s="16">
        <v>1870</v>
      </c>
      <c r="C90" s="16">
        <v>84</v>
      </c>
      <c r="D90" s="16">
        <v>0</v>
      </c>
      <c r="E90" s="16">
        <v>0</v>
      </c>
      <c r="F90" s="16">
        <v>1</v>
      </c>
      <c r="G90" s="16">
        <v>0</v>
      </c>
      <c r="H90" s="16">
        <v>20003</v>
      </c>
      <c r="I90" s="16">
        <f t="shared" si="12"/>
        <v>1899.3805074971679</v>
      </c>
      <c r="J90" s="16">
        <f t="shared" si="13"/>
        <v>16.682524785209505</v>
      </c>
      <c r="K90" s="16">
        <f t="shared" si="14"/>
        <v>2.194189292271572</v>
      </c>
      <c r="L90" s="16">
        <f t="shared" si="15"/>
        <v>2008.0401679644949</v>
      </c>
      <c r="M90" s="16">
        <f t="shared" si="16"/>
        <v>-138.04016796449491</v>
      </c>
      <c r="N90" s="16">
        <f t="shared" si="17"/>
        <v>19055.087971665969</v>
      </c>
      <c r="AU90">
        <v>86</v>
      </c>
      <c r="AV90">
        <v>1431</v>
      </c>
      <c r="AW90">
        <v>927.53986840771233</v>
      </c>
    </row>
    <row r="91" spans="1:49" x14ac:dyDescent="0.2">
      <c r="A91" s="16">
        <v>20004</v>
      </c>
      <c r="B91" s="16">
        <v>1007</v>
      </c>
      <c r="C91" s="16">
        <v>85</v>
      </c>
      <c r="D91" s="16">
        <v>0</v>
      </c>
      <c r="E91" s="16">
        <v>0</v>
      </c>
      <c r="F91" s="16">
        <v>0</v>
      </c>
      <c r="G91" s="16">
        <v>1</v>
      </c>
      <c r="H91" s="16">
        <v>20004</v>
      </c>
      <c r="I91" s="16">
        <f t="shared" si="12"/>
        <v>1150.1232937770767</v>
      </c>
      <c r="J91" s="16">
        <f t="shared" si="13"/>
        <v>-104.40376022243588</v>
      </c>
      <c r="K91" s="16">
        <f t="shared" si="14"/>
        <v>113.22420137962713</v>
      </c>
      <c r="L91" s="16">
        <f t="shared" si="15"/>
        <v>2127.7154743143692</v>
      </c>
      <c r="M91" s="16">
        <f t="shared" si="16"/>
        <v>-1120.7154743143692</v>
      </c>
      <c r="N91" s="16">
        <f t="shared" si="17"/>
        <v>1256003.1743676816</v>
      </c>
      <c r="AU91">
        <v>87</v>
      </c>
      <c r="AV91">
        <v>1475</v>
      </c>
      <c r="AW91">
        <v>1246.6312738429556</v>
      </c>
    </row>
    <row r="92" spans="1:49" x14ac:dyDescent="0.2">
      <c r="A92" s="16">
        <v>20011</v>
      </c>
      <c r="B92" s="16">
        <v>1431</v>
      </c>
      <c r="C92" s="16">
        <v>86</v>
      </c>
      <c r="D92" s="16">
        <v>1</v>
      </c>
      <c r="E92" s="16">
        <v>0</v>
      </c>
      <c r="F92" s="16">
        <v>0</v>
      </c>
      <c r="G92" s="16">
        <v>0</v>
      </c>
      <c r="H92" s="16">
        <v>20011</v>
      </c>
      <c r="I92" s="16">
        <f t="shared" si="12"/>
        <v>1389.8034070958317</v>
      </c>
      <c r="J92" s="16">
        <f t="shared" si="13"/>
        <v>-50.008047500376975</v>
      </c>
      <c r="K92" s="16">
        <f t="shared" si="14"/>
        <v>-73.962648315289371</v>
      </c>
      <c r="L92" s="16">
        <f t="shared" si="15"/>
        <v>927.53986840771233</v>
      </c>
      <c r="M92" s="16">
        <f t="shared" si="16"/>
        <v>503.46013159228767</v>
      </c>
      <c r="N92" s="16">
        <f t="shared" si="17"/>
        <v>253472.10410292362</v>
      </c>
      <c r="AU92">
        <v>88</v>
      </c>
      <c r="AV92">
        <v>1450</v>
      </c>
      <c r="AW92">
        <v>1472.7312168151011</v>
      </c>
    </row>
    <row r="93" spans="1:49" x14ac:dyDescent="0.2">
      <c r="A93" s="16">
        <v>20012</v>
      </c>
      <c r="B93" s="16">
        <v>1475</v>
      </c>
      <c r="C93" s="16">
        <v>87</v>
      </c>
      <c r="D93" s="16">
        <v>0</v>
      </c>
      <c r="E93" s="16">
        <v>1</v>
      </c>
      <c r="F93" s="16">
        <v>0</v>
      </c>
      <c r="G93" s="16">
        <v>0</v>
      </c>
      <c r="H93" s="16">
        <v>20012</v>
      </c>
      <c r="I93" s="16">
        <f t="shared" si="12"/>
        <v>1495.8712650365978</v>
      </c>
      <c r="J93" s="16">
        <f t="shared" si="13"/>
        <v>-25.334237513768251</v>
      </c>
      <c r="K93" s="16">
        <f t="shared" si="14"/>
        <v>-73.107316259411675</v>
      </c>
      <c r="L93" s="16">
        <f t="shared" si="15"/>
        <v>1246.6312738429556</v>
      </c>
      <c r="M93" s="16">
        <f t="shared" si="16"/>
        <v>228.36872615704442</v>
      </c>
      <c r="N93" s="16">
        <f t="shared" si="17"/>
        <v>52152.275086591144</v>
      </c>
      <c r="AU93">
        <v>89</v>
      </c>
      <c r="AV93">
        <v>1375</v>
      </c>
      <c r="AW93">
        <v>1540.4356445007147</v>
      </c>
    </row>
    <row r="94" spans="1:49" x14ac:dyDescent="0.2">
      <c r="A94" s="16">
        <v>20013</v>
      </c>
      <c r="B94" s="16">
        <v>1450</v>
      </c>
      <c r="C94" s="16">
        <v>88</v>
      </c>
      <c r="D94" s="16">
        <v>0</v>
      </c>
      <c r="E94" s="16">
        <v>0</v>
      </c>
      <c r="F94" s="16">
        <v>1</v>
      </c>
      <c r="G94" s="16">
        <v>0</v>
      </c>
      <c r="H94" s="16">
        <v>20013</v>
      </c>
      <c r="I94" s="16">
        <f t="shared" si="12"/>
        <v>1455.001646186262</v>
      </c>
      <c r="J94" s="16">
        <f t="shared" si="13"/>
        <v>-27.790203065174438</v>
      </c>
      <c r="K94" s="16">
        <f t="shared" si="14"/>
        <v>0.19779169602475122</v>
      </c>
      <c r="L94" s="16">
        <f t="shared" si="15"/>
        <v>1472.7312168151011</v>
      </c>
      <c r="M94" s="16">
        <f t="shared" si="16"/>
        <v>-22.731216815101106</v>
      </c>
      <c r="N94" s="16">
        <f t="shared" si="17"/>
        <v>516.70821789513525</v>
      </c>
      <c r="AU94">
        <v>90</v>
      </c>
      <c r="AV94">
        <v>1495</v>
      </c>
      <c r="AW94">
        <v>1194.5192719471261</v>
      </c>
    </row>
    <row r="95" spans="1:49" x14ac:dyDescent="0.2">
      <c r="A95" s="16">
        <v>20014</v>
      </c>
      <c r="B95" s="16">
        <v>1375</v>
      </c>
      <c r="C95" s="16">
        <v>89</v>
      </c>
      <c r="D95" s="16">
        <v>0</v>
      </c>
      <c r="E95" s="16">
        <v>0</v>
      </c>
      <c r="F95" s="16">
        <v>0</v>
      </c>
      <c r="G95" s="16">
        <v>1</v>
      </c>
      <c r="H95" s="16">
        <v>20014</v>
      </c>
      <c r="I95" s="16">
        <f t="shared" si="12"/>
        <v>1314.1464081568347</v>
      </c>
      <c r="J95" s="16">
        <f t="shared" si="13"/>
        <v>-45.664487894419082</v>
      </c>
      <c r="K95" s="16">
        <f t="shared" si="14"/>
        <v>98.694608630533253</v>
      </c>
      <c r="L95" s="16">
        <f t="shared" si="15"/>
        <v>1540.4356445007147</v>
      </c>
      <c r="M95" s="16">
        <f t="shared" si="16"/>
        <v>-165.43564450071472</v>
      </c>
      <c r="N95" s="16">
        <f t="shared" si="17"/>
        <v>27368.952471366858</v>
      </c>
      <c r="AU95">
        <v>91</v>
      </c>
      <c r="AV95">
        <v>1429</v>
      </c>
      <c r="AW95">
        <v>1387.5351764880497</v>
      </c>
    </row>
    <row r="96" spans="1:49" x14ac:dyDescent="0.2">
      <c r="A96" s="16">
        <v>20021</v>
      </c>
      <c r="B96" s="16">
        <v>1495</v>
      </c>
      <c r="C96" s="16">
        <v>90</v>
      </c>
      <c r="D96" s="16">
        <v>1</v>
      </c>
      <c r="E96" s="16">
        <v>0</v>
      </c>
      <c r="F96" s="16">
        <v>0</v>
      </c>
      <c r="G96" s="16">
        <v>0</v>
      </c>
      <c r="H96" s="16">
        <v>20021</v>
      </c>
      <c r="I96" s="16">
        <f t="shared" si="12"/>
        <v>1473.8419206777767</v>
      </c>
      <c r="J96" s="16">
        <f t="shared" si="13"/>
        <v>-13.199427930315263</v>
      </c>
      <c r="K96" s="16">
        <f t="shared" si="14"/>
        <v>-47.572551908099229</v>
      </c>
      <c r="L96" s="16">
        <f t="shared" si="15"/>
        <v>1194.5192719471261</v>
      </c>
      <c r="M96" s="16">
        <f t="shared" si="16"/>
        <v>300.48072805287393</v>
      </c>
      <c r="N96" s="16">
        <f t="shared" si="17"/>
        <v>90288.667931185177</v>
      </c>
      <c r="AU96">
        <v>92</v>
      </c>
      <c r="AV96">
        <v>1443</v>
      </c>
      <c r="AW96">
        <v>1480.459514199657</v>
      </c>
    </row>
    <row r="97" spans="1:49" x14ac:dyDescent="0.2">
      <c r="A97" s="16">
        <v>20022</v>
      </c>
      <c r="B97" s="16">
        <v>1429</v>
      </c>
      <c r="C97" s="16">
        <v>91</v>
      </c>
      <c r="D97" s="16">
        <v>0</v>
      </c>
      <c r="E97" s="16">
        <v>1</v>
      </c>
      <c r="F97" s="16">
        <v>0</v>
      </c>
      <c r="G97" s="16">
        <v>0</v>
      </c>
      <c r="H97" s="16">
        <v>20022</v>
      </c>
      <c r="I97" s="16">
        <f t="shared" si="12"/>
        <v>1488.9811360568538</v>
      </c>
      <c r="J97" s="16">
        <f t="shared" si="13"/>
        <v>-8.7194135532216297</v>
      </c>
      <c r="K97" s="16">
        <f t="shared" si="14"/>
        <v>-69.465616184074534</v>
      </c>
      <c r="L97" s="16">
        <f t="shared" si="15"/>
        <v>1387.5351764880497</v>
      </c>
      <c r="M97" s="16">
        <f t="shared" si="16"/>
        <v>41.464823511950271</v>
      </c>
      <c r="N97" s="16">
        <f t="shared" si="17"/>
        <v>1719.331588877184</v>
      </c>
      <c r="AU97">
        <v>93</v>
      </c>
      <c r="AV97">
        <v>1472</v>
      </c>
      <c r="AW97">
        <v>1540.5883897567192</v>
      </c>
    </row>
    <row r="98" spans="1:49" x14ac:dyDescent="0.2">
      <c r="A98" s="16">
        <v>20023</v>
      </c>
      <c r="B98" s="16">
        <v>1443</v>
      </c>
      <c r="C98" s="16">
        <v>92</v>
      </c>
      <c r="D98" s="16">
        <v>0</v>
      </c>
      <c r="E98" s="16">
        <v>0</v>
      </c>
      <c r="F98" s="16">
        <v>1</v>
      </c>
      <c r="G98" s="16">
        <v>0</v>
      </c>
      <c r="H98" s="16">
        <v>20023</v>
      </c>
      <c r="I98" s="16">
        <f t="shared" si="12"/>
        <v>1454.6604604811068</v>
      </c>
      <c r="J98" s="16">
        <f t="shared" si="13"/>
        <v>-12.766679354920797</v>
      </c>
      <c r="K98" s="16">
        <f t="shared" si="14"/>
        <v>-3.0921370707928495</v>
      </c>
      <c r="L98" s="16">
        <f t="shared" si="15"/>
        <v>1480.459514199657</v>
      </c>
      <c r="M98" s="16">
        <f t="shared" si="16"/>
        <v>-37.459514199656951</v>
      </c>
      <c r="N98" s="16">
        <f t="shared" si="17"/>
        <v>1403.2152040743008</v>
      </c>
      <c r="AU98">
        <v>94</v>
      </c>
      <c r="AV98">
        <v>1475</v>
      </c>
      <c r="AW98">
        <v>1327.2680801753272</v>
      </c>
    </row>
    <row r="99" spans="1:49" x14ac:dyDescent="0.2">
      <c r="A99" s="16">
        <v>20024</v>
      </c>
      <c r="B99" s="16">
        <v>1472</v>
      </c>
      <c r="C99" s="16">
        <v>93</v>
      </c>
      <c r="D99" s="16">
        <v>0</v>
      </c>
      <c r="E99" s="16">
        <v>0</v>
      </c>
      <c r="F99" s="16">
        <v>0</v>
      </c>
      <c r="G99" s="16">
        <v>1</v>
      </c>
      <c r="H99" s="16">
        <v>20024</v>
      </c>
      <c r="I99" s="16">
        <f t="shared" si="12"/>
        <v>1395.0178572018726</v>
      </c>
      <c r="J99" s="16">
        <f t="shared" si="13"/>
        <v>-20.177225118446074</v>
      </c>
      <c r="K99" s="16">
        <f t="shared" si="14"/>
        <v>92.670747367207071</v>
      </c>
      <c r="L99" s="16">
        <f t="shared" si="15"/>
        <v>1540.5883897567192</v>
      </c>
      <c r="M99" s="16">
        <f t="shared" si="16"/>
        <v>-68.588389756719153</v>
      </c>
      <c r="N99" s="16">
        <f t="shared" si="17"/>
        <v>4704.3672094196172</v>
      </c>
      <c r="AU99">
        <v>95</v>
      </c>
      <c r="AV99">
        <v>1545</v>
      </c>
      <c r="AW99">
        <v>1402.1249327641838</v>
      </c>
    </row>
    <row r="100" spans="1:49" x14ac:dyDescent="0.2">
      <c r="A100" s="16">
        <v>20031</v>
      </c>
      <c r="B100" s="16">
        <v>1475</v>
      </c>
      <c r="C100" s="16">
        <v>94</v>
      </c>
      <c r="D100" s="16">
        <v>1</v>
      </c>
      <c r="E100" s="16">
        <v>0</v>
      </c>
      <c r="F100" s="16">
        <v>0</v>
      </c>
      <c r="G100" s="16">
        <v>0</v>
      </c>
      <c r="H100" s="16">
        <v>20031</v>
      </c>
      <c r="I100" s="16">
        <f t="shared" si="12"/>
        <v>1475.8062657636619</v>
      </c>
      <c r="J100" s="16">
        <f t="shared" si="13"/>
        <v>-4.2157168154036455</v>
      </c>
      <c r="K100" s="16">
        <f t="shared" si="14"/>
        <v>-34.59781095930078</v>
      </c>
      <c r="L100" s="16">
        <f t="shared" si="15"/>
        <v>1327.2680801753272</v>
      </c>
      <c r="M100" s="16">
        <f t="shared" si="16"/>
        <v>147.73191982467279</v>
      </c>
      <c r="N100" s="16">
        <f t="shared" si="17"/>
        <v>21824.720135083549</v>
      </c>
      <c r="AU100">
        <v>96</v>
      </c>
      <c r="AV100">
        <v>1715</v>
      </c>
      <c r="AW100">
        <v>1577.3657260846005</v>
      </c>
    </row>
    <row r="101" spans="1:49" x14ac:dyDescent="0.2">
      <c r="A101" s="16">
        <v>20032</v>
      </c>
      <c r="B101" s="16">
        <v>1545</v>
      </c>
      <c r="C101" s="16">
        <v>95</v>
      </c>
      <c r="D101" s="16">
        <v>0</v>
      </c>
      <c r="E101" s="16">
        <v>1</v>
      </c>
      <c r="F101" s="16">
        <v>0</v>
      </c>
      <c r="G101" s="16">
        <v>0</v>
      </c>
      <c r="H101" s="16">
        <v>20032</v>
      </c>
      <c r="I101" s="16">
        <f t="shared" si="12"/>
        <v>1569.2368241587239</v>
      </c>
      <c r="J101" s="16">
        <f t="shared" si="13"/>
        <v>11.221038996669417</v>
      </c>
      <c r="K101" s="16">
        <f t="shared" si="14"/>
        <v>-56.917434398940266</v>
      </c>
      <c r="L101" s="16">
        <f t="shared" si="15"/>
        <v>1402.1249327641838</v>
      </c>
      <c r="M101" s="16">
        <f t="shared" si="16"/>
        <v>142.87506723581623</v>
      </c>
      <c r="N101" s="16">
        <f t="shared" si="17"/>
        <v>20413.28483763901</v>
      </c>
      <c r="AU101">
        <v>97</v>
      </c>
      <c r="AV101">
        <v>2006</v>
      </c>
      <c r="AW101">
        <v>1793.2846874377542</v>
      </c>
    </row>
    <row r="102" spans="1:49" x14ac:dyDescent="0.2">
      <c r="A102" s="16">
        <v>20033</v>
      </c>
      <c r="B102" s="16">
        <v>1715</v>
      </c>
      <c r="C102" s="16">
        <v>96</v>
      </c>
      <c r="D102" s="16">
        <v>0</v>
      </c>
      <c r="E102" s="16">
        <v>0</v>
      </c>
      <c r="F102" s="16">
        <v>1</v>
      </c>
      <c r="G102" s="16">
        <v>0</v>
      </c>
      <c r="H102" s="16">
        <v>20033</v>
      </c>
      <c r="I102" s="16">
        <f t="shared" si="12"/>
        <v>1674.5223801431875</v>
      </c>
      <c r="J102" s="16">
        <f t="shared" si="13"/>
        <v>26.091559927359743</v>
      </c>
      <c r="K102" s="16">
        <f t="shared" si="14"/>
        <v>8.9957654748968316</v>
      </c>
      <c r="L102" s="16">
        <f t="shared" si="15"/>
        <v>1577.3657260846005</v>
      </c>
      <c r="M102" s="16">
        <f t="shared" si="16"/>
        <v>137.63427391539949</v>
      </c>
      <c r="N102" s="16">
        <f t="shared" si="17"/>
        <v>18943.193356219217</v>
      </c>
      <c r="AU102">
        <v>98</v>
      </c>
      <c r="AV102">
        <v>1909</v>
      </c>
      <c r="AW102">
        <v>1860.4680107856002</v>
      </c>
    </row>
    <row r="103" spans="1:49" x14ac:dyDescent="0.2">
      <c r="A103" s="16">
        <v>20034</v>
      </c>
      <c r="B103" s="16">
        <v>2006</v>
      </c>
      <c r="C103" s="16">
        <v>97</v>
      </c>
      <c r="D103" s="16">
        <v>0</v>
      </c>
      <c r="E103" s="16">
        <v>0</v>
      </c>
      <c r="F103" s="16">
        <v>0</v>
      </c>
      <c r="G103" s="16">
        <v>1</v>
      </c>
      <c r="H103" s="16">
        <v>20034</v>
      </c>
      <c r="I103" s="16">
        <f t="shared" si="12"/>
        <v>1845.9917050913036</v>
      </c>
      <c r="J103" s="16">
        <f t="shared" si="13"/>
        <v>49.074116653597521</v>
      </c>
      <c r="K103" s="16">
        <f t="shared" si="14"/>
        <v>111.35273619950064</v>
      </c>
      <c r="L103" s="16">
        <f t="shared" si="15"/>
        <v>1793.2846874377542</v>
      </c>
      <c r="M103" s="16">
        <f t="shared" si="16"/>
        <v>212.7153125622458</v>
      </c>
      <c r="N103" s="16">
        <f t="shared" si="17"/>
        <v>45247.804198453923</v>
      </c>
      <c r="AU103">
        <v>99</v>
      </c>
      <c r="AV103">
        <v>2014</v>
      </c>
      <c r="AW103">
        <v>1925.634695490319</v>
      </c>
    </row>
    <row r="104" spans="1:49" x14ac:dyDescent="0.2">
      <c r="A104" s="16">
        <v>20041</v>
      </c>
      <c r="B104" s="16">
        <v>1909</v>
      </c>
      <c r="C104" s="16">
        <v>98</v>
      </c>
      <c r="D104" s="16">
        <v>1</v>
      </c>
      <c r="E104" s="16">
        <v>0</v>
      </c>
      <c r="F104" s="16">
        <v>0</v>
      </c>
      <c r="G104" s="16">
        <v>0</v>
      </c>
      <c r="H104" s="16">
        <v>20041</v>
      </c>
      <c r="I104" s="16">
        <f t="shared" si="12"/>
        <v>1928.234435884686</v>
      </c>
      <c r="J104" s="16">
        <f t="shared" si="13"/>
        <v>54.31769400457317</v>
      </c>
      <c r="K104" s="16">
        <f t="shared" si="14"/>
        <v>-30.335428201843701</v>
      </c>
      <c r="L104" s="16">
        <f t="shared" si="15"/>
        <v>1860.4680107856002</v>
      </c>
      <c r="M104" s="16">
        <f t="shared" si="16"/>
        <v>48.5319892143998</v>
      </c>
      <c r="N104" s="16">
        <f t="shared" si="17"/>
        <v>2355.3539771066185</v>
      </c>
      <c r="AU104">
        <v>100</v>
      </c>
      <c r="AV104">
        <v>2350</v>
      </c>
      <c r="AW104">
        <v>2115.8051293074327</v>
      </c>
    </row>
    <row r="105" spans="1:49" x14ac:dyDescent="0.2">
      <c r="A105" s="16">
        <v>20042</v>
      </c>
      <c r="B105" s="16">
        <v>2014</v>
      </c>
      <c r="C105" s="16">
        <v>99</v>
      </c>
      <c r="D105" s="16">
        <v>0</v>
      </c>
      <c r="E105" s="16">
        <v>1</v>
      </c>
      <c r="F105" s="16">
        <v>0</v>
      </c>
      <c r="G105" s="16">
        <v>0</v>
      </c>
      <c r="H105" s="16">
        <v>20042</v>
      </c>
      <c r="I105" s="16">
        <f t="shared" si="12"/>
        <v>2042.9443523402724</v>
      </c>
      <c r="J105" s="16">
        <f t="shared" si="13"/>
        <v>63.865011492263356</v>
      </c>
      <c r="K105" s="16">
        <f t="shared" si="14"/>
        <v>-49.156640819357122</v>
      </c>
      <c r="L105" s="16">
        <f t="shared" si="15"/>
        <v>1925.634695490319</v>
      </c>
      <c r="M105" s="16">
        <f t="shared" si="16"/>
        <v>88.365304509680982</v>
      </c>
      <c r="N105" s="16">
        <f t="shared" si="17"/>
        <v>7808.4270410886456</v>
      </c>
      <c r="AU105">
        <v>101</v>
      </c>
      <c r="AV105">
        <v>3490</v>
      </c>
      <c r="AW105">
        <v>2467.3881149535118</v>
      </c>
    </row>
    <row r="106" spans="1:49" x14ac:dyDescent="0.2">
      <c r="A106" s="16">
        <v>20043</v>
      </c>
      <c r="B106" s="16">
        <v>2350</v>
      </c>
      <c r="C106" s="16">
        <v>100</v>
      </c>
      <c r="D106" s="16">
        <v>0</v>
      </c>
      <c r="E106" s="16">
        <v>0</v>
      </c>
      <c r="F106" s="16">
        <v>1</v>
      </c>
      <c r="G106" s="16">
        <v>0</v>
      </c>
      <c r="H106" s="16">
        <v>20043</v>
      </c>
      <c r="I106" s="16">
        <f t="shared" si="12"/>
        <v>2266.86707886256</v>
      </c>
      <c r="J106" s="16">
        <f t="shared" si="13"/>
        <v>89.168299891450999</v>
      </c>
      <c r="K106" s="16">
        <f t="shared" si="14"/>
        <v>29.564223411269879</v>
      </c>
      <c r="L106" s="16">
        <f t="shared" si="15"/>
        <v>2115.8051293074327</v>
      </c>
      <c r="M106" s="16">
        <f t="shared" si="16"/>
        <v>234.19487069256729</v>
      </c>
      <c r="N106" s="16">
        <f t="shared" si="17"/>
        <v>54847.237458708318</v>
      </c>
      <c r="AU106">
        <v>102</v>
      </c>
      <c r="AV106">
        <v>3243</v>
      </c>
      <c r="AW106">
        <v>3224.2470578030866</v>
      </c>
    </row>
    <row r="107" spans="1:49" x14ac:dyDescent="0.2">
      <c r="A107" s="16">
        <v>20044</v>
      </c>
      <c r="B107" s="16">
        <v>3490</v>
      </c>
      <c r="C107" s="16">
        <v>101</v>
      </c>
      <c r="D107" s="16">
        <v>0</v>
      </c>
      <c r="E107" s="16">
        <v>0</v>
      </c>
      <c r="F107" s="16">
        <v>0</v>
      </c>
      <c r="G107" s="16">
        <v>1</v>
      </c>
      <c r="H107" s="16">
        <v>20044</v>
      </c>
      <c r="I107" s="16">
        <f t="shared" si="12"/>
        <v>3054.9273792451277</v>
      </c>
      <c r="J107" s="16">
        <f t="shared" si="13"/>
        <v>199.65510675980249</v>
      </c>
      <c r="K107" s="16">
        <f t="shared" si="14"/>
        <v>201.16490621250236</v>
      </c>
      <c r="L107" s="16">
        <f t="shared" si="15"/>
        <v>2467.3881149535118</v>
      </c>
      <c r="M107" s="16">
        <f t="shared" si="16"/>
        <v>1022.6118850464882</v>
      </c>
      <c r="N107" s="16">
        <f t="shared" si="17"/>
        <v>1045735.0674383319</v>
      </c>
      <c r="AU107">
        <v>103</v>
      </c>
      <c r="AV107">
        <v>3520</v>
      </c>
      <c r="AW107">
        <v>3419.9235664423986</v>
      </c>
    </row>
    <row r="108" spans="1:49" x14ac:dyDescent="0.2">
      <c r="A108" s="16">
        <v>20051</v>
      </c>
      <c r="B108" s="16">
        <v>3243</v>
      </c>
      <c r="C108" s="16">
        <v>102</v>
      </c>
      <c r="D108" s="16">
        <v>1</v>
      </c>
      <c r="E108" s="16">
        <v>0</v>
      </c>
      <c r="F108" s="16">
        <v>0</v>
      </c>
      <c r="G108" s="16">
        <v>0</v>
      </c>
      <c r="H108" s="16">
        <v>20051</v>
      </c>
      <c r="I108" s="16">
        <f t="shared" si="12"/>
        <v>3267.3989625966328</v>
      </c>
      <c r="J108" s="16">
        <f t="shared" si="13"/>
        <v>201.68124466512279</v>
      </c>
      <c r="K108" s="16">
        <f t="shared" si="14"/>
        <v>-28.688427558235297</v>
      </c>
      <c r="L108" s="16">
        <f t="shared" si="15"/>
        <v>3224.2470578030866</v>
      </c>
      <c r="M108" s="16">
        <f t="shared" si="16"/>
        <v>18.752942196913409</v>
      </c>
      <c r="N108" s="16">
        <f t="shared" si="17"/>
        <v>351.6728410407755</v>
      </c>
      <c r="AU108">
        <v>104</v>
      </c>
      <c r="AV108">
        <v>3678</v>
      </c>
      <c r="AW108">
        <v>3779.5343620570188</v>
      </c>
    </row>
    <row r="109" spans="1:49" x14ac:dyDescent="0.2">
      <c r="A109" s="16">
        <v>20052</v>
      </c>
      <c r="B109" s="16">
        <v>3520</v>
      </c>
      <c r="C109" s="16">
        <v>103</v>
      </c>
      <c r="D109" s="16">
        <v>0</v>
      </c>
      <c r="E109" s="16">
        <v>1</v>
      </c>
      <c r="F109" s="16">
        <v>0</v>
      </c>
      <c r="G109" s="16">
        <v>0</v>
      </c>
      <c r="H109" s="16">
        <v>20052</v>
      </c>
      <c r="I109" s="16">
        <f t="shared" si="12"/>
        <v>3537.4762623769466</v>
      </c>
      <c r="J109" s="16">
        <f t="shared" si="13"/>
        <v>212.49387626880258</v>
      </c>
      <c r="K109" s="16">
        <f t="shared" si="14"/>
        <v>-40.367302658514774</v>
      </c>
      <c r="L109" s="16">
        <f t="shared" si="15"/>
        <v>3419.9235664423986</v>
      </c>
      <c r="M109" s="16">
        <f t="shared" si="16"/>
        <v>100.07643355760138</v>
      </c>
      <c r="N109" s="16">
        <f t="shared" si="17"/>
        <v>10015.292553609002</v>
      </c>
    </row>
    <row r="110" spans="1:49" x14ac:dyDescent="0.2">
      <c r="A110" s="16">
        <v>20053</v>
      </c>
      <c r="B110" s="16">
        <v>3678</v>
      </c>
      <c r="C110" s="16">
        <v>104</v>
      </c>
      <c r="D110" s="16">
        <v>0</v>
      </c>
      <c r="E110" s="16">
        <v>0</v>
      </c>
      <c r="F110" s="16">
        <v>1</v>
      </c>
      <c r="G110" s="16">
        <v>0</v>
      </c>
      <c r="H110" s="16">
        <v>20053</v>
      </c>
      <c r="I110" s="16">
        <f t="shared" si="12"/>
        <v>3680.5776795375768</v>
      </c>
      <c r="J110" s="16">
        <f t="shared" si="13"/>
        <v>201.52372462560595</v>
      </c>
      <c r="K110" s="16">
        <f t="shared" si="14"/>
        <v>20.646840853358295</v>
      </c>
      <c r="L110" s="16">
        <f t="shared" si="15"/>
        <v>3779.5343620570188</v>
      </c>
      <c r="M110" s="16">
        <f t="shared" si="16"/>
        <v>-101.53436205701882</v>
      </c>
      <c r="N110" s="16">
        <f t="shared" si="17"/>
        <v>10309.226678325784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684F-0B83-414B-8740-D592213261CA}">
  <sheetPr>
    <tabColor theme="9"/>
  </sheetPr>
  <dimension ref="A1:S110"/>
  <sheetViews>
    <sheetView showGridLines="0" zoomScaleNormal="100" workbookViewId="0">
      <selection activeCell="P31" sqref="P31"/>
    </sheetView>
  </sheetViews>
  <sheetFormatPr baseColWidth="10" defaultColWidth="8.83203125" defaultRowHeight="15" x14ac:dyDescent="0.2"/>
  <cols>
    <col min="11" max="11" width="9.83203125" customWidth="1"/>
    <col min="15" max="15" width="14.5" bestFit="1" customWidth="1"/>
  </cols>
  <sheetData>
    <row r="1" spans="1:19" s="14" customFormat="1" ht="21" x14ac:dyDescent="0.25">
      <c r="A1" s="12" t="s">
        <v>48</v>
      </c>
      <c r="B1" s="13"/>
      <c r="C1" s="12" t="s">
        <v>47</v>
      </c>
    </row>
    <row r="3" spans="1:19" x14ac:dyDescent="0.2">
      <c r="A3" s="22" t="s">
        <v>35</v>
      </c>
      <c r="B3" s="22" t="s">
        <v>0</v>
      </c>
      <c r="C3" s="22" t="s">
        <v>36</v>
      </c>
      <c r="D3" s="22" t="s">
        <v>37</v>
      </c>
      <c r="E3" s="22" t="s">
        <v>38</v>
      </c>
      <c r="F3" s="22" t="s">
        <v>39</v>
      </c>
      <c r="G3" s="22" t="s">
        <v>40</v>
      </c>
      <c r="K3" s="39" t="s">
        <v>50</v>
      </c>
    </row>
    <row r="4" spans="1:19" x14ac:dyDescent="0.2">
      <c r="A4" s="34">
        <v>-4.7270858176325277</v>
      </c>
      <c r="B4" s="34">
        <v>13.603484761197622</v>
      </c>
      <c r="C4" s="34">
        <v>1.4706178269769496</v>
      </c>
      <c r="D4" s="34">
        <v>-1.6463682403097433</v>
      </c>
      <c r="E4" s="34">
        <v>-7.3213520790412954</v>
      </c>
      <c r="F4" s="34">
        <v>7.4971024923740881</v>
      </c>
      <c r="G4" s="34">
        <f>SUM(C4:F4)</f>
        <v>0</v>
      </c>
      <c r="K4" s="22" t="s">
        <v>28</v>
      </c>
      <c r="L4" s="22" t="s">
        <v>46</v>
      </c>
      <c r="M4" s="22" t="s">
        <v>45</v>
      </c>
    </row>
    <row r="5" spans="1:19" x14ac:dyDescent="0.2">
      <c r="K5" s="34">
        <v>0.68343817504071402</v>
      </c>
      <c r="L5" s="34">
        <v>0.15808852696941955</v>
      </c>
      <c r="M5" s="34">
        <v>0.27743791561138875</v>
      </c>
    </row>
    <row r="6" spans="1:19" x14ac:dyDescent="0.2">
      <c r="A6" s="11" t="s">
        <v>1</v>
      </c>
      <c r="B6" s="11" t="s">
        <v>2</v>
      </c>
      <c r="C6" s="11" t="s">
        <v>0</v>
      </c>
      <c r="D6" s="11" t="s">
        <v>36</v>
      </c>
      <c r="E6" s="11" t="s">
        <v>37</v>
      </c>
      <c r="F6" s="11" t="s">
        <v>38</v>
      </c>
      <c r="G6" s="11" t="s">
        <v>39</v>
      </c>
      <c r="H6" s="11" t="s">
        <v>1</v>
      </c>
      <c r="I6" s="1"/>
      <c r="J6" s="1"/>
      <c r="K6" s="1"/>
      <c r="L6" s="1"/>
    </row>
    <row r="7" spans="1:19" x14ac:dyDescent="0.2">
      <c r="A7" s="16">
        <v>19794</v>
      </c>
      <c r="B7" s="16">
        <v>19.539999959999999</v>
      </c>
      <c r="C7" s="16">
        <v>1</v>
      </c>
      <c r="D7" s="16">
        <v>0</v>
      </c>
      <c r="E7" s="16">
        <v>0</v>
      </c>
      <c r="F7" s="16">
        <v>0</v>
      </c>
      <c r="G7" s="16">
        <v>1</v>
      </c>
      <c r="H7" s="16">
        <v>19794</v>
      </c>
    </row>
    <row r="8" spans="1:19" x14ac:dyDescent="0.2">
      <c r="A8" s="16">
        <v>19801</v>
      </c>
      <c r="B8" s="16">
        <v>23.54999995</v>
      </c>
      <c r="C8" s="16">
        <v>2</v>
      </c>
      <c r="D8" s="16">
        <v>1</v>
      </c>
      <c r="E8" s="16">
        <v>0</v>
      </c>
      <c r="F8" s="16">
        <v>0</v>
      </c>
      <c r="G8" s="16">
        <v>0</v>
      </c>
      <c r="H8" s="16">
        <v>19801</v>
      </c>
    </row>
    <row r="9" spans="1:19" x14ac:dyDescent="0.2">
      <c r="A9" s="16">
        <v>19802</v>
      </c>
      <c r="B9" s="16">
        <v>32.568999890000001</v>
      </c>
      <c r="C9" s="16">
        <v>3</v>
      </c>
      <c r="D9" s="16">
        <v>0</v>
      </c>
      <c r="E9" s="16">
        <v>1</v>
      </c>
      <c r="F9" s="16">
        <v>0</v>
      </c>
      <c r="G9" s="16">
        <v>0</v>
      </c>
      <c r="H9" s="16">
        <v>19802</v>
      </c>
      <c r="K9" s="11" t="s">
        <v>44</v>
      </c>
    </row>
    <row r="10" spans="1:19" x14ac:dyDescent="0.2">
      <c r="A10" s="16">
        <v>19803</v>
      </c>
      <c r="B10" s="16">
        <v>41.466999889999997</v>
      </c>
      <c r="C10" s="16">
        <v>4</v>
      </c>
      <c r="D10" s="16">
        <v>0</v>
      </c>
      <c r="E10" s="16">
        <v>0</v>
      </c>
      <c r="F10" s="16">
        <v>1</v>
      </c>
      <c r="G10" s="16">
        <v>0</v>
      </c>
      <c r="H10" s="16">
        <v>19803</v>
      </c>
      <c r="K10" s="16">
        <f>E4</f>
        <v>-7.3213520790412954</v>
      </c>
    </row>
    <row r="11" spans="1:19" ht="16" thickBot="1" x14ac:dyDescent="0.25">
      <c r="A11" s="16">
        <v>19804</v>
      </c>
      <c r="B11" s="16">
        <v>67.620999810000001</v>
      </c>
      <c r="C11" s="16">
        <v>5</v>
      </c>
      <c r="D11" s="16">
        <v>0</v>
      </c>
      <c r="E11" s="16">
        <v>0</v>
      </c>
      <c r="F11" s="16">
        <v>0</v>
      </c>
      <c r="G11" s="16">
        <v>1</v>
      </c>
      <c r="H11" s="16">
        <v>19804</v>
      </c>
      <c r="K11" s="16">
        <f>F4</f>
        <v>7.4971024923740881</v>
      </c>
    </row>
    <row r="12" spans="1:19" ht="16" thickBot="1" x14ac:dyDescent="0.25">
      <c r="A12" s="16">
        <v>19811</v>
      </c>
      <c r="B12" s="16">
        <v>78.764999869999997</v>
      </c>
      <c r="C12" s="16">
        <v>6</v>
      </c>
      <c r="D12" s="16">
        <v>1</v>
      </c>
      <c r="E12" s="16">
        <v>0</v>
      </c>
      <c r="F12" s="16">
        <v>0</v>
      </c>
      <c r="G12" s="16">
        <v>0</v>
      </c>
      <c r="H12" s="16">
        <v>19811</v>
      </c>
      <c r="K12" s="16">
        <f>C4</f>
        <v>1.4706178269769496</v>
      </c>
      <c r="Q12" s="48" t="s">
        <v>51</v>
      </c>
    </row>
    <row r="13" spans="1:19" ht="16" thickBot="1" x14ac:dyDescent="0.25">
      <c r="A13" s="16">
        <v>19812</v>
      </c>
      <c r="B13" s="16">
        <v>90.718999859999997</v>
      </c>
      <c r="C13" s="16">
        <v>7</v>
      </c>
      <c r="D13" s="16">
        <v>0</v>
      </c>
      <c r="E13" s="16">
        <v>1</v>
      </c>
      <c r="F13" s="16">
        <v>0</v>
      </c>
      <c r="G13" s="16">
        <v>0</v>
      </c>
      <c r="H13" s="16">
        <v>19812</v>
      </c>
      <c r="I13" s="11" t="s">
        <v>43</v>
      </c>
      <c r="J13" s="11" t="s">
        <v>0</v>
      </c>
      <c r="K13" s="16">
        <f>D4</f>
        <v>-1.6463682403097433</v>
      </c>
      <c r="L13" s="11" t="s">
        <v>41</v>
      </c>
      <c r="M13" s="11" t="s">
        <v>26</v>
      </c>
      <c r="N13" s="11" t="s">
        <v>27</v>
      </c>
      <c r="O13" s="11" t="s">
        <v>29</v>
      </c>
      <c r="Q13" s="31" t="s">
        <v>42</v>
      </c>
      <c r="R13" s="32" t="s">
        <v>1</v>
      </c>
      <c r="S13" s="33" t="s">
        <v>41</v>
      </c>
    </row>
    <row r="14" spans="1:19" x14ac:dyDescent="0.2">
      <c r="A14" s="16">
        <v>19813</v>
      </c>
      <c r="B14" s="16">
        <v>97.677999970000002</v>
      </c>
      <c r="C14" s="16">
        <v>8</v>
      </c>
      <c r="D14" s="16">
        <v>0</v>
      </c>
      <c r="E14" s="16">
        <v>0</v>
      </c>
      <c r="F14" s="16">
        <v>1</v>
      </c>
      <c r="G14" s="16">
        <v>0</v>
      </c>
      <c r="H14" s="16">
        <v>19813</v>
      </c>
      <c r="I14" s="16">
        <f>B14-K10</f>
        <v>104.99935204904129</v>
      </c>
      <c r="J14" s="16">
        <f>B4</f>
        <v>13.603484761197622</v>
      </c>
      <c r="K14" s="16">
        <f>E4</f>
        <v>-7.3213520790412954</v>
      </c>
      <c r="L14" s="16"/>
      <c r="M14" s="16"/>
      <c r="N14" s="16"/>
      <c r="Q14" s="45">
        <v>1</v>
      </c>
      <c r="R14" s="46">
        <v>20054</v>
      </c>
      <c r="S14" s="47">
        <f>$I$110+$J$110*Q14+K107</f>
        <v>4083.2663103756854</v>
      </c>
    </row>
    <row r="15" spans="1:19" x14ac:dyDescent="0.2">
      <c r="A15" s="16">
        <v>19814</v>
      </c>
      <c r="B15" s="16">
        <v>133.553</v>
      </c>
      <c r="C15" s="16">
        <v>9</v>
      </c>
      <c r="D15" s="16">
        <v>0</v>
      </c>
      <c r="E15" s="16">
        <v>0</v>
      </c>
      <c r="F15" s="16">
        <v>0</v>
      </c>
      <c r="G15" s="16">
        <v>1</v>
      </c>
      <c r="H15" s="16">
        <v>19814</v>
      </c>
      <c r="I15" s="16">
        <f t="shared" ref="I15:I46" si="0">$K$5*(B15-K11)+(1-$K$5)*(I14+J14)</f>
        <v>123.69654301172875</v>
      </c>
      <c r="J15" s="16">
        <f t="shared" ref="J15:J46" si="1">$L$5*(I15-I14)+(1-$L$5)*J14</f>
        <v>14.408741271406148</v>
      </c>
      <c r="K15" s="16">
        <f t="shared" ref="K15:K46" si="2">$M$5*(B15-I15)+(1-$M$5)*K11</f>
        <v>8.1516768859041555</v>
      </c>
      <c r="L15" s="16">
        <f t="shared" ref="L15:L46" si="3">I14+J14+K11</f>
        <v>126.099939302613</v>
      </c>
      <c r="M15" s="16">
        <f t="shared" ref="M15:M46" si="4">B15-L15</f>
        <v>7.4530606973870022</v>
      </c>
      <c r="N15" s="16">
        <f t="shared" ref="N15:N46" si="5">M15^2</f>
        <v>55.548113758934825</v>
      </c>
      <c r="O15" s="36">
        <f>SUM(N15:N110)</f>
        <v>5740486.5296955435</v>
      </c>
      <c r="Q15" s="40">
        <v>2</v>
      </c>
      <c r="R15" s="35">
        <v>20061</v>
      </c>
      <c r="S15" s="41">
        <f>$I$110+$J$110*Q15+K108</f>
        <v>4054.9367012305538</v>
      </c>
    </row>
    <row r="16" spans="1:19" x14ac:dyDescent="0.2">
      <c r="A16" s="16">
        <v>19821</v>
      </c>
      <c r="B16" s="16">
        <v>131.0189996</v>
      </c>
      <c r="C16" s="16">
        <v>10</v>
      </c>
      <c r="D16" s="16">
        <v>1</v>
      </c>
      <c r="E16" s="16">
        <v>0</v>
      </c>
      <c r="F16" s="16">
        <v>0</v>
      </c>
      <c r="G16" s="16">
        <v>0</v>
      </c>
      <c r="H16" s="16">
        <v>19821</v>
      </c>
      <c r="I16" s="16">
        <f t="shared" si="0"/>
        <v>132.25717044762274</v>
      </c>
      <c r="J16" s="16">
        <f t="shared" si="1"/>
        <v>13.48422156960055</v>
      </c>
      <c r="K16" s="16">
        <f t="shared" si="2"/>
        <v>0.71909714326427532</v>
      </c>
      <c r="L16" s="16">
        <f t="shared" si="3"/>
        <v>139.57590211011185</v>
      </c>
      <c r="M16" s="16">
        <f t="shared" si="4"/>
        <v>-8.5569025101118541</v>
      </c>
      <c r="N16" s="16">
        <f t="shared" si="5"/>
        <v>73.220580567558542</v>
      </c>
      <c r="Q16" s="40">
        <v>3</v>
      </c>
      <c r="R16" s="35">
        <v>20062</v>
      </c>
      <c r="S16" s="41">
        <f>$I$110+$J$110*Q16+K109</f>
        <v>4244.7815507558798</v>
      </c>
    </row>
    <row r="17" spans="1:19" ht="16" thickBot="1" x14ac:dyDescent="0.25">
      <c r="A17" s="16">
        <v>19822</v>
      </c>
      <c r="B17" s="16">
        <v>142.6809998</v>
      </c>
      <c r="C17" s="16">
        <v>11</v>
      </c>
      <c r="D17" s="16">
        <v>0</v>
      </c>
      <c r="E17" s="16">
        <v>1</v>
      </c>
      <c r="F17" s="16">
        <v>0</v>
      </c>
      <c r="G17" s="16">
        <v>0</v>
      </c>
      <c r="H17" s="16">
        <v>19822</v>
      </c>
      <c r="I17" s="16">
        <f t="shared" si="0"/>
        <v>144.77499405097768</v>
      </c>
      <c r="J17" s="16">
        <f t="shared" si="1"/>
        <v>13.331445138650539</v>
      </c>
      <c r="K17" s="16">
        <f t="shared" si="2"/>
        <v>-1.7705566676828988</v>
      </c>
      <c r="L17" s="16">
        <f t="shared" si="3"/>
        <v>144.09502377691354</v>
      </c>
      <c r="M17" s="16">
        <f t="shared" si="4"/>
        <v>-1.4140239769135405</v>
      </c>
      <c r="N17" s="16">
        <f t="shared" si="5"/>
        <v>1.9994638072863851</v>
      </c>
      <c r="Q17" s="42">
        <v>4</v>
      </c>
      <c r="R17" s="43">
        <v>20063</v>
      </c>
      <c r="S17" s="44">
        <f>$I$110+$J$110*Q17+K110</f>
        <v>4507.3194188933594</v>
      </c>
    </row>
    <row r="18" spans="1:19" x14ac:dyDescent="0.2">
      <c r="A18" s="16">
        <v>19823</v>
      </c>
      <c r="B18" s="16">
        <v>175.80799959999999</v>
      </c>
      <c r="C18" s="16">
        <v>12</v>
      </c>
      <c r="D18" s="16">
        <v>0</v>
      </c>
      <c r="E18" s="16">
        <v>0</v>
      </c>
      <c r="F18" s="16">
        <v>1</v>
      </c>
      <c r="G18" s="16">
        <v>0</v>
      </c>
      <c r="H18" s="16">
        <v>19823</v>
      </c>
      <c r="I18" s="16">
        <f t="shared" si="0"/>
        <v>175.20805283559619</v>
      </c>
      <c r="J18" s="16">
        <f t="shared" si="1"/>
        <v>16.03501404874174</v>
      </c>
      <c r="K18" s="16">
        <f t="shared" si="2"/>
        <v>-5.1236834389809847</v>
      </c>
      <c r="L18" s="16">
        <f t="shared" si="3"/>
        <v>150.78508711058691</v>
      </c>
      <c r="M18" s="16">
        <f t="shared" si="4"/>
        <v>25.022912489413073</v>
      </c>
      <c r="N18" s="16">
        <f t="shared" si="5"/>
        <v>626.14614945282483</v>
      </c>
    </row>
    <row r="19" spans="1:19" x14ac:dyDescent="0.2">
      <c r="A19" s="16">
        <v>19824</v>
      </c>
      <c r="B19" s="16">
        <v>214.2929997</v>
      </c>
      <c r="C19" s="16">
        <v>13</v>
      </c>
      <c r="D19" s="16">
        <v>0</v>
      </c>
      <c r="E19" s="16">
        <v>0</v>
      </c>
      <c r="F19" s="16">
        <v>0</v>
      </c>
      <c r="G19" s="16">
        <v>1</v>
      </c>
      <c r="H19" s="16">
        <v>19824</v>
      </c>
      <c r="I19" s="16">
        <f t="shared" si="0"/>
        <v>201.42510372826118</v>
      </c>
      <c r="J19" s="16">
        <f t="shared" si="1"/>
        <v>17.644677254945922</v>
      </c>
      <c r="K19" s="16">
        <f t="shared" si="2"/>
        <v>9.460134878644773</v>
      </c>
      <c r="L19" s="16">
        <f t="shared" si="3"/>
        <v>199.39474377024209</v>
      </c>
      <c r="M19" s="16">
        <f t="shared" si="4"/>
        <v>14.898255929757909</v>
      </c>
      <c r="N19" s="16">
        <f t="shared" si="5"/>
        <v>221.9580297485667</v>
      </c>
    </row>
    <row r="20" spans="1:19" x14ac:dyDescent="0.2">
      <c r="A20" s="16">
        <v>19831</v>
      </c>
      <c r="B20" s="16">
        <v>227.98199990000001</v>
      </c>
      <c r="C20" s="16">
        <v>14</v>
      </c>
      <c r="D20" s="16">
        <v>1</v>
      </c>
      <c r="E20" s="16">
        <v>0</v>
      </c>
      <c r="F20" s="16">
        <v>0</v>
      </c>
      <c r="G20" s="16">
        <v>0</v>
      </c>
      <c r="H20" s="16">
        <v>19831</v>
      </c>
      <c r="I20" s="16">
        <f t="shared" si="0"/>
        <v>224.66927317599385</v>
      </c>
      <c r="J20" s="16">
        <f t="shared" si="1"/>
        <v>18.529892727480345</v>
      </c>
      <c r="K20" s="16">
        <f t="shared" si="2"/>
        <v>1.4386683280133423</v>
      </c>
      <c r="L20" s="16">
        <f t="shared" si="3"/>
        <v>219.78887812647136</v>
      </c>
      <c r="M20" s="16">
        <f t="shared" si="4"/>
        <v>8.1931217735286452</v>
      </c>
      <c r="N20" s="16">
        <f t="shared" si="5"/>
        <v>67.12724439586917</v>
      </c>
    </row>
    <row r="21" spans="1:19" x14ac:dyDescent="0.2">
      <c r="A21" s="16">
        <v>19832</v>
      </c>
      <c r="B21" s="16">
        <v>267.28399940000003</v>
      </c>
      <c r="C21" s="16">
        <v>15</v>
      </c>
      <c r="D21" s="16">
        <v>0</v>
      </c>
      <c r="E21" s="16">
        <v>1</v>
      </c>
      <c r="F21" s="16">
        <v>0</v>
      </c>
      <c r="G21" s="16">
        <v>0</v>
      </c>
      <c r="H21" s="16">
        <v>19832</v>
      </c>
      <c r="I21" s="16">
        <f t="shared" si="0"/>
        <v>260.86972657226664</v>
      </c>
      <c r="J21" s="16">
        <f t="shared" si="1"/>
        <v>21.323405634333504</v>
      </c>
      <c r="K21" s="16">
        <f t="shared" si="2"/>
        <v>0.50022536716000965</v>
      </c>
      <c r="L21" s="16">
        <f t="shared" si="3"/>
        <v>241.42860923579127</v>
      </c>
      <c r="M21" s="16">
        <f t="shared" si="4"/>
        <v>25.855390164208757</v>
      </c>
      <c r="N21" s="16">
        <f t="shared" si="5"/>
        <v>668.50120054346291</v>
      </c>
    </row>
    <row r="22" spans="1:19" x14ac:dyDescent="0.2">
      <c r="A22" s="16">
        <v>19833</v>
      </c>
      <c r="B22" s="16">
        <v>273.2099991</v>
      </c>
      <c r="C22" s="16">
        <v>16</v>
      </c>
      <c r="D22" s="16">
        <v>0</v>
      </c>
      <c r="E22" s="16">
        <v>0</v>
      </c>
      <c r="F22" s="16">
        <v>1</v>
      </c>
      <c r="G22" s="16">
        <v>0</v>
      </c>
      <c r="H22" s="16">
        <v>19833</v>
      </c>
      <c r="I22" s="16">
        <f t="shared" si="0"/>
        <v>279.55543696910104</v>
      </c>
      <c r="J22" s="16">
        <f t="shared" si="1"/>
        <v>20.906416279643018</v>
      </c>
      <c r="K22" s="16">
        <f t="shared" si="2"/>
        <v>-5.4626444414624711</v>
      </c>
      <c r="L22" s="16">
        <f t="shared" si="3"/>
        <v>277.06944876761912</v>
      </c>
      <c r="M22" s="16">
        <f t="shared" si="4"/>
        <v>-3.859449667619117</v>
      </c>
      <c r="N22" s="16">
        <f t="shared" si="5"/>
        <v>14.895351736885313</v>
      </c>
    </row>
    <row r="23" spans="1:19" x14ac:dyDescent="0.2">
      <c r="A23" s="16">
        <v>19834</v>
      </c>
      <c r="B23" s="16">
        <v>316.2279997</v>
      </c>
      <c r="C23" s="16">
        <v>17</v>
      </c>
      <c r="D23" s="16">
        <v>0</v>
      </c>
      <c r="E23" s="16">
        <v>0</v>
      </c>
      <c r="F23" s="16">
        <v>0</v>
      </c>
      <c r="G23" s="16">
        <v>1</v>
      </c>
      <c r="H23" s="16">
        <v>19834</v>
      </c>
      <c r="I23" s="16">
        <f t="shared" si="0"/>
        <v>304.77162228971503</v>
      </c>
      <c r="J23" s="16">
        <f t="shared" si="1"/>
        <v>21.587741318908527</v>
      </c>
      <c r="K23" s="16">
        <f t="shared" si="2"/>
        <v>10.013968245677832</v>
      </c>
      <c r="L23" s="16">
        <f t="shared" si="3"/>
        <v>309.92198812738883</v>
      </c>
      <c r="M23" s="16">
        <f t="shared" si="4"/>
        <v>6.306011572611169</v>
      </c>
      <c r="N23" s="16">
        <f t="shared" si="5"/>
        <v>39.765781953905986</v>
      </c>
    </row>
    <row r="24" spans="1:19" x14ac:dyDescent="0.2">
      <c r="A24" s="16">
        <v>19841</v>
      </c>
      <c r="B24" s="16">
        <v>300.10199929999999</v>
      </c>
      <c r="C24" s="16">
        <v>18</v>
      </c>
      <c r="D24" s="16">
        <v>1</v>
      </c>
      <c r="E24" s="16">
        <v>0</v>
      </c>
      <c r="F24" s="16">
        <v>0</v>
      </c>
      <c r="G24" s="16">
        <v>0</v>
      </c>
      <c r="H24" s="16">
        <v>19841</v>
      </c>
      <c r="I24" s="16">
        <f t="shared" si="0"/>
        <v>307.43083760757236</v>
      </c>
      <c r="J24" s="16">
        <f t="shared" si="1"/>
        <v>18.595358525699986</v>
      </c>
      <c r="K24" s="16">
        <f t="shared" si="2"/>
        <v>-0.99377043807257714</v>
      </c>
      <c r="L24" s="16">
        <f t="shared" si="3"/>
        <v>327.7980319366369</v>
      </c>
      <c r="M24" s="16">
        <f t="shared" si="4"/>
        <v>-27.696032636636915</v>
      </c>
      <c r="N24" s="16">
        <f t="shared" si="5"/>
        <v>767.07022380965714</v>
      </c>
    </row>
    <row r="25" spans="1:19" x14ac:dyDescent="0.2">
      <c r="A25" s="16">
        <v>19842</v>
      </c>
      <c r="B25" s="16">
        <v>422.14299970000002</v>
      </c>
      <c r="C25" s="16">
        <v>19</v>
      </c>
      <c r="D25" s="16">
        <v>0</v>
      </c>
      <c r="E25" s="16">
        <v>1</v>
      </c>
      <c r="F25" s="16">
        <v>0</v>
      </c>
      <c r="G25" s="16">
        <v>0</v>
      </c>
      <c r="H25" s="16">
        <v>19842</v>
      </c>
      <c r="I25" s="16">
        <f t="shared" si="0"/>
        <v>391.37421584162257</v>
      </c>
      <c r="J25" s="16">
        <f t="shared" si="1"/>
        <v>28.926130701761672</v>
      </c>
      <c r="K25" s="16">
        <f t="shared" si="2"/>
        <v>8.8978711435247781</v>
      </c>
      <c r="L25" s="16">
        <f t="shared" si="3"/>
        <v>326.52642150043232</v>
      </c>
      <c r="M25" s="16">
        <f t="shared" si="4"/>
        <v>95.616578199567698</v>
      </c>
      <c r="N25" s="16">
        <f t="shared" si="5"/>
        <v>9142.5300265940441</v>
      </c>
    </row>
    <row r="26" spans="1:19" x14ac:dyDescent="0.2">
      <c r="A26" s="16">
        <v>19843</v>
      </c>
      <c r="B26" s="16">
        <v>477.39899919999999</v>
      </c>
      <c r="C26" s="16">
        <v>20</v>
      </c>
      <c r="D26" s="16">
        <v>0</v>
      </c>
      <c r="E26" s="16">
        <v>0</v>
      </c>
      <c r="F26" s="16">
        <v>1</v>
      </c>
      <c r="G26" s="16">
        <v>0</v>
      </c>
      <c r="H26" s="16">
        <v>19843</v>
      </c>
      <c r="I26" s="16">
        <f t="shared" si="0"/>
        <v>463.0571252602748</v>
      </c>
      <c r="J26" s="16">
        <f t="shared" si="1"/>
        <v>35.685486867072328</v>
      </c>
      <c r="K26" s="16">
        <f t="shared" si="2"/>
        <v>3.1879857901668807E-2</v>
      </c>
      <c r="L26" s="16">
        <f t="shared" si="3"/>
        <v>414.83770210192176</v>
      </c>
      <c r="M26" s="16">
        <f t="shared" si="4"/>
        <v>62.561297098078228</v>
      </c>
      <c r="N26" s="16">
        <f t="shared" si="5"/>
        <v>3913.9158945940112</v>
      </c>
    </row>
    <row r="27" spans="1:19" x14ac:dyDescent="0.2">
      <c r="A27" s="16">
        <v>19844</v>
      </c>
      <c r="B27" s="16">
        <v>698.29599949999999</v>
      </c>
      <c r="C27" s="16">
        <v>21</v>
      </c>
      <c r="D27" s="16">
        <v>0</v>
      </c>
      <c r="E27" s="16">
        <v>0</v>
      </c>
      <c r="F27" s="16">
        <v>0</v>
      </c>
      <c r="G27" s="16">
        <v>1</v>
      </c>
      <c r="H27" s="16">
        <v>19844</v>
      </c>
      <c r="I27" s="16">
        <f t="shared" si="0"/>
        <v>628.28108683376399</v>
      </c>
      <c r="J27" s="16">
        <f t="shared" si="1"/>
        <v>56.164033519275179</v>
      </c>
      <c r="K27" s="16">
        <f t="shared" si="2"/>
        <v>26.660505200432276</v>
      </c>
      <c r="L27" s="16">
        <f t="shared" si="3"/>
        <v>508.75658037302497</v>
      </c>
      <c r="M27" s="16">
        <f t="shared" si="4"/>
        <v>189.53941912697502</v>
      </c>
      <c r="N27" s="16">
        <f t="shared" si="5"/>
        <v>35925.191402991106</v>
      </c>
    </row>
    <row r="28" spans="1:19" x14ac:dyDescent="0.2">
      <c r="A28" s="16">
        <v>19851</v>
      </c>
      <c r="B28" s="16">
        <v>435.34399989999997</v>
      </c>
      <c r="C28" s="16">
        <v>22</v>
      </c>
      <c r="D28" s="16">
        <v>1</v>
      </c>
      <c r="E28" s="16">
        <v>0</v>
      </c>
      <c r="F28" s="16">
        <v>0</v>
      </c>
      <c r="G28" s="16">
        <v>0</v>
      </c>
      <c r="H28" s="16">
        <v>19851</v>
      </c>
      <c r="I28" s="16">
        <f t="shared" si="0"/>
        <v>514.87908584462275</v>
      </c>
      <c r="J28" s="16">
        <f t="shared" si="1"/>
        <v>29.357588899793861</v>
      </c>
      <c r="K28" s="16">
        <f t="shared" si="2"/>
        <v>-22.784109301586309</v>
      </c>
      <c r="L28" s="16">
        <f t="shared" si="3"/>
        <v>683.45134991496661</v>
      </c>
      <c r="M28" s="16">
        <f t="shared" si="4"/>
        <v>-248.10735001496664</v>
      </c>
      <c r="N28" s="16">
        <f t="shared" si="5"/>
        <v>61557.257131449165</v>
      </c>
    </row>
    <row r="29" spans="1:19" x14ac:dyDescent="0.2">
      <c r="A29" s="16">
        <v>19852</v>
      </c>
      <c r="B29" s="16">
        <v>374.92899990000001</v>
      </c>
      <c r="C29" s="16">
        <v>23</v>
      </c>
      <c r="D29" s="16">
        <v>0</v>
      </c>
      <c r="E29" s="16">
        <v>1</v>
      </c>
      <c r="F29" s="16">
        <v>0</v>
      </c>
      <c r="G29" s="16">
        <v>0</v>
      </c>
      <c r="H29" s="16">
        <v>19852</v>
      </c>
      <c r="I29" s="16">
        <f t="shared" si="0"/>
        <v>422.4442016122839</v>
      </c>
      <c r="J29" s="16">
        <f t="shared" si="1"/>
        <v>10.103596226372394</v>
      </c>
      <c r="K29" s="16">
        <f t="shared" si="2"/>
        <v>-6.753254202824194</v>
      </c>
      <c r="L29" s="16">
        <f t="shared" si="3"/>
        <v>553.13454588794139</v>
      </c>
      <c r="M29" s="16">
        <f t="shared" si="4"/>
        <v>-178.20554598794138</v>
      </c>
      <c r="N29" s="16">
        <f t="shared" si="5"/>
        <v>31757.21662086029</v>
      </c>
    </row>
    <row r="30" spans="1:19" x14ac:dyDescent="0.2">
      <c r="A30" s="16">
        <v>19853</v>
      </c>
      <c r="B30" s="16">
        <v>409.70899960000003</v>
      </c>
      <c r="C30" s="16">
        <v>24</v>
      </c>
      <c r="D30" s="16">
        <v>0</v>
      </c>
      <c r="E30" s="16">
        <v>0</v>
      </c>
      <c r="F30" s="16">
        <v>1</v>
      </c>
      <c r="G30" s="16">
        <v>0</v>
      </c>
      <c r="H30" s="16">
        <v>19853</v>
      </c>
      <c r="I30" s="16">
        <f t="shared" si="0"/>
        <v>416.91710333840115</v>
      </c>
      <c r="J30" s="16">
        <f t="shared" si="1"/>
        <v>7.6325627573180501</v>
      </c>
      <c r="K30" s="16">
        <f t="shared" si="2"/>
        <v>-1.9767661001172234</v>
      </c>
      <c r="L30" s="16">
        <f t="shared" si="3"/>
        <v>432.57967769655801</v>
      </c>
      <c r="M30" s="16">
        <f t="shared" si="4"/>
        <v>-22.870678096557981</v>
      </c>
      <c r="N30" s="16">
        <f t="shared" si="5"/>
        <v>523.06791659637702</v>
      </c>
    </row>
    <row r="31" spans="1:19" x14ac:dyDescent="0.2">
      <c r="A31" s="16">
        <v>19854</v>
      </c>
      <c r="B31" s="16">
        <v>533.88999939999997</v>
      </c>
      <c r="C31" s="16">
        <v>25</v>
      </c>
      <c r="D31" s="16">
        <v>0</v>
      </c>
      <c r="E31" s="16">
        <v>0</v>
      </c>
      <c r="F31" s="16">
        <v>0</v>
      </c>
      <c r="G31" s="16">
        <v>1</v>
      </c>
      <c r="H31" s="16">
        <v>19854</v>
      </c>
      <c r="I31" s="16">
        <f t="shared" si="0"/>
        <v>481.0562169276933</v>
      </c>
      <c r="J31" s="16">
        <f t="shared" si="1"/>
        <v>16.565600142467467</v>
      </c>
      <c r="K31" s="16">
        <f t="shared" si="2"/>
        <v>33.92196469146004</v>
      </c>
      <c r="L31" s="16">
        <f t="shared" si="3"/>
        <v>451.21017129615149</v>
      </c>
      <c r="M31" s="16">
        <f t="shared" si="4"/>
        <v>82.679828103848479</v>
      </c>
      <c r="N31" s="16">
        <f t="shared" si="5"/>
        <v>6835.9539752819328</v>
      </c>
    </row>
    <row r="32" spans="1:19" x14ac:dyDescent="0.2">
      <c r="A32" s="16">
        <v>19861</v>
      </c>
      <c r="B32" s="16">
        <v>408.9429998</v>
      </c>
      <c r="C32" s="16">
        <v>26</v>
      </c>
      <c r="D32" s="16">
        <v>1</v>
      </c>
      <c r="E32" s="16">
        <v>0</v>
      </c>
      <c r="F32" s="16">
        <v>0</v>
      </c>
      <c r="G32" s="16">
        <v>0</v>
      </c>
      <c r="H32" s="16">
        <v>19861</v>
      </c>
      <c r="I32" s="16">
        <f t="shared" si="0"/>
        <v>452.58685811127737</v>
      </c>
      <c r="J32" s="16">
        <f t="shared" si="1"/>
        <v>9.4460898185293267</v>
      </c>
      <c r="K32" s="16">
        <f t="shared" si="2"/>
        <v>-28.571394587011728</v>
      </c>
      <c r="L32" s="16">
        <f t="shared" si="3"/>
        <v>474.83770776857449</v>
      </c>
      <c r="M32" s="16">
        <f t="shared" si="4"/>
        <v>-65.894707968574494</v>
      </c>
      <c r="N32" s="16">
        <f t="shared" si="5"/>
        <v>4342.1125382637147</v>
      </c>
    </row>
    <row r="33" spans="1:14" x14ac:dyDescent="0.2">
      <c r="A33" s="16">
        <v>19862</v>
      </c>
      <c r="B33" s="16">
        <v>448.27899930000001</v>
      </c>
      <c r="C33" s="16">
        <v>27</v>
      </c>
      <c r="D33" s="16">
        <v>0</v>
      </c>
      <c r="E33" s="16">
        <v>1</v>
      </c>
      <c r="F33" s="16">
        <v>0</v>
      </c>
      <c r="G33" s="16">
        <v>0</v>
      </c>
      <c r="H33" s="16">
        <v>19862</v>
      </c>
      <c r="I33" s="16">
        <f t="shared" si="0"/>
        <v>457.24840610661209</v>
      </c>
      <c r="J33" s="16">
        <f t="shared" si="1"/>
        <v>8.6897086494769127</v>
      </c>
      <c r="K33" s="16">
        <f t="shared" si="2"/>
        <v>-7.3680989618958579</v>
      </c>
      <c r="L33" s="16">
        <f t="shared" si="3"/>
        <v>455.27969372698254</v>
      </c>
      <c r="M33" s="16">
        <f t="shared" si="4"/>
        <v>-7.000694426982534</v>
      </c>
      <c r="N33" s="16">
        <f t="shared" si="5"/>
        <v>49.00972245998431</v>
      </c>
    </row>
    <row r="34" spans="1:14" x14ac:dyDescent="0.2">
      <c r="A34" s="16">
        <v>19863</v>
      </c>
      <c r="B34" s="16">
        <v>510.78599930000001</v>
      </c>
      <c r="C34" s="16">
        <v>28</v>
      </c>
      <c r="D34" s="16">
        <v>0</v>
      </c>
      <c r="E34" s="16">
        <v>0</v>
      </c>
      <c r="F34" s="16">
        <v>1</v>
      </c>
      <c r="G34" s="16">
        <v>0</v>
      </c>
      <c r="H34" s="16">
        <v>19863</v>
      </c>
      <c r="I34" s="16">
        <f t="shared" si="0"/>
        <v>497.9398685391626</v>
      </c>
      <c r="J34" s="16">
        <f t="shared" si="1"/>
        <v>13.748818765481067</v>
      </c>
      <c r="K34" s="16">
        <f t="shared" si="2"/>
        <v>2.1356675083086278</v>
      </c>
      <c r="L34" s="16">
        <f t="shared" si="3"/>
        <v>463.96134865597179</v>
      </c>
      <c r="M34" s="16">
        <f t="shared" si="4"/>
        <v>46.824650644028225</v>
      </c>
      <c r="N34" s="16">
        <f t="shared" si="5"/>
        <v>2192.5479079352926</v>
      </c>
    </row>
    <row r="35" spans="1:14" x14ac:dyDescent="0.2">
      <c r="A35" s="16">
        <v>19864</v>
      </c>
      <c r="B35" s="16">
        <v>662.25299840000002</v>
      </c>
      <c r="C35" s="16">
        <v>29</v>
      </c>
      <c r="D35" s="16">
        <v>0</v>
      </c>
      <c r="E35" s="16">
        <v>0</v>
      </c>
      <c r="F35" s="16">
        <v>0</v>
      </c>
      <c r="G35" s="16">
        <v>1</v>
      </c>
      <c r="H35" s="16">
        <v>19864</v>
      </c>
      <c r="I35" s="16">
        <f t="shared" si="0"/>
        <v>591.40651966338942</v>
      </c>
      <c r="J35" s="16">
        <f t="shared" si="1"/>
        <v>26.351293456270312</v>
      </c>
      <c r="K35" s="16">
        <f t="shared" si="2"/>
        <v>44.166224903110063</v>
      </c>
      <c r="L35" s="16">
        <f t="shared" si="3"/>
        <v>545.61065199610368</v>
      </c>
      <c r="M35" s="16">
        <f t="shared" si="4"/>
        <v>116.64234640389634</v>
      </c>
      <c r="N35" s="16">
        <f t="shared" si="5"/>
        <v>13605.436974606549</v>
      </c>
    </row>
    <row r="36" spans="1:14" x14ac:dyDescent="0.2">
      <c r="A36" s="16">
        <v>19871</v>
      </c>
      <c r="B36" s="16">
        <v>575.32699969999999</v>
      </c>
      <c r="C36" s="16">
        <v>30</v>
      </c>
      <c r="D36" s="16">
        <v>1</v>
      </c>
      <c r="E36" s="16">
        <v>0</v>
      </c>
      <c r="F36" s="16">
        <v>0</v>
      </c>
      <c r="G36" s="16">
        <v>0</v>
      </c>
      <c r="H36" s="16">
        <v>19871</v>
      </c>
      <c r="I36" s="16">
        <f t="shared" si="0"/>
        <v>608.28575720554988</v>
      </c>
      <c r="J36" s="16">
        <f t="shared" si="1"/>
        <v>24.853870089436708</v>
      </c>
      <c r="K36" s="16">
        <f t="shared" si="2"/>
        <v>-29.788615410161654</v>
      </c>
      <c r="L36" s="16">
        <f t="shared" si="3"/>
        <v>589.18641853264808</v>
      </c>
      <c r="M36" s="16">
        <f t="shared" si="4"/>
        <v>-13.859418832648089</v>
      </c>
      <c r="N36" s="16">
        <f t="shared" si="5"/>
        <v>192.08349037876053</v>
      </c>
    </row>
    <row r="37" spans="1:14" x14ac:dyDescent="0.2">
      <c r="A37" s="16">
        <v>19872</v>
      </c>
      <c r="B37" s="16">
        <v>637.06399920000001</v>
      </c>
      <c r="C37" s="16">
        <v>31</v>
      </c>
      <c r="D37" s="16">
        <v>0</v>
      </c>
      <c r="E37" s="16">
        <v>1</v>
      </c>
      <c r="F37" s="16">
        <v>0</v>
      </c>
      <c r="G37" s="16">
        <v>0</v>
      </c>
      <c r="H37" s="16">
        <v>19872</v>
      </c>
      <c r="I37" s="16">
        <f t="shared" si="0"/>
        <v>640.85733297596744</v>
      </c>
      <c r="J37" s="16">
        <f t="shared" si="1"/>
        <v>26.07395081212649</v>
      </c>
      <c r="K37" s="16">
        <f t="shared" si="2"/>
        <v>-6.3763235599117154</v>
      </c>
      <c r="L37" s="16">
        <f t="shared" si="3"/>
        <v>625.77152833309071</v>
      </c>
      <c r="M37" s="16">
        <f t="shared" si="4"/>
        <v>11.292470866909298</v>
      </c>
      <c r="N37" s="16">
        <f t="shared" si="5"/>
        <v>127.51989827999523</v>
      </c>
    </row>
    <row r="38" spans="1:14" x14ac:dyDescent="0.2">
      <c r="A38" s="16">
        <v>19873</v>
      </c>
      <c r="B38" s="16">
        <v>786.42399980000005</v>
      </c>
      <c r="C38" s="16">
        <v>32</v>
      </c>
      <c r="D38" s="16">
        <v>0</v>
      </c>
      <c r="E38" s="16">
        <v>0</v>
      </c>
      <c r="F38" s="16">
        <v>1</v>
      </c>
      <c r="G38" s="16">
        <v>0</v>
      </c>
      <c r="H38" s="16">
        <v>19873</v>
      </c>
      <c r="I38" s="16">
        <f t="shared" si="0"/>
        <v>747.13757084555709</v>
      </c>
      <c r="J38" s="16">
        <f t="shared" si="1"/>
        <v>38.753644586727262</v>
      </c>
      <c r="K38" s="16">
        <f t="shared" si="2"/>
        <v>12.442697327300078</v>
      </c>
      <c r="L38" s="16">
        <f t="shared" si="3"/>
        <v>669.06695129640252</v>
      </c>
      <c r="M38" s="16">
        <f t="shared" si="4"/>
        <v>117.35704850359753</v>
      </c>
      <c r="N38" s="16">
        <f t="shared" si="5"/>
        <v>13772.676833475742</v>
      </c>
    </row>
    <row r="39" spans="1:14" x14ac:dyDescent="0.2">
      <c r="A39" s="16">
        <v>19874</v>
      </c>
      <c r="B39" s="16">
        <v>1042.441998</v>
      </c>
      <c r="C39" s="16">
        <v>33</v>
      </c>
      <c r="D39" s="16">
        <v>0</v>
      </c>
      <c r="E39" s="16">
        <v>0</v>
      </c>
      <c r="F39" s="16">
        <v>0</v>
      </c>
      <c r="G39" s="16">
        <v>1</v>
      </c>
      <c r="H39" s="16">
        <v>19874</v>
      </c>
      <c r="I39" s="16">
        <f t="shared" si="0"/>
        <v>931.04292992941168</v>
      </c>
      <c r="J39" s="16">
        <f t="shared" si="1"/>
        <v>61.700465318663866</v>
      </c>
      <c r="K39" s="16">
        <f t="shared" si="2"/>
        <v>62.819164772122633</v>
      </c>
      <c r="L39" s="16">
        <f t="shared" si="3"/>
        <v>830.0574403353944</v>
      </c>
      <c r="M39" s="16">
        <f t="shared" si="4"/>
        <v>212.38455766460561</v>
      </c>
      <c r="N39" s="16">
        <f t="shared" si="5"/>
        <v>45107.200334390182</v>
      </c>
    </row>
    <row r="40" spans="1:14" x14ac:dyDescent="0.2">
      <c r="A40" s="16">
        <v>19881</v>
      </c>
      <c r="B40" s="16">
        <v>867.16099929999996</v>
      </c>
      <c r="C40" s="16">
        <v>34</v>
      </c>
      <c r="D40" s="16">
        <v>1</v>
      </c>
      <c r="E40" s="16">
        <v>0</v>
      </c>
      <c r="F40" s="16">
        <v>0</v>
      </c>
      <c r="G40" s="16">
        <v>0</v>
      </c>
      <c r="H40" s="16">
        <v>19881</v>
      </c>
      <c r="I40" s="16">
        <f t="shared" si="0"/>
        <v>927.27426869699298</v>
      </c>
      <c r="J40" s="16">
        <f t="shared" si="1"/>
        <v>51.35054754022871</v>
      </c>
      <c r="K40" s="16">
        <f t="shared" si="2"/>
        <v>-38.201824203904735</v>
      </c>
      <c r="L40" s="16">
        <f t="shared" si="3"/>
        <v>962.95477983791386</v>
      </c>
      <c r="M40" s="16">
        <f t="shared" si="4"/>
        <v>-95.793780537913904</v>
      </c>
      <c r="N40" s="16">
        <f t="shared" si="5"/>
        <v>9176.4483897460123</v>
      </c>
    </row>
    <row r="41" spans="1:14" x14ac:dyDescent="0.2">
      <c r="A41" s="16">
        <v>19882</v>
      </c>
      <c r="B41" s="16">
        <v>993.05099870000004</v>
      </c>
      <c r="C41" s="16">
        <v>35</v>
      </c>
      <c r="D41" s="16">
        <v>0</v>
      </c>
      <c r="E41" s="16">
        <v>1</v>
      </c>
      <c r="F41" s="16">
        <v>0</v>
      </c>
      <c r="G41" s="16">
        <v>0</v>
      </c>
      <c r="H41" s="16">
        <v>19882</v>
      </c>
      <c r="I41" s="16">
        <f t="shared" si="0"/>
        <v>992.84204298964255</v>
      </c>
      <c r="J41" s="16">
        <f t="shared" si="1"/>
        <v>53.598127975109151</v>
      </c>
      <c r="K41" s="16">
        <f t="shared" si="2"/>
        <v>-4.549317405449341</v>
      </c>
      <c r="L41" s="16">
        <f t="shared" si="3"/>
        <v>972.24849267730997</v>
      </c>
      <c r="M41" s="16">
        <f t="shared" si="4"/>
        <v>20.802506022690068</v>
      </c>
      <c r="N41" s="16">
        <f t="shared" si="5"/>
        <v>432.74425682405655</v>
      </c>
    </row>
    <row r="42" spans="1:14" x14ac:dyDescent="0.2">
      <c r="A42" s="16">
        <v>19883</v>
      </c>
      <c r="B42" s="16">
        <v>1168.7189980000001</v>
      </c>
      <c r="C42" s="16">
        <v>36</v>
      </c>
      <c r="D42" s="16">
        <v>0</v>
      </c>
      <c r="E42" s="16">
        <v>0</v>
      </c>
      <c r="F42" s="16">
        <v>1</v>
      </c>
      <c r="G42" s="16">
        <v>0</v>
      </c>
      <c r="H42" s="16">
        <v>19883</v>
      </c>
      <c r="I42" s="16">
        <f t="shared" si="0"/>
        <v>1121.5063750058871</v>
      </c>
      <c r="J42" s="16">
        <f t="shared" si="1"/>
        <v>65.465233597158132</v>
      </c>
      <c r="K42" s="16">
        <f t="shared" si="2"/>
        <v>22.089193030263573</v>
      </c>
      <c r="L42" s="16">
        <f t="shared" si="3"/>
        <v>1058.8828682920519</v>
      </c>
      <c r="M42" s="16">
        <f t="shared" si="4"/>
        <v>109.8361297079482</v>
      </c>
      <c r="N42" s="16">
        <f t="shared" si="5"/>
        <v>12063.975389221221</v>
      </c>
    </row>
    <row r="43" spans="1:14" x14ac:dyDescent="0.2">
      <c r="A43" s="16">
        <v>19884</v>
      </c>
      <c r="B43" s="16">
        <v>1405.1369970000001</v>
      </c>
      <c r="C43" s="16">
        <v>37</v>
      </c>
      <c r="D43" s="16">
        <v>0</v>
      </c>
      <c r="E43" s="16">
        <v>0</v>
      </c>
      <c r="F43" s="16">
        <v>0</v>
      </c>
      <c r="G43" s="16">
        <v>1</v>
      </c>
      <c r="H43" s="16">
        <v>19884</v>
      </c>
      <c r="I43" s="16">
        <f t="shared" si="0"/>
        <v>1293.1411481766672</v>
      </c>
      <c r="J43" s="16">
        <f t="shared" si="1"/>
        <v>82.249419717373527</v>
      </c>
      <c r="K43" s="16">
        <f t="shared" si="2"/>
        <v>76.462641491970217</v>
      </c>
      <c r="L43" s="16">
        <f t="shared" si="3"/>
        <v>1249.7907733751679</v>
      </c>
      <c r="M43" s="16">
        <f t="shared" si="4"/>
        <v>155.34622362483219</v>
      </c>
      <c r="N43" s="16">
        <f t="shared" si="5"/>
        <v>24132.44919449637</v>
      </c>
    </row>
    <row r="44" spans="1:14" x14ac:dyDescent="0.2">
      <c r="A44" s="16">
        <v>19891</v>
      </c>
      <c r="B44" s="16">
        <v>1246.9169999999999</v>
      </c>
      <c r="C44" s="16">
        <v>38</v>
      </c>
      <c r="D44" s="16">
        <v>1</v>
      </c>
      <c r="E44" s="16">
        <v>0</v>
      </c>
      <c r="F44" s="16">
        <v>0</v>
      </c>
      <c r="G44" s="16">
        <v>0</v>
      </c>
      <c r="H44" s="16">
        <v>19891</v>
      </c>
      <c r="I44" s="16">
        <f t="shared" si="0"/>
        <v>1313.695412128711</v>
      </c>
      <c r="J44" s="16">
        <f t="shared" si="1"/>
        <v>72.49612342128367</v>
      </c>
      <c r="K44" s="16">
        <f t="shared" si="2"/>
        <v>-46.130053193048603</v>
      </c>
      <c r="L44" s="16">
        <f t="shared" si="3"/>
        <v>1337.1887436901359</v>
      </c>
      <c r="M44" s="16">
        <f t="shared" si="4"/>
        <v>-90.271743690135963</v>
      </c>
      <c r="N44" s="16">
        <f t="shared" si="5"/>
        <v>8148.9877088576022</v>
      </c>
    </row>
    <row r="45" spans="1:14" x14ac:dyDescent="0.2">
      <c r="A45" s="16">
        <v>19892</v>
      </c>
      <c r="B45" s="16">
        <v>1248.211998</v>
      </c>
      <c r="C45" s="16">
        <v>39</v>
      </c>
      <c r="D45" s="16">
        <v>0</v>
      </c>
      <c r="E45" s="16">
        <v>1</v>
      </c>
      <c r="F45" s="16">
        <v>0</v>
      </c>
      <c r="G45" s="16">
        <v>0</v>
      </c>
      <c r="H45" s="16">
        <v>19892</v>
      </c>
      <c r="I45" s="16">
        <f t="shared" si="0"/>
        <v>1295.0002293991261</v>
      </c>
      <c r="J45" s="16">
        <f t="shared" si="1"/>
        <v>58.079824159475478</v>
      </c>
      <c r="K45" s="16">
        <f t="shared" si="2"/>
        <v>-16.267993661543731</v>
      </c>
      <c r="L45" s="16">
        <f t="shared" si="3"/>
        <v>1381.6422181445455</v>
      </c>
      <c r="M45" s="16">
        <f t="shared" si="4"/>
        <v>-133.4302201445455</v>
      </c>
      <c r="N45" s="16">
        <f t="shared" si="5"/>
        <v>17803.623647821874</v>
      </c>
    </row>
    <row r="46" spans="1:14" x14ac:dyDescent="0.2">
      <c r="A46" s="16">
        <v>19893</v>
      </c>
      <c r="B46" s="16">
        <v>1383.7469980000001</v>
      </c>
      <c r="C46" s="16">
        <v>40</v>
      </c>
      <c r="D46" s="16">
        <v>0</v>
      </c>
      <c r="E46" s="16">
        <v>0</v>
      </c>
      <c r="F46" s="16">
        <v>1</v>
      </c>
      <c r="G46" s="16">
        <v>0</v>
      </c>
      <c r="H46" s="16">
        <v>19893</v>
      </c>
      <c r="I46" s="16">
        <f t="shared" si="0"/>
        <v>1358.9424163289805</v>
      </c>
      <c r="J46" s="16">
        <f t="shared" si="1"/>
        <v>59.006596454405056</v>
      </c>
      <c r="K46" s="16">
        <f t="shared" si="2"/>
        <v>22.84254479482977</v>
      </c>
      <c r="L46" s="16">
        <f t="shared" si="3"/>
        <v>1375.169246588865</v>
      </c>
      <c r="M46" s="16">
        <f t="shared" si="4"/>
        <v>8.5777514111350683</v>
      </c>
      <c r="N46" s="16">
        <f t="shared" si="5"/>
        <v>73.577819271229657</v>
      </c>
    </row>
    <row r="47" spans="1:14" x14ac:dyDescent="0.2">
      <c r="A47" s="16">
        <v>19894</v>
      </c>
      <c r="B47" s="16">
        <v>1493.3829989999999</v>
      </c>
      <c r="C47" s="16">
        <v>41</v>
      </c>
      <c r="D47" s="16">
        <v>0</v>
      </c>
      <c r="E47" s="16">
        <v>0</v>
      </c>
      <c r="F47" s="16">
        <v>0</v>
      </c>
      <c r="G47" s="16">
        <v>1</v>
      </c>
      <c r="H47" s="16">
        <v>19894</v>
      </c>
      <c r="I47" s="16">
        <f t="shared" ref="I47:I78" si="6">$K$5*(B47-K43)+(1-$K$5)*(I46+J46)</f>
        <v>1417.2459904992502</v>
      </c>
      <c r="J47" s="16">
        <f t="shared" ref="J47:J78" si="7">$L$5*(I47-I46)+(1-$L$5)*J46</f>
        <v>58.895456697079425</v>
      </c>
      <c r="K47" s="16">
        <f t="shared" ref="K47:K78" si="8">$M$5*(B47-I47)+(1-$M$5)*K43</f>
        <v>76.372298553631708</v>
      </c>
      <c r="L47" s="16">
        <f t="shared" ref="L47:L78" si="9">I46+J46+K43</f>
        <v>1494.4116542753559</v>
      </c>
      <c r="M47" s="16">
        <f t="shared" ref="M47:M78" si="10">B47-L47</f>
        <v>-1.028655275355959</v>
      </c>
      <c r="N47" s="16">
        <f t="shared" ref="N47:N78" si="11">M47^2</f>
        <v>1.058131675517644</v>
      </c>
    </row>
    <row r="48" spans="1:14" x14ac:dyDescent="0.2">
      <c r="A48" s="16">
        <v>19901</v>
      </c>
      <c r="B48" s="16">
        <v>1346.202</v>
      </c>
      <c r="C48" s="16">
        <v>42</v>
      </c>
      <c r="D48" s="16">
        <v>1</v>
      </c>
      <c r="E48" s="16">
        <v>0</v>
      </c>
      <c r="F48" s="16">
        <v>0</v>
      </c>
      <c r="G48" s="16">
        <v>0</v>
      </c>
      <c r="H48" s="16">
        <v>19901</v>
      </c>
      <c r="I48" s="16">
        <f t="shared" si="6"/>
        <v>1418.862907907459</v>
      </c>
      <c r="J48" s="16">
        <f t="shared" si="7"/>
        <v>49.840376793941843</v>
      </c>
      <c r="K48" s="16">
        <f t="shared" si="8"/>
        <v>-53.49071822440321</v>
      </c>
      <c r="L48" s="16">
        <f t="shared" si="9"/>
        <v>1430.0113940032811</v>
      </c>
      <c r="M48" s="16">
        <f t="shared" si="10"/>
        <v>-83.809394003281113</v>
      </c>
      <c r="N48" s="16">
        <f t="shared" si="11"/>
        <v>7024.0145231972119</v>
      </c>
    </row>
    <row r="49" spans="1:14" x14ac:dyDescent="0.2">
      <c r="A49" s="16">
        <v>19902</v>
      </c>
      <c r="B49" s="16">
        <v>1364.759998</v>
      </c>
      <c r="C49" s="16">
        <v>43</v>
      </c>
      <c r="D49" s="16">
        <v>0</v>
      </c>
      <c r="E49" s="16">
        <v>1</v>
      </c>
      <c r="F49" s="16">
        <v>0</v>
      </c>
      <c r="G49" s="16">
        <v>0</v>
      </c>
      <c r="H49" s="16">
        <v>19902</v>
      </c>
      <c r="I49" s="16">
        <f t="shared" si="6"/>
        <v>1408.7826424300811</v>
      </c>
      <c r="J49" s="16">
        <f t="shared" si="7"/>
        <v>40.367610722207367</v>
      </c>
      <c r="K49" s="16">
        <f t="shared" si="8"/>
        <v>-23.96818611928876</v>
      </c>
      <c r="L49" s="16">
        <f t="shared" si="9"/>
        <v>1452.4352910398572</v>
      </c>
      <c r="M49" s="16">
        <f t="shared" si="10"/>
        <v>-87.675293039857252</v>
      </c>
      <c r="N49" s="16">
        <f t="shared" si="11"/>
        <v>7686.9570096248417</v>
      </c>
    </row>
    <row r="50" spans="1:14" x14ac:dyDescent="0.2">
      <c r="A50" s="16">
        <v>19903</v>
      </c>
      <c r="B50" s="16">
        <v>1354.0899959999999</v>
      </c>
      <c r="C50" s="16">
        <v>44</v>
      </c>
      <c r="D50" s="16">
        <v>0</v>
      </c>
      <c r="E50" s="16">
        <v>0</v>
      </c>
      <c r="F50" s="16">
        <v>1</v>
      </c>
      <c r="G50" s="16">
        <v>0</v>
      </c>
      <c r="H50" s="16">
        <v>19903</v>
      </c>
      <c r="I50" s="16">
        <f t="shared" si="6"/>
        <v>1368.5709773573631</v>
      </c>
      <c r="J50" s="16">
        <f t="shared" si="7"/>
        <v>27.628951707525012</v>
      </c>
      <c r="K50" s="16">
        <f t="shared" si="8"/>
        <v>12.487583495898214</v>
      </c>
      <c r="L50" s="16">
        <f t="shared" si="9"/>
        <v>1471.9927979471183</v>
      </c>
      <c r="M50" s="16">
        <f t="shared" si="10"/>
        <v>-117.90280194711841</v>
      </c>
      <c r="N50" s="16">
        <f t="shared" si="11"/>
        <v>13901.070706981427</v>
      </c>
    </row>
    <row r="51" spans="1:14" x14ac:dyDescent="0.2">
      <c r="A51" s="16">
        <v>19904</v>
      </c>
      <c r="B51" s="16">
        <v>1675.505997</v>
      </c>
      <c r="C51" s="16">
        <v>45</v>
      </c>
      <c r="D51" s="16">
        <v>0</v>
      </c>
      <c r="E51" s="16">
        <v>0</v>
      </c>
      <c r="F51" s="16">
        <v>0</v>
      </c>
      <c r="G51" s="16">
        <v>1</v>
      </c>
      <c r="H51" s="16">
        <v>19904</v>
      </c>
      <c r="I51" s="16">
        <f t="shared" si="6"/>
        <v>1534.8926140651001</v>
      </c>
      <c r="J51" s="16">
        <f t="shared" si="7"/>
        <v>49.554673980642249</v>
      </c>
      <c r="K51" s="16">
        <f t="shared" si="8"/>
        <v>94.195211100986086</v>
      </c>
      <c r="L51" s="16">
        <f t="shared" si="9"/>
        <v>1472.5722276185197</v>
      </c>
      <c r="M51" s="16">
        <f t="shared" si="10"/>
        <v>202.93376938148026</v>
      </c>
      <c r="N51" s="16">
        <f t="shared" si="11"/>
        <v>41182.114755375813</v>
      </c>
    </row>
    <row r="52" spans="1:14" x14ac:dyDescent="0.2">
      <c r="A52" s="16">
        <v>19911</v>
      </c>
      <c r="B52" s="16">
        <v>1597.6779979999999</v>
      </c>
      <c r="C52" s="16">
        <v>46</v>
      </c>
      <c r="D52" s="16">
        <v>1</v>
      </c>
      <c r="E52" s="16">
        <v>0</v>
      </c>
      <c r="F52" s="16">
        <v>0</v>
      </c>
      <c r="G52" s="16">
        <v>0</v>
      </c>
      <c r="H52" s="16">
        <v>19911</v>
      </c>
      <c r="I52" s="16">
        <f t="shared" si="6"/>
        <v>1630.0472591562764</v>
      </c>
      <c r="J52" s="16">
        <f t="shared" si="7"/>
        <v>56.763506243354655</v>
      </c>
      <c r="K52" s="16">
        <f t="shared" si="8"/>
        <v>-47.630825200746692</v>
      </c>
      <c r="L52" s="16">
        <f t="shared" si="9"/>
        <v>1530.9565698213391</v>
      </c>
      <c r="M52" s="16">
        <f t="shared" si="10"/>
        <v>66.721428178660744</v>
      </c>
      <c r="N52" s="16">
        <f t="shared" si="11"/>
        <v>4451.748978200184</v>
      </c>
    </row>
    <row r="53" spans="1:14" x14ac:dyDescent="0.2">
      <c r="A53" s="16">
        <v>19912</v>
      </c>
      <c r="B53" s="16">
        <v>1528.6039960000001</v>
      </c>
      <c r="C53" s="16">
        <v>47</v>
      </c>
      <c r="D53" s="16">
        <v>0</v>
      </c>
      <c r="E53" s="16">
        <v>1</v>
      </c>
      <c r="F53" s="16">
        <v>0</v>
      </c>
      <c r="G53" s="16">
        <v>0</v>
      </c>
      <c r="H53" s="16">
        <v>19912</v>
      </c>
      <c r="I53" s="16">
        <f t="shared" si="6"/>
        <v>1595.0669930224631</v>
      </c>
      <c r="J53" s="16">
        <f t="shared" si="7"/>
        <v>42.25986840963045</v>
      </c>
      <c r="K53" s="16">
        <f t="shared" si="8"/>
        <v>-35.757857880565538</v>
      </c>
      <c r="L53" s="16">
        <f t="shared" si="9"/>
        <v>1662.8425792803423</v>
      </c>
      <c r="M53" s="16">
        <f t="shared" si="10"/>
        <v>-134.23858328034225</v>
      </c>
      <c r="N53" s="16">
        <f t="shared" si="11"/>
        <v>18019.997241113382</v>
      </c>
    </row>
    <row r="54" spans="1:14" x14ac:dyDescent="0.2">
      <c r="A54" s="16">
        <v>19913</v>
      </c>
      <c r="B54" s="16">
        <v>1507.060997</v>
      </c>
      <c r="C54" s="16">
        <v>48</v>
      </c>
      <c r="D54" s="16">
        <v>0</v>
      </c>
      <c r="E54" s="16">
        <v>0</v>
      </c>
      <c r="F54" s="16">
        <v>1</v>
      </c>
      <c r="G54" s="16">
        <v>0</v>
      </c>
      <c r="H54" s="16">
        <v>19913</v>
      </c>
      <c r="I54" s="16">
        <f t="shared" si="6"/>
        <v>1539.7637054994173</v>
      </c>
      <c r="J54" s="16">
        <f t="shared" si="7"/>
        <v>26.836252801745875</v>
      </c>
      <c r="K54" s="16">
        <f t="shared" si="8"/>
        <v>-4.9916921152123095E-2</v>
      </c>
      <c r="L54" s="16">
        <f t="shared" si="9"/>
        <v>1649.8144449279916</v>
      </c>
      <c r="M54" s="16">
        <f t="shared" si="10"/>
        <v>-142.7534479279916</v>
      </c>
      <c r="N54" s="16">
        <f t="shared" si="11"/>
        <v>20378.546895329811</v>
      </c>
    </row>
    <row r="55" spans="1:14" x14ac:dyDescent="0.2">
      <c r="A55" s="16">
        <v>19914</v>
      </c>
      <c r="B55" s="16">
        <v>1862.6120000000001</v>
      </c>
      <c r="C55" s="16">
        <v>49</v>
      </c>
      <c r="D55" s="16">
        <v>0</v>
      </c>
      <c r="E55" s="16">
        <v>0</v>
      </c>
      <c r="F55" s="16">
        <v>0</v>
      </c>
      <c r="G55" s="16">
        <v>1</v>
      </c>
      <c r="H55" s="16">
        <v>19914</v>
      </c>
      <c r="I55" s="16">
        <f t="shared" si="6"/>
        <v>1704.5292846974592</v>
      </c>
      <c r="J55" s="16">
        <f t="shared" si="7"/>
        <v>48.641296837620587</v>
      </c>
      <c r="K55" s="16">
        <f t="shared" si="8"/>
        <v>111.9200271002793</v>
      </c>
      <c r="L55" s="16">
        <f t="shared" si="9"/>
        <v>1660.7951694021492</v>
      </c>
      <c r="M55" s="16">
        <f t="shared" si="10"/>
        <v>201.81683059785087</v>
      </c>
      <c r="N55" s="16">
        <f t="shared" si="11"/>
        <v>40730.033112561636</v>
      </c>
    </row>
    <row r="56" spans="1:14" x14ac:dyDescent="0.2">
      <c r="A56" s="16">
        <v>19921</v>
      </c>
      <c r="B56" s="16">
        <v>1716.0249980000001</v>
      </c>
      <c r="C56" s="16">
        <v>50</v>
      </c>
      <c r="D56" s="16">
        <v>1</v>
      </c>
      <c r="E56" s="16">
        <v>0</v>
      </c>
      <c r="F56" s="16">
        <v>0</v>
      </c>
      <c r="G56" s="16">
        <v>0</v>
      </c>
      <c r="H56" s="16">
        <v>19921</v>
      </c>
      <c r="I56" s="16">
        <f t="shared" si="6"/>
        <v>1760.3365959639241</v>
      </c>
      <c r="J56" s="16">
        <f t="shared" si="7"/>
        <v>49.774161502918197</v>
      </c>
      <c r="K56" s="16">
        <f t="shared" si="8"/>
        <v>-46.709945714722053</v>
      </c>
      <c r="L56" s="16">
        <f t="shared" si="9"/>
        <v>1705.5397563343331</v>
      </c>
      <c r="M56" s="16">
        <f t="shared" si="10"/>
        <v>10.48524166566699</v>
      </c>
      <c r="N56" s="16">
        <f t="shared" si="11"/>
        <v>109.94029278743908</v>
      </c>
    </row>
    <row r="57" spans="1:14" x14ac:dyDescent="0.2">
      <c r="A57" s="16">
        <v>19922</v>
      </c>
      <c r="B57" s="16">
        <v>1740.1709980000001</v>
      </c>
      <c r="C57" s="16">
        <v>51</v>
      </c>
      <c r="D57" s="16">
        <v>0</v>
      </c>
      <c r="E57" s="16">
        <v>1</v>
      </c>
      <c r="F57" s="16">
        <v>0</v>
      </c>
      <c r="G57" s="16">
        <v>0</v>
      </c>
      <c r="H57" s="16">
        <v>19922</v>
      </c>
      <c r="I57" s="16">
        <f t="shared" si="6"/>
        <v>1786.7495410272961</v>
      </c>
      <c r="J57" s="16">
        <f t="shared" si="7"/>
        <v>46.081021207776558</v>
      </c>
      <c r="K57" s="16">
        <f t="shared" si="8"/>
        <v>-38.75992621316157</v>
      </c>
      <c r="L57" s="16">
        <f t="shared" si="9"/>
        <v>1774.3528995862766</v>
      </c>
      <c r="M57" s="16">
        <f t="shared" si="10"/>
        <v>-34.181901586276581</v>
      </c>
      <c r="N57" s="16">
        <f t="shared" si="11"/>
        <v>1168.4023960538975</v>
      </c>
    </row>
    <row r="58" spans="1:14" x14ac:dyDescent="0.2">
      <c r="A58" s="16">
        <v>19923</v>
      </c>
      <c r="B58" s="16">
        <v>1767.733997</v>
      </c>
      <c r="C58" s="16">
        <v>52</v>
      </c>
      <c r="D58" s="16">
        <v>0</v>
      </c>
      <c r="E58" s="16">
        <v>0</v>
      </c>
      <c r="F58" s="16">
        <v>1</v>
      </c>
      <c r="G58" s="16">
        <v>0</v>
      </c>
      <c r="H58" s="16">
        <v>19923</v>
      </c>
      <c r="I58" s="16">
        <f t="shared" si="6"/>
        <v>1788.3751996188917</v>
      </c>
      <c r="J58" s="16">
        <f t="shared" si="7"/>
        <v>39.053138415893102</v>
      </c>
      <c r="K58" s="16">
        <f t="shared" si="8"/>
        <v>-5.7627203048915678</v>
      </c>
      <c r="L58" s="16">
        <f t="shared" si="9"/>
        <v>1832.7806453139206</v>
      </c>
      <c r="M58" s="16">
        <f t="shared" si="10"/>
        <v>-65.046648313920514</v>
      </c>
      <c r="N58" s="16">
        <f t="shared" si="11"/>
        <v>4231.066456874858</v>
      </c>
    </row>
    <row r="59" spans="1:14" x14ac:dyDescent="0.2">
      <c r="A59" s="16">
        <v>19924</v>
      </c>
      <c r="B59" s="16">
        <v>2000.2919999999999</v>
      </c>
      <c r="C59" s="16">
        <v>53</v>
      </c>
      <c r="D59" s="16">
        <v>0</v>
      </c>
      <c r="E59" s="16">
        <v>0</v>
      </c>
      <c r="F59" s="16">
        <v>0</v>
      </c>
      <c r="G59" s="16">
        <v>1</v>
      </c>
      <c r="H59" s="16">
        <v>19924</v>
      </c>
      <c r="I59" s="16">
        <f t="shared" si="6"/>
        <v>1869.0795446272241</v>
      </c>
      <c r="J59" s="16">
        <f t="shared" si="7"/>
        <v>45.637716312590811</v>
      </c>
      <c r="K59" s="16">
        <f t="shared" si="8"/>
        <v>117.27247818728296</v>
      </c>
      <c r="L59" s="16">
        <f t="shared" si="9"/>
        <v>1939.3483651350639</v>
      </c>
      <c r="M59" s="16">
        <f t="shared" si="10"/>
        <v>60.94363486493603</v>
      </c>
      <c r="N59" s="16">
        <f t="shared" si="11"/>
        <v>3714.1266305506465</v>
      </c>
    </row>
    <row r="60" spans="1:14" x14ac:dyDescent="0.2">
      <c r="A60" s="16">
        <v>19931</v>
      </c>
      <c r="B60" s="16">
        <v>1973.8939969999999</v>
      </c>
      <c r="C60" s="16">
        <v>54</v>
      </c>
      <c r="D60" s="16">
        <v>1</v>
      </c>
      <c r="E60" s="16">
        <v>0</v>
      </c>
      <c r="F60" s="16">
        <v>0</v>
      </c>
      <c r="G60" s="16">
        <v>0</v>
      </c>
      <c r="H60" s="16">
        <v>19931</v>
      </c>
      <c r="I60" s="16">
        <f t="shared" si="6"/>
        <v>1987.0842614931744</v>
      </c>
      <c r="J60" s="16">
        <f t="shared" si="7"/>
        <v>57.078108831266583</v>
      </c>
      <c r="K60" s="16">
        <f t="shared" si="8"/>
        <v>-37.410315224657687</v>
      </c>
      <c r="L60" s="16">
        <f t="shared" si="9"/>
        <v>1868.0073152250927</v>
      </c>
      <c r="M60" s="16">
        <f t="shared" si="10"/>
        <v>105.88668177490717</v>
      </c>
      <c r="N60" s="16">
        <f t="shared" si="11"/>
        <v>11211.989377300459</v>
      </c>
    </row>
    <row r="61" spans="1:14" x14ac:dyDescent="0.2">
      <c r="A61" s="16">
        <v>19932</v>
      </c>
      <c r="B61" s="16">
        <v>1861.9789960000001</v>
      </c>
      <c r="C61" s="16">
        <v>55</v>
      </c>
      <c r="D61" s="16">
        <v>0</v>
      </c>
      <c r="E61" s="16">
        <v>1</v>
      </c>
      <c r="F61" s="16">
        <v>0</v>
      </c>
      <c r="G61" s="16">
        <v>0</v>
      </c>
      <c r="H61" s="16">
        <v>19932</v>
      </c>
      <c r="I61" s="16">
        <f t="shared" si="6"/>
        <v>1946.1413106892217</v>
      </c>
      <c r="J61" s="16">
        <f t="shared" si="7"/>
        <v>41.582103901553133</v>
      </c>
      <c r="K61" s="16">
        <f t="shared" si="8"/>
        <v>-51.356270235738208</v>
      </c>
      <c r="L61" s="16">
        <f t="shared" si="9"/>
        <v>2005.4024441112792</v>
      </c>
      <c r="M61" s="16">
        <f t="shared" si="10"/>
        <v>-143.42344811127919</v>
      </c>
      <c r="N61" s="16">
        <f t="shared" si="11"/>
        <v>20570.285468128794</v>
      </c>
    </row>
    <row r="62" spans="1:14" x14ac:dyDescent="0.2">
      <c r="A62" s="16">
        <v>19933</v>
      </c>
      <c r="B62" s="16">
        <v>2140.788994</v>
      </c>
      <c r="C62" s="16">
        <v>56</v>
      </c>
      <c r="D62" s="16">
        <v>0</v>
      </c>
      <c r="E62" s="16">
        <v>0</v>
      </c>
      <c r="F62" s="16">
        <v>1</v>
      </c>
      <c r="G62" s="16">
        <v>0</v>
      </c>
      <c r="H62" s="16">
        <v>19933</v>
      </c>
      <c r="I62" s="16">
        <f t="shared" si="6"/>
        <v>2096.2727378922104</v>
      </c>
      <c r="J62" s="16">
        <f t="shared" si="7"/>
        <v>58.742506525804387</v>
      </c>
      <c r="K62" s="16">
        <f t="shared" si="8"/>
        <v>8.1865741101168634</v>
      </c>
      <c r="L62" s="16">
        <f t="shared" si="9"/>
        <v>1981.9606942858832</v>
      </c>
      <c r="M62" s="16">
        <f t="shared" si="10"/>
        <v>158.82829971411684</v>
      </c>
      <c r="N62" s="16">
        <f t="shared" si="11"/>
        <v>25226.428790077327</v>
      </c>
    </row>
    <row r="63" spans="1:14" x14ac:dyDescent="0.2">
      <c r="A63" s="16">
        <v>19934</v>
      </c>
      <c r="B63" s="16">
        <v>2468.8539959999998</v>
      </c>
      <c r="C63" s="16">
        <v>57</v>
      </c>
      <c r="D63" s="16">
        <v>0</v>
      </c>
      <c r="E63" s="16">
        <v>0</v>
      </c>
      <c r="F63" s="16">
        <v>0</v>
      </c>
      <c r="G63" s="16">
        <v>1</v>
      </c>
      <c r="H63" s="16">
        <v>19934</v>
      </c>
      <c r="I63" s="16">
        <f t="shared" si="6"/>
        <v>2289.356139581444</v>
      </c>
      <c r="J63" s="16">
        <f t="shared" si="7"/>
        <v>79.980260753944137</v>
      </c>
      <c r="K63" s="16">
        <f t="shared" si="8"/>
        <v>134.53615742189757</v>
      </c>
      <c r="L63" s="16">
        <f t="shared" si="9"/>
        <v>2272.2877226052979</v>
      </c>
      <c r="M63" s="16">
        <f t="shared" si="10"/>
        <v>196.56627339470197</v>
      </c>
      <c r="N63" s="16">
        <f t="shared" si="11"/>
        <v>38638.299836280719</v>
      </c>
    </row>
    <row r="64" spans="1:14" x14ac:dyDescent="0.2">
      <c r="A64" s="16">
        <v>19941</v>
      </c>
      <c r="B64" s="16">
        <v>2076.6999970000002</v>
      </c>
      <c r="C64" s="16">
        <v>58</v>
      </c>
      <c r="D64" s="16">
        <v>1</v>
      </c>
      <c r="E64" s="16">
        <v>0</v>
      </c>
      <c r="F64" s="16">
        <v>0</v>
      </c>
      <c r="G64" s="16">
        <v>0</v>
      </c>
      <c r="H64" s="16">
        <v>19941</v>
      </c>
      <c r="I64" s="16">
        <f t="shared" si="6"/>
        <v>2194.9051484542101</v>
      </c>
      <c r="J64" s="16">
        <f t="shared" si="7"/>
        <v>52.404681086616904</v>
      </c>
      <c r="K64" s="16">
        <f t="shared" si="8"/>
        <v>-59.825866180348186</v>
      </c>
      <c r="L64" s="16">
        <f t="shared" si="9"/>
        <v>2331.9260851107306</v>
      </c>
      <c r="M64" s="16">
        <f t="shared" si="10"/>
        <v>-255.22608811073042</v>
      </c>
      <c r="N64" s="16">
        <f t="shared" si="11"/>
        <v>65140.356052306328</v>
      </c>
    </row>
    <row r="65" spans="1:14" x14ac:dyDescent="0.2">
      <c r="A65" s="16">
        <v>19942</v>
      </c>
      <c r="B65" s="16">
        <v>2149.9079969999998</v>
      </c>
      <c r="C65" s="16">
        <v>59</v>
      </c>
      <c r="D65" s="16">
        <v>0</v>
      </c>
      <c r="E65" s="16">
        <v>1</v>
      </c>
      <c r="F65" s="16">
        <v>0</v>
      </c>
      <c r="G65" s="16">
        <v>0</v>
      </c>
      <c r="H65" s="16">
        <v>19942</v>
      </c>
      <c r="I65" s="16">
        <f t="shared" si="6"/>
        <v>2215.8405344703133</v>
      </c>
      <c r="J65" s="16">
        <f t="shared" si="7"/>
        <v>47.429746584153371</v>
      </c>
      <c r="K65" s="16">
        <f t="shared" si="8"/>
        <v>-55.400279434693353</v>
      </c>
      <c r="L65" s="16">
        <f t="shared" si="9"/>
        <v>2195.9535593050891</v>
      </c>
      <c r="M65" s="16">
        <f t="shared" si="10"/>
        <v>-46.045562305089334</v>
      </c>
      <c r="N65" s="16">
        <f t="shared" si="11"/>
        <v>2120.1938079918637</v>
      </c>
    </row>
    <row r="66" spans="1:14" x14ac:dyDescent="0.2">
      <c r="A66" s="16">
        <v>19943</v>
      </c>
      <c r="B66" s="16">
        <v>2493.2859960000001</v>
      </c>
      <c r="C66" s="16">
        <v>60</v>
      </c>
      <c r="D66" s="16">
        <v>0</v>
      </c>
      <c r="E66" s="16">
        <v>0</v>
      </c>
      <c r="F66" s="16">
        <v>1</v>
      </c>
      <c r="G66" s="16">
        <v>0</v>
      </c>
      <c r="H66" s="16">
        <v>19943</v>
      </c>
      <c r="I66" s="16">
        <f t="shared" si="6"/>
        <v>2414.8767842378729</v>
      </c>
      <c r="J66" s="16">
        <f t="shared" si="7"/>
        <v>71.396995351402694</v>
      </c>
      <c r="K66" s="16">
        <f t="shared" si="8"/>
        <v>27.66899632902442</v>
      </c>
      <c r="L66" s="16">
        <f t="shared" si="9"/>
        <v>2271.4568551645834</v>
      </c>
      <c r="M66" s="16">
        <f t="shared" si="10"/>
        <v>221.82914083541664</v>
      </c>
      <c r="N66" s="16">
        <f t="shared" si="11"/>
        <v>49208.167723779108</v>
      </c>
    </row>
    <row r="67" spans="1:14" x14ac:dyDescent="0.2">
      <c r="A67" s="16">
        <v>19944</v>
      </c>
      <c r="B67" s="16">
        <v>2832</v>
      </c>
      <c r="C67" s="16">
        <v>61</v>
      </c>
      <c r="D67" s="16">
        <v>0</v>
      </c>
      <c r="E67" s="16">
        <v>0</v>
      </c>
      <c r="F67" s="16">
        <v>0</v>
      </c>
      <c r="G67" s="16">
        <v>1</v>
      </c>
      <c r="H67" s="16">
        <v>19944</v>
      </c>
      <c r="I67" s="16">
        <f t="shared" si="6"/>
        <v>2630.6091308250925</v>
      </c>
      <c r="J67" s="16">
        <f t="shared" si="7"/>
        <v>94.21475841788677</v>
      </c>
      <c r="K67" s="16">
        <f t="shared" si="8"/>
        <v>153.08418929945287</v>
      </c>
      <c r="L67" s="16">
        <f t="shared" si="9"/>
        <v>2620.8099370111736</v>
      </c>
      <c r="M67" s="16">
        <f t="shared" si="10"/>
        <v>211.19006298882641</v>
      </c>
      <c r="N67" s="16">
        <f t="shared" si="11"/>
        <v>44601.242705224467</v>
      </c>
    </row>
    <row r="68" spans="1:14" x14ac:dyDescent="0.2">
      <c r="A68" s="16">
        <v>19951</v>
      </c>
      <c r="B68" s="16">
        <v>2652</v>
      </c>
      <c r="C68" s="16">
        <v>62</v>
      </c>
      <c r="D68" s="16">
        <v>1</v>
      </c>
      <c r="E68" s="16">
        <v>0</v>
      </c>
      <c r="F68" s="16">
        <v>0</v>
      </c>
      <c r="G68" s="16">
        <v>0</v>
      </c>
      <c r="H68" s="16">
        <v>19951</v>
      </c>
      <c r="I68" s="16">
        <f t="shared" si="6"/>
        <v>2715.9405440819178</v>
      </c>
      <c r="J68" s="16">
        <f t="shared" si="7"/>
        <v>92.810403466813625</v>
      </c>
      <c r="K68" s="16">
        <f t="shared" si="8"/>
        <v>-60.967433840771896</v>
      </c>
      <c r="L68" s="16">
        <f t="shared" si="9"/>
        <v>2664.9980230626311</v>
      </c>
      <c r="M68" s="16">
        <f t="shared" si="10"/>
        <v>-12.998023062631091</v>
      </c>
      <c r="N68" s="16">
        <f t="shared" si="11"/>
        <v>168.94860353668975</v>
      </c>
    </row>
    <row r="69" spans="1:14" x14ac:dyDescent="0.2">
      <c r="A69" s="16">
        <v>19952</v>
      </c>
      <c r="B69" s="16">
        <v>2575</v>
      </c>
      <c r="C69" s="16">
        <v>63</v>
      </c>
      <c r="D69" s="16">
        <v>0</v>
      </c>
      <c r="E69" s="16">
        <v>1</v>
      </c>
      <c r="F69" s="16">
        <v>0</v>
      </c>
      <c r="G69" s="16">
        <v>0</v>
      </c>
      <c r="H69" s="16">
        <v>19952</v>
      </c>
      <c r="I69" s="16">
        <f t="shared" si="6"/>
        <v>2686.859292415581</v>
      </c>
      <c r="J69" s="16">
        <f t="shared" si="7"/>
        <v>73.540731256949385</v>
      </c>
      <c r="K69" s="16">
        <f t="shared" si="8"/>
        <v>-71.064150313587163</v>
      </c>
      <c r="L69" s="16">
        <f t="shared" si="9"/>
        <v>2753.3506681140379</v>
      </c>
      <c r="M69" s="16">
        <f t="shared" si="10"/>
        <v>-178.35066811403794</v>
      </c>
      <c r="N69" s="16">
        <f t="shared" si="11"/>
        <v>31808.960816723709</v>
      </c>
    </row>
    <row r="70" spans="1:14" x14ac:dyDescent="0.2">
      <c r="A70" s="16">
        <v>19953</v>
      </c>
      <c r="B70" s="16">
        <v>3003</v>
      </c>
      <c r="C70" s="16">
        <v>64</v>
      </c>
      <c r="D70" s="16">
        <v>0</v>
      </c>
      <c r="E70" s="16">
        <v>0</v>
      </c>
      <c r="F70" s="16">
        <v>1</v>
      </c>
      <c r="G70" s="16">
        <v>0</v>
      </c>
      <c r="H70" s="16">
        <v>19953</v>
      </c>
      <c r="I70" s="16">
        <f t="shared" si="6"/>
        <v>2907.2920604023802</v>
      </c>
      <c r="J70" s="16">
        <f t="shared" si="7"/>
        <v>96.762676967109229</v>
      </c>
      <c r="K70" s="16">
        <f t="shared" si="8"/>
        <v>46.545578929865044</v>
      </c>
      <c r="L70" s="16">
        <f t="shared" si="9"/>
        <v>2788.0690200015551</v>
      </c>
      <c r="M70" s="16">
        <f t="shared" si="10"/>
        <v>214.93097999844485</v>
      </c>
      <c r="N70" s="16">
        <f t="shared" si="11"/>
        <v>46195.326163091901</v>
      </c>
    </row>
    <row r="71" spans="1:14" x14ac:dyDescent="0.2">
      <c r="A71" s="16">
        <v>19954</v>
      </c>
      <c r="B71" s="16">
        <v>3148</v>
      </c>
      <c r="C71" s="16">
        <v>65</v>
      </c>
      <c r="D71" s="16">
        <v>0</v>
      </c>
      <c r="E71" s="16">
        <v>0</v>
      </c>
      <c r="F71" s="16">
        <v>0</v>
      </c>
      <c r="G71" s="16">
        <v>1</v>
      </c>
      <c r="H71" s="16">
        <v>19954</v>
      </c>
      <c r="I71" s="16">
        <f t="shared" si="6"/>
        <v>2997.8088460050367</v>
      </c>
      <c r="J71" s="16">
        <f t="shared" si="7"/>
        <v>95.775273201691874</v>
      </c>
      <c r="K71" s="16">
        <f t="shared" si="8"/>
        <v>152.28155161478514</v>
      </c>
      <c r="L71" s="16">
        <f t="shared" si="9"/>
        <v>3157.1389266689421</v>
      </c>
      <c r="M71" s="16">
        <f t="shared" si="10"/>
        <v>-9.1389266689420765</v>
      </c>
      <c r="N71" s="16">
        <f t="shared" si="11"/>
        <v>83.519980660300718</v>
      </c>
    </row>
    <row r="72" spans="1:14" x14ac:dyDescent="0.2">
      <c r="A72" s="16">
        <v>19961</v>
      </c>
      <c r="B72" s="16">
        <v>2185</v>
      </c>
      <c r="C72" s="16">
        <v>66</v>
      </c>
      <c r="D72" s="16">
        <v>1</v>
      </c>
      <c r="E72" s="16">
        <v>0</v>
      </c>
      <c r="F72" s="16">
        <v>0</v>
      </c>
      <c r="G72" s="16">
        <v>0</v>
      </c>
      <c r="H72" s="16">
        <v>19961</v>
      </c>
      <c r="I72" s="16">
        <f t="shared" si="6"/>
        <v>2514.2905186261601</v>
      </c>
      <c r="J72" s="16">
        <f t="shared" si="7"/>
        <v>4.1956012030985192</v>
      </c>
      <c r="K72" s="16">
        <f t="shared" si="8"/>
        <v>-135.41043119404793</v>
      </c>
      <c r="L72" s="16">
        <f t="shared" si="9"/>
        <v>3032.616685365957</v>
      </c>
      <c r="M72" s="16">
        <f t="shared" si="10"/>
        <v>-847.61668536595698</v>
      </c>
      <c r="N72" s="16">
        <f t="shared" si="11"/>
        <v>718454.04531077167</v>
      </c>
    </row>
    <row r="73" spans="1:14" x14ac:dyDescent="0.2">
      <c r="A73" s="16">
        <v>19962</v>
      </c>
      <c r="B73" s="16">
        <v>2179</v>
      </c>
      <c r="C73" s="16">
        <v>67</v>
      </c>
      <c r="D73" s="16">
        <v>0</v>
      </c>
      <c r="E73" s="16">
        <v>1</v>
      </c>
      <c r="F73" s="16">
        <v>0</v>
      </c>
      <c r="G73" s="16">
        <v>0</v>
      </c>
      <c r="H73" s="16">
        <v>19962</v>
      </c>
      <c r="I73" s="16">
        <f t="shared" si="6"/>
        <v>2335.0362988426341</v>
      </c>
      <c r="J73" s="16">
        <f t="shared" si="7"/>
        <v>-24.805710769480655</v>
      </c>
      <c r="K73" s="16">
        <f t="shared" si="8"/>
        <v>-94.638646086507279</v>
      </c>
      <c r="L73" s="16">
        <f t="shared" si="9"/>
        <v>2447.4219695156717</v>
      </c>
      <c r="M73" s="16">
        <f t="shared" si="10"/>
        <v>-268.42196951567166</v>
      </c>
      <c r="N73" s="16">
        <f t="shared" si="11"/>
        <v>72050.353718672166</v>
      </c>
    </row>
    <row r="74" spans="1:14" x14ac:dyDescent="0.2">
      <c r="A74" s="16">
        <v>19963</v>
      </c>
      <c r="B74" s="16">
        <v>2321</v>
      </c>
      <c r="C74" s="16">
        <v>68</v>
      </c>
      <c r="D74" s="16">
        <v>0</v>
      </c>
      <c r="E74" s="16">
        <v>0</v>
      </c>
      <c r="F74" s="16">
        <v>1</v>
      </c>
      <c r="G74" s="16">
        <v>0</v>
      </c>
      <c r="H74" s="16">
        <v>19963</v>
      </c>
      <c r="I74" s="16">
        <f t="shared" si="6"/>
        <v>2285.779789786659</v>
      </c>
      <c r="J74" s="16">
        <f t="shared" si="7"/>
        <v>-28.671101453818974</v>
      </c>
      <c r="K74" s="16">
        <f t="shared" si="8"/>
        <v>43.403492239622196</v>
      </c>
      <c r="L74" s="16">
        <f t="shared" si="9"/>
        <v>2356.7761670030181</v>
      </c>
      <c r="M74" s="16">
        <f t="shared" si="10"/>
        <v>-35.776167003018145</v>
      </c>
      <c r="N74" s="16">
        <f t="shared" si="11"/>
        <v>1279.9341254278443</v>
      </c>
    </row>
    <row r="75" spans="1:14" x14ac:dyDescent="0.2">
      <c r="A75" s="16">
        <v>19964</v>
      </c>
      <c r="B75" s="16">
        <v>2129</v>
      </c>
      <c r="C75" s="16">
        <v>69</v>
      </c>
      <c r="D75" s="16">
        <v>0</v>
      </c>
      <c r="E75" s="16">
        <v>0</v>
      </c>
      <c r="F75" s="16">
        <v>0</v>
      </c>
      <c r="G75" s="16">
        <v>1</v>
      </c>
      <c r="H75" s="16">
        <v>19964</v>
      </c>
      <c r="I75" s="16">
        <f t="shared" si="6"/>
        <v>2065.4792944438068</v>
      </c>
      <c r="J75" s="16">
        <f t="shared" si="7"/>
        <v>-58.965510057778914</v>
      </c>
      <c r="K75" s="16">
        <f t="shared" si="8"/>
        <v>127.65592749638606</v>
      </c>
      <c r="L75" s="16">
        <f t="shared" si="9"/>
        <v>2409.3902399476251</v>
      </c>
      <c r="M75" s="16">
        <f t="shared" si="10"/>
        <v>-280.3902399476251</v>
      </c>
      <c r="N75" s="16">
        <f t="shared" si="11"/>
        <v>78618.686657886778</v>
      </c>
    </row>
    <row r="76" spans="1:14" x14ac:dyDescent="0.2">
      <c r="A76" s="16">
        <v>19971</v>
      </c>
      <c r="B76" s="16">
        <v>1601</v>
      </c>
      <c r="C76" s="16">
        <v>70</v>
      </c>
      <c r="D76" s="16">
        <v>1</v>
      </c>
      <c r="E76" s="16">
        <v>0</v>
      </c>
      <c r="F76" s="16">
        <v>0</v>
      </c>
      <c r="G76" s="16">
        <v>0</v>
      </c>
      <c r="H76" s="16">
        <v>19971</v>
      </c>
      <c r="I76" s="16">
        <f t="shared" si="6"/>
        <v>1821.9148416081239</v>
      </c>
      <c r="J76" s="16">
        <f t="shared" si="7"/>
        <v>-88.148485001649931</v>
      </c>
      <c r="K76" s="16">
        <f t="shared" si="8"/>
        <v>-159.1325965949099</v>
      </c>
      <c r="L76" s="16">
        <f t="shared" si="9"/>
        <v>1871.10335319198</v>
      </c>
      <c r="M76" s="16">
        <f t="shared" si="10"/>
        <v>-270.10335319197998</v>
      </c>
      <c r="N76" s="16">
        <f t="shared" si="11"/>
        <v>72955.821405551484</v>
      </c>
    </row>
    <row r="77" spans="1:14" x14ac:dyDescent="0.2">
      <c r="A77" s="16">
        <v>19972</v>
      </c>
      <c r="B77" s="16">
        <v>1737</v>
      </c>
      <c r="C77" s="16">
        <v>71</v>
      </c>
      <c r="D77" s="16">
        <v>0</v>
      </c>
      <c r="E77" s="16">
        <v>1</v>
      </c>
      <c r="F77" s="16">
        <v>0</v>
      </c>
      <c r="G77" s="16">
        <v>0</v>
      </c>
      <c r="H77" s="16">
        <v>19972</v>
      </c>
      <c r="I77" s="16">
        <f t="shared" si="6"/>
        <v>1800.6560155157645</v>
      </c>
      <c r="J77" s="16">
        <f t="shared" si="7"/>
        <v>-77.573997355193285</v>
      </c>
      <c r="K77" s="16">
        <f t="shared" si="8"/>
        <v>-86.042889640802699</v>
      </c>
      <c r="L77" s="16">
        <f t="shared" si="9"/>
        <v>1639.1277105199665</v>
      </c>
      <c r="M77" s="16">
        <f t="shared" si="10"/>
        <v>97.872289480033487</v>
      </c>
      <c r="N77" s="16">
        <f t="shared" si="11"/>
        <v>9578.9850480634741</v>
      </c>
    </row>
    <row r="78" spans="1:14" x14ac:dyDescent="0.2">
      <c r="A78" s="16">
        <v>19973</v>
      </c>
      <c r="B78" s="16">
        <v>1614</v>
      </c>
      <c r="C78" s="16">
        <v>72</v>
      </c>
      <c r="D78" s="16">
        <v>0</v>
      </c>
      <c r="E78" s="16">
        <v>0</v>
      </c>
      <c r="F78" s="16">
        <v>1</v>
      </c>
      <c r="G78" s="16">
        <v>0</v>
      </c>
      <c r="H78" s="16">
        <v>19973</v>
      </c>
      <c r="I78" s="16">
        <f t="shared" si="6"/>
        <v>1618.8675992125111</v>
      </c>
      <c r="J78" s="16">
        <f t="shared" si="7"/>
        <v>-94.04910133566608</v>
      </c>
      <c r="K78" s="16">
        <f t="shared" si="8"/>
        <v>30.01126124285561</v>
      </c>
      <c r="L78" s="16">
        <f t="shared" si="9"/>
        <v>1766.4855104001933</v>
      </c>
      <c r="M78" s="16">
        <f t="shared" si="10"/>
        <v>-152.48551040019333</v>
      </c>
      <c r="N78" s="16">
        <f t="shared" si="11"/>
        <v>23251.830882007471</v>
      </c>
    </row>
    <row r="79" spans="1:14" x14ac:dyDescent="0.2">
      <c r="A79" s="16">
        <v>19974</v>
      </c>
      <c r="B79" s="16">
        <v>1578</v>
      </c>
      <c r="C79" s="16">
        <v>73</v>
      </c>
      <c r="D79" s="16">
        <v>0</v>
      </c>
      <c r="E79" s="16">
        <v>0</v>
      </c>
      <c r="F79" s="16">
        <v>0</v>
      </c>
      <c r="G79" s="16">
        <v>1</v>
      </c>
      <c r="H79" s="16">
        <v>19974</v>
      </c>
      <c r="I79" s="16">
        <f t="shared" ref="I79:I110" si="12">$K$5*(B79-K75)+(1-$K$5)*(I78+J78)</f>
        <v>1473.9198325125581</v>
      </c>
      <c r="J79" s="16">
        <f t="shared" ref="J79:J110" si="13">$L$5*(I79-I78)+(1-$L$5)*J78</f>
        <v>-102.09559636781562</v>
      </c>
      <c r="K79" s="16">
        <f t="shared" ref="K79:K110" si="14">$M$5*(B79-I79)+(1-$M$5)*K75</f>
        <v>121.11511778055026</v>
      </c>
      <c r="L79" s="16">
        <f t="shared" ref="L79:L110" si="15">I78+J78+K75</f>
        <v>1652.474425373231</v>
      </c>
      <c r="M79" s="16">
        <f t="shared" ref="M79:M110" si="16">B79-L79</f>
        <v>-74.474425373231043</v>
      </c>
      <c r="N79" s="16">
        <f t="shared" ref="N79:N110" si="17">M79^2</f>
        <v>5546.4400346729599</v>
      </c>
    </row>
    <row r="80" spans="1:14" x14ac:dyDescent="0.2">
      <c r="A80" s="16">
        <v>19981</v>
      </c>
      <c r="B80" s="16">
        <v>1405</v>
      </c>
      <c r="C80" s="16">
        <v>74</v>
      </c>
      <c r="D80" s="16">
        <v>1</v>
      </c>
      <c r="E80" s="16">
        <v>0</v>
      </c>
      <c r="F80" s="16">
        <v>0</v>
      </c>
      <c r="G80" s="16">
        <v>0</v>
      </c>
      <c r="H80" s="16">
        <v>19981</v>
      </c>
      <c r="I80" s="16">
        <f t="shared" si="12"/>
        <v>1503.2551110558768</v>
      </c>
      <c r="J80" s="16">
        <f t="shared" si="13"/>
        <v>-81.317882954812347</v>
      </c>
      <c r="K80" s="16">
        <f t="shared" si="14"/>
        <v>-142.2428738992981</v>
      </c>
      <c r="L80" s="16">
        <f t="shared" si="15"/>
        <v>1212.6916395498324</v>
      </c>
      <c r="M80" s="16">
        <f t="shared" si="16"/>
        <v>192.30836045016758</v>
      </c>
      <c r="N80" s="16">
        <f t="shared" si="17"/>
        <v>36982.505499031577</v>
      </c>
    </row>
    <row r="81" spans="1:14" x14ac:dyDescent="0.2">
      <c r="A81" s="16">
        <v>19982</v>
      </c>
      <c r="B81" s="16">
        <v>1402</v>
      </c>
      <c r="C81" s="16">
        <v>75</v>
      </c>
      <c r="D81" s="16">
        <v>0</v>
      </c>
      <c r="E81" s="16">
        <v>1</v>
      </c>
      <c r="F81" s="16">
        <v>0</v>
      </c>
      <c r="G81" s="16">
        <v>0</v>
      </c>
      <c r="H81" s="16">
        <v>19982</v>
      </c>
      <c r="I81" s="16">
        <f t="shared" si="12"/>
        <v>1467.1163607836422</v>
      </c>
      <c r="J81" s="16">
        <f t="shared" si="13"/>
        <v>-74.175580419267675</v>
      </c>
      <c r="K81" s="16">
        <f t="shared" si="14"/>
        <v>-80.237077093690516</v>
      </c>
      <c r="L81" s="16">
        <f t="shared" si="15"/>
        <v>1335.8943384602617</v>
      </c>
      <c r="M81" s="16">
        <f t="shared" si="16"/>
        <v>66.105661539738321</v>
      </c>
      <c r="N81" s="16">
        <f t="shared" si="17"/>
        <v>4369.9584876064382</v>
      </c>
    </row>
    <row r="82" spans="1:14" x14ac:dyDescent="0.2">
      <c r="A82" s="16">
        <v>19983</v>
      </c>
      <c r="B82" s="16">
        <v>1556</v>
      </c>
      <c r="C82" s="16">
        <v>76</v>
      </c>
      <c r="D82" s="16">
        <v>0</v>
      </c>
      <c r="E82" s="16">
        <v>0</v>
      </c>
      <c r="F82" s="16">
        <v>1</v>
      </c>
      <c r="G82" s="16">
        <v>0</v>
      </c>
      <c r="H82" s="16">
        <v>19983</v>
      </c>
      <c r="I82" s="16">
        <f t="shared" si="12"/>
        <v>1483.8708342412219</v>
      </c>
      <c r="J82" s="16">
        <f t="shared" si="13"/>
        <v>-59.800582144626915</v>
      </c>
      <c r="K82" s="16">
        <f t="shared" si="14"/>
        <v>41.696364881672636</v>
      </c>
      <c r="L82" s="16">
        <f t="shared" si="15"/>
        <v>1422.9520416072303</v>
      </c>
      <c r="M82" s="16">
        <f t="shared" si="16"/>
        <v>133.04795839276971</v>
      </c>
      <c r="N82" s="16">
        <f t="shared" si="17"/>
        <v>17701.759232484183</v>
      </c>
    </row>
    <row r="83" spans="1:14" x14ac:dyDescent="0.2">
      <c r="A83" s="16">
        <v>19984</v>
      </c>
      <c r="B83" s="16">
        <v>1710</v>
      </c>
      <c r="C83" s="16">
        <v>77</v>
      </c>
      <c r="D83" s="16">
        <v>0</v>
      </c>
      <c r="E83" s="16">
        <v>0</v>
      </c>
      <c r="F83" s="16">
        <v>0</v>
      </c>
      <c r="G83" s="16">
        <v>1</v>
      </c>
      <c r="H83" s="16">
        <v>19984</v>
      </c>
      <c r="I83" s="16">
        <f t="shared" si="12"/>
        <v>1536.7108621277691</v>
      </c>
      <c r="J83" s="16">
        <f t="shared" si="13"/>
        <v>-41.993394027861775</v>
      </c>
      <c r="K83" s="16">
        <f t="shared" si="14"/>
        <v>135.59016916385283</v>
      </c>
      <c r="L83" s="16">
        <f t="shared" si="15"/>
        <v>1545.1853698771451</v>
      </c>
      <c r="M83" s="16">
        <f t="shared" si="16"/>
        <v>164.81463012285485</v>
      </c>
      <c r="N83" s="16">
        <f t="shared" si="17"/>
        <v>27163.862302533453</v>
      </c>
    </row>
    <row r="84" spans="1:14" x14ac:dyDescent="0.2">
      <c r="A84" s="16">
        <v>19991</v>
      </c>
      <c r="B84" s="16">
        <v>1530</v>
      </c>
      <c r="C84" s="16">
        <v>78</v>
      </c>
      <c r="D84" s="16">
        <v>1</v>
      </c>
      <c r="E84" s="16">
        <v>0</v>
      </c>
      <c r="F84" s="16">
        <v>0</v>
      </c>
      <c r="G84" s="16">
        <v>0</v>
      </c>
      <c r="H84" s="16">
        <v>19991</v>
      </c>
      <c r="I84" s="16">
        <f t="shared" si="12"/>
        <v>1616.0451074628049</v>
      </c>
      <c r="J84" s="16">
        <f t="shared" si="13"/>
        <v>-22.81288624030433</v>
      </c>
      <c r="K84" s="16">
        <f t="shared" si="14"/>
        <v>-126.65148271714177</v>
      </c>
      <c r="L84" s="16">
        <f t="shared" si="15"/>
        <v>1352.4745942006093</v>
      </c>
      <c r="M84" s="16">
        <f t="shared" si="16"/>
        <v>177.52540579939068</v>
      </c>
      <c r="N84" s="16">
        <f t="shared" si="17"/>
        <v>31515.269704238333</v>
      </c>
    </row>
    <row r="85" spans="1:14" x14ac:dyDescent="0.2">
      <c r="A85" s="16">
        <v>19992</v>
      </c>
      <c r="B85" s="16">
        <v>1558</v>
      </c>
      <c r="C85" s="16">
        <v>79</v>
      </c>
      <c r="D85" s="16">
        <v>0</v>
      </c>
      <c r="E85" s="16">
        <v>1</v>
      </c>
      <c r="F85" s="16">
        <v>0</v>
      </c>
      <c r="G85" s="16">
        <v>0</v>
      </c>
      <c r="H85" s="16">
        <v>19992</v>
      </c>
      <c r="I85" s="16">
        <f t="shared" si="12"/>
        <v>1623.9902577870771</v>
      </c>
      <c r="J85" s="16">
        <f t="shared" si="13"/>
        <v>-17.950393547338887</v>
      </c>
      <c r="K85" s="16">
        <f t="shared" si="14"/>
        <v>-76.284469241171593</v>
      </c>
      <c r="L85" s="16">
        <f t="shared" si="15"/>
        <v>1512.9951441288101</v>
      </c>
      <c r="M85" s="16">
        <f t="shared" si="16"/>
        <v>45.004855871189875</v>
      </c>
      <c r="N85" s="16">
        <f t="shared" si="17"/>
        <v>2025.4370519865738</v>
      </c>
    </row>
    <row r="86" spans="1:14" x14ac:dyDescent="0.2">
      <c r="A86" s="16">
        <v>19993</v>
      </c>
      <c r="B86" s="16">
        <v>1336</v>
      </c>
      <c r="C86" s="16">
        <v>80</v>
      </c>
      <c r="D86" s="16">
        <v>0</v>
      </c>
      <c r="E86" s="16">
        <v>0</v>
      </c>
      <c r="F86" s="16">
        <v>1</v>
      </c>
      <c r="G86" s="16">
        <v>0</v>
      </c>
      <c r="H86" s="16">
        <v>19993</v>
      </c>
      <c r="I86" s="16">
        <f t="shared" si="12"/>
        <v>1392.9874247149273</v>
      </c>
      <c r="J86" s="16">
        <f t="shared" si="13"/>
        <v>-51.631539879057584</v>
      </c>
      <c r="K86" s="16">
        <f t="shared" si="14"/>
        <v>14.317739991359092</v>
      </c>
      <c r="L86" s="16">
        <f t="shared" si="15"/>
        <v>1647.7362291214108</v>
      </c>
      <c r="M86" s="16">
        <f t="shared" si="16"/>
        <v>-311.73622912141082</v>
      </c>
      <c r="N86" s="16">
        <f t="shared" si="17"/>
        <v>97179.47654683674</v>
      </c>
    </row>
    <row r="87" spans="1:14" x14ac:dyDescent="0.2">
      <c r="A87" s="16">
        <v>19994</v>
      </c>
      <c r="B87" s="16">
        <v>2343</v>
      </c>
      <c r="C87" s="16">
        <v>81</v>
      </c>
      <c r="D87" s="16">
        <v>0</v>
      </c>
      <c r="E87" s="16">
        <v>0</v>
      </c>
      <c r="F87" s="16">
        <v>0</v>
      </c>
      <c r="G87" s="16">
        <v>1</v>
      </c>
      <c r="H87" s="16">
        <v>19994</v>
      </c>
      <c r="I87" s="16">
        <f t="shared" si="12"/>
        <v>1933.2502131771084</v>
      </c>
      <c r="J87" s="16">
        <f t="shared" si="13"/>
        <v>41.940162609962798</v>
      </c>
      <c r="K87" s="16">
        <f t="shared" si="14"/>
        <v>211.65244203199182</v>
      </c>
      <c r="L87" s="16">
        <f t="shared" si="15"/>
        <v>1476.9460539997226</v>
      </c>
      <c r="M87" s="16">
        <f t="shared" si="16"/>
        <v>866.05394600027739</v>
      </c>
      <c r="N87" s="16">
        <f t="shared" si="17"/>
        <v>750049.43738265138</v>
      </c>
    </row>
    <row r="88" spans="1:14" x14ac:dyDescent="0.2">
      <c r="A88" s="16">
        <v>20001</v>
      </c>
      <c r="B88" s="16">
        <v>1945</v>
      </c>
      <c r="C88" s="16">
        <v>82</v>
      </c>
      <c r="D88" s="16">
        <v>1</v>
      </c>
      <c r="E88" s="16">
        <v>0</v>
      </c>
      <c r="F88" s="16">
        <v>0</v>
      </c>
      <c r="G88" s="16">
        <v>0</v>
      </c>
      <c r="H88" s="16">
        <v>20001</v>
      </c>
      <c r="I88" s="16">
        <f t="shared" si="12"/>
        <v>2041.1155786697659</v>
      </c>
      <c r="J88" s="16">
        <f t="shared" si="13"/>
        <v>52.362180823848135</v>
      </c>
      <c r="K88" s="16">
        <f t="shared" si="14"/>
        <v>-118.17966514692844</v>
      </c>
      <c r="L88" s="16">
        <f t="shared" si="15"/>
        <v>1848.5388930699294</v>
      </c>
      <c r="M88" s="16">
        <f t="shared" si="16"/>
        <v>96.461106930070628</v>
      </c>
      <c r="N88" s="16">
        <f t="shared" si="17"/>
        <v>9304.7451501745199</v>
      </c>
    </row>
    <row r="89" spans="1:14" x14ac:dyDescent="0.2">
      <c r="A89" s="16">
        <v>20002</v>
      </c>
      <c r="B89" s="16">
        <v>1825</v>
      </c>
      <c r="C89" s="16">
        <v>83</v>
      </c>
      <c r="D89" s="16">
        <v>0</v>
      </c>
      <c r="E89" s="16">
        <v>1</v>
      </c>
      <c r="F89" s="16">
        <v>0</v>
      </c>
      <c r="G89" s="16">
        <v>0</v>
      </c>
      <c r="H89" s="16">
        <v>20002</v>
      </c>
      <c r="I89" s="16">
        <f t="shared" si="12"/>
        <v>1962.1255279484144</v>
      </c>
      <c r="J89" s="16">
        <f t="shared" si="13"/>
        <v>31.5969000247214</v>
      </c>
      <c r="K89" s="16">
        <f t="shared" si="14"/>
        <v>-93.164085752499176</v>
      </c>
      <c r="L89" s="16">
        <f t="shared" si="15"/>
        <v>2017.1932902524425</v>
      </c>
      <c r="M89" s="16">
        <f t="shared" si="16"/>
        <v>-192.19329025244247</v>
      </c>
      <c r="N89" s="16">
        <f t="shared" si="17"/>
        <v>36938.2608180596</v>
      </c>
    </row>
    <row r="90" spans="1:14" x14ac:dyDescent="0.2">
      <c r="A90" s="16">
        <v>20003</v>
      </c>
      <c r="B90" s="16">
        <v>1870</v>
      </c>
      <c r="C90" s="16">
        <v>84</v>
      </c>
      <c r="D90" s="16">
        <v>0</v>
      </c>
      <c r="E90" s="16">
        <v>0</v>
      </c>
      <c r="F90" s="16">
        <v>1</v>
      </c>
      <c r="G90" s="16">
        <v>0</v>
      </c>
      <c r="H90" s="16">
        <v>20003</v>
      </c>
      <c r="I90" s="16">
        <f t="shared" si="12"/>
        <v>1899.3805074971679</v>
      </c>
      <c r="J90" s="16">
        <f t="shared" si="13"/>
        <v>16.682524785209505</v>
      </c>
      <c r="K90" s="16">
        <f t="shared" si="14"/>
        <v>2.194189292271572</v>
      </c>
      <c r="L90" s="16">
        <f t="shared" si="15"/>
        <v>2008.0401679644949</v>
      </c>
      <c r="M90" s="16">
        <f t="shared" si="16"/>
        <v>-138.04016796449491</v>
      </c>
      <c r="N90" s="16">
        <f t="shared" si="17"/>
        <v>19055.087971665969</v>
      </c>
    </row>
    <row r="91" spans="1:14" x14ac:dyDescent="0.2">
      <c r="A91" s="16">
        <v>20004</v>
      </c>
      <c r="B91" s="16">
        <v>1007</v>
      </c>
      <c r="C91" s="16">
        <v>85</v>
      </c>
      <c r="D91" s="16">
        <v>0</v>
      </c>
      <c r="E91" s="16">
        <v>0</v>
      </c>
      <c r="F91" s="16">
        <v>0</v>
      </c>
      <c r="G91" s="16">
        <v>1</v>
      </c>
      <c r="H91" s="16">
        <v>20004</v>
      </c>
      <c r="I91" s="16">
        <f t="shared" si="12"/>
        <v>1150.1232937770767</v>
      </c>
      <c r="J91" s="16">
        <f t="shared" si="13"/>
        <v>-104.40376022243588</v>
      </c>
      <c r="K91" s="16">
        <f t="shared" si="14"/>
        <v>113.22420137962713</v>
      </c>
      <c r="L91" s="16">
        <f t="shared" si="15"/>
        <v>2127.7154743143692</v>
      </c>
      <c r="M91" s="16">
        <f t="shared" si="16"/>
        <v>-1120.7154743143692</v>
      </c>
      <c r="N91" s="16">
        <f t="shared" si="17"/>
        <v>1256003.1743676816</v>
      </c>
    </row>
    <row r="92" spans="1:14" x14ac:dyDescent="0.2">
      <c r="A92" s="16">
        <v>20011</v>
      </c>
      <c r="B92" s="16">
        <v>1431</v>
      </c>
      <c r="C92" s="16">
        <v>86</v>
      </c>
      <c r="D92" s="16">
        <v>1</v>
      </c>
      <c r="E92" s="16">
        <v>0</v>
      </c>
      <c r="F92" s="16">
        <v>0</v>
      </c>
      <c r="G92" s="16">
        <v>0</v>
      </c>
      <c r="H92" s="16">
        <v>20011</v>
      </c>
      <c r="I92" s="16">
        <f t="shared" si="12"/>
        <v>1389.8034070958317</v>
      </c>
      <c r="J92" s="16">
        <f t="shared" si="13"/>
        <v>-50.008047500376975</v>
      </c>
      <c r="K92" s="16">
        <f t="shared" si="14"/>
        <v>-73.962648315289371</v>
      </c>
      <c r="L92" s="16">
        <f t="shared" si="15"/>
        <v>927.53986840771233</v>
      </c>
      <c r="M92" s="16">
        <f t="shared" si="16"/>
        <v>503.46013159228767</v>
      </c>
      <c r="N92" s="16">
        <f t="shared" si="17"/>
        <v>253472.10410292362</v>
      </c>
    </row>
    <row r="93" spans="1:14" x14ac:dyDescent="0.2">
      <c r="A93" s="16">
        <v>20012</v>
      </c>
      <c r="B93" s="16">
        <v>1475</v>
      </c>
      <c r="C93" s="16">
        <v>87</v>
      </c>
      <c r="D93" s="16">
        <v>0</v>
      </c>
      <c r="E93" s="16">
        <v>1</v>
      </c>
      <c r="F93" s="16">
        <v>0</v>
      </c>
      <c r="G93" s="16">
        <v>0</v>
      </c>
      <c r="H93" s="16">
        <v>20012</v>
      </c>
      <c r="I93" s="16">
        <f t="shared" si="12"/>
        <v>1495.8712650365978</v>
      </c>
      <c r="J93" s="16">
        <f t="shared" si="13"/>
        <v>-25.334237513768251</v>
      </c>
      <c r="K93" s="16">
        <f t="shared" si="14"/>
        <v>-73.107316259411675</v>
      </c>
      <c r="L93" s="16">
        <f t="shared" si="15"/>
        <v>1246.6312738429556</v>
      </c>
      <c r="M93" s="16">
        <f t="shared" si="16"/>
        <v>228.36872615704442</v>
      </c>
      <c r="N93" s="16">
        <f t="shared" si="17"/>
        <v>52152.275086591144</v>
      </c>
    </row>
    <row r="94" spans="1:14" x14ac:dyDescent="0.2">
      <c r="A94" s="16">
        <v>20013</v>
      </c>
      <c r="B94" s="16">
        <v>1450</v>
      </c>
      <c r="C94" s="16">
        <v>88</v>
      </c>
      <c r="D94" s="16">
        <v>0</v>
      </c>
      <c r="E94" s="16">
        <v>0</v>
      </c>
      <c r="F94" s="16">
        <v>1</v>
      </c>
      <c r="G94" s="16">
        <v>0</v>
      </c>
      <c r="H94" s="16">
        <v>20013</v>
      </c>
      <c r="I94" s="16">
        <f t="shared" si="12"/>
        <v>1455.001646186262</v>
      </c>
      <c r="J94" s="16">
        <f t="shared" si="13"/>
        <v>-27.790203065174438</v>
      </c>
      <c r="K94" s="16">
        <f t="shared" si="14"/>
        <v>0.19779169602475122</v>
      </c>
      <c r="L94" s="16">
        <f t="shared" si="15"/>
        <v>1472.7312168151011</v>
      </c>
      <c r="M94" s="16">
        <f t="shared" si="16"/>
        <v>-22.731216815101106</v>
      </c>
      <c r="N94" s="16">
        <f t="shared" si="17"/>
        <v>516.70821789513525</v>
      </c>
    </row>
    <row r="95" spans="1:14" x14ac:dyDescent="0.2">
      <c r="A95" s="16">
        <v>20014</v>
      </c>
      <c r="B95" s="16">
        <v>1375</v>
      </c>
      <c r="C95" s="16">
        <v>89</v>
      </c>
      <c r="D95" s="16">
        <v>0</v>
      </c>
      <c r="E95" s="16">
        <v>0</v>
      </c>
      <c r="F95" s="16">
        <v>0</v>
      </c>
      <c r="G95" s="16">
        <v>1</v>
      </c>
      <c r="H95" s="16">
        <v>20014</v>
      </c>
      <c r="I95" s="16">
        <f t="shared" si="12"/>
        <v>1314.1464081568347</v>
      </c>
      <c r="J95" s="16">
        <f t="shared" si="13"/>
        <v>-45.664487894419082</v>
      </c>
      <c r="K95" s="16">
        <f t="shared" si="14"/>
        <v>98.694608630533253</v>
      </c>
      <c r="L95" s="16">
        <f t="shared" si="15"/>
        <v>1540.4356445007147</v>
      </c>
      <c r="M95" s="16">
        <f t="shared" si="16"/>
        <v>-165.43564450071472</v>
      </c>
      <c r="N95" s="16">
        <f t="shared" si="17"/>
        <v>27368.952471366858</v>
      </c>
    </row>
    <row r="96" spans="1:14" x14ac:dyDescent="0.2">
      <c r="A96" s="16">
        <v>20021</v>
      </c>
      <c r="B96" s="16">
        <v>1495</v>
      </c>
      <c r="C96" s="16">
        <v>90</v>
      </c>
      <c r="D96" s="16">
        <v>1</v>
      </c>
      <c r="E96" s="16">
        <v>0</v>
      </c>
      <c r="F96" s="16">
        <v>0</v>
      </c>
      <c r="G96" s="16">
        <v>0</v>
      </c>
      <c r="H96" s="16">
        <v>20021</v>
      </c>
      <c r="I96" s="16">
        <f t="shared" si="12"/>
        <v>1473.8419206777767</v>
      </c>
      <c r="J96" s="16">
        <f t="shared" si="13"/>
        <v>-13.199427930315263</v>
      </c>
      <c r="K96" s="16">
        <f t="shared" si="14"/>
        <v>-47.572551908099229</v>
      </c>
      <c r="L96" s="16">
        <f t="shared" si="15"/>
        <v>1194.5192719471261</v>
      </c>
      <c r="M96" s="16">
        <f t="shared" si="16"/>
        <v>300.48072805287393</v>
      </c>
      <c r="N96" s="16">
        <f t="shared" si="17"/>
        <v>90288.667931185177</v>
      </c>
    </row>
    <row r="97" spans="1:14" x14ac:dyDescent="0.2">
      <c r="A97" s="16">
        <v>20022</v>
      </c>
      <c r="B97" s="16">
        <v>1429</v>
      </c>
      <c r="C97" s="16">
        <v>91</v>
      </c>
      <c r="D97" s="16">
        <v>0</v>
      </c>
      <c r="E97" s="16">
        <v>1</v>
      </c>
      <c r="F97" s="16">
        <v>0</v>
      </c>
      <c r="G97" s="16">
        <v>0</v>
      </c>
      <c r="H97" s="16">
        <v>20022</v>
      </c>
      <c r="I97" s="16">
        <f t="shared" si="12"/>
        <v>1488.9811360568538</v>
      </c>
      <c r="J97" s="16">
        <f t="shared" si="13"/>
        <v>-8.7194135532216297</v>
      </c>
      <c r="K97" s="16">
        <f t="shared" si="14"/>
        <v>-69.465616184074534</v>
      </c>
      <c r="L97" s="16">
        <f t="shared" si="15"/>
        <v>1387.5351764880497</v>
      </c>
      <c r="M97" s="16">
        <f t="shared" si="16"/>
        <v>41.464823511950271</v>
      </c>
      <c r="N97" s="16">
        <f t="shared" si="17"/>
        <v>1719.331588877184</v>
      </c>
    </row>
    <row r="98" spans="1:14" x14ac:dyDescent="0.2">
      <c r="A98" s="16">
        <v>20023</v>
      </c>
      <c r="B98" s="16">
        <v>1443</v>
      </c>
      <c r="C98" s="16">
        <v>92</v>
      </c>
      <c r="D98" s="16">
        <v>0</v>
      </c>
      <c r="E98" s="16">
        <v>0</v>
      </c>
      <c r="F98" s="16">
        <v>1</v>
      </c>
      <c r="G98" s="16">
        <v>0</v>
      </c>
      <c r="H98" s="16">
        <v>20023</v>
      </c>
      <c r="I98" s="16">
        <f t="shared" si="12"/>
        <v>1454.6604604811068</v>
      </c>
      <c r="J98" s="16">
        <f t="shared" si="13"/>
        <v>-12.766679354920797</v>
      </c>
      <c r="K98" s="16">
        <f t="shared" si="14"/>
        <v>-3.0921370707928495</v>
      </c>
      <c r="L98" s="16">
        <f t="shared" si="15"/>
        <v>1480.459514199657</v>
      </c>
      <c r="M98" s="16">
        <f t="shared" si="16"/>
        <v>-37.459514199656951</v>
      </c>
      <c r="N98" s="16">
        <f t="shared" si="17"/>
        <v>1403.2152040743008</v>
      </c>
    </row>
    <row r="99" spans="1:14" x14ac:dyDescent="0.2">
      <c r="A99" s="16">
        <v>20024</v>
      </c>
      <c r="B99" s="16">
        <v>1472</v>
      </c>
      <c r="C99" s="16">
        <v>93</v>
      </c>
      <c r="D99" s="16">
        <v>0</v>
      </c>
      <c r="E99" s="16">
        <v>0</v>
      </c>
      <c r="F99" s="16">
        <v>0</v>
      </c>
      <c r="G99" s="16">
        <v>1</v>
      </c>
      <c r="H99" s="16">
        <v>20024</v>
      </c>
      <c r="I99" s="16">
        <f t="shared" si="12"/>
        <v>1395.0178572018726</v>
      </c>
      <c r="J99" s="16">
        <f t="shared" si="13"/>
        <v>-20.177225118446074</v>
      </c>
      <c r="K99" s="16">
        <f t="shared" si="14"/>
        <v>92.670747367207071</v>
      </c>
      <c r="L99" s="16">
        <f t="shared" si="15"/>
        <v>1540.5883897567192</v>
      </c>
      <c r="M99" s="16">
        <f t="shared" si="16"/>
        <v>-68.588389756719153</v>
      </c>
      <c r="N99" s="16">
        <f t="shared" si="17"/>
        <v>4704.3672094196172</v>
      </c>
    </row>
    <row r="100" spans="1:14" x14ac:dyDescent="0.2">
      <c r="A100" s="16">
        <v>20031</v>
      </c>
      <c r="B100" s="16">
        <v>1475</v>
      </c>
      <c r="C100" s="16">
        <v>94</v>
      </c>
      <c r="D100" s="16">
        <v>1</v>
      </c>
      <c r="E100" s="16">
        <v>0</v>
      </c>
      <c r="F100" s="16">
        <v>0</v>
      </c>
      <c r="G100" s="16">
        <v>0</v>
      </c>
      <c r="H100" s="16">
        <v>20031</v>
      </c>
      <c r="I100" s="16">
        <f t="shared" si="12"/>
        <v>1475.8062657636619</v>
      </c>
      <c r="J100" s="16">
        <f t="shared" si="13"/>
        <v>-4.2157168154036455</v>
      </c>
      <c r="K100" s="16">
        <f t="shared" si="14"/>
        <v>-34.59781095930078</v>
      </c>
      <c r="L100" s="16">
        <f t="shared" si="15"/>
        <v>1327.2680801753272</v>
      </c>
      <c r="M100" s="16">
        <f t="shared" si="16"/>
        <v>147.73191982467279</v>
      </c>
      <c r="N100" s="16">
        <f t="shared" si="17"/>
        <v>21824.720135083549</v>
      </c>
    </row>
    <row r="101" spans="1:14" x14ac:dyDescent="0.2">
      <c r="A101" s="16">
        <v>20032</v>
      </c>
      <c r="B101" s="16">
        <v>1545</v>
      </c>
      <c r="C101" s="16">
        <v>95</v>
      </c>
      <c r="D101" s="16">
        <v>0</v>
      </c>
      <c r="E101" s="16">
        <v>1</v>
      </c>
      <c r="F101" s="16">
        <v>0</v>
      </c>
      <c r="G101" s="16">
        <v>0</v>
      </c>
      <c r="H101" s="16">
        <v>20032</v>
      </c>
      <c r="I101" s="16">
        <f t="shared" si="12"/>
        <v>1569.2368241587239</v>
      </c>
      <c r="J101" s="16">
        <f t="shared" si="13"/>
        <v>11.221038996669417</v>
      </c>
      <c r="K101" s="16">
        <f t="shared" si="14"/>
        <v>-56.917434398940266</v>
      </c>
      <c r="L101" s="16">
        <f t="shared" si="15"/>
        <v>1402.1249327641838</v>
      </c>
      <c r="M101" s="16">
        <f t="shared" si="16"/>
        <v>142.87506723581623</v>
      </c>
      <c r="N101" s="16">
        <f t="shared" si="17"/>
        <v>20413.28483763901</v>
      </c>
    </row>
    <row r="102" spans="1:14" x14ac:dyDescent="0.2">
      <c r="A102" s="16">
        <v>20033</v>
      </c>
      <c r="B102" s="16">
        <v>1715</v>
      </c>
      <c r="C102" s="16">
        <v>96</v>
      </c>
      <c r="D102" s="16">
        <v>0</v>
      </c>
      <c r="E102" s="16">
        <v>0</v>
      </c>
      <c r="F102" s="16">
        <v>1</v>
      </c>
      <c r="G102" s="16">
        <v>0</v>
      </c>
      <c r="H102" s="16">
        <v>20033</v>
      </c>
      <c r="I102" s="16">
        <f t="shared" si="12"/>
        <v>1674.5223801431875</v>
      </c>
      <c r="J102" s="16">
        <f t="shared" si="13"/>
        <v>26.091559927359743</v>
      </c>
      <c r="K102" s="16">
        <f t="shared" si="14"/>
        <v>8.9957654748968316</v>
      </c>
      <c r="L102" s="16">
        <f t="shared" si="15"/>
        <v>1577.3657260846005</v>
      </c>
      <c r="M102" s="16">
        <f t="shared" si="16"/>
        <v>137.63427391539949</v>
      </c>
      <c r="N102" s="16">
        <f t="shared" si="17"/>
        <v>18943.193356219217</v>
      </c>
    </row>
    <row r="103" spans="1:14" x14ac:dyDescent="0.2">
      <c r="A103" s="16">
        <v>20034</v>
      </c>
      <c r="B103" s="16">
        <v>2006</v>
      </c>
      <c r="C103" s="16">
        <v>97</v>
      </c>
      <c r="D103" s="16">
        <v>0</v>
      </c>
      <c r="E103" s="16">
        <v>0</v>
      </c>
      <c r="F103" s="16">
        <v>0</v>
      </c>
      <c r="G103" s="16">
        <v>1</v>
      </c>
      <c r="H103" s="16">
        <v>20034</v>
      </c>
      <c r="I103" s="16">
        <f t="shared" si="12"/>
        <v>1845.9917050913036</v>
      </c>
      <c r="J103" s="16">
        <f t="shared" si="13"/>
        <v>49.074116653597521</v>
      </c>
      <c r="K103" s="16">
        <f t="shared" si="14"/>
        <v>111.35273619950064</v>
      </c>
      <c r="L103" s="16">
        <f t="shared" si="15"/>
        <v>1793.2846874377542</v>
      </c>
      <c r="M103" s="16">
        <f t="shared" si="16"/>
        <v>212.7153125622458</v>
      </c>
      <c r="N103" s="16">
        <f t="shared" si="17"/>
        <v>45247.804198453923</v>
      </c>
    </row>
    <row r="104" spans="1:14" x14ac:dyDescent="0.2">
      <c r="A104" s="16">
        <v>20041</v>
      </c>
      <c r="B104" s="16">
        <v>1909</v>
      </c>
      <c r="C104" s="16">
        <v>98</v>
      </c>
      <c r="D104" s="16">
        <v>1</v>
      </c>
      <c r="E104" s="16">
        <v>0</v>
      </c>
      <c r="F104" s="16">
        <v>0</v>
      </c>
      <c r="G104" s="16">
        <v>0</v>
      </c>
      <c r="H104" s="16">
        <v>20041</v>
      </c>
      <c r="I104" s="16">
        <f t="shared" si="12"/>
        <v>1928.234435884686</v>
      </c>
      <c r="J104" s="16">
        <f t="shared" si="13"/>
        <v>54.31769400457317</v>
      </c>
      <c r="K104" s="16">
        <f t="shared" si="14"/>
        <v>-30.335428201843701</v>
      </c>
      <c r="L104" s="16">
        <f t="shared" si="15"/>
        <v>1860.4680107856002</v>
      </c>
      <c r="M104" s="16">
        <f t="shared" si="16"/>
        <v>48.5319892143998</v>
      </c>
      <c r="N104" s="16">
        <f t="shared" si="17"/>
        <v>2355.3539771066185</v>
      </c>
    </row>
    <row r="105" spans="1:14" x14ac:dyDescent="0.2">
      <c r="A105" s="16">
        <v>20042</v>
      </c>
      <c r="B105" s="16">
        <v>2014</v>
      </c>
      <c r="C105" s="16">
        <v>99</v>
      </c>
      <c r="D105" s="16">
        <v>0</v>
      </c>
      <c r="E105" s="16">
        <v>1</v>
      </c>
      <c r="F105" s="16">
        <v>0</v>
      </c>
      <c r="G105" s="16">
        <v>0</v>
      </c>
      <c r="H105" s="16">
        <v>20042</v>
      </c>
      <c r="I105" s="16">
        <f t="shared" si="12"/>
        <v>2042.9443523402724</v>
      </c>
      <c r="J105" s="16">
        <f t="shared" si="13"/>
        <v>63.865011492263356</v>
      </c>
      <c r="K105" s="16">
        <f t="shared" si="14"/>
        <v>-49.156640819357122</v>
      </c>
      <c r="L105" s="16">
        <f t="shared" si="15"/>
        <v>1925.634695490319</v>
      </c>
      <c r="M105" s="16">
        <f t="shared" si="16"/>
        <v>88.365304509680982</v>
      </c>
      <c r="N105" s="16">
        <f t="shared" si="17"/>
        <v>7808.4270410886456</v>
      </c>
    </row>
    <row r="106" spans="1:14" x14ac:dyDescent="0.2">
      <c r="A106" s="16">
        <v>20043</v>
      </c>
      <c r="B106" s="16">
        <v>2350</v>
      </c>
      <c r="C106" s="16">
        <v>100</v>
      </c>
      <c r="D106" s="16">
        <v>0</v>
      </c>
      <c r="E106" s="16">
        <v>0</v>
      </c>
      <c r="F106" s="16">
        <v>1</v>
      </c>
      <c r="G106" s="16">
        <v>0</v>
      </c>
      <c r="H106" s="16">
        <v>20043</v>
      </c>
      <c r="I106" s="16">
        <f t="shared" si="12"/>
        <v>2266.86707886256</v>
      </c>
      <c r="J106" s="16">
        <f t="shared" si="13"/>
        <v>89.168299891450999</v>
      </c>
      <c r="K106" s="16">
        <f t="shared" si="14"/>
        <v>29.564223411269879</v>
      </c>
      <c r="L106" s="16">
        <f t="shared" si="15"/>
        <v>2115.8051293074327</v>
      </c>
      <c r="M106" s="16">
        <f t="shared" si="16"/>
        <v>234.19487069256729</v>
      </c>
      <c r="N106" s="16">
        <f t="shared" si="17"/>
        <v>54847.237458708318</v>
      </c>
    </row>
    <row r="107" spans="1:14" x14ac:dyDescent="0.2">
      <c r="A107" s="16">
        <v>20044</v>
      </c>
      <c r="B107" s="16">
        <v>3490</v>
      </c>
      <c r="C107" s="16">
        <v>101</v>
      </c>
      <c r="D107" s="16">
        <v>0</v>
      </c>
      <c r="E107" s="16">
        <v>0</v>
      </c>
      <c r="F107" s="16">
        <v>0</v>
      </c>
      <c r="G107" s="16">
        <v>1</v>
      </c>
      <c r="H107" s="16">
        <v>20044</v>
      </c>
      <c r="I107" s="16">
        <f t="shared" si="12"/>
        <v>3054.9273792451277</v>
      </c>
      <c r="J107" s="16">
        <f t="shared" si="13"/>
        <v>199.65510675980249</v>
      </c>
      <c r="K107" s="16">
        <f t="shared" si="14"/>
        <v>201.16490621250236</v>
      </c>
      <c r="L107" s="16">
        <f t="shared" si="15"/>
        <v>2467.3881149535118</v>
      </c>
      <c r="M107" s="16">
        <f t="shared" si="16"/>
        <v>1022.6118850464882</v>
      </c>
      <c r="N107" s="16">
        <f t="shared" si="17"/>
        <v>1045735.0674383319</v>
      </c>
    </row>
    <row r="108" spans="1:14" x14ac:dyDescent="0.2">
      <c r="A108" s="16">
        <v>20051</v>
      </c>
      <c r="B108" s="16">
        <v>3243</v>
      </c>
      <c r="C108" s="16">
        <v>102</v>
      </c>
      <c r="D108" s="16">
        <v>1</v>
      </c>
      <c r="E108" s="16">
        <v>0</v>
      </c>
      <c r="F108" s="16">
        <v>0</v>
      </c>
      <c r="G108" s="16">
        <v>0</v>
      </c>
      <c r="H108" s="16">
        <v>20051</v>
      </c>
      <c r="I108" s="16">
        <f t="shared" si="12"/>
        <v>3267.3989625966328</v>
      </c>
      <c r="J108" s="16">
        <f t="shared" si="13"/>
        <v>201.68124466512279</v>
      </c>
      <c r="K108" s="16">
        <f t="shared" si="14"/>
        <v>-28.688427558235297</v>
      </c>
      <c r="L108" s="16">
        <f t="shared" si="15"/>
        <v>3224.2470578030866</v>
      </c>
      <c r="M108" s="16">
        <f t="shared" si="16"/>
        <v>18.752942196913409</v>
      </c>
      <c r="N108" s="16">
        <f t="shared" si="17"/>
        <v>351.6728410407755</v>
      </c>
    </row>
    <row r="109" spans="1:14" x14ac:dyDescent="0.2">
      <c r="A109" s="16">
        <v>20052</v>
      </c>
      <c r="B109" s="16">
        <v>3520</v>
      </c>
      <c r="C109" s="16">
        <v>103</v>
      </c>
      <c r="D109" s="16">
        <v>0</v>
      </c>
      <c r="E109" s="16">
        <v>1</v>
      </c>
      <c r="F109" s="16">
        <v>0</v>
      </c>
      <c r="G109" s="16">
        <v>0</v>
      </c>
      <c r="H109" s="16">
        <v>20052</v>
      </c>
      <c r="I109" s="16">
        <f t="shared" si="12"/>
        <v>3537.4762623769466</v>
      </c>
      <c r="J109" s="16">
        <f t="shared" si="13"/>
        <v>212.49387626880258</v>
      </c>
      <c r="K109" s="16">
        <f t="shared" si="14"/>
        <v>-40.367302658514774</v>
      </c>
      <c r="L109" s="16">
        <f t="shared" si="15"/>
        <v>3419.9235664423986</v>
      </c>
      <c r="M109" s="16">
        <f t="shared" si="16"/>
        <v>100.07643355760138</v>
      </c>
      <c r="N109" s="16">
        <f t="shared" si="17"/>
        <v>10015.292553609002</v>
      </c>
    </row>
    <row r="110" spans="1:14" x14ac:dyDescent="0.2">
      <c r="A110" s="16">
        <v>20053</v>
      </c>
      <c r="B110" s="16">
        <v>3678</v>
      </c>
      <c r="C110" s="16">
        <v>104</v>
      </c>
      <c r="D110" s="16">
        <v>0</v>
      </c>
      <c r="E110" s="16">
        <v>0</v>
      </c>
      <c r="F110" s="16">
        <v>1</v>
      </c>
      <c r="G110" s="16">
        <v>0</v>
      </c>
      <c r="H110" s="16">
        <v>20053</v>
      </c>
      <c r="I110" s="16">
        <f t="shared" si="12"/>
        <v>3680.5776795375768</v>
      </c>
      <c r="J110" s="16">
        <f t="shared" si="13"/>
        <v>201.52372462560595</v>
      </c>
      <c r="K110" s="16">
        <f t="shared" si="14"/>
        <v>20.646840853358295</v>
      </c>
      <c r="L110" s="16">
        <f t="shared" si="15"/>
        <v>3779.5343620570188</v>
      </c>
      <c r="M110" s="16">
        <f t="shared" si="16"/>
        <v>-101.53436205701882</v>
      </c>
      <c r="N110" s="16">
        <f t="shared" si="17"/>
        <v>10309.226678325784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C105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7.6640625" bestFit="1" customWidth="1"/>
    <col min="2" max="2" width="12.1640625" bestFit="1" customWidth="1"/>
    <col min="3" max="3" width="5.83203125" bestFit="1" customWidth="1"/>
  </cols>
  <sheetData>
    <row r="1" spans="1:3" x14ac:dyDescent="0.2">
      <c r="A1" s="55" t="s">
        <v>1</v>
      </c>
      <c r="B1" s="55" t="s">
        <v>2</v>
      </c>
      <c r="C1" s="56" t="s">
        <v>0</v>
      </c>
    </row>
    <row r="2" spans="1:3" x14ac:dyDescent="0.2">
      <c r="A2" s="16">
        <v>19794</v>
      </c>
      <c r="B2" s="16">
        <v>19.539999959999999</v>
      </c>
      <c r="C2" s="16">
        <v>1</v>
      </c>
    </row>
    <row r="3" spans="1:3" x14ac:dyDescent="0.2">
      <c r="A3" s="16">
        <v>19801</v>
      </c>
      <c r="B3" s="16">
        <v>23.54999995</v>
      </c>
      <c r="C3" s="16">
        <v>2</v>
      </c>
    </row>
    <row r="4" spans="1:3" x14ac:dyDescent="0.2">
      <c r="A4" s="16">
        <v>19802</v>
      </c>
      <c r="B4" s="16">
        <v>32.568999890000001</v>
      </c>
      <c r="C4" s="16">
        <v>3</v>
      </c>
    </row>
    <row r="5" spans="1:3" x14ac:dyDescent="0.2">
      <c r="A5" s="16">
        <v>19803</v>
      </c>
      <c r="B5" s="16">
        <v>41.466999889999997</v>
      </c>
      <c r="C5" s="16">
        <v>4</v>
      </c>
    </row>
    <row r="6" spans="1:3" x14ac:dyDescent="0.2">
      <c r="A6" s="16">
        <v>19804</v>
      </c>
      <c r="B6" s="16">
        <v>67.620999810000001</v>
      </c>
      <c r="C6" s="16">
        <v>5</v>
      </c>
    </row>
    <row r="7" spans="1:3" x14ac:dyDescent="0.2">
      <c r="A7" s="16">
        <v>19811</v>
      </c>
      <c r="B7" s="16">
        <v>78.764999869999997</v>
      </c>
      <c r="C7" s="16">
        <v>6</v>
      </c>
    </row>
    <row r="8" spans="1:3" x14ac:dyDescent="0.2">
      <c r="A8" s="16">
        <v>19812</v>
      </c>
      <c r="B8" s="16">
        <v>90.718999859999997</v>
      </c>
      <c r="C8" s="16">
        <v>7</v>
      </c>
    </row>
    <row r="9" spans="1:3" x14ac:dyDescent="0.2">
      <c r="A9" s="16">
        <v>19813</v>
      </c>
      <c r="B9" s="16">
        <v>97.677999970000002</v>
      </c>
      <c r="C9" s="16">
        <v>8</v>
      </c>
    </row>
    <row r="10" spans="1:3" x14ac:dyDescent="0.2">
      <c r="A10" s="16">
        <v>19814</v>
      </c>
      <c r="B10" s="16">
        <v>133.553</v>
      </c>
      <c r="C10" s="16">
        <v>9</v>
      </c>
    </row>
    <row r="11" spans="1:3" x14ac:dyDescent="0.2">
      <c r="A11" s="16">
        <v>19821</v>
      </c>
      <c r="B11" s="16">
        <v>131.0189996</v>
      </c>
      <c r="C11" s="16">
        <v>10</v>
      </c>
    </row>
    <row r="12" spans="1:3" x14ac:dyDescent="0.2">
      <c r="A12" s="16">
        <v>19822</v>
      </c>
      <c r="B12" s="16">
        <v>142.6809998</v>
      </c>
      <c r="C12" s="16">
        <v>11</v>
      </c>
    </row>
    <row r="13" spans="1:3" x14ac:dyDescent="0.2">
      <c r="A13" s="16">
        <v>19823</v>
      </c>
      <c r="B13" s="16">
        <v>175.80799959999999</v>
      </c>
      <c r="C13" s="16">
        <v>12</v>
      </c>
    </row>
    <row r="14" spans="1:3" x14ac:dyDescent="0.2">
      <c r="A14" s="16">
        <v>19824</v>
      </c>
      <c r="B14" s="16">
        <v>214.2929997</v>
      </c>
      <c r="C14" s="16">
        <v>13</v>
      </c>
    </row>
    <row r="15" spans="1:3" x14ac:dyDescent="0.2">
      <c r="A15" s="16">
        <v>19831</v>
      </c>
      <c r="B15" s="16">
        <v>227.98199990000001</v>
      </c>
      <c r="C15" s="16">
        <v>14</v>
      </c>
    </row>
    <row r="16" spans="1:3" x14ac:dyDescent="0.2">
      <c r="A16" s="16">
        <v>19832</v>
      </c>
      <c r="B16" s="16">
        <v>267.28399940000003</v>
      </c>
      <c r="C16" s="16">
        <v>15</v>
      </c>
    </row>
    <row r="17" spans="1:3" x14ac:dyDescent="0.2">
      <c r="A17" s="16">
        <v>19833</v>
      </c>
      <c r="B17" s="16">
        <v>273.2099991</v>
      </c>
      <c r="C17" s="16">
        <v>16</v>
      </c>
    </row>
    <row r="18" spans="1:3" x14ac:dyDescent="0.2">
      <c r="A18" s="16">
        <v>19834</v>
      </c>
      <c r="B18" s="16">
        <v>316.2279997</v>
      </c>
      <c r="C18" s="16">
        <v>17</v>
      </c>
    </row>
    <row r="19" spans="1:3" x14ac:dyDescent="0.2">
      <c r="A19" s="16">
        <v>19841</v>
      </c>
      <c r="B19" s="16">
        <v>300.10199929999999</v>
      </c>
      <c r="C19" s="16">
        <v>18</v>
      </c>
    </row>
    <row r="20" spans="1:3" x14ac:dyDescent="0.2">
      <c r="A20" s="16">
        <v>19842</v>
      </c>
      <c r="B20" s="16">
        <v>422.14299970000002</v>
      </c>
      <c r="C20" s="16">
        <v>19</v>
      </c>
    </row>
    <row r="21" spans="1:3" x14ac:dyDescent="0.2">
      <c r="A21" s="16">
        <v>19843</v>
      </c>
      <c r="B21" s="16">
        <v>477.39899919999999</v>
      </c>
      <c r="C21" s="16">
        <v>20</v>
      </c>
    </row>
    <row r="22" spans="1:3" x14ac:dyDescent="0.2">
      <c r="A22" s="16">
        <v>19844</v>
      </c>
      <c r="B22" s="16">
        <v>698.29599949999999</v>
      </c>
      <c r="C22" s="16">
        <v>21</v>
      </c>
    </row>
    <row r="23" spans="1:3" x14ac:dyDescent="0.2">
      <c r="A23" s="16">
        <v>19851</v>
      </c>
      <c r="B23" s="16">
        <v>435.34399989999997</v>
      </c>
      <c r="C23" s="16">
        <v>22</v>
      </c>
    </row>
    <row r="24" spans="1:3" x14ac:dyDescent="0.2">
      <c r="A24" s="16">
        <v>19852</v>
      </c>
      <c r="B24" s="16">
        <v>374.92899990000001</v>
      </c>
      <c r="C24" s="16">
        <v>23</v>
      </c>
    </row>
    <row r="25" spans="1:3" x14ac:dyDescent="0.2">
      <c r="A25" s="16">
        <v>19853</v>
      </c>
      <c r="B25" s="16">
        <v>409.70899960000003</v>
      </c>
      <c r="C25" s="16">
        <v>24</v>
      </c>
    </row>
    <row r="26" spans="1:3" x14ac:dyDescent="0.2">
      <c r="A26" s="16">
        <v>19854</v>
      </c>
      <c r="B26" s="16">
        <v>533.88999939999997</v>
      </c>
      <c r="C26" s="16">
        <v>25</v>
      </c>
    </row>
    <row r="27" spans="1:3" x14ac:dyDescent="0.2">
      <c r="A27" s="16">
        <v>19861</v>
      </c>
      <c r="B27" s="16">
        <v>408.9429998</v>
      </c>
      <c r="C27" s="16">
        <v>26</v>
      </c>
    </row>
    <row r="28" spans="1:3" x14ac:dyDescent="0.2">
      <c r="A28" s="16">
        <v>19862</v>
      </c>
      <c r="B28" s="16">
        <v>448.27899930000001</v>
      </c>
      <c r="C28" s="16">
        <v>27</v>
      </c>
    </row>
    <row r="29" spans="1:3" x14ac:dyDescent="0.2">
      <c r="A29" s="16">
        <v>19863</v>
      </c>
      <c r="B29" s="16">
        <v>510.78599930000001</v>
      </c>
      <c r="C29" s="16">
        <v>28</v>
      </c>
    </row>
    <row r="30" spans="1:3" x14ac:dyDescent="0.2">
      <c r="A30" s="16">
        <v>19864</v>
      </c>
      <c r="B30" s="16">
        <v>662.25299840000002</v>
      </c>
      <c r="C30" s="16">
        <v>29</v>
      </c>
    </row>
    <row r="31" spans="1:3" x14ac:dyDescent="0.2">
      <c r="A31" s="16">
        <v>19871</v>
      </c>
      <c r="B31" s="16">
        <v>575.32699969999999</v>
      </c>
      <c r="C31" s="16">
        <v>30</v>
      </c>
    </row>
    <row r="32" spans="1:3" x14ac:dyDescent="0.2">
      <c r="A32" s="16">
        <v>19872</v>
      </c>
      <c r="B32" s="16">
        <v>637.06399920000001</v>
      </c>
      <c r="C32" s="16">
        <v>31</v>
      </c>
    </row>
    <row r="33" spans="1:3" x14ac:dyDescent="0.2">
      <c r="A33" s="16">
        <v>19873</v>
      </c>
      <c r="B33" s="16">
        <v>786.42399980000005</v>
      </c>
      <c r="C33" s="16">
        <v>32</v>
      </c>
    </row>
    <row r="34" spans="1:3" x14ac:dyDescent="0.2">
      <c r="A34" s="16">
        <v>19874</v>
      </c>
      <c r="B34" s="16">
        <v>1042.441998</v>
      </c>
      <c r="C34" s="16">
        <v>33</v>
      </c>
    </row>
    <row r="35" spans="1:3" x14ac:dyDescent="0.2">
      <c r="A35" s="16">
        <v>19881</v>
      </c>
      <c r="B35" s="16">
        <v>867.16099929999996</v>
      </c>
      <c r="C35" s="16">
        <v>34</v>
      </c>
    </row>
    <row r="36" spans="1:3" x14ac:dyDescent="0.2">
      <c r="A36" s="16">
        <v>19882</v>
      </c>
      <c r="B36" s="16">
        <v>993.05099870000004</v>
      </c>
      <c r="C36" s="16">
        <v>35</v>
      </c>
    </row>
    <row r="37" spans="1:3" x14ac:dyDescent="0.2">
      <c r="A37" s="16">
        <v>19883</v>
      </c>
      <c r="B37" s="16">
        <v>1168.7189980000001</v>
      </c>
      <c r="C37" s="16">
        <v>36</v>
      </c>
    </row>
    <row r="38" spans="1:3" x14ac:dyDescent="0.2">
      <c r="A38" s="16">
        <v>19884</v>
      </c>
      <c r="B38" s="16">
        <v>1405.1369970000001</v>
      </c>
      <c r="C38" s="16">
        <v>37</v>
      </c>
    </row>
    <row r="39" spans="1:3" x14ac:dyDescent="0.2">
      <c r="A39" s="16">
        <v>19891</v>
      </c>
      <c r="B39" s="16">
        <v>1246.9169999999999</v>
      </c>
      <c r="C39" s="16">
        <v>38</v>
      </c>
    </row>
    <row r="40" spans="1:3" x14ac:dyDescent="0.2">
      <c r="A40" s="16">
        <v>19892</v>
      </c>
      <c r="B40" s="16">
        <v>1248.211998</v>
      </c>
      <c r="C40" s="16">
        <v>39</v>
      </c>
    </row>
    <row r="41" spans="1:3" x14ac:dyDescent="0.2">
      <c r="A41" s="16">
        <v>19893</v>
      </c>
      <c r="B41" s="16">
        <v>1383.7469980000001</v>
      </c>
      <c r="C41" s="16">
        <v>40</v>
      </c>
    </row>
    <row r="42" spans="1:3" x14ac:dyDescent="0.2">
      <c r="A42" s="16">
        <v>19894</v>
      </c>
      <c r="B42" s="16">
        <v>1493.3829989999999</v>
      </c>
      <c r="C42" s="16">
        <v>41</v>
      </c>
    </row>
    <row r="43" spans="1:3" x14ac:dyDescent="0.2">
      <c r="A43" s="16">
        <v>19901</v>
      </c>
      <c r="B43" s="16">
        <v>1346.202</v>
      </c>
      <c r="C43" s="16">
        <v>42</v>
      </c>
    </row>
    <row r="44" spans="1:3" x14ac:dyDescent="0.2">
      <c r="A44" s="16">
        <v>19902</v>
      </c>
      <c r="B44" s="16">
        <v>1364.759998</v>
      </c>
      <c r="C44" s="16">
        <v>43</v>
      </c>
    </row>
    <row r="45" spans="1:3" x14ac:dyDescent="0.2">
      <c r="A45" s="16">
        <v>19903</v>
      </c>
      <c r="B45" s="16">
        <v>1354.0899959999999</v>
      </c>
      <c r="C45" s="16">
        <v>44</v>
      </c>
    </row>
    <row r="46" spans="1:3" x14ac:dyDescent="0.2">
      <c r="A46" s="16">
        <v>19904</v>
      </c>
      <c r="B46" s="16">
        <v>1675.505997</v>
      </c>
      <c r="C46" s="16">
        <v>45</v>
      </c>
    </row>
    <row r="47" spans="1:3" x14ac:dyDescent="0.2">
      <c r="A47" s="16">
        <v>19911</v>
      </c>
      <c r="B47" s="16">
        <v>1597.6779979999999</v>
      </c>
      <c r="C47" s="16">
        <v>46</v>
      </c>
    </row>
    <row r="48" spans="1:3" x14ac:dyDescent="0.2">
      <c r="A48" s="16">
        <v>19912</v>
      </c>
      <c r="B48" s="16">
        <v>1528.6039960000001</v>
      </c>
      <c r="C48" s="16">
        <v>47</v>
      </c>
    </row>
    <row r="49" spans="1:3" x14ac:dyDescent="0.2">
      <c r="A49" s="16">
        <v>19913</v>
      </c>
      <c r="B49" s="16">
        <v>1507.060997</v>
      </c>
      <c r="C49" s="16">
        <v>48</v>
      </c>
    </row>
    <row r="50" spans="1:3" x14ac:dyDescent="0.2">
      <c r="A50" s="16">
        <v>19914</v>
      </c>
      <c r="B50" s="16">
        <v>1862.6120000000001</v>
      </c>
      <c r="C50" s="16">
        <v>49</v>
      </c>
    </row>
    <row r="51" spans="1:3" x14ac:dyDescent="0.2">
      <c r="A51" s="16">
        <v>19921</v>
      </c>
      <c r="B51" s="16">
        <v>1716.0249980000001</v>
      </c>
      <c r="C51" s="16">
        <v>50</v>
      </c>
    </row>
    <row r="52" spans="1:3" x14ac:dyDescent="0.2">
      <c r="A52" s="16">
        <v>19922</v>
      </c>
      <c r="B52" s="16">
        <v>1740.1709980000001</v>
      </c>
      <c r="C52" s="16">
        <v>51</v>
      </c>
    </row>
    <row r="53" spans="1:3" x14ac:dyDescent="0.2">
      <c r="A53" s="16">
        <v>19923</v>
      </c>
      <c r="B53" s="16">
        <v>1767.733997</v>
      </c>
      <c r="C53" s="16">
        <v>52</v>
      </c>
    </row>
    <row r="54" spans="1:3" x14ac:dyDescent="0.2">
      <c r="A54" s="16">
        <v>19924</v>
      </c>
      <c r="B54" s="16">
        <v>2000.2919999999999</v>
      </c>
      <c r="C54" s="16">
        <v>53</v>
      </c>
    </row>
    <row r="55" spans="1:3" x14ac:dyDescent="0.2">
      <c r="A55" s="16">
        <v>19931</v>
      </c>
      <c r="B55" s="16">
        <v>1973.8939969999999</v>
      </c>
      <c r="C55" s="16">
        <v>54</v>
      </c>
    </row>
    <row r="56" spans="1:3" x14ac:dyDescent="0.2">
      <c r="A56" s="16">
        <v>19932</v>
      </c>
      <c r="B56" s="16">
        <v>1861.9789960000001</v>
      </c>
      <c r="C56" s="16">
        <v>55</v>
      </c>
    </row>
    <row r="57" spans="1:3" x14ac:dyDescent="0.2">
      <c r="A57" s="16">
        <v>19933</v>
      </c>
      <c r="B57" s="16">
        <v>2140.788994</v>
      </c>
      <c r="C57" s="16">
        <v>56</v>
      </c>
    </row>
    <row r="58" spans="1:3" x14ac:dyDescent="0.2">
      <c r="A58" s="16">
        <v>19934</v>
      </c>
      <c r="B58" s="16">
        <v>2468.8539959999998</v>
      </c>
      <c r="C58" s="16">
        <v>57</v>
      </c>
    </row>
    <row r="59" spans="1:3" x14ac:dyDescent="0.2">
      <c r="A59" s="16">
        <v>19941</v>
      </c>
      <c r="B59" s="16">
        <v>2076.6999970000002</v>
      </c>
      <c r="C59" s="16">
        <v>58</v>
      </c>
    </row>
    <row r="60" spans="1:3" x14ac:dyDescent="0.2">
      <c r="A60" s="16">
        <v>19942</v>
      </c>
      <c r="B60" s="16">
        <v>2149.9079969999998</v>
      </c>
      <c r="C60" s="16">
        <v>59</v>
      </c>
    </row>
    <row r="61" spans="1:3" x14ac:dyDescent="0.2">
      <c r="A61" s="16">
        <v>19943</v>
      </c>
      <c r="B61" s="16">
        <v>2493.2859960000001</v>
      </c>
      <c r="C61" s="16">
        <v>60</v>
      </c>
    </row>
    <row r="62" spans="1:3" x14ac:dyDescent="0.2">
      <c r="A62" s="16">
        <v>19944</v>
      </c>
      <c r="B62" s="16">
        <v>2832</v>
      </c>
      <c r="C62" s="16">
        <v>61</v>
      </c>
    </row>
    <row r="63" spans="1:3" x14ac:dyDescent="0.2">
      <c r="A63" s="16">
        <v>19951</v>
      </c>
      <c r="B63" s="16">
        <v>2652</v>
      </c>
      <c r="C63" s="16">
        <v>62</v>
      </c>
    </row>
    <row r="64" spans="1:3" x14ac:dyDescent="0.2">
      <c r="A64" s="16">
        <v>19952</v>
      </c>
      <c r="B64" s="16">
        <v>2575</v>
      </c>
      <c r="C64" s="16">
        <v>63</v>
      </c>
    </row>
    <row r="65" spans="1:3" x14ac:dyDescent="0.2">
      <c r="A65" s="16">
        <v>19953</v>
      </c>
      <c r="B65" s="16">
        <v>3003</v>
      </c>
      <c r="C65" s="16">
        <v>64</v>
      </c>
    </row>
    <row r="66" spans="1:3" x14ac:dyDescent="0.2">
      <c r="A66" s="16">
        <v>19954</v>
      </c>
      <c r="B66" s="16">
        <v>3148</v>
      </c>
      <c r="C66" s="16">
        <v>65</v>
      </c>
    </row>
    <row r="67" spans="1:3" x14ac:dyDescent="0.2">
      <c r="A67" s="16">
        <v>19961</v>
      </c>
      <c r="B67" s="16">
        <v>2185</v>
      </c>
      <c r="C67" s="16">
        <v>66</v>
      </c>
    </row>
    <row r="68" spans="1:3" x14ac:dyDescent="0.2">
      <c r="A68" s="16">
        <v>19962</v>
      </c>
      <c r="B68" s="16">
        <v>2179</v>
      </c>
      <c r="C68" s="16">
        <v>67</v>
      </c>
    </row>
    <row r="69" spans="1:3" x14ac:dyDescent="0.2">
      <c r="A69" s="16">
        <v>19963</v>
      </c>
      <c r="B69" s="16">
        <v>2321</v>
      </c>
      <c r="C69" s="16">
        <v>68</v>
      </c>
    </row>
    <row r="70" spans="1:3" x14ac:dyDescent="0.2">
      <c r="A70" s="16">
        <v>19964</v>
      </c>
      <c r="B70" s="16">
        <v>2129</v>
      </c>
      <c r="C70" s="16">
        <v>69</v>
      </c>
    </row>
    <row r="71" spans="1:3" x14ac:dyDescent="0.2">
      <c r="A71" s="16">
        <v>19971</v>
      </c>
      <c r="B71" s="16">
        <v>1601</v>
      </c>
      <c r="C71" s="16">
        <v>70</v>
      </c>
    </row>
    <row r="72" spans="1:3" x14ac:dyDescent="0.2">
      <c r="A72" s="16">
        <v>19972</v>
      </c>
      <c r="B72" s="16">
        <v>1737</v>
      </c>
      <c r="C72" s="16">
        <v>71</v>
      </c>
    </row>
    <row r="73" spans="1:3" x14ac:dyDescent="0.2">
      <c r="A73" s="16">
        <v>19973</v>
      </c>
      <c r="B73" s="16">
        <v>1614</v>
      </c>
      <c r="C73" s="16">
        <v>72</v>
      </c>
    </row>
    <row r="74" spans="1:3" x14ac:dyDescent="0.2">
      <c r="A74" s="16">
        <v>19974</v>
      </c>
      <c r="B74" s="16">
        <v>1578</v>
      </c>
      <c r="C74" s="16">
        <v>73</v>
      </c>
    </row>
    <row r="75" spans="1:3" x14ac:dyDescent="0.2">
      <c r="A75" s="16">
        <v>19981</v>
      </c>
      <c r="B75" s="16">
        <v>1405</v>
      </c>
      <c r="C75" s="16">
        <v>74</v>
      </c>
    </row>
    <row r="76" spans="1:3" x14ac:dyDescent="0.2">
      <c r="A76" s="16">
        <v>19982</v>
      </c>
      <c r="B76" s="16">
        <v>1402</v>
      </c>
      <c r="C76" s="16">
        <v>75</v>
      </c>
    </row>
    <row r="77" spans="1:3" x14ac:dyDescent="0.2">
      <c r="A77" s="16">
        <v>19983</v>
      </c>
      <c r="B77" s="16">
        <v>1556</v>
      </c>
      <c r="C77" s="16">
        <v>76</v>
      </c>
    </row>
    <row r="78" spans="1:3" x14ac:dyDescent="0.2">
      <c r="A78" s="16">
        <v>19984</v>
      </c>
      <c r="B78" s="16">
        <v>1710</v>
      </c>
      <c r="C78" s="16">
        <v>77</v>
      </c>
    </row>
    <row r="79" spans="1:3" x14ac:dyDescent="0.2">
      <c r="A79" s="16">
        <v>19991</v>
      </c>
      <c r="B79" s="16">
        <v>1530</v>
      </c>
      <c r="C79" s="16">
        <v>78</v>
      </c>
    </row>
    <row r="80" spans="1:3" x14ac:dyDescent="0.2">
      <c r="A80" s="16">
        <v>19992</v>
      </c>
      <c r="B80" s="16">
        <v>1558</v>
      </c>
      <c r="C80" s="16">
        <v>79</v>
      </c>
    </row>
    <row r="81" spans="1:3" x14ac:dyDescent="0.2">
      <c r="A81" s="16">
        <v>19993</v>
      </c>
      <c r="B81" s="16">
        <v>1336</v>
      </c>
      <c r="C81" s="16">
        <v>80</v>
      </c>
    </row>
    <row r="82" spans="1:3" x14ac:dyDescent="0.2">
      <c r="A82" s="16">
        <v>19994</v>
      </c>
      <c r="B82" s="16">
        <v>2343</v>
      </c>
      <c r="C82" s="16">
        <v>81</v>
      </c>
    </row>
    <row r="83" spans="1:3" x14ac:dyDescent="0.2">
      <c r="A83" s="16">
        <v>20001</v>
      </c>
      <c r="B83" s="16">
        <v>1945</v>
      </c>
      <c r="C83" s="16">
        <v>82</v>
      </c>
    </row>
    <row r="84" spans="1:3" x14ac:dyDescent="0.2">
      <c r="A84" s="16">
        <v>20002</v>
      </c>
      <c r="B84" s="16">
        <v>1825</v>
      </c>
      <c r="C84" s="16">
        <v>83</v>
      </c>
    </row>
    <row r="85" spans="1:3" x14ac:dyDescent="0.2">
      <c r="A85" s="16">
        <v>20003</v>
      </c>
      <c r="B85" s="16">
        <v>1870</v>
      </c>
      <c r="C85" s="16">
        <v>84</v>
      </c>
    </row>
    <row r="86" spans="1:3" x14ac:dyDescent="0.2">
      <c r="A86" s="16">
        <v>20004</v>
      </c>
      <c r="B86" s="16">
        <v>1007</v>
      </c>
      <c r="C86" s="16">
        <v>85</v>
      </c>
    </row>
    <row r="87" spans="1:3" x14ac:dyDescent="0.2">
      <c r="A87" s="16">
        <v>20011</v>
      </c>
      <c r="B87" s="16">
        <v>1431</v>
      </c>
      <c r="C87" s="16">
        <v>86</v>
      </c>
    </row>
    <row r="88" spans="1:3" x14ac:dyDescent="0.2">
      <c r="A88" s="16">
        <v>20012</v>
      </c>
      <c r="B88" s="16">
        <v>1475</v>
      </c>
      <c r="C88" s="16">
        <v>87</v>
      </c>
    </row>
    <row r="89" spans="1:3" x14ac:dyDescent="0.2">
      <c r="A89" s="16">
        <v>20013</v>
      </c>
      <c r="B89" s="16">
        <v>1450</v>
      </c>
      <c r="C89" s="16">
        <v>88</v>
      </c>
    </row>
    <row r="90" spans="1:3" x14ac:dyDescent="0.2">
      <c r="A90" s="16">
        <v>20014</v>
      </c>
      <c r="B90" s="16">
        <v>1375</v>
      </c>
      <c r="C90" s="16">
        <v>89</v>
      </c>
    </row>
    <row r="91" spans="1:3" x14ac:dyDescent="0.2">
      <c r="A91" s="16">
        <v>20021</v>
      </c>
      <c r="B91" s="16">
        <v>1495</v>
      </c>
      <c r="C91" s="16">
        <v>90</v>
      </c>
    </row>
    <row r="92" spans="1:3" x14ac:dyDescent="0.2">
      <c r="A92" s="16">
        <v>20022</v>
      </c>
      <c r="B92" s="16">
        <v>1429</v>
      </c>
      <c r="C92" s="16">
        <v>91</v>
      </c>
    </row>
    <row r="93" spans="1:3" x14ac:dyDescent="0.2">
      <c r="A93" s="16">
        <v>20023</v>
      </c>
      <c r="B93" s="16">
        <v>1443</v>
      </c>
      <c r="C93" s="16">
        <v>92</v>
      </c>
    </row>
    <row r="94" spans="1:3" x14ac:dyDescent="0.2">
      <c r="A94" s="16">
        <v>20024</v>
      </c>
      <c r="B94" s="16">
        <v>1472</v>
      </c>
      <c r="C94" s="16">
        <v>93</v>
      </c>
    </row>
    <row r="95" spans="1:3" x14ac:dyDescent="0.2">
      <c r="A95" s="16">
        <v>20031</v>
      </c>
      <c r="B95" s="16">
        <v>1475</v>
      </c>
      <c r="C95" s="16">
        <v>94</v>
      </c>
    </row>
    <row r="96" spans="1:3" x14ac:dyDescent="0.2">
      <c r="A96" s="16">
        <v>20032</v>
      </c>
      <c r="B96" s="16">
        <v>1545</v>
      </c>
      <c r="C96" s="16">
        <v>95</v>
      </c>
    </row>
    <row r="97" spans="1:3" x14ac:dyDescent="0.2">
      <c r="A97" s="16">
        <v>20033</v>
      </c>
      <c r="B97" s="16">
        <v>1715</v>
      </c>
      <c r="C97" s="16">
        <v>96</v>
      </c>
    </row>
    <row r="98" spans="1:3" x14ac:dyDescent="0.2">
      <c r="A98" s="16">
        <v>20034</v>
      </c>
      <c r="B98" s="16">
        <v>2006</v>
      </c>
      <c r="C98" s="16">
        <v>97</v>
      </c>
    </row>
    <row r="99" spans="1:3" x14ac:dyDescent="0.2">
      <c r="A99" s="16">
        <v>20041</v>
      </c>
      <c r="B99" s="16">
        <v>1909</v>
      </c>
      <c r="C99" s="16">
        <v>98</v>
      </c>
    </row>
    <row r="100" spans="1:3" x14ac:dyDescent="0.2">
      <c r="A100" s="16">
        <v>20042</v>
      </c>
      <c r="B100" s="16">
        <v>2014</v>
      </c>
      <c r="C100" s="16">
        <v>99</v>
      </c>
    </row>
    <row r="101" spans="1:3" x14ac:dyDescent="0.2">
      <c r="A101" s="16">
        <v>20043</v>
      </c>
      <c r="B101" s="16">
        <v>2350</v>
      </c>
      <c r="C101" s="16">
        <v>100</v>
      </c>
    </row>
    <row r="102" spans="1:3" x14ac:dyDescent="0.2">
      <c r="A102" s="16">
        <v>20044</v>
      </c>
      <c r="B102" s="16">
        <v>3490</v>
      </c>
      <c r="C102" s="16">
        <v>101</v>
      </c>
    </row>
    <row r="103" spans="1:3" x14ac:dyDescent="0.2">
      <c r="A103" s="16">
        <v>20051</v>
      </c>
      <c r="B103" s="16">
        <v>3243</v>
      </c>
      <c r="C103" s="16">
        <v>102</v>
      </c>
    </row>
    <row r="104" spans="1:3" x14ac:dyDescent="0.2">
      <c r="A104" s="16">
        <v>20052</v>
      </c>
      <c r="B104" s="16">
        <v>3520</v>
      </c>
      <c r="C104" s="16">
        <v>103</v>
      </c>
    </row>
    <row r="105" spans="1:3" x14ac:dyDescent="0.2">
      <c r="A105" s="16">
        <v>20053</v>
      </c>
      <c r="B105" s="16">
        <v>3678</v>
      </c>
      <c r="C105" s="1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Part 1 Q1</vt:lpstr>
      <vt:lpstr>Part 1 Q2</vt:lpstr>
      <vt:lpstr>Part 1 Q3</vt:lpstr>
      <vt:lpstr>Part2 Q1</vt:lpstr>
      <vt:lpstr>Part 2 Q2 Initial</vt:lpstr>
      <vt:lpstr>Part 2 Q2</vt:lpstr>
      <vt:lpstr>Part 2 Q3</vt:lpstr>
      <vt:lpstr>RAW Apple Data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Soumith Reddy Palreddy</cp:lastModifiedBy>
  <dcterms:created xsi:type="dcterms:W3CDTF">2018-02-07T18:34:42Z</dcterms:created>
  <dcterms:modified xsi:type="dcterms:W3CDTF">2022-11-01T22:29:12Z</dcterms:modified>
</cp:coreProperties>
</file>