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1\Notes\Session 14\"/>
    </mc:Choice>
  </mc:AlternateContent>
  <bookViews>
    <workbookView xWindow="0" yWindow="0" windowWidth="16728" windowHeight="9264"/>
  </bookViews>
  <sheets>
    <sheet name="VCR and iPod" sheetId="1" r:id="rId1"/>
  </sheets>
  <definedNames>
    <definedName name="a">#REF!</definedName>
    <definedName name="b">#REF!</definedName>
    <definedName name="L">#REF!</definedName>
    <definedName name="M">#REF!</definedName>
    <definedName name="solver_adj" localSheetId="0" hidden="1">'VCR and iPod'!$C$139:$C$141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'VCR and iPod'!$C$139:$C$141</definedName>
    <definedName name="solver_lhs2" localSheetId="0" hidden="1">'VCR and iPod'!$C$140:$C$141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'VCR and iPod'!$G$144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1" l="1"/>
  <c r="D183" i="1"/>
  <c r="D184" i="1" s="1"/>
  <c r="D185" i="1" s="1"/>
  <c r="D186" i="1" s="1"/>
  <c r="D187" i="1" s="1"/>
  <c r="D188" i="1" s="1"/>
  <c r="D181" i="1"/>
  <c r="L39" i="1"/>
  <c r="L40" i="1" s="1"/>
  <c r="L41" i="1" s="1"/>
  <c r="L42" i="1" s="1"/>
  <c r="L43" i="1" s="1"/>
  <c r="L44" i="1" s="1"/>
  <c r="L45" i="1" s="1"/>
  <c r="L38" i="1"/>
  <c r="K161" i="1"/>
  <c r="H161" i="1"/>
  <c r="L179" i="1" l="1"/>
  <c r="K180" i="1"/>
  <c r="K179" i="1"/>
  <c r="H180" i="1"/>
  <c r="H179" i="1"/>
  <c r="I179" i="1" s="1"/>
  <c r="K162" i="1"/>
  <c r="L161" i="1"/>
  <c r="M161" i="1" s="1"/>
  <c r="H162" i="1"/>
  <c r="I161" i="1"/>
  <c r="D180" i="1"/>
  <c r="E180" i="1" s="1"/>
  <c r="D162" i="1"/>
  <c r="E162" i="1" s="1"/>
  <c r="L180" i="1" l="1"/>
  <c r="M180" i="1" s="1"/>
  <c r="M179" i="1"/>
  <c r="I180" i="1"/>
  <c r="I162" i="1"/>
  <c r="L162" i="1"/>
  <c r="M162" i="1" s="1"/>
  <c r="D163" i="1"/>
  <c r="L181" i="1" l="1"/>
  <c r="K181" i="1"/>
  <c r="M181" i="1" s="1"/>
  <c r="K163" i="1"/>
  <c r="L163" i="1"/>
  <c r="E181" i="1"/>
  <c r="H181" i="1" s="1"/>
  <c r="I181" i="1" s="1"/>
  <c r="D164" i="1"/>
  <c r="E163" i="1"/>
  <c r="H163" i="1" s="1"/>
  <c r="I163" i="1" s="1"/>
  <c r="E182" i="1" l="1"/>
  <c r="K182" i="1"/>
  <c r="L182" i="1"/>
  <c r="M182" i="1" s="1"/>
  <c r="H182" i="1"/>
  <c r="I182" i="1" s="1"/>
  <c r="M163" i="1"/>
  <c r="L164" i="1"/>
  <c r="K164" i="1"/>
  <c r="E164" i="1"/>
  <c r="H164" i="1" s="1"/>
  <c r="I164" i="1" s="1"/>
  <c r="D165" i="1"/>
  <c r="K183" i="1" l="1"/>
  <c r="L183" i="1"/>
  <c r="M183" i="1" s="1"/>
  <c r="E183" i="1"/>
  <c r="H183" i="1" s="1"/>
  <c r="I183" i="1" s="1"/>
  <c r="M164" i="1"/>
  <c r="L165" i="1"/>
  <c r="K165" i="1"/>
  <c r="D166" i="1"/>
  <c r="E165" i="1"/>
  <c r="H165" i="1" s="1"/>
  <c r="I165" i="1" s="1"/>
  <c r="L184" i="1" l="1"/>
  <c r="K184" i="1"/>
  <c r="M184" i="1" s="1"/>
  <c r="E184" i="1"/>
  <c r="H184" i="1" s="1"/>
  <c r="I184" i="1" s="1"/>
  <c r="K166" i="1"/>
  <c r="L166" i="1"/>
  <c r="M165" i="1"/>
  <c r="E166" i="1"/>
  <c r="H166" i="1" s="1"/>
  <c r="I166" i="1" s="1"/>
  <c r="D167" i="1"/>
  <c r="K185" i="1" l="1"/>
  <c r="L185" i="1"/>
  <c r="E185" i="1"/>
  <c r="H185" i="1" s="1"/>
  <c r="I185" i="1" s="1"/>
  <c r="K167" i="1"/>
  <c r="L167" i="1"/>
  <c r="M166" i="1"/>
  <c r="D168" i="1"/>
  <c r="E167" i="1"/>
  <c r="H167" i="1" s="1"/>
  <c r="I167" i="1" s="1"/>
  <c r="L186" i="1" l="1"/>
  <c r="K186" i="1"/>
  <c r="E186" i="1"/>
  <c r="H186" i="1" s="1"/>
  <c r="I186" i="1" s="1"/>
  <c r="M185" i="1"/>
  <c r="K168" i="1"/>
  <c r="L168" i="1"/>
  <c r="M167" i="1"/>
  <c r="E168" i="1"/>
  <c r="H168" i="1" s="1"/>
  <c r="I168" i="1" s="1"/>
  <c r="D169" i="1"/>
  <c r="M186" i="1" l="1"/>
  <c r="L187" i="1"/>
  <c r="K187" i="1"/>
  <c r="E187" i="1"/>
  <c r="H187" i="1" s="1"/>
  <c r="I187" i="1" s="1"/>
  <c r="K169" i="1"/>
  <c r="L169" i="1"/>
  <c r="M168" i="1"/>
  <c r="D170" i="1"/>
  <c r="E169" i="1"/>
  <c r="H169" i="1" s="1"/>
  <c r="I169" i="1" s="1"/>
  <c r="M187" i="1" l="1"/>
  <c r="E188" i="1"/>
  <c r="L188" i="1"/>
  <c r="K188" i="1"/>
  <c r="H188" i="1"/>
  <c r="I188" i="1" s="1"/>
  <c r="E170" i="1"/>
  <c r="L170" i="1"/>
  <c r="H170" i="1"/>
  <c r="I170" i="1" s="1"/>
  <c r="K170" i="1"/>
  <c r="M169" i="1"/>
  <c r="M188" i="1" l="1"/>
  <c r="M170" i="1"/>
  <c r="L133" i="1" l="1"/>
  <c r="L127" i="1"/>
  <c r="L128" i="1" s="1"/>
  <c r="E107" i="1"/>
  <c r="F107" i="1" s="1"/>
  <c r="J107" i="1" s="1"/>
  <c r="E94" i="1"/>
  <c r="E95" i="1" s="1"/>
  <c r="E96" i="1" s="1"/>
  <c r="L37" i="1"/>
  <c r="M37" i="1" s="1"/>
  <c r="E37" i="1"/>
  <c r="F37" i="1" s="1"/>
  <c r="E38" i="1" l="1"/>
  <c r="F38" i="1" s="1"/>
  <c r="L134" i="1"/>
  <c r="E108" i="1"/>
  <c r="E109" i="1" s="1"/>
  <c r="F109" i="1" s="1"/>
  <c r="J109" i="1" s="1"/>
  <c r="L135" i="1"/>
  <c r="O133" i="1" s="1"/>
  <c r="E97" i="1"/>
  <c r="F96" i="1"/>
  <c r="J96" i="1" s="1"/>
  <c r="E110" i="1"/>
  <c r="F95" i="1"/>
  <c r="J95" i="1" s="1"/>
  <c r="F94" i="1"/>
  <c r="J94" i="1" s="1"/>
  <c r="L129" i="1"/>
  <c r="O127" i="1" s="1"/>
  <c r="O134" i="1" l="1"/>
  <c r="E39" i="1"/>
  <c r="F39" i="1" s="1"/>
  <c r="F108" i="1"/>
  <c r="J108" i="1" s="1"/>
  <c r="M38" i="1"/>
  <c r="E98" i="1"/>
  <c r="F97" i="1"/>
  <c r="J97" i="1" s="1"/>
  <c r="E111" i="1"/>
  <c r="F110" i="1"/>
  <c r="J110" i="1"/>
  <c r="O128" i="1"/>
  <c r="E40" i="1" l="1"/>
  <c r="F40" i="1" s="1"/>
  <c r="E99" i="1"/>
  <c r="F98" i="1"/>
  <c r="J98" i="1" s="1"/>
  <c r="E112" i="1"/>
  <c r="F111" i="1"/>
  <c r="J111" i="1" s="1"/>
  <c r="M39" i="1"/>
  <c r="E41" i="1" l="1"/>
  <c r="F112" i="1"/>
  <c r="J112" i="1" s="1"/>
  <c r="E113" i="1"/>
  <c r="M40" i="1"/>
  <c r="E100" i="1"/>
  <c r="F99" i="1"/>
  <c r="J99" i="1" s="1"/>
  <c r="E42" i="1" l="1"/>
  <c r="F41" i="1"/>
  <c r="M41" i="1"/>
  <c r="F113" i="1"/>
  <c r="J113" i="1"/>
  <c r="E114" i="1"/>
  <c r="E101" i="1"/>
  <c r="F100" i="1"/>
  <c r="J100" i="1" s="1"/>
  <c r="E43" i="1" l="1"/>
  <c r="F42" i="1"/>
  <c r="F101" i="1"/>
  <c r="J101" i="1" s="1"/>
  <c r="E102" i="1"/>
  <c r="F114" i="1"/>
  <c r="J114" i="1" s="1"/>
  <c r="E115" i="1"/>
  <c r="M42" i="1"/>
  <c r="E44" i="1" l="1"/>
  <c r="F43" i="1"/>
  <c r="F115" i="1"/>
  <c r="J115" i="1" s="1"/>
  <c r="F102" i="1"/>
  <c r="J102" i="1"/>
  <c r="M43" i="1"/>
  <c r="F44" i="1" l="1"/>
  <c r="E45" i="1"/>
  <c r="F45" i="1" s="1"/>
  <c r="M44" i="1"/>
  <c r="M45" i="1"/>
</calcChain>
</file>

<file path=xl/sharedStrings.xml><?xml version="1.0" encoding="utf-8"?>
<sst xmlns="http://schemas.openxmlformats.org/spreadsheetml/2006/main" count="128" uniqueCount="42">
  <si>
    <t>Year</t>
  </si>
  <si>
    <t>Units (1000's)</t>
  </si>
  <si>
    <t>Units(1,000,000's)</t>
  </si>
  <si>
    <t>Cumulative Adoptions</t>
  </si>
  <si>
    <t>S(t)</t>
  </si>
  <si>
    <t>N(t-1)</t>
  </si>
  <si>
    <t>N(t-1)^2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</si>
  <si>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</si>
  <si>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</si>
  <si>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</si>
  <si>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</si>
  <si>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</si>
  <si>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</si>
  <si>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</si>
  <si>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</si>
  <si>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</si>
  <si>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</si>
  <si>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</si>
  <si>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</si>
  <si>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</si>
  <si>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</si>
  <si>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</si>
  <si>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</si>
  <si>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</si>
  <si>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</si>
  <si>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</si>
  <si>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</si>
  <si>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</si>
  <si>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</si>
  <si>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NOTE:  1980 S(t) is 790</t>
  </si>
  <si>
    <t>NOTE:  2002 S(t) is 0.4</t>
  </si>
  <si>
    <t>S(t)_pred</t>
  </si>
  <si>
    <t>m</t>
  </si>
  <si>
    <t>p</t>
  </si>
  <si>
    <t>q</t>
  </si>
  <si>
    <t>Peak Sales</t>
  </si>
  <si>
    <t>Peak Timing</t>
  </si>
  <si>
    <t>Forecasted Adoption</t>
  </si>
  <si>
    <t>Adoption due to Innovators</t>
  </si>
  <si>
    <t>Adoption due to Imitators</t>
  </si>
  <si>
    <t>VCR</t>
  </si>
  <si>
    <t>iPod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</si>
</sst>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_(* #,##0.000_);_(* \(#,##0.000\);_(* &quot;-&quot;??_);_(@_)"/>
    <numFmt numFmtId="168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2" xfId="0" applyFont="1" applyBorder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 wrapText="1"/>
    </xf>
    <xf numFmtId="11" fontId="0" fillId="0" borderId="2" xfId="0" applyNumberFormat="1" applyFill="1" applyBorder="1" applyAlignment="1"/>
    <xf numFmtId="1" fontId="0" fillId="0" borderId="0" xfId="0" applyNumberFormat="1"/>
    <xf numFmtId="0" fontId="0" fillId="0" borderId="0" xfId="0" applyFill="1" applyBorder="1"/>
    <xf numFmtId="166" fontId="0" fillId="0" borderId="0" xfId="1" applyNumberFormat="1" applyFont="1"/>
    <xf numFmtId="43" fontId="0" fillId="0" borderId="0" xfId="0" applyNumberFormat="1"/>
    <xf numFmtId="167" fontId="0" fillId="0" borderId="0" xfId="0" applyNumberFormat="1"/>
    <xf numFmtId="0" fontId="0" fillId="0" borderId="14" xfId="0" applyBorder="1"/>
    <xf numFmtId="166" fontId="0" fillId="0" borderId="14" xfId="1" applyNumberFormat="1" applyFont="1" applyBorder="1"/>
    <xf numFmtId="2" fontId="0" fillId="0" borderId="2" xfId="0" applyNumberFormat="1" applyBorder="1"/>
    <xf numFmtId="167" fontId="0" fillId="0" borderId="0" xfId="0" applyNumberFormat="1" applyBorder="1"/>
    <xf numFmtId="164" fontId="0" fillId="0" borderId="2" xfId="0" applyNumberFormat="1" applyBorder="1"/>
    <xf numFmtId="166" fontId="0" fillId="0" borderId="0" xfId="0" applyNumberFormat="1"/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3" xfId="0" applyBorder="1"/>
    <xf numFmtId="0" fontId="0" fillId="0" borderId="5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right" wrapText="1"/>
    </xf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0" fillId="0" borderId="0" xfId="0" applyNumberFormat="1" applyBorder="1"/>
    <xf numFmtId="165" fontId="1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0" fillId="0" borderId="4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1:  Ten</a:t>
            </a:r>
            <a:r>
              <a:rPr lang="en-US" baseline="0"/>
              <a:t> Years of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'VCR and iPod'!$D$4:$D$13</c:f>
              <c:numCache>
                <c:formatCode>General</c:formatCode>
                <c:ptCount val="10"/>
                <c:pt idx="0">
                  <c:v>790</c:v>
                </c:pt>
                <c:pt idx="1">
                  <c:v>1380</c:v>
                </c:pt>
                <c:pt idx="2">
                  <c:v>2030</c:v>
                </c:pt>
                <c:pt idx="3">
                  <c:v>4090</c:v>
                </c:pt>
                <c:pt idx="4">
                  <c:v>7470</c:v>
                </c:pt>
                <c:pt idx="5">
                  <c:v>10630</c:v>
                </c:pt>
                <c:pt idx="6">
                  <c:v>10590</c:v>
                </c:pt>
                <c:pt idx="7">
                  <c:v>9480</c:v>
                </c:pt>
                <c:pt idx="8">
                  <c:v>7740</c:v>
                </c:pt>
                <c:pt idx="9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5-449D-81EB-0F509C2E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072072"/>
        <c:axId val="849076336"/>
      </c:lineChart>
      <c:catAx>
        <c:axId val="84907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6336"/>
        <c:crosses val="autoZero"/>
        <c:auto val="1"/>
        <c:lblAlgn val="ctr"/>
        <c:lblOffset val="100"/>
        <c:noMultiLvlLbl val="0"/>
      </c:catAx>
      <c:valAx>
        <c:axId val="8490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(1,000's)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2:  Ten Years of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'VCR and iPod'!$H$4:$H$13</c:f>
              <c:numCache>
                <c:formatCode>General</c:formatCode>
                <c:ptCount val="10"/>
                <c:pt idx="0">
                  <c:v>0.4</c:v>
                </c:pt>
                <c:pt idx="1">
                  <c:v>0.9</c:v>
                </c:pt>
                <c:pt idx="2">
                  <c:v>4.4000000000000004</c:v>
                </c:pt>
                <c:pt idx="3">
                  <c:v>22.5</c:v>
                </c:pt>
                <c:pt idx="4">
                  <c:v>39.4</c:v>
                </c:pt>
                <c:pt idx="5">
                  <c:v>51.6</c:v>
                </c:pt>
                <c:pt idx="6">
                  <c:v>54.8</c:v>
                </c:pt>
                <c:pt idx="7">
                  <c:v>54.1</c:v>
                </c:pt>
                <c:pt idx="8">
                  <c:v>50.3</c:v>
                </c:pt>
                <c:pt idx="9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AAD-A4DD-1C159935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81631"/>
        <c:axId val="251879335"/>
      </c:lineChart>
      <c:catAx>
        <c:axId val="2518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335"/>
        <c:crosses val="autoZero"/>
        <c:auto val="1"/>
        <c:lblAlgn val="ctr"/>
        <c:lblOffset val="100"/>
        <c:noMultiLvlLbl val="0"/>
      </c:catAx>
      <c:valAx>
        <c:axId val="25187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(1,000,000's)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VCR:</a:t>
            </a:r>
            <a:r>
              <a:rPr lang="en-US" baseline="0"/>
              <a:t>  Actual vs. Predicted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'VCR and iPod'!$I$93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'VCR and iPod'!$C$94:$C$102</c:f>
              <c:numCache>
                <c:formatCode>General</c:formatCode>
                <c:ptCount val="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</c:numCache>
            </c:numRef>
          </c:cat>
          <c:val>
            <c:numRef>
              <c:f>'VCR and iPod'!$I$94:$I$102</c:f>
              <c:numCache>
                <c:formatCode>General</c:formatCode>
                <c:ptCount val="9"/>
                <c:pt idx="0">
                  <c:v>1380</c:v>
                </c:pt>
                <c:pt idx="1">
                  <c:v>2030</c:v>
                </c:pt>
                <c:pt idx="2">
                  <c:v>4090</c:v>
                </c:pt>
                <c:pt idx="3">
                  <c:v>7470</c:v>
                </c:pt>
                <c:pt idx="4">
                  <c:v>10630</c:v>
                </c:pt>
                <c:pt idx="5">
                  <c:v>10590</c:v>
                </c:pt>
                <c:pt idx="6">
                  <c:v>9480</c:v>
                </c:pt>
                <c:pt idx="7">
                  <c:v>7740</c:v>
                </c:pt>
                <c:pt idx="8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B-4D30-8D49-71E6A74EAA30}"/>
            </c:ext>
          </c:extLst>
        </c:ser>
        <c:ser>
          <c:idx val="1"/>
          <c:order val="1"/>
          <c:tx>
            <c:strRef>
              <c:f>'VCR and iPod'!$J$93</c:f>
              <c:strCache>
                <c:ptCount val="1"/>
                <c:pt idx="0">
                  <c:v>S(t)_pred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'VCR and iPod'!$C$94:$C$102</c:f>
              <c:numCache>
                <c:formatCode>General</c:formatCode>
                <c:ptCount val="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</c:numCache>
            </c:numRef>
          </c:cat>
          <c:val>
            <c:numRef>
              <c:f>'VCR and iPod'!$J$94:$J$102</c:f>
              <c:numCache>
                <c:formatCode>0</c:formatCode>
                <c:ptCount val="9"/>
                <c:pt idx="0">
                  <c:v>2061.6212121791364</c:v>
                </c:pt>
                <c:pt idx="1">
                  <c:v>2908.5108753701297</c:v>
                </c:pt>
                <c:pt idx="2">
                  <c:v>4079.6463600363841</c:v>
                </c:pt>
                <c:pt idx="3">
                  <c:v>6169.2875391418856</c:v>
                </c:pt>
                <c:pt idx="4">
                  <c:v>9054.5700716921747</c:v>
                </c:pt>
                <c:pt idx="5">
                  <c:v>11085.487625822298</c:v>
                </c:pt>
                <c:pt idx="6">
                  <c:v>10685.33918274801</c:v>
                </c:pt>
                <c:pt idx="7">
                  <c:v>8275.291489831423</c:v>
                </c:pt>
                <c:pt idx="8">
                  <c:v>4870.2456431785613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B-4D30-8D49-71E6A74E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075352"/>
        <c:axId val="849077976"/>
      </c:lineChart>
      <c:catAx>
        <c:axId val="84907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7976"/>
        <c:crosses val="autoZero"/>
        <c:auto val="1"/>
        <c:lblAlgn val="ctr"/>
        <c:lblOffset val="100"/>
        <c:noMultiLvlLbl val="0"/>
      </c:catAx>
      <c:valAx>
        <c:axId val="8490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iPod:  Actual vs. Predicted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'VCR and iPod'!$I$106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'VCR and iPod'!$C$107:$C$115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'VCR and iPod'!$I$107:$I$115</c:f>
              <c:numCache>
                <c:formatCode>General</c:formatCode>
                <c:ptCount val="9"/>
                <c:pt idx="0">
                  <c:v>0.9</c:v>
                </c:pt>
                <c:pt idx="1">
                  <c:v>4.4000000000000004</c:v>
                </c:pt>
                <c:pt idx="2">
                  <c:v>22.5</c:v>
                </c:pt>
                <c:pt idx="3">
                  <c:v>39.4</c:v>
                </c:pt>
                <c:pt idx="4">
                  <c:v>51.6</c:v>
                </c:pt>
                <c:pt idx="5">
                  <c:v>54.8</c:v>
                </c:pt>
                <c:pt idx="6">
                  <c:v>54.1</c:v>
                </c:pt>
                <c:pt idx="7">
                  <c:v>50.3</c:v>
                </c:pt>
                <c:pt idx="8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7B9-BB2A-DFE2AC07264C}"/>
            </c:ext>
          </c:extLst>
        </c:ser>
        <c:ser>
          <c:idx val="1"/>
          <c:order val="1"/>
          <c:tx>
            <c:strRef>
              <c:f>'VCR and iPod'!$J$106</c:f>
              <c:strCache>
                <c:ptCount val="1"/>
                <c:pt idx="0">
                  <c:v>S(t)_pred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'VCR and iPod'!$C$107:$C$115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'VCR and iPod'!$J$107:$J$115</c:f>
              <c:numCache>
                <c:formatCode>0.00</c:formatCode>
                <c:ptCount val="9"/>
                <c:pt idx="0">
                  <c:v>12.16820445194139</c:v>
                </c:pt>
                <c:pt idx="1">
                  <c:v>12.699076074333661</c:v>
                </c:pt>
                <c:pt idx="2">
                  <c:v>15.252581159789672</c:v>
                </c:pt>
                <c:pt idx="3">
                  <c:v>27.223649073775302</c:v>
                </c:pt>
                <c:pt idx="4">
                  <c:v>43.807740183682562</c:v>
                </c:pt>
                <c:pt idx="5">
                  <c:v>57.096815884260444</c:v>
                </c:pt>
                <c:pt idx="6">
                  <c:v>60.741904995835078</c:v>
                </c:pt>
                <c:pt idx="7">
                  <c:v>53.763214723051789</c:v>
                </c:pt>
                <c:pt idx="8">
                  <c:v>37.846813453330128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7B9-BB2A-DFE2AC07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53472"/>
        <c:axId val="820355768"/>
      </c:lineChart>
      <c:catAx>
        <c:axId val="8203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5768"/>
        <c:crosses val="autoZero"/>
        <c:auto val="1"/>
        <c:lblAlgn val="ctr"/>
        <c:lblOffset val="100"/>
        <c:noMultiLvlLbl val="0"/>
      </c:catAx>
      <c:valAx>
        <c:axId val="8203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Cumulative Adoptions:  VCR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46981627296589"/>
          <c:y val="0.15782407407407409"/>
          <c:w val="0.61330796150481193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Cumulative Adoptions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'VCR and iPod'!$G$160:$G$170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'VCR and iPod'!$I$160:$I$170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1558.3202063902418</c:v>
                </c:pt>
                <c:pt idx="2">
                  <c:v>3619.9414185693781</c:v>
                </c:pt>
                <c:pt idx="3">
                  <c:v>6528.4522939395083</c:v>
                </c:pt>
                <c:pt idx="4">
                  <c:v>10608.098653975892</c:v>
                </c:pt>
                <c:pt idx="5">
                  <c:v>16777.386193117778</c:v>
                </c:pt>
                <c:pt idx="6">
                  <c:v>25831.956264809956</c:v>
                </c:pt>
                <c:pt idx="7">
                  <c:v>36917.443890632261</c:v>
                </c:pt>
                <c:pt idx="8">
                  <c:v>47602.783073380277</c:v>
                </c:pt>
                <c:pt idx="9">
                  <c:v>55878.074563211703</c:v>
                </c:pt>
                <c:pt idx="10">
                  <c:v>60748.320206390272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F-4357-92CF-EFA84D1D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94336"/>
        <c:axId val="862717448"/>
      </c:scatterChart>
      <c:valAx>
        <c:axId val="945594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7448"/>
        <c:crosses val="autoZero"/>
        <c:crossBetween val="midCat"/>
      </c:valAx>
      <c:valAx>
        <c:axId val="862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Cuml. Adoptions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Cumulative Adoptions:  iPod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46981627296589"/>
          <c:y val="0.15782407407407409"/>
          <c:w val="0.61330796150481193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Cumulative Adoptions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'VCR and iPod'!$G$178:$G$188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'VCR and iPod'!$I$178:$I$188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11.931327932705862</c:v>
                </c:pt>
                <c:pt idx="2">
                  <c:v>24.099532384647254</c:v>
                </c:pt>
                <c:pt idx="3">
                  <c:v>36.798608458980915</c:v>
                </c:pt>
                <c:pt idx="4">
                  <c:v>52.051189618770586</c:v>
                </c:pt>
                <c:pt idx="5">
                  <c:v>79.274838692545885</c:v>
                </c:pt>
                <c:pt idx="6">
                  <c:v>123.08257887622844</c:v>
                </c:pt>
                <c:pt idx="7">
                  <c:v>180.17939476048889</c:v>
                </c:pt>
                <c:pt idx="8">
                  <c:v>240.92129975632398</c:v>
                </c:pt>
                <c:pt idx="9">
                  <c:v>294.68451447937576</c:v>
                </c:pt>
                <c:pt idx="10">
                  <c:v>332.53132793270589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4-4EED-8335-3B9F0F56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94336"/>
        <c:axId val="862717448"/>
      </c:scatterChart>
      <c:valAx>
        <c:axId val="945594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7448"/>
        <c:crosses val="autoZero"/>
        <c:crossBetween val="midCat"/>
      </c:valAx>
      <c:valAx>
        <c:axId val="862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Cuml.</a:t>
                </a:r>
                <a:r>
                  <a:rPr lang="en-US" baseline="0"/>
                  <a:t> At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</a:t>
            </a:r>
            <a:r>
              <a:rPr lang="en-US" baseline="0"/>
              <a:t> by Innovators and Imitators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55314960629922"/>
          <c:y val="0.15190014330645946"/>
          <c:w val="0.67489129483814536"/>
          <c:h val="0.62132569450324093"/>
        </c:manualLayout>
      </c:layout>
      <c:scatterChart>
        <c:scatterStyle val="lineMarker"/>
        <c:varyColors val="0"/>
        <c:ser>
          <c:idx val="0"/>
          <c:order val="0"/>
          <c:tx>
            <c:v>Adoptions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'VCR and iPod'!$G$161:$G$170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'VCR and iPod'!$H$161:$H$170</c:f>
              <c:numCache>
                <c:formatCode>0.0</c:formatCode>
                <c:ptCount val="10"/>
                <c:pt idx="0">
                  <c:v>1558.3202063902418</c:v>
                </c:pt>
                <c:pt idx="1">
                  <c:v>2061.6212121791364</c:v>
                </c:pt>
                <c:pt idx="2">
                  <c:v>2908.5108753701302</c:v>
                </c:pt>
                <c:pt idx="3">
                  <c:v>4079.6463600363841</c:v>
                </c:pt>
                <c:pt idx="4">
                  <c:v>6169.2875391418866</c:v>
                </c:pt>
                <c:pt idx="5">
                  <c:v>9054.5700716921783</c:v>
                </c:pt>
                <c:pt idx="6">
                  <c:v>11085.487625822301</c:v>
                </c:pt>
                <c:pt idx="7">
                  <c:v>10685.339182748014</c:v>
                </c:pt>
                <c:pt idx="8">
                  <c:v>8275.2914898314266</c:v>
                </c:pt>
                <c:pt idx="9">
                  <c:v>4870.2456431785686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4-4ACA-9F39-AF7E8C74360B}"/>
            </c:ext>
          </c:extLst>
        </c:ser>
        <c:ser>
          <c:idx val="1"/>
          <c:order val="1"/>
          <c:tx>
            <c:v>Adoptions due to Innovators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'VCR and iPod'!$G$161:$G$170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'VCR and iPod'!$K$161:$K$170</c:f>
              <c:numCache>
                <c:formatCode>_(* #,##0.0_);_(* \(#,##0.0\);_(* "-"??_);_(@_)</c:formatCode>
                <c:ptCount val="10"/>
                <c:pt idx="0">
                  <c:v>1558.3202063902418</c:v>
                </c:pt>
                <c:pt idx="1">
                  <c:v>1538.5247762707791</c:v>
                </c:pt>
                <c:pt idx="2">
                  <c:v>1503.9454173279205</c:v>
                </c:pt>
                <c:pt idx="3">
                  <c:v>1453.0786791728458</c:v>
                </c:pt>
                <c:pt idx="4">
                  <c:v>1350.5934776682864</c:v>
                </c:pt>
                <c:pt idx="5">
                  <c:v>1163.4139042602037</c:v>
                </c:pt>
                <c:pt idx="6">
                  <c:v>897.05261037427056</c:v>
                </c:pt>
                <c:pt idx="7">
                  <c:v>631.69361674755078</c:v>
                </c:pt>
                <c:pt idx="8">
                  <c:v>394.14845531399993</c:v>
                </c:pt>
                <c:pt idx="9">
                  <c:v>200.20335515622739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4-4ACA-9F39-AF7E8C74360B}"/>
            </c:ext>
          </c:extLst>
        </c:ser>
        <c:ser>
          <c:idx val="2"/>
          <c:order val="2"/>
          <c:tx>
            <c:v>Adoptions due to Imitators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'VCR and iPod'!$G$161:$G$170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'VCR and iPod'!$L$161:$L$170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523.09643590835697</c:v>
                </c:pt>
                <c:pt idx="2">
                  <c:v>1404.5654580422095</c:v>
                </c:pt>
                <c:pt idx="3">
                  <c:v>2626.5676808635385</c:v>
                </c:pt>
                <c:pt idx="4">
                  <c:v>4818.6940614735995</c:v>
                </c:pt>
                <c:pt idx="5">
                  <c:v>7891.1561674319728</c:v>
                </c:pt>
                <c:pt idx="6">
                  <c:v>10188.435015448031</c:v>
                </c:pt>
                <c:pt idx="7">
                  <c:v>10053.645566000459</c:v>
                </c:pt>
                <c:pt idx="8">
                  <c:v>7881.1430345174276</c:v>
                </c:pt>
                <c:pt idx="9">
                  <c:v>4670.0422880223377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4-4ACA-9F39-AF7E8C74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53912"/>
        <c:axId val="382356208"/>
      </c:scatterChart>
      <c:valAx>
        <c:axId val="3823539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6208"/>
        <c:crosses val="autoZero"/>
        <c:crossBetween val="midCat"/>
      </c:valAx>
      <c:valAx>
        <c:axId val="382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9083151064450272"/>
          <c:w val="1"/>
          <c:h val="0.10916848935549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</a:t>
            </a:r>
            <a:r>
              <a:rPr lang="en-US" baseline="0"/>
              <a:t> by Innovators and Imitators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55314960629922"/>
          <c:y val="0.15190014330645946"/>
          <c:w val="0.67489129483814536"/>
          <c:h val="0.62132569450324093"/>
        </c:manualLayout>
      </c:layout>
      <c:scatterChart>
        <c:scatterStyle val="lineMarker"/>
        <c:varyColors val="0"/>
        <c:ser>
          <c:idx val="0"/>
          <c:order val="0"/>
          <c:tx>
            <c:v>Adoptions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'VCR and iPod'!$G$179:$G$188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'VCR and iPod'!$H$179:$H$188</c:f>
              <c:numCache>
                <c:formatCode>0.0</c:formatCode>
                <c:ptCount val="10"/>
                <c:pt idx="0">
                  <c:v>11.931327932705862</c:v>
                </c:pt>
                <c:pt idx="1">
                  <c:v>12.16820445194139</c:v>
                </c:pt>
                <c:pt idx="2">
                  <c:v>12.699076074333661</c:v>
                </c:pt>
                <c:pt idx="3">
                  <c:v>15.252581159789672</c:v>
                </c:pt>
                <c:pt idx="4">
                  <c:v>27.223649073775302</c:v>
                </c:pt>
                <c:pt idx="5">
                  <c:v>43.807740183682562</c:v>
                </c:pt>
                <c:pt idx="6">
                  <c:v>57.096815884260444</c:v>
                </c:pt>
                <c:pt idx="7">
                  <c:v>60.741904995835078</c:v>
                </c:pt>
                <c:pt idx="8">
                  <c:v>53.763214723051789</c:v>
                </c:pt>
                <c:pt idx="9">
                  <c:v>37.846813453330128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0-4710-ACDD-0FA64B70EAA5}"/>
            </c:ext>
          </c:extLst>
        </c:ser>
        <c:ser>
          <c:idx val="1"/>
          <c:order val="1"/>
          <c:tx>
            <c:v>Adoptions due to Innovators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'VCR and iPod'!$G$179:$G$188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'VCR and iPod'!$K$179:$K$188</c:f>
              <c:numCache>
                <c:formatCode>_(* #,##0.0_);_(* \(#,##0.0\);_(* "-"??_);_(@_)</c:formatCode>
                <c:ptCount val="10"/>
                <c:pt idx="0">
                  <c:v>11.931327932705862</c:v>
                </c:pt>
                <c:pt idx="1">
                  <c:v>11.917663884950539</c:v>
                </c:pt>
                <c:pt idx="2">
                  <c:v>11.886919777501058</c:v>
                </c:pt>
                <c:pt idx="3">
                  <c:v>11.736615252192495</c:v>
                </c:pt>
                <c:pt idx="4">
                  <c:v>10.968012565955515</c:v>
                </c:pt>
                <c:pt idx="5">
                  <c:v>9.6221038620560915</c:v>
                </c:pt>
                <c:pt idx="6">
                  <c:v>7.8594417016192857</c:v>
                </c:pt>
                <c:pt idx="7">
                  <c:v>5.9874671591398858</c:v>
                </c:pt>
                <c:pt idx="8">
                  <c:v>4.139404700232304</c:v>
                </c:pt>
                <c:pt idx="9">
                  <c:v>2.4211506950003017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0-4710-ACDD-0FA64B70EAA5}"/>
            </c:ext>
          </c:extLst>
        </c:ser>
        <c:ser>
          <c:idx val="2"/>
          <c:order val="2"/>
          <c:tx>
            <c:v>Adoptions due to Imitators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'VCR and iPod'!$G$179:$G$188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'VCR and iPod'!$L$179:$L$188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0.25054056699085053</c:v>
                </c:pt>
                <c:pt idx="2">
                  <c:v>0.81215629683260249</c:v>
                </c:pt>
                <c:pt idx="3">
                  <c:v>3.5159659075971792</c:v>
                </c:pt>
                <c:pt idx="4">
                  <c:v>16.255636507819787</c:v>
                </c:pt>
                <c:pt idx="5">
                  <c:v>34.185636321626468</c:v>
                </c:pt>
                <c:pt idx="6">
                  <c:v>49.237374182641176</c:v>
                </c:pt>
                <c:pt idx="7">
                  <c:v>54.75443783669521</c:v>
                </c:pt>
                <c:pt idx="8">
                  <c:v>49.62381002281947</c:v>
                </c:pt>
                <c:pt idx="9">
                  <c:v>35.425662758329807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0-4710-ACDD-0FA64B70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53912"/>
        <c:axId val="382356208"/>
      </c:scatterChart>
      <c:valAx>
        <c:axId val="3823539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6208"/>
        <c:crosses val="autoZero"/>
        <c:crossBetween val="midCat"/>
      </c:valAx>
      <c:valAx>
        <c:axId val="382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9083151064450272"/>
          <c:w val="1"/>
          <c:h val="0.10916848935549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17</xdr:row>
      <xdr:rowOff>80010</xdr:rowOff>
    </xdr:from>
    <xdr:to>
      <xdr:col>8</xdr:col>
      <xdr:colOff>472440</xdr:colOff>
      <xdr:row>32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72390</xdr:rowOff>
    </xdr:from>
    <xdr:to>
      <xdr:col>16</xdr:col>
      <xdr:colOff>304800</xdr:colOff>
      <xdr:row>32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89</xdr:row>
      <xdr:rowOff>110490</xdr:rowOff>
    </xdr:from>
    <xdr:to>
      <xdr:col>17</xdr:col>
      <xdr:colOff>533400</xdr:colOff>
      <xdr:row>104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105</xdr:row>
      <xdr:rowOff>95250</xdr:rowOff>
    </xdr:from>
    <xdr:to>
      <xdr:col>17</xdr:col>
      <xdr:colOff>541020</xdr:colOff>
      <xdr:row>120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122</xdr:row>
          <xdr:rowOff>0</xdr:rowOff>
        </xdr:from>
        <xdr:to>
          <xdr:col>5</xdr:col>
          <xdr:colOff>419100</xdr:colOff>
          <xdr:row>137</xdr:row>
          <xdr:rowOff>83820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563880</xdr:colOff>
          <xdr:row>124</xdr:row>
          <xdr:rowOff>91440</xdr:rowOff>
        </xdr:from>
        <xdr:to>
          <xdr:col>20</xdr:col>
          <xdr:colOff>426720</xdr:colOff>
          <xdr:row>129</xdr:row>
          <xdr:rowOff>22860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83820</xdr:colOff>
          <xdr:row>130</xdr:row>
          <xdr:rowOff>121920</xdr:rowOff>
        </xdr:from>
        <xdr:to>
          <xdr:col>20</xdr:col>
          <xdr:colOff>243840</xdr:colOff>
          <xdr:row>135</xdr:row>
          <xdr:rowOff>106680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155</xdr:row>
          <xdr:rowOff>83820</xdr:rowOff>
        </xdr:from>
        <xdr:to>
          <xdr:col>13</xdr:col>
          <xdr:colOff>53340</xdr:colOff>
          <xdr:row>157</xdr:row>
          <xdr:rowOff>30480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403860</xdr:colOff>
          <xdr:row>154</xdr:row>
          <xdr:rowOff>129540</xdr:rowOff>
        </xdr:from>
        <xdr:to>
          <xdr:col>9</xdr:col>
          <xdr:colOff>381000</xdr:colOff>
          <xdr:row>157</xdr:row>
          <xdr:rowOff>137160</xdr:rowOff>
        </xdr:to>
        <xdr:sp macro="" textlink="">
          <xdr:nvSpPr>
            <xdr:cNvPr id="1032" name="Object 5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419100</xdr:colOff>
      <xdr:row>158</xdr:row>
      <xdr:rowOff>49530</xdr:rowOff>
    </xdr:from>
    <xdr:to>
      <xdr:col>22</xdr:col>
      <xdr:colOff>30480</xdr:colOff>
      <xdr:row>171</xdr:row>
      <xdr:rowOff>26670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358140</xdr:colOff>
      <xdr:row>174</xdr:row>
      <xdr:rowOff>137160</xdr:rowOff>
    </xdr:from>
    <xdr:to>
      <xdr:col>21</xdr:col>
      <xdr:colOff>579120</xdr:colOff>
      <xdr:row>187</xdr:row>
      <xdr:rowOff>121920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548640</xdr:colOff>
      <xdr:row>158</xdr:row>
      <xdr:rowOff>11430</xdr:rowOff>
    </xdr:from>
    <xdr:to>
      <xdr:col>30</xdr:col>
      <xdr:colOff>22860</xdr:colOff>
      <xdr:row>172</xdr:row>
      <xdr:rowOff>53340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556260</xdr:colOff>
      <xdr:row>174</xdr:row>
      <xdr:rowOff>53340</xdr:rowOff>
    </xdr:from>
    <xdr:to>
      <xdr:col>30</xdr:col>
      <xdr:colOff>30480</xdr:colOff>
      <xdr:row>188</xdr:row>
      <xdr:rowOff>95250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172</xdr:row>
          <xdr:rowOff>152400</xdr:rowOff>
        </xdr:from>
        <xdr:to>
          <xdr:col>13</xdr:col>
          <xdr:colOff>236220</xdr:colOff>
          <xdr:row>174</xdr:row>
          <xdr:rowOff>99060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609600</xdr:colOff>
          <xdr:row>172</xdr:row>
          <xdr:rowOff>167640</xdr:rowOff>
        </xdr:from>
        <xdr:to>
          <xdr:col>8</xdr:col>
          <xdr:colOff>662940</xdr:colOff>
          <xdr:row>175</xdr:row>
          <xdr:rowOff>175260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189"/>
  <sheetViews>
    <sheetView tabSelected="1" topLeftCell="A136" workbookViewId="0">
      <selection activeCell="K179" sqref="K179"/>
    </sheetView>
  </sheetViews>
  <sheetFormatPr defaultRowHeight="14.4" x14ac:dyDescent="0.3"/>
  <cols>
    <col min="3" max="3" width="10.6640625" customWidth="1"/>
    <col min="4" max="4" width="10.5546875" customWidth="1"/>
    <col min="5" max="5" width="10.6640625" customWidth="1"/>
    <col min="6" max="6" width="9" bestFit="1" customWidth="1"/>
    <col min="7" max="7" width="10.88671875" customWidth="1"/>
    <col min="8" max="8" width="12.33203125" customWidth="1"/>
    <col min="9" max="9" width="11.6640625" customWidth="1"/>
    <col min="10" max="10" width="11.77734375" customWidth="1"/>
    <col min="11" max="11" width="12.5546875" customWidth="1"/>
    <col min="12" max="12" width="10.5546875" bestFit="1" customWidth="1"/>
    <col min="13" max="13" width="10.6640625" bestFit="1" customWidth="1"/>
    <col min="14" max="14" width="10.88671875" customWidth="1"/>
    <col min="15" max="15" width="10.109375" bestFit="1" customWidth="1"/>
    <col min="16" max="16" width="11.33203125" customWidth="1"/>
  </cols>
  <sheetData>
    <row r="2" spans="3:8" x14ac:dyDescent="0.3">
      <c r="C2" t="s">
        <v>40</v>
      </c>
      <c r="G2" t="s">
        <v>41</v>
      </c>
    </row>
    <row r="3" spans="3:8" x14ac:dyDescent="0.3">
      <c r="C3" s="1" t="s">
        <v>0</v>
      </c>
      <c r="D3" t="s">
        <v>1</v>
      </c>
      <c r="G3" s="2" t="s">
        <v>0</v>
      </c>
      <c r="H3" s="2" t="s">
        <v>2</v>
      </c>
    </row>
    <row r="4" spans="3:8" x14ac:dyDescent="0.3">
      <c r="C4">
        <v>1980</v>
      </c>
      <c r="D4">
        <v>790</v>
      </c>
      <c r="G4" s="3">
        <v>2002</v>
      </c>
      <c r="H4" s="3">
        <v>0.4</v>
      </c>
    </row>
    <row r="5" spans="3:8" x14ac:dyDescent="0.3">
      <c r="C5">
        <v>1981</v>
      </c>
      <c r="D5">
        <v>1380</v>
      </c>
      <c r="G5" s="3">
        <v>2003</v>
      </c>
      <c r="H5" s="3">
        <v>0.9</v>
      </c>
    </row>
    <row r="6" spans="3:8" x14ac:dyDescent="0.3">
      <c r="C6">
        <v>1982</v>
      </c>
      <c r="D6">
        <v>2030</v>
      </c>
      <c r="G6" s="3">
        <v>2004</v>
      </c>
      <c r="H6" s="3">
        <v>4.4000000000000004</v>
      </c>
    </row>
    <row r="7" spans="3:8" x14ac:dyDescent="0.3">
      <c r="C7">
        <v>1983</v>
      </c>
      <c r="D7">
        <v>4090</v>
      </c>
      <c r="G7" s="3">
        <v>2005</v>
      </c>
      <c r="H7" s="3">
        <v>22.5</v>
      </c>
    </row>
    <row r="8" spans="3:8" x14ac:dyDescent="0.3">
      <c r="C8">
        <v>1984</v>
      </c>
      <c r="D8">
        <v>7470</v>
      </c>
      <c r="G8" s="3">
        <v>2006</v>
      </c>
      <c r="H8" s="3">
        <v>39.4</v>
      </c>
    </row>
    <row r="9" spans="3:8" x14ac:dyDescent="0.3">
      <c r="C9">
        <v>1985</v>
      </c>
      <c r="D9">
        <v>10630</v>
      </c>
      <c r="G9" s="3">
        <v>2007</v>
      </c>
      <c r="H9" s="3">
        <v>51.6</v>
      </c>
    </row>
    <row r="10" spans="3:8" x14ac:dyDescent="0.3">
      <c r="C10">
        <v>1986</v>
      </c>
      <c r="D10">
        <v>10590</v>
      </c>
      <c r="G10" s="3">
        <v>2008</v>
      </c>
      <c r="H10" s="3">
        <v>54.8</v>
      </c>
    </row>
    <row r="11" spans="3:8" x14ac:dyDescent="0.3">
      <c r="C11">
        <v>1987</v>
      </c>
      <c r="D11">
        <v>9480</v>
      </c>
      <c r="G11" s="3">
        <v>2009</v>
      </c>
      <c r="H11" s="3">
        <v>54.1</v>
      </c>
    </row>
    <row r="12" spans="3:8" x14ac:dyDescent="0.3">
      <c r="C12">
        <v>1988</v>
      </c>
      <c r="D12">
        <v>7740</v>
      </c>
      <c r="G12" s="3">
        <v>2010</v>
      </c>
      <c r="H12" s="3">
        <v>50.3</v>
      </c>
    </row>
    <row r="13" spans="3:8" x14ac:dyDescent="0.3">
      <c r="C13">
        <v>1989</v>
      </c>
      <c r="D13">
        <v>5780</v>
      </c>
      <c r="G13" s="3">
        <v>2011</v>
      </c>
      <c r="H13" s="3">
        <v>42.6</v>
      </c>
    </row>
    <row r="14" spans="3:8" x14ac:dyDescent="0.3">
      <c r="G14" s="3">
        <v>2012</v>
      </c>
      <c r="H14" s="3">
        <v>35.200000000000003</v>
      </c>
    </row>
    <row r="15" spans="3:8" x14ac:dyDescent="0.3">
      <c r="G15" s="3">
        <v>2013</v>
      </c>
      <c r="H15" s="3">
        <v>24.6</v>
      </c>
    </row>
    <row r="16" spans="3:8" x14ac:dyDescent="0.3">
      <c r="G16" s="3">
        <v>2014</v>
      </c>
      <c r="H16" s="3">
        <v>14.4</v>
      </c>
    </row>
    <row r="35" spans="3:31" ht="15" thickBot="1" x14ac:dyDescent="0.35"/>
    <row r="36" spans="3:31" ht="15" thickBot="1" x14ac:dyDescent="0.35">
      <c r="C36" s="18" t="s">
        <v>0</v>
      </c>
      <c r="D36" s="19" t="s">
        <v>4</v>
      </c>
      <c r="E36" s="19" t="s">
        <v>5</v>
      </c>
      <c r="F36" s="20" t="s">
        <v>6</v>
      </c>
      <c r="J36" s="18" t="s">
        <v>0</v>
      </c>
      <c r="K36" s="19" t="s">
        <v>4</v>
      </c>
      <c r="L36" s="19" t="s">
        <v>5</v>
      </c>
      <c r="M36" s="20" t="s">
        <v>6</v>
      </c>
    </row>
    <row r="37" spans="3:31" x14ac:dyDescent="0.3">
      <c r="C37" s="13">
        <v>1981</v>
      </c>
      <c r="D37" s="9">
        <v>1380</v>
      </c>
      <c r="E37" s="9">
        <f>790</f>
        <v>790</v>
      </c>
      <c r="F37" s="14">
        <f t="shared" ref="F37:F45" si="0">E37^2</f>
        <v>624100</v>
      </c>
      <c r="J37" s="21">
        <v>2003</v>
      </c>
      <c r="K37" s="22">
        <v>0.9</v>
      </c>
      <c r="L37" s="11">
        <f>0.4</f>
        <v>0.4</v>
      </c>
      <c r="M37" s="12">
        <f>L37^2</f>
        <v>0.16000000000000003</v>
      </c>
    </row>
    <row r="38" spans="3:31" x14ac:dyDescent="0.3">
      <c r="C38" s="13">
        <v>1982</v>
      </c>
      <c r="D38" s="9">
        <v>2030</v>
      </c>
      <c r="E38" s="9">
        <f>E37+D37</f>
        <v>2170</v>
      </c>
      <c r="F38" s="14">
        <f t="shared" si="0"/>
        <v>4708900</v>
      </c>
      <c r="J38" s="23">
        <v>2004</v>
      </c>
      <c r="K38" s="24">
        <v>4.4000000000000004</v>
      </c>
      <c r="L38" s="9">
        <f>K37+L37</f>
        <v>1.3</v>
      </c>
      <c r="M38" s="14">
        <f t="shared" ref="M38:M45" si="1">L38^2</f>
        <v>1.6900000000000002</v>
      </c>
    </row>
    <row r="39" spans="3:31" x14ac:dyDescent="0.3">
      <c r="C39" s="13">
        <v>1983</v>
      </c>
      <c r="D39" s="9">
        <v>4090</v>
      </c>
      <c r="E39" s="9">
        <f t="shared" ref="E39:E45" si="2">E38+D38</f>
        <v>4200</v>
      </c>
      <c r="F39" s="14">
        <f t="shared" si="0"/>
        <v>17640000</v>
      </c>
      <c r="J39" s="23">
        <v>2005</v>
      </c>
      <c r="K39" s="24">
        <v>22.5</v>
      </c>
      <c r="L39" s="9">
        <f t="shared" ref="L39:L45" si="3">K38+L38</f>
        <v>5.7</v>
      </c>
      <c r="M39" s="14">
        <f t="shared" si="1"/>
        <v>32.49</v>
      </c>
    </row>
    <row r="40" spans="3:31" x14ac:dyDescent="0.3">
      <c r="C40" s="13">
        <v>1984</v>
      </c>
      <c r="D40" s="9">
        <v>7470</v>
      </c>
      <c r="E40" s="9">
        <f t="shared" si="2"/>
        <v>8290</v>
      </c>
      <c r="F40" s="14">
        <f t="shared" si="0"/>
        <v>68724100</v>
      </c>
      <c r="J40" s="23">
        <v>2006</v>
      </c>
      <c r="K40" s="24">
        <v>39.4</v>
      </c>
      <c r="L40" s="9">
        <f t="shared" si="3"/>
        <v>28.2</v>
      </c>
      <c r="M40" s="14">
        <f t="shared" si="1"/>
        <v>795.24</v>
      </c>
    </row>
    <row r="41" spans="3:31" x14ac:dyDescent="0.3">
      <c r="C41" s="13">
        <v>1985</v>
      </c>
      <c r="D41" s="9">
        <v>10630</v>
      </c>
      <c r="E41" s="9">
        <f t="shared" si="2"/>
        <v>15760</v>
      </c>
      <c r="F41" s="14">
        <f t="shared" si="0"/>
        <v>248377600</v>
      </c>
      <c r="J41" s="23">
        <v>2007</v>
      </c>
      <c r="K41" s="24">
        <v>51.6</v>
      </c>
      <c r="L41" s="9">
        <f t="shared" si="3"/>
        <v>67.599999999999994</v>
      </c>
      <c r="M41" s="14">
        <f t="shared" si="1"/>
        <v>4569.7599999999993</v>
      </c>
    </row>
    <row r="42" spans="3:31" x14ac:dyDescent="0.3">
      <c r="C42" s="13">
        <v>1986</v>
      </c>
      <c r="D42" s="9">
        <v>10590</v>
      </c>
      <c r="E42" s="9">
        <f t="shared" si="2"/>
        <v>26390</v>
      </c>
      <c r="F42" s="14">
        <f t="shared" si="0"/>
        <v>696432100</v>
      </c>
      <c r="J42" s="23">
        <v>2008</v>
      </c>
      <c r="K42" s="24">
        <v>54.8</v>
      </c>
      <c r="L42" s="9">
        <f t="shared" si="3"/>
        <v>119.19999999999999</v>
      </c>
      <c r="M42" s="14">
        <f t="shared" si="1"/>
        <v>14208.639999999998</v>
      </c>
    </row>
    <row r="43" spans="3:31" x14ac:dyDescent="0.3">
      <c r="C43" s="13">
        <v>1987</v>
      </c>
      <c r="D43" s="9">
        <v>9480</v>
      </c>
      <c r="E43" s="9">
        <f t="shared" si="2"/>
        <v>36980</v>
      </c>
      <c r="F43" s="14">
        <f t="shared" si="0"/>
        <v>1367520400</v>
      </c>
      <c r="J43" s="23">
        <v>2009</v>
      </c>
      <c r="K43" s="24">
        <v>54.1</v>
      </c>
      <c r="L43" s="9">
        <f t="shared" si="3"/>
        <v>174</v>
      </c>
      <c r="M43" s="14">
        <f t="shared" si="1"/>
        <v>30276</v>
      </c>
    </row>
    <row r="44" spans="3:31" x14ac:dyDescent="0.3">
      <c r="C44" s="13">
        <v>1988</v>
      </c>
      <c r="D44" s="9">
        <v>7740</v>
      </c>
      <c r="E44" s="9">
        <f t="shared" si="2"/>
        <v>46460</v>
      </c>
      <c r="F44" s="14">
        <f t="shared" si="0"/>
        <v>2158531600</v>
      </c>
      <c r="J44" s="23">
        <v>2010</v>
      </c>
      <c r="K44" s="24">
        <v>50.3</v>
      </c>
      <c r="L44" s="9">
        <f t="shared" si="3"/>
        <v>228.1</v>
      </c>
      <c r="M44" s="14">
        <f t="shared" si="1"/>
        <v>52029.61</v>
      </c>
    </row>
    <row r="45" spans="3:31" ht="15" thickBot="1" x14ac:dyDescent="0.35">
      <c r="C45" s="15">
        <v>1989</v>
      </c>
      <c r="D45" s="16">
        <v>5780</v>
      </c>
      <c r="E45" s="16">
        <f t="shared" si="2"/>
        <v>54200</v>
      </c>
      <c r="F45" s="17">
        <f t="shared" si="0"/>
        <v>2937640000</v>
      </c>
      <c r="J45" s="25">
        <v>2011</v>
      </c>
      <c r="K45" s="26">
        <v>42.6</v>
      </c>
      <c r="L45" s="9">
        <f t="shared" si="3"/>
        <v>278.39999999999998</v>
      </c>
      <c r="M45" s="17">
        <f t="shared" si="1"/>
        <v>77506.559999999983</v>
      </c>
    </row>
    <row r="46" spans="3:31" x14ac:dyDescent="0.3">
      <c r="C46" s="63" t="s">
        <v>29</v>
      </c>
      <c r="D46" s="63"/>
      <c r="E46" s="63"/>
      <c r="F46" s="63"/>
      <c r="J46" s="64" t="s">
        <v>30</v>
      </c>
      <c r="K46" s="64"/>
      <c r="L46" s="64"/>
      <c r="M46" s="64"/>
    </row>
    <row r="47" spans="3:31" x14ac:dyDescent="0.3">
      <c r="G47" s="3"/>
      <c r="H47" s="3"/>
    </row>
    <row r="48" spans="3:31" x14ac:dyDescent="0.3">
      <c r="G48" s="3"/>
      <c r="H48" s="3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3">
      <c r="C49" t="s">
        <v>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3:31" ht="15" thickBot="1" x14ac:dyDescent="0.35"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3:31" x14ac:dyDescent="0.3">
      <c r="C51" s="8" t="s">
        <v>8</v>
      </c>
      <c r="D51" s="8"/>
      <c r="O51" s="59"/>
      <c r="P51" s="5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3:31" x14ac:dyDescent="0.3">
      <c r="C52" s="5" t="s">
        <v>9</v>
      </c>
      <c r="D52" s="5">
        <v>0.95695367802608822</v>
      </c>
      <c r="O52" s="5"/>
      <c r="P52" s="5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3:31" x14ac:dyDescent="0.3">
      <c r="C53" s="5" t="s">
        <v>10</v>
      </c>
      <c r="D53" s="5">
        <v>0.9157603418876582</v>
      </c>
      <c r="O53" s="5"/>
      <c r="P53" s="5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3:31" x14ac:dyDescent="0.3">
      <c r="C54" s="5" t="s">
        <v>11</v>
      </c>
      <c r="D54" s="5">
        <v>0.88768045585021094</v>
      </c>
      <c r="O54" s="5"/>
      <c r="P54" s="5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3:31" x14ac:dyDescent="0.3">
      <c r="C55" s="5" t="s">
        <v>12</v>
      </c>
      <c r="D55" s="5">
        <v>1170.6742287665115</v>
      </c>
      <c r="O55" s="5"/>
      <c r="P55" s="5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3:31" ht="15" thickBot="1" x14ac:dyDescent="0.35">
      <c r="C56" s="6" t="s">
        <v>13</v>
      </c>
      <c r="D56" s="6">
        <v>9</v>
      </c>
      <c r="O56" s="5"/>
      <c r="P56" s="5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3"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3:31" ht="15" thickBot="1" x14ac:dyDescent="0.35">
      <c r="C58" t="s">
        <v>14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3:31" x14ac:dyDescent="0.3">
      <c r="C59" s="7"/>
      <c r="D59" s="7" t="s">
        <v>19</v>
      </c>
      <c r="E59" s="7" t="s">
        <v>20</v>
      </c>
      <c r="F59" s="7" t="s">
        <v>21</v>
      </c>
      <c r="G59" s="7" t="s">
        <v>22</v>
      </c>
      <c r="H59" s="7" t="s">
        <v>23</v>
      </c>
      <c r="O59" s="60"/>
      <c r="P59" s="60"/>
      <c r="Q59" s="60"/>
      <c r="R59" s="60"/>
      <c r="S59" s="60"/>
      <c r="T59" s="60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3:31" x14ac:dyDescent="0.3">
      <c r="C60" s="5" t="s">
        <v>15</v>
      </c>
      <c r="D60" s="5">
        <v>2</v>
      </c>
      <c r="E60" s="5">
        <v>89389931.100611597</v>
      </c>
      <c r="F60" s="5">
        <v>44694965.550305799</v>
      </c>
      <c r="G60" s="5">
        <v>32.612680146436574</v>
      </c>
      <c r="H60" s="5">
        <v>5.9779157056178149E-4</v>
      </c>
      <c r="O60" s="5"/>
      <c r="P60" s="5"/>
      <c r="Q60" s="5"/>
      <c r="R60" s="5"/>
      <c r="S60" s="5"/>
      <c r="T60" s="5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3:31" x14ac:dyDescent="0.3">
      <c r="C61" s="5" t="s">
        <v>16</v>
      </c>
      <c r="D61" s="5">
        <v>6</v>
      </c>
      <c r="E61" s="5">
        <v>8222868.899388399</v>
      </c>
      <c r="F61" s="5">
        <v>1370478.1498980664</v>
      </c>
      <c r="G61" s="5"/>
      <c r="H61" s="5"/>
      <c r="O61" s="5"/>
      <c r="P61" s="5"/>
      <c r="Q61" s="5"/>
      <c r="R61" s="5"/>
      <c r="S61" s="5"/>
      <c r="T61" s="5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3:31" ht="15" thickBot="1" x14ac:dyDescent="0.35">
      <c r="C62" s="6" t="s">
        <v>17</v>
      </c>
      <c r="D62" s="6">
        <v>8</v>
      </c>
      <c r="E62" s="6">
        <v>97612800</v>
      </c>
      <c r="F62" s="6"/>
      <c r="G62" s="6"/>
      <c r="H62" s="6"/>
      <c r="O62" s="5"/>
      <c r="P62" s="5"/>
      <c r="Q62" s="5"/>
      <c r="R62" s="5"/>
      <c r="S62" s="5"/>
      <c r="T62" s="5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3:31" ht="15" thickBot="1" x14ac:dyDescent="0.35"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3:31" ht="28.8" x14ac:dyDescent="0.3">
      <c r="C64" s="7"/>
      <c r="D64" s="29" t="s">
        <v>24</v>
      </c>
      <c r="E64" s="29" t="s">
        <v>12</v>
      </c>
      <c r="F64" s="29" t="s">
        <v>25</v>
      </c>
      <c r="G64" s="29" t="s">
        <v>26</v>
      </c>
      <c r="H64" s="29" t="s">
        <v>27</v>
      </c>
      <c r="I64" s="29" t="s">
        <v>28</v>
      </c>
      <c r="J64" s="7"/>
      <c r="K64" s="7"/>
      <c r="O64" s="60"/>
      <c r="P64" s="61"/>
      <c r="Q64" s="61"/>
      <c r="R64" s="61"/>
      <c r="S64" s="61"/>
      <c r="T64" s="61"/>
      <c r="U64" s="61"/>
      <c r="V64" s="60"/>
      <c r="W64" s="60"/>
      <c r="X64" s="9"/>
      <c r="Y64" s="9"/>
      <c r="Z64" s="9"/>
      <c r="AA64" s="9"/>
      <c r="AB64" s="9"/>
      <c r="AC64" s="9"/>
      <c r="AD64" s="9"/>
      <c r="AE64" s="9"/>
    </row>
    <row r="65" spans="3:31" x14ac:dyDescent="0.3">
      <c r="C65" s="5" t="s">
        <v>18</v>
      </c>
      <c r="D65" s="27">
        <v>1558.3202063902418</v>
      </c>
      <c r="E65" s="27">
        <v>749.61547682854723</v>
      </c>
      <c r="F65" s="27">
        <v>2.0788260842520763</v>
      </c>
      <c r="G65" s="27">
        <v>8.2869262907733207E-2</v>
      </c>
      <c r="H65" s="27">
        <v>-275.92278766321783</v>
      </c>
      <c r="I65" s="27">
        <v>3392.5632004437011</v>
      </c>
      <c r="J65" s="5"/>
      <c r="K65" s="5"/>
      <c r="O65" s="5"/>
      <c r="P65" s="27"/>
      <c r="Q65" s="27"/>
      <c r="R65" s="27"/>
      <c r="S65" s="27"/>
      <c r="T65" s="27"/>
      <c r="U65" s="27"/>
      <c r="V65" s="5"/>
      <c r="W65" s="5"/>
      <c r="X65" s="9"/>
      <c r="Y65" s="9"/>
      <c r="Z65" s="9"/>
      <c r="AA65" s="9"/>
      <c r="AB65" s="9"/>
      <c r="AC65" s="9"/>
      <c r="AD65" s="9"/>
      <c r="AE65" s="9"/>
    </row>
    <row r="66" spans="3:31" x14ac:dyDescent="0.3">
      <c r="C66" s="5" t="s">
        <v>5</v>
      </c>
      <c r="D66" s="27">
        <v>0.64560940057038363</v>
      </c>
      <c r="E66" s="27">
        <v>8.3093322439615064E-2</v>
      </c>
      <c r="F66" s="27">
        <v>7.7696905312644819</v>
      </c>
      <c r="G66" s="27">
        <v>2.3918217366710105E-4</v>
      </c>
      <c r="H66" s="27">
        <v>0.44228736514187927</v>
      </c>
      <c r="I66" s="27">
        <v>0.84893143599888798</v>
      </c>
      <c r="J66" s="5"/>
      <c r="K66" s="5"/>
      <c r="O66" s="5"/>
      <c r="P66" s="27"/>
      <c r="Q66" s="27"/>
      <c r="R66" s="27"/>
      <c r="S66" s="27"/>
      <c r="T66" s="27"/>
      <c r="U66" s="27"/>
      <c r="V66" s="5"/>
      <c r="W66" s="5"/>
      <c r="X66" s="9"/>
      <c r="Y66" s="9"/>
      <c r="Z66" s="9"/>
      <c r="AA66" s="9"/>
      <c r="AB66" s="9"/>
      <c r="AC66" s="9"/>
      <c r="AD66" s="9"/>
      <c r="AE66" s="9"/>
    </row>
    <row r="67" spans="3:31" ht="15" thickBot="1" x14ac:dyDescent="0.35">
      <c r="C67" s="6" t="s">
        <v>6</v>
      </c>
      <c r="D67" s="30">
        <v>-1.0784202310060618E-5</v>
      </c>
      <c r="E67" s="30">
        <v>1.5436046732744061E-6</v>
      </c>
      <c r="F67" s="28">
        <v>-6.9863757844062411</v>
      </c>
      <c r="G67" s="30">
        <v>4.2798246844631785E-4</v>
      </c>
      <c r="H67" s="30">
        <v>-1.456126687857852E-5</v>
      </c>
      <c r="I67" s="30">
        <v>-7.007137741542715E-6</v>
      </c>
      <c r="J67" s="6"/>
      <c r="K67" s="6"/>
      <c r="O67" s="5"/>
      <c r="P67" s="27"/>
      <c r="Q67" s="27"/>
      <c r="R67" s="27"/>
      <c r="S67" s="27"/>
      <c r="T67" s="27"/>
      <c r="U67" s="27"/>
      <c r="V67" s="5"/>
      <c r="W67" s="5"/>
      <c r="X67" s="9"/>
      <c r="Y67" s="9"/>
      <c r="Z67" s="9"/>
      <c r="AA67" s="9"/>
      <c r="AB67" s="9"/>
      <c r="AC67" s="9"/>
      <c r="AD67" s="9"/>
      <c r="AE67" s="9"/>
    </row>
    <row r="68" spans="3:31" x14ac:dyDescent="0.3"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3:31" x14ac:dyDescent="0.3"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3:31" x14ac:dyDescent="0.3"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3:31" x14ac:dyDescent="0.3">
      <c r="C71" t="s">
        <v>7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3:31" ht="15" thickBot="1" x14ac:dyDescent="0.35"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3">
      <c r="C73" s="8" t="s">
        <v>8</v>
      </c>
      <c r="D73" s="8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3:31" x14ac:dyDescent="0.3">
      <c r="C74" s="5" t="s">
        <v>9</v>
      </c>
      <c r="D74" s="5">
        <v>0.92165294581823187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3:31" x14ac:dyDescent="0.3">
      <c r="C75" s="5" t="s">
        <v>10</v>
      </c>
      <c r="D75" s="5">
        <v>0.84944415253542471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3:31" x14ac:dyDescent="0.3">
      <c r="C76" s="5" t="s">
        <v>11</v>
      </c>
      <c r="D76" s="5">
        <v>0.79925887004723295</v>
      </c>
    </row>
    <row r="77" spans="3:31" x14ac:dyDescent="0.3">
      <c r="C77" s="5" t="s">
        <v>12</v>
      </c>
      <c r="D77" s="5">
        <v>9.4985254449715217</v>
      </c>
    </row>
    <row r="78" spans="3:31" ht="15" thickBot="1" x14ac:dyDescent="0.35">
      <c r="C78" s="6" t="s">
        <v>13</v>
      </c>
      <c r="D78" s="6">
        <v>9</v>
      </c>
    </row>
    <row r="80" spans="3:31" ht="15" thickBot="1" x14ac:dyDescent="0.35">
      <c r="C80" t="s">
        <v>14</v>
      </c>
    </row>
    <row r="81" spans="3:11" x14ac:dyDescent="0.3">
      <c r="C81" s="7"/>
      <c r="D81" s="7" t="s">
        <v>19</v>
      </c>
      <c r="E81" s="7" t="s">
        <v>20</v>
      </c>
      <c r="F81" s="7" t="s">
        <v>21</v>
      </c>
      <c r="G81" s="7" t="s">
        <v>22</v>
      </c>
      <c r="H81" s="7" t="s">
        <v>23</v>
      </c>
    </row>
    <row r="82" spans="3:11" x14ac:dyDescent="0.3">
      <c r="C82" s="5" t="s">
        <v>15</v>
      </c>
      <c r="D82" s="5">
        <v>2</v>
      </c>
      <c r="E82" s="5">
        <v>3054.2236417829272</v>
      </c>
      <c r="F82" s="5">
        <v>1527.1118208914636</v>
      </c>
      <c r="G82" s="5">
        <v>16.926160627576273</v>
      </c>
      <c r="H82" s="5">
        <v>3.4126589104787721E-3</v>
      </c>
    </row>
    <row r="83" spans="3:11" x14ac:dyDescent="0.3">
      <c r="C83" s="5" t="s">
        <v>16</v>
      </c>
      <c r="D83" s="5">
        <v>6</v>
      </c>
      <c r="E83" s="5">
        <v>541.3319137726287</v>
      </c>
      <c r="F83" s="5">
        <v>90.221985628771449</v>
      </c>
      <c r="G83" s="5"/>
      <c r="H83" s="5"/>
    </row>
    <row r="84" spans="3:11" ht="15" thickBot="1" x14ac:dyDescent="0.35">
      <c r="C84" s="6" t="s">
        <v>17</v>
      </c>
      <c r="D84" s="6">
        <v>8</v>
      </c>
      <c r="E84" s="6">
        <v>3595.5555555555557</v>
      </c>
      <c r="F84" s="6"/>
      <c r="G84" s="6"/>
      <c r="H84" s="6"/>
    </row>
    <row r="85" spans="3:11" ht="15" thickBot="1" x14ac:dyDescent="0.35"/>
    <row r="86" spans="3:11" ht="28.8" x14ac:dyDescent="0.3">
      <c r="C86" s="7"/>
      <c r="D86" s="7" t="s">
        <v>24</v>
      </c>
      <c r="E86" s="29" t="s">
        <v>12</v>
      </c>
      <c r="F86" s="7" t="s">
        <v>25</v>
      </c>
      <c r="G86" s="7" t="s">
        <v>26</v>
      </c>
      <c r="H86" s="7" t="s">
        <v>27</v>
      </c>
      <c r="I86" s="7" t="s">
        <v>28</v>
      </c>
      <c r="J86" s="7"/>
      <c r="K86" s="7"/>
    </row>
    <row r="87" spans="3:11" x14ac:dyDescent="0.3">
      <c r="C87" s="5" t="s">
        <v>18</v>
      </c>
      <c r="D87" s="27">
        <v>11.931327932705862</v>
      </c>
      <c r="E87" s="27">
        <v>5.1723484045366837</v>
      </c>
      <c r="F87" s="27">
        <v>2.30675256180362</v>
      </c>
      <c r="G87" s="27">
        <v>6.0537599707550828E-2</v>
      </c>
      <c r="H87" s="27">
        <v>-0.72495267660572438</v>
      </c>
      <c r="I87" s="27">
        <v>24.587608542017449</v>
      </c>
      <c r="J87" s="5"/>
      <c r="K87" s="5"/>
    </row>
    <row r="88" spans="3:11" x14ac:dyDescent="0.3">
      <c r="C88" s="5" t="s">
        <v>5</v>
      </c>
      <c r="D88" s="27">
        <v>0.59290943343502511</v>
      </c>
      <c r="E88" s="27">
        <v>0.11807867479917239</v>
      </c>
      <c r="F88" s="27">
        <v>5.0213083305977344</v>
      </c>
      <c r="G88" s="27">
        <v>2.4009339121515059E-3</v>
      </c>
      <c r="H88" s="27">
        <v>0.30398132470143729</v>
      </c>
      <c r="I88" s="27">
        <v>0.88183754216861288</v>
      </c>
      <c r="J88" s="5"/>
      <c r="K88" s="5"/>
    </row>
    <row r="89" spans="3:11" ht="15" thickBot="1" x14ac:dyDescent="0.35">
      <c r="C89" s="6" t="s">
        <v>6</v>
      </c>
      <c r="D89" s="30">
        <v>-1.7953383655226959E-3</v>
      </c>
      <c r="E89" s="30">
        <v>4.442004848826713E-4</v>
      </c>
      <c r="F89" s="28">
        <v>-4.0417298643807351</v>
      </c>
      <c r="G89" s="28">
        <v>6.7893995135598724E-3</v>
      </c>
      <c r="H89" s="28">
        <v>-2.8822577962664461E-3</v>
      </c>
      <c r="I89" s="28">
        <v>-7.0841893477894559E-4</v>
      </c>
      <c r="J89" s="6"/>
      <c r="K89" s="6"/>
    </row>
    <row r="92" spans="3:11" ht="15" thickBot="1" x14ac:dyDescent="0.35"/>
    <row r="93" spans="3:11" ht="15" thickBot="1" x14ac:dyDescent="0.35">
      <c r="C93" s="18" t="s">
        <v>0</v>
      </c>
      <c r="D93" s="19" t="s">
        <v>4</v>
      </c>
      <c r="E93" s="19" t="s">
        <v>5</v>
      </c>
      <c r="F93" s="20" t="s">
        <v>6</v>
      </c>
      <c r="I93" t="s">
        <v>4</v>
      </c>
      <c r="J93" t="s">
        <v>31</v>
      </c>
    </row>
    <row r="94" spans="3:11" x14ac:dyDescent="0.3">
      <c r="C94" s="13">
        <v>1981</v>
      </c>
      <c r="D94" s="9">
        <v>1380</v>
      </c>
      <c r="E94" s="9">
        <f>790</f>
        <v>790</v>
      </c>
      <c r="F94" s="14">
        <f t="shared" ref="F94:F102" si="4">E94^2</f>
        <v>624100</v>
      </c>
      <c r="I94" s="9">
        <v>1380</v>
      </c>
      <c r="J94" s="31">
        <f t="shared" ref="J94:J102" si="5">$D$65+$D$66*E94+$D$67*F94</f>
        <v>2061.6212121791364</v>
      </c>
    </row>
    <row r="95" spans="3:11" x14ac:dyDescent="0.3">
      <c r="C95" s="13">
        <v>1982</v>
      </c>
      <c r="D95" s="9">
        <v>2030</v>
      </c>
      <c r="E95" s="9">
        <f>E94+D94</f>
        <v>2170</v>
      </c>
      <c r="F95" s="14">
        <f t="shared" si="4"/>
        <v>4708900</v>
      </c>
      <c r="I95" s="9">
        <v>2030</v>
      </c>
      <c r="J95" s="31">
        <f t="shared" si="5"/>
        <v>2908.5108753701297</v>
      </c>
    </row>
    <row r="96" spans="3:11" x14ac:dyDescent="0.3">
      <c r="C96" s="13">
        <v>1983</v>
      </c>
      <c r="D96" s="9">
        <v>4090</v>
      </c>
      <c r="E96" s="9">
        <f t="shared" ref="E96:E102" si="6">E95+D95</f>
        <v>4200</v>
      </c>
      <c r="F96" s="14">
        <f t="shared" si="4"/>
        <v>17640000</v>
      </c>
      <c r="I96" s="9">
        <v>4090</v>
      </c>
      <c r="J96" s="31">
        <f t="shared" si="5"/>
        <v>4079.6463600363841</v>
      </c>
    </row>
    <row r="97" spans="3:21" x14ac:dyDescent="0.3">
      <c r="C97" s="13">
        <v>1984</v>
      </c>
      <c r="D97" s="9">
        <v>7470</v>
      </c>
      <c r="E97" s="9">
        <f t="shared" si="6"/>
        <v>8290</v>
      </c>
      <c r="F97" s="14">
        <f t="shared" si="4"/>
        <v>68724100</v>
      </c>
      <c r="I97" s="9">
        <v>7470</v>
      </c>
      <c r="J97" s="31">
        <f t="shared" si="5"/>
        <v>6169.2875391418856</v>
      </c>
    </row>
    <row r="98" spans="3:21" x14ac:dyDescent="0.3">
      <c r="C98" s="13">
        <v>1985</v>
      </c>
      <c r="D98" s="9">
        <v>10630</v>
      </c>
      <c r="E98" s="9">
        <f t="shared" si="6"/>
        <v>15760</v>
      </c>
      <c r="F98" s="14">
        <f t="shared" si="4"/>
        <v>248377600</v>
      </c>
      <c r="I98" s="9">
        <v>10630</v>
      </c>
      <c r="J98" s="31">
        <f t="shared" si="5"/>
        <v>9054.5700716921747</v>
      </c>
    </row>
    <row r="99" spans="3:21" x14ac:dyDescent="0.3">
      <c r="C99" s="13">
        <v>1986</v>
      </c>
      <c r="D99" s="9">
        <v>10590</v>
      </c>
      <c r="E99" s="9">
        <f t="shared" si="6"/>
        <v>26390</v>
      </c>
      <c r="F99" s="14">
        <f t="shared" si="4"/>
        <v>696432100</v>
      </c>
      <c r="I99" s="9">
        <v>10590</v>
      </c>
      <c r="J99" s="31">
        <f t="shared" si="5"/>
        <v>11085.487625822298</v>
      </c>
    </row>
    <row r="100" spans="3:21" x14ac:dyDescent="0.3">
      <c r="C100" s="13">
        <v>1987</v>
      </c>
      <c r="D100" s="9">
        <v>9480</v>
      </c>
      <c r="E100" s="9">
        <f t="shared" si="6"/>
        <v>36980</v>
      </c>
      <c r="F100" s="14">
        <f t="shared" si="4"/>
        <v>1367520400</v>
      </c>
      <c r="I100" s="9">
        <v>9480</v>
      </c>
      <c r="J100" s="31">
        <f t="shared" si="5"/>
        <v>10685.33918274801</v>
      </c>
    </row>
    <row r="101" spans="3:21" x14ac:dyDescent="0.3">
      <c r="C101" s="13">
        <v>1988</v>
      </c>
      <c r="D101" s="9">
        <v>7740</v>
      </c>
      <c r="E101" s="9">
        <f t="shared" si="6"/>
        <v>46460</v>
      </c>
      <c r="F101" s="14">
        <f t="shared" si="4"/>
        <v>2158531600</v>
      </c>
      <c r="I101" s="9">
        <v>7740</v>
      </c>
      <c r="J101" s="31">
        <f t="shared" si="5"/>
        <v>8275.291489831423</v>
      </c>
    </row>
    <row r="102" spans="3:21" ht="15" thickBot="1" x14ac:dyDescent="0.35">
      <c r="C102" s="15">
        <v>1989</v>
      </c>
      <c r="D102" s="16">
        <v>5780</v>
      </c>
      <c r="E102" s="16">
        <f t="shared" si="6"/>
        <v>54200</v>
      </c>
      <c r="F102" s="17">
        <f t="shared" si="4"/>
        <v>2937640000</v>
      </c>
      <c r="I102" s="16">
        <v>5780</v>
      </c>
      <c r="J102" s="31">
        <f t="shared" si="5"/>
        <v>4870.2456431785613</v>
      </c>
    </row>
    <row r="105" spans="3:21" ht="15" thickBot="1" x14ac:dyDescent="0.35"/>
    <row r="106" spans="3:21" ht="15" thickBot="1" x14ac:dyDescent="0.35">
      <c r="C106" s="18" t="s">
        <v>0</v>
      </c>
      <c r="D106" s="19" t="s">
        <v>4</v>
      </c>
      <c r="E106" s="19" t="s">
        <v>5</v>
      </c>
      <c r="F106" s="20" t="s">
        <v>6</v>
      </c>
      <c r="I106" s="19" t="s">
        <v>4</v>
      </c>
      <c r="J106" s="32" t="s">
        <v>31</v>
      </c>
    </row>
    <row r="107" spans="3:21" x14ac:dyDescent="0.3">
      <c r="C107" s="21">
        <v>2003</v>
      </c>
      <c r="D107" s="21">
        <v>0.9</v>
      </c>
      <c r="E107" s="11">
        <f>0.4</f>
        <v>0.4</v>
      </c>
      <c r="F107" s="12">
        <f>E107^2</f>
        <v>0.16000000000000003</v>
      </c>
      <c r="I107" s="22">
        <v>0.9</v>
      </c>
      <c r="J107" s="4">
        <f>$D$87+$D$88*E107+$D$89*F107</f>
        <v>12.16820445194139</v>
      </c>
      <c r="T107" s="2"/>
      <c r="U107" s="2"/>
    </row>
    <row r="108" spans="3:21" x14ac:dyDescent="0.3">
      <c r="C108" s="23">
        <v>2004</v>
      </c>
      <c r="D108" s="23">
        <v>4.4000000000000004</v>
      </c>
      <c r="E108" s="9">
        <f>D107+E107</f>
        <v>1.3</v>
      </c>
      <c r="F108" s="14">
        <f t="shared" ref="F108:F115" si="7">E108^2</f>
        <v>1.6900000000000002</v>
      </c>
      <c r="I108" s="24">
        <v>4.4000000000000004</v>
      </c>
      <c r="J108" s="4">
        <f t="shared" ref="J108:J115" si="8">$D$87+$D$88*E108+$D$89*F108</f>
        <v>12.699076074333661</v>
      </c>
      <c r="T108" s="3"/>
      <c r="U108" s="3"/>
    </row>
    <row r="109" spans="3:21" x14ac:dyDescent="0.3">
      <c r="C109" s="23">
        <v>2005</v>
      </c>
      <c r="D109" s="23">
        <v>22.5</v>
      </c>
      <c r="E109" s="9">
        <f t="shared" ref="E109:E115" si="9">D108+E108</f>
        <v>5.7</v>
      </c>
      <c r="F109" s="14">
        <f t="shared" si="7"/>
        <v>32.49</v>
      </c>
      <c r="I109" s="24">
        <v>22.5</v>
      </c>
      <c r="J109" s="4">
        <f t="shared" si="8"/>
        <v>15.252581159789672</v>
      </c>
      <c r="T109" s="3"/>
      <c r="U109" s="3"/>
    </row>
    <row r="110" spans="3:21" x14ac:dyDescent="0.3">
      <c r="C110" s="23">
        <v>2006</v>
      </c>
      <c r="D110" s="23">
        <v>39.4</v>
      </c>
      <c r="E110" s="9">
        <f t="shared" si="9"/>
        <v>28.2</v>
      </c>
      <c r="F110" s="14">
        <f t="shared" si="7"/>
        <v>795.24</v>
      </c>
      <c r="I110" s="24">
        <v>39.4</v>
      </c>
      <c r="J110" s="4">
        <f t="shared" si="8"/>
        <v>27.223649073775302</v>
      </c>
      <c r="T110" s="3"/>
      <c r="U110" s="3"/>
    </row>
    <row r="111" spans="3:21" x14ac:dyDescent="0.3">
      <c r="C111" s="23">
        <v>2007</v>
      </c>
      <c r="D111" s="23">
        <v>51.6</v>
      </c>
      <c r="E111" s="9">
        <f t="shared" si="9"/>
        <v>67.599999999999994</v>
      </c>
      <c r="F111" s="14">
        <f t="shared" si="7"/>
        <v>4569.7599999999993</v>
      </c>
      <c r="I111" s="24">
        <v>51.6</v>
      </c>
      <c r="J111" s="4">
        <f t="shared" si="8"/>
        <v>43.807740183682562</v>
      </c>
      <c r="T111" s="3"/>
      <c r="U111" s="3"/>
    </row>
    <row r="112" spans="3:21" x14ac:dyDescent="0.3">
      <c r="C112" s="23">
        <v>2008</v>
      </c>
      <c r="D112" s="23">
        <v>54.8</v>
      </c>
      <c r="E112" s="9">
        <f t="shared" si="9"/>
        <v>119.19999999999999</v>
      </c>
      <c r="F112" s="14">
        <f t="shared" si="7"/>
        <v>14208.639999999998</v>
      </c>
      <c r="I112" s="24">
        <v>54.8</v>
      </c>
      <c r="J112" s="4">
        <f t="shared" si="8"/>
        <v>57.096815884260444</v>
      </c>
      <c r="T112" s="3"/>
      <c r="U112" s="3"/>
    </row>
    <row r="113" spans="3:21" x14ac:dyDescent="0.3">
      <c r="C113" s="23">
        <v>2009</v>
      </c>
      <c r="D113" s="23">
        <v>54.1</v>
      </c>
      <c r="E113" s="9">
        <f t="shared" si="9"/>
        <v>174</v>
      </c>
      <c r="F113" s="14">
        <f t="shared" si="7"/>
        <v>30276</v>
      </c>
      <c r="I113" s="24">
        <v>54.1</v>
      </c>
      <c r="J113" s="4">
        <f t="shared" si="8"/>
        <v>60.741904995835078</v>
      </c>
      <c r="T113" s="3"/>
      <c r="U113" s="3"/>
    </row>
    <row r="114" spans="3:21" x14ac:dyDescent="0.3">
      <c r="C114" s="23">
        <v>2010</v>
      </c>
      <c r="D114" s="23">
        <v>50.3</v>
      </c>
      <c r="E114" s="9">
        <f t="shared" si="9"/>
        <v>228.1</v>
      </c>
      <c r="F114" s="14">
        <f t="shared" si="7"/>
        <v>52029.61</v>
      </c>
      <c r="I114" s="24">
        <v>50.3</v>
      </c>
      <c r="J114" s="4">
        <f t="shared" si="8"/>
        <v>53.763214723051789</v>
      </c>
      <c r="T114" s="3"/>
      <c r="U114" s="3"/>
    </row>
    <row r="115" spans="3:21" ht="15" thickBot="1" x14ac:dyDescent="0.35">
      <c r="C115" s="25">
        <v>2011</v>
      </c>
      <c r="D115" s="25">
        <v>42.6</v>
      </c>
      <c r="E115" s="16">
        <f t="shared" si="9"/>
        <v>278.39999999999998</v>
      </c>
      <c r="F115" s="17">
        <f t="shared" si="7"/>
        <v>77506.559999999983</v>
      </c>
      <c r="I115" s="26">
        <v>42.6</v>
      </c>
      <c r="J115" s="4">
        <f t="shared" si="8"/>
        <v>37.846813453330128</v>
      </c>
      <c r="T115" s="3"/>
      <c r="U115" s="3"/>
    </row>
    <row r="116" spans="3:21" x14ac:dyDescent="0.3">
      <c r="C116" s="64" t="s">
        <v>30</v>
      </c>
      <c r="D116" s="64"/>
      <c r="E116" s="64"/>
      <c r="F116" s="64"/>
      <c r="T116" s="3"/>
      <c r="U116" s="3"/>
    </row>
    <row r="117" spans="3:21" x14ac:dyDescent="0.3">
      <c r="T117" s="3"/>
      <c r="U117" s="3"/>
    </row>
    <row r="118" spans="3:21" x14ac:dyDescent="0.3">
      <c r="T118" s="3"/>
      <c r="U118" s="3"/>
    </row>
    <row r="119" spans="3:21" x14ac:dyDescent="0.3">
      <c r="T119" s="3"/>
      <c r="U119" s="3"/>
    </row>
    <row r="120" spans="3:21" x14ac:dyDescent="0.3">
      <c r="T120" s="3"/>
      <c r="U120" s="3"/>
    </row>
    <row r="125" spans="3:21" ht="15" thickBot="1" x14ac:dyDescent="0.35">
      <c r="K125" s="16"/>
      <c r="L125" s="16"/>
      <c r="N125" s="16"/>
      <c r="O125" s="16"/>
    </row>
    <row r="126" spans="3:21" x14ac:dyDescent="0.3">
      <c r="H126" s="7"/>
      <c r="I126" s="29" t="s">
        <v>24</v>
      </c>
      <c r="K126" s="10"/>
      <c r="L126" s="10"/>
      <c r="N126" s="45"/>
      <c r="O126" s="45"/>
    </row>
    <row r="127" spans="3:21" x14ac:dyDescent="0.3">
      <c r="H127" s="5" t="s">
        <v>18</v>
      </c>
      <c r="I127" s="27">
        <v>1558.3202063902418</v>
      </c>
      <c r="K127" t="s">
        <v>32</v>
      </c>
      <c r="L127" s="33">
        <f>((-I128)-SQRT(I128^2-4*I127*I129))/(2*I129)</f>
        <v>62189.755697094879</v>
      </c>
      <c r="N127" t="s">
        <v>36</v>
      </c>
      <c r="O127" s="34">
        <f>(LN(L129)-LN(L128))/(L128+L129)</f>
        <v>4.7247144048869272</v>
      </c>
      <c r="Q127" t="s">
        <v>36</v>
      </c>
    </row>
    <row r="128" spans="3:21" x14ac:dyDescent="0.3">
      <c r="H128" s="5" t="s">
        <v>5</v>
      </c>
      <c r="I128" s="27">
        <v>0.64560940057038363</v>
      </c>
      <c r="K128" t="s">
        <v>33</v>
      </c>
      <c r="L128" s="34">
        <f>I127/L127</f>
        <v>2.5057506480332368E-2</v>
      </c>
      <c r="N128" t="s">
        <v>35</v>
      </c>
      <c r="O128" s="34">
        <f>(L127*((L128+L129)^2))/(4*L129)</f>
        <v>11220.868397738741</v>
      </c>
    </row>
    <row r="129" spans="1:17" ht="15" thickBot="1" x14ac:dyDescent="0.35">
      <c r="H129" s="6" t="s">
        <v>6</v>
      </c>
      <c r="I129" s="30">
        <v>-1.0784202310060618E-5</v>
      </c>
      <c r="K129" s="16" t="s">
        <v>34</v>
      </c>
      <c r="L129" s="38">
        <f>-L127*I129</f>
        <v>0.67066690705071608</v>
      </c>
      <c r="N129" s="16"/>
      <c r="O129" s="16"/>
    </row>
    <row r="131" spans="1:17" ht="15" thickBot="1" x14ac:dyDescent="0.35">
      <c r="K131" s="16"/>
      <c r="L131" s="16"/>
    </row>
    <row r="132" spans="1:17" x14ac:dyDescent="0.3">
      <c r="H132" s="7"/>
      <c r="I132" s="29" t="s">
        <v>24</v>
      </c>
      <c r="K132" s="10"/>
      <c r="L132" s="10"/>
      <c r="N132" s="45"/>
      <c r="O132" s="45"/>
    </row>
    <row r="133" spans="1:17" x14ac:dyDescent="0.3">
      <c r="H133" s="5" t="s">
        <v>18</v>
      </c>
      <c r="I133" s="27">
        <v>11.931327932705862</v>
      </c>
      <c r="K133" s="36" t="s">
        <v>32</v>
      </c>
      <c r="L133" s="37">
        <f>((-I134)-SQRT(I134^2-4*I133*I135))/(2*I135)</f>
        <v>349.27652907410015</v>
      </c>
      <c r="N133" t="s">
        <v>36</v>
      </c>
      <c r="O133" s="34">
        <f>(LN(L135)-LN(L134))/(L134+L135)</f>
        <v>4.4008893164187146</v>
      </c>
      <c r="Q133" t="s">
        <v>35</v>
      </c>
    </row>
    <row r="134" spans="1:17" x14ac:dyDescent="0.3">
      <c r="H134" s="5" t="s">
        <v>5</v>
      </c>
      <c r="I134" s="27">
        <v>0.59290943343502511</v>
      </c>
      <c r="K134" s="9" t="s">
        <v>33</v>
      </c>
      <c r="L134" s="39">
        <f>I133/L133</f>
        <v>3.4160119388310206E-2</v>
      </c>
      <c r="N134" t="s">
        <v>35</v>
      </c>
      <c r="O134" s="34">
        <f>(L133*((L134+L135)^2))/(4*L135)</f>
        <v>60.883325367726201</v>
      </c>
    </row>
    <row r="135" spans="1:17" ht="15" thickBot="1" x14ac:dyDescent="0.35">
      <c r="H135" s="6" t="s">
        <v>6</v>
      </c>
      <c r="I135" s="30">
        <v>-1.7953383655226959E-3</v>
      </c>
      <c r="K135" s="16" t="s">
        <v>34</v>
      </c>
      <c r="L135" s="40">
        <f>-L133*I135</f>
        <v>0.62706955282333532</v>
      </c>
      <c r="N135" s="16"/>
      <c r="O135" s="16"/>
    </row>
    <row r="139" spans="1:17" x14ac:dyDescent="0.3">
      <c r="C139" s="41"/>
    </row>
    <row r="140" spans="1:17" x14ac:dyDescent="0.3">
      <c r="C140" s="35"/>
    </row>
    <row r="141" spans="1:17" x14ac:dyDescent="0.3">
      <c r="A141" s="9"/>
      <c r="B141" s="9"/>
      <c r="C141" s="39"/>
      <c r="D141" s="9"/>
      <c r="E141" s="9"/>
      <c r="F141" s="9"/>
      <c r="G141" s="9"/>
      <c r="H141" s="9"/>
      <c r="I141" s="9"/>
      <c r="J141" s="9"/>
      <c r="K141" s="9"/>
    </row>
    <row r="142" spans="1:17" x14ac:dyDescent="0.3">
      <c r="A142" s="9"/>
      <c r="B142" s="53"/>
      <c r="C142" s="9"/>
      <c r="D142" s="53"/>
      <c r="E142" s="54"/>
      <c r="F142" s="54"/>
      <c r="G142" s="9"/>
      <c r="H142" s="9"/>
      <c r="I142" s="9"/>
      <c r="J142" s="9"/>
      <c r="K142" s="9"/>
    </row>
    <row r="143" spans="1:17" x14ac:dyDescent="0.3">
      <c r="A143" s="9"/>
      <c r="B143" s="42"/>
      <c r="C143" s="9"/>
      <c r="D143" s="42"/>
      <c r="E143" s="54"/>
      <c r="F143" s="9"/>
      <c r="G143" s="24"/>
      <c r="H143" s="24"/>
      <c r="I143" s="9"/>
      <c r="J143" s="9"/>
      <c r="K143" s="9"/>
    </row>
    <row r="144" spans="1:17" x14ac:dyDescent="0.3">
      <c r="A144" s="9"/>
      <c r="B144" s="55"/>
      <c r="C144" s="24"/>
      <c r="D144" s="56"/>
      <c r="E144" s="57"/>
      <c r="F144" s="9"/>
      <c r="G144" s="24"/>
      <c r="H144" s="24"/>
      <c r="I144" s="9"/>
      <c r="J144" s="55"/>
      <c r="K144" s="24"/>
      <c r="L144" s="4"/>
    </row>
    <row r="145" spans="1:13" x14ac:dyDescent="0.3">
      <c r="A145" s="9"/>
      <c r="B145" s="55"/>
      <c r="C145" s="24"/>
      <c r="D145" s="58"/>
      <c r="E145" s="57"/>
      <c r="F145" s="9"/>
      <c r="G145" s="24"/>
      <c r="H145" s="24"/>
      <c r="I145" s="9"/>
      <c r="J145" s="55"/>
      <c r="K145" s="24"/>
      <c r="L145" s="4"/>
    </row>
    <row r="146" spans="1:13" x14ac:dyDescent="0.3">
      <c r="A146" s="9"/>
      <c r="B146" s="55"/>
      <c r="C146" s="24"/>
      <c r="D146" s="58"/>
      <c r="E146" s="57"/>
      <c r="F146" s="9"/>
      <c r="G146" s="24"/>
      <c r="H146" s="24"/>
      <c r="I146" s="9"/>
      <c r="J146" s="55"/>
      <c r="K146" s="24"/>
      <c r="L146" s="4"/>
    </row>
    <row r="147" spans="1:13" x14ac:dyDescent="0.3">
      <c r="A147" s="9"/>
      <c r="B147" s="55"/>
      <c r="C147" s="24"/>
      <c r="D147" s="58"/>
      <c r="E147" s="57"/>
      <c r="F147" s="9"/>
      <c r="G147" s="24"/>
      <c r="H147" s="24"/>
      <c r="I147" s="9"/>
      <c r="J147" s="55"/>
      <c r="K147" s="24"/>
      <c r="L147" s="4"/>
    </row>
    <row r="148" spans="1:13" x14ac:dyDescent="0.3">
      <c r="A148" s="9"/>
      <c r="B148" s="55"/>
      <c r="C148" s="24"/>
      <c r="D148" s="58"/>
      <c r="E148" s="57"/>
      <c r="F148" s="9"/>
      <c r="G148" s="24"/>
      <c r="H148" s="24"/>
      <c r="I148" s="9"/>
      <c r="J148" s="55"/>
      <c r="K148" s="24"/>
      <c r="L148" s="4"/>
    </row>
    <row r="149" spans="1:13" x14ac:dyDescent="0.3">
      <c r="A149" s="9"/>
      <c r="B149" s="55"/>
      <c r="C149" s="24"/>
      <c r="D149" s="58"/>
      <c r="E149" s="57"/>
      <c r="F149" s="9"/>
      <c r="G149" s="24"/>
      <c r="H149" s="24"/>
      <c r="I149" s="9"/>
      <c r="J149" s="55"/>
      <c r="K149" s="24"/>
      <c r="L149" s="4"/>
    </row>
    <row r="150" spans="1:13" x14ac:dyDescent="0.3">
      <c r="A150" s="9"/>
      <c r="B150" s="55"/>
      <c r="C150" s="24"/>
      <c r="D150" s="58"/>
      <c r="E150" s="57"/>
      <c r="F150" s="9"/>
      <c r="G150" s="24"/>
      <c r="H150" s="24"/>
      <c r="I150" s="9"/>
      <c r="J150" s="55"/>
      <c r="K150" s="24"/>
      <c r="L150" s="4"/>
    </row>
    <row r="151" spans="1:13" x14ac:dyDescent="0.3">
      <c r="A151" s="9"/>
      <c r="B151" s="55"/>
      <c r="C151" s="24"/>
      <c r="D151" s="58"/>
      <c r="E151" s="57"/>
      <c r="F151" s="9"/>
      <c r="G151" s="24"/>
      <c r="H151" s="24"/>
      <c r="I151" s="9"/>
      <c r="J151" s="55"/>
      <c r="K151" s="24"/>
      <c r="L151" s="4"/>
    </row>
    <row r="152" spans="1:13" x14ac:dyDescent="0.3">
      <c r="A152" s="9"/>
      <c r="B152" s="55"/>
      <c r="C152" s="24"/>
      <c r="D152" s="58"/>
      <c r="E152" s="57"/>
      <c r="F152" s="9"/>
      <c r="G152" s="9"/>
      <c r="H152" s="9"/>
      <c r="I152" s="9"/>
      <c r="J152" s="55"/>
      <c r="K152" s="24"/>
      <c r="L152" s="4"/>
    </row>
    <row r="153" spans="1:13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5" spans="1:13" x14ac:dyDescent="0.3">
      <c r="B155" s="10"/>
      <c r="C155" s="10"/>
    </row>
    <row r="156" spans="1:13" x14ac:dyDescent="0.3">
      <c r="B156" t="s">
        <v>32</v>
      </c>
      <c r="C156" s="41">
        <v>62189.755697094879</v>
      </c>
    </row>
    <row r="157" spans="1:13" x14ac:dyDescent="0.3">
      <c r="B157" t="s">
        <v>33</v>
      </c>
      <c r="C157" s="34">
        <v>2.5057506480332368E-2</v>
      </c>
    </row>
    <row r="158" spans="1:13" x14ac:dyDescent="0.3">
      <c r="B158" s="10" t="s">
        <v>34</v>
      </c>
      <c r="C158" s="47">
        <v>0.67066690705071608</v>
      </c>
    </row>
    <row r="159" spans="1:13" ht="43.8" thickBot="1" x14ac:dyDescent="0.35">
      <c r="G159" t="s">
        <v>0</v>
      </c>
      <c r="H159" s="49" t="s">
        <v>37</v>
      </c>
      <c r="I159" s="49" t="s">
        <v>3</v>
      </c>
      <c r="J159" t="s">
        <v>0</v>
      </c>
      <c r="K159" s="49" t="s">
        <v>38</v>
      </c>
      <c r="L159" s="49" t="s">
        <v>39</v>
      </c>
      <c r="M159" s="51" t="s">
        <v>17</v>
      </c>
    </row>
    <row r="160" spans="1:13" ht="15" thickBot="1" x14ac:dyDescent="0.35">
      <c r="B160" s="18" t="s">
        <v>0</v>
      </c>
      <c r="C160" s="19" t="s">
        <v>4</v>
      </c>
      <c r="D160" s="19" t="s">
        <v>5</v>
      </c>
      <c r="E160" s="20" t="s">
        <v>6</v>
      </c>
      <c r="F160" s="9"/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</row>
    <row r="161" spans="2:13" x14ac:dyDescent="0.3">
      <c r="B161" s="46">
        <v>1980</v>
      </c>
      <c r="C161" s="11">
        <v>790</v>
      </c>
      <c r="D161" s="11">
        <v>0</v>
      </c>
      <c r="E161" s="12">
        <v>0</v>
      </c>
      <c r="F161" s="9"/>
      <c r="G161" s="9">
        <v>1</v>
      </c>
      <c r="H161" s="50">
        <f>$C$157*$C$156</f>
        <v>1558.3202063902418</v>
      </c>
      <c r="I161" s="50">
        <f>H161</f>
        <v>1558.3202063902418</v>
      </c>
      <c r="J161" s="9">
        <v>1</v>
      </c>
      <c r="K161" s="44">
        <f t="shared" ref="K161:K170" si="10">$C$157*($C$156-D161)</f>
        <v>1558.3202063902418</v>
      </c>
      <c r="L161" s="44">
        <f t="shared" ref="L161:L170" si="11">$C$158*(D161/$C$156)*($C$156-D161)</f>
        <v>0</v>
      </c>
      <c r="M161" s="44">
        <f>K161+L161</f>
        <v>1558.3202063902418</v>
      </c>
    </row>
    <row r="162" spans="2:13" x14ac:dyDescent="0.3">
      <c r="B162" s="13">
        <v>1981</v>
      </c>
      <c r="C162" s="9">
        <v>1380</v>
      </c>
      <c r="D162" s="9">
        <f>790</f>
        <v>790</v>
      </c>
      <c r="E162" s="14">
        <f t="shared" ref="E162:E170" si="12">D162^2</f>
        <v>624100</v>
      </c>
      <c r="F162" s="9"/>
      <c r="G162" s="9">
        <v>2</v>
      </c>
      <c r="H162" s="50">
        <f t="shared" ref="H162:H170" si="13">$C$157*$C$156+($C$158-$C$157)*D162+(-$C$158/$C$156)*E162</f>
        <v>2061.6212121791364</v>
      </c>
      <c r="I162" s="50">
        <f>H162+I161</f>
        <v>3619.9414185693781</v>
      </c>
      <c r="J162" s="9">
        <v>2</v>
      </c>
      <c r="K162" s="44">
        <f t="shared" si="10"/>
        <v>1538.5247762707791</v>
      </c>
      <c r="L162" s="44">
        <f t="shared" si="11"/>
        <v>523.09643590835697</v>
      </c>
      <c r="M162" s="44">
        <f t="shared" ref="M162:M170" si="14">K162+L162</f>
        <v>2061.6212121791359</v>
      </c>
    </row>
    <row r="163" spans="2:13" x14ac:dyDescent="0.3">
      <c r="B163" s="13">
        <v>1982</v>
      </c>
      <c r="C163" s="9">
        <v>2030</v>
      </c>
      <c r="D163" s="9">
        <f>D162+C162</f>
        <v>2170</v>
      </c>
      <c r="E163" s="14">
        <f t="shared" si="12"/>
        <v>4708900</v>
      </c>
      <c r="F163" s="9"/>
      <c r="G163" s="9">
        <v>3</v>
      </c>
      <c r="H163" s="50">
        <f t="shared" si="13"/>
        <v>2908.5108753701302</v>
      </c>
      <c r="I163" s="50">
        <f t="shared" ref="I163:I170" si="15">H163+I162</f>
        <v>6528.4522939395083</v>
      </c>
      <c r="J163" s="9">
        <v>3</v>
      </c>
      <c r="K163" s="44">
        <f t="shared" si="10"/>
        <v>1503.9454173279205</v>
      </c>
      <c r="L163" s="44">
        <f t="shared" si="11"/>
        <v>1404.5654580422095</v>
      </c>
      <c r="M163" s="44">
        <f t="shared" si="14"/>
        <v>2908.5108753701297</v>
      </c>
    </row>
    <row r="164" spans="2:13" x14ac:dyDescent="0.3">
      <c r="B164" s="13">
        <v>1983</v>
      </c>
      <c r="C164" s="9">
        <v>4090</v>
      </c>
      <c r="D164" s="9">
        <f t="shared" ref="D164:D170" si="16">D163+C163</f>
        <v>4200</v>
      </c>
      <c r="E164" s="14">
        <f t="shared" si="12"/>
        <v>17640000</v>
      </c>
      <c r="F164" s="9"/>
      <c r="G164" s="9">
        <v>4</v>
      </c>
      <c r="H164" s="50">
        <f t="shared" si="13"/>
        <v>4079.6463600363841</v>
      </c>
      <c r="I164" s="50">
        <f t="shared" si="15"/>
        <v>10608.098653975892</v>
      </c>
      <c r="J164" s="9">
        <v>4</v>
      </c>
      <c r="K164" s="44">
        <f t="shared" si="10"/>
        <v>1453.0786791728458</v>
      </c>
      <c r="L164" s="44">
        <f t="shared" si="11"/>
        <v>2626.5676808635385</v>
      </c>
      <c r="M164" s="44">
        <f t="shared" si="14"/>
        <v>4079.6463600363841</v>
      </c>
    </row>
    <row r="165" spans="2:13" x14ac:dyDescent="0.3">
      <c r="B165" s="13">
        <v>1984</v>
      </c>
      <c r="C165" s="9">
        <v>7470</v>
      </c>
      <c r="D165" s="9">
        <f t="shared" si="16"/>
        <v>8290</v>
      </c>
      <c r="E165" s="14">
        <f t="shared" si="12"/>
        <v>68724100</v>
      </c>
      <c r="F165" s="9"/>
      <c r="G165" s="9">
        <v>5</v>
      </c>
      <c r="H165" s="50">
        <f t="shared" si="13"/>
        <v>6169.2875391418866</v>
      </c>
      <c r="I165" s="50">
        <f t="shared" si="15"/>
        <v>16777.386193117778</v>
      </c>
      <c r="J165" s="9">
        <v>5</v>
      </c>
      <c r="K165" s="44">
        <f t="shared" si="10"/>
        <v>1350.5934776682864</v>
      </c>
      <c r="L165" s="44">
        <f t="shared" si="11"/>
        <v>4818.6940614735995</v>
      </c>
      <c r="M165" s="44">
        <f t="shared" si="14"/>
        <v>6169.2875391418856</v>
      </c>
    </row>
    <row r="166" spans="2:13" x14ac:dyDescent="0.3">
      <c r="B166" s="13">
        <v>1985</v>
      </c>
      <c r="C166" s="9">
        <v>10630</v>
      </c>
      <c r="D166" s="9">
        <f t="shared" si="16"/>
        <v>15760</v>
      </c>
      <c r="E166" s="14">
        <f t="shared" si="12"/>
        <v>248377600</v>
      </c>
      <c r="F166" s="9"/>
      <c r="G166" s="9">
        <v>6</v>
      </c>
      <c r="H166" s="50">
        <f t="shared" si="13"/>
        <v>9054.5700716921783</v>
      </c>
      <c r="I166" s="50">
        <f t="shared" si="15"/>
        <v>25831.956264809956</v>
      </c>
      <c r="J166" s="9">
        <v>6</v>
      </c>
      <c r="K166" s="44">
        <f t="shared" si="10"/>
        <v>1163.4139042602037</v>
      </c>
      <c r="L166" s="44">
        <f t="shared" si="11"/>
        <v>7891.1561674319728</v>
      </c>
      <c r="M166" s="44">
        <f t="shared" si="14"/>
        <v>9054.5700716921765</v>
      </c>
    </row>
    <row r="167" spans="2:13" x14ac:dyDescent="0.3">
      <c r="B167" s="13">
        <v>1986</v>
      </c>
      <c r="C167" s="9">
        <v>10590</v>
      </c>
      <c r="D167" s="9">
        <f t="shared" si="16"/>
        <v>26390</v>
      </c>
      <c r="E167" s="14">
        <f t="shared" si="12"/>
        <v>696432100</v>
      </c>
      <c r="F167" s="9"/>
      <c r="G167" s="9">
        <v>7</v>
      </c>
      <c r="H167" s="50">
        <f t="shared" si="13"/>
        <v>11085.487625822301</v>
      </c>
      <c r="I167" s="50">
        <f t="shared" si="15"/>
        <v>36917.443890632261</v>
      </c>
      <c r="J167" s="9">
        <v>7</v>
      </c>
      <c r="K167" s="44">
        <f t="shared" si="10"/>
        <v>897.05261037427056</v>
      </c>
      <c r="L167" s="44">
        <f t="shared" si="11"/>
        <v>10188.435015448031</v>
      </c>
      <c r="M167" s="44">
        <f t="shared" si="14"/>
        <v>11085.487625822301</v>
      </c>
    </row>
    <row r="168" spans="2:13" x14ac:dyDescent="0.3">
      <c r="B168" s="13">
        <v>1987</v>
      </c>
      <c r="C168" s="9">
        <v>9480</v>
      </c>
      <c r="D168" s="9">
        <f t="shared" si="16"/>
        <v>36980</v>
      </c>
      <c r="E168" s="14">
        <f t="shared" si="12"/>
        <v>1367520400</v>
      </c>
      <c r="F168" s="9"/>
      <c r="G168" s="9">
        <v>8</v>
      </c>
      <c r="H168" s="50">
        <f t="shared" si="13"/>
        <v>10685.339182748014</v>
      </c>
      <c r="I168" s="50">
        <f t="shared" si="15"/>
        <v>47602.783073380277</v>
      </c>
      <c r="J168" s="9">
        <v>8</v>
      </c>
      <c r="K168" s="44">
        <f t="shared" si="10"/>
        <v>631.69361674755078</v>
      </c>
      <c r="L168" s="44">
        <f t="shared" si="11"/>
        <v>10053.645566000459</v>
      </c>
      <c r="M168" s="44">
        <f t="shared" si="14"/>
        <v>10685.33918274801</v>
      </c>
    </row>
    <row r="169" spans="2:13" x14ac:dyDescent="0.3">
      <c r="B169" s="13">
        <v>1988</v>
      </c>
      <c r="C169" s="9">
        <v>7740</v>
      </c>
      <c r="D169" s="9">
        <f t="shared" si="16"/>
        <v>46460</v>
      </c>
      <c r="E169" s="14">
        <f t="shared" si="12"/>
        <v>2158531600</v>
      </c>
      <c r="F169" s="9"/>
      <c r="G169" s="9">
        <v>9</v>
      </c>
      <c r="H169" s="50">
        <f t="shared" si="13"/>
        <v>8275.2914898314266</v>
      </c>
      <c r="I169" s="50">
        <f t="shared" si="15"/>
        <v>55878.074563211703</v>
      </c>
      <c r="J169" s="9">
        <v>9</v>
      </c>
      <c r="K169" s="44">
        <f t="shared" si="10"/>
        <v>394.14845531399993</v>
      </c>
      <c r="L169" s="44">
        <f t="shared" si="11"/>
        <v>7881.1430345174276</v>
      </c>
      <c r="M169" s="44">
        <f t="shared" si="14"/>
        <v>8275.2914898314284</v>
      </c>
    </row>
    <row r="170" spans="2:13" ht="15" thickBot="1" x14ac:dyDescent="0.35">
      <c r="B170" s="15">
        <v>1989</v>
      </c>
      <c r="C170" s="16">
        <v>5780</v>
      </c>
      <c r="D170" s="16">
        <f t="shared" si="16"/>
        <v>54200</v>
      </c>
      <c r="E170" s="17">
        <f t="shared" si="12"/>
        <v>2937640000</v>
      </c>
      <c r="F170" s="9"/>
      <c r="G170" s="9">
        <v>10</v>
      </c>
      <c r="H170" s="50">
        <f t="shared" si="13"/>
        <v>4870.2456431785686</v>
      </c>
      <c r="I170" s="50">
        <f t="shared" si="15"/>
        <v>60748.320206390272</v>
      </c>
      <c r="J170" s="9">
        <v>10</v>
      </c>
      <c r="K170" s="44">
        <f t="shared" si="10"/>
        <v>200.20335515622739</v>
      </c>
      <c r="L170" s="44">
        <f t="shared" si="11"/>
        <v>4670.0422880223377</v>
      </c>
      <c r="M170" s="44">
        <f t="shared" si="14"/>
        <v>4870.2456431785649</v>
      </c>
    </row>
    <row r="171" spans="2:13" x14ac:dyDescent="0.3">
      <c r="B171" s="63" t="s">
        <v>29</v>
      </c>
      <c r="C171" s="63"/>
      <c r="D171" s="63"/>
      <c r="E171" s="63"/>
      <c r="F171" s="52"/>
      <c r="G171" s="9"/>
      <c r="I171" s="50"/>
      <c r="K171" s="34"/>
      <c r="L171" s="41"/>
      <c r="M171" s="34"/>
    </row>
    <row r="172" spans="2:13" x14ac:dyDescent="0.3">
      <c r="B172" s="43"/>
      <c r="C172" s="43"/>
      <c r="D172" s="43"/>
      <c r="E172" s="43"/>
      <c r="F172" s="43"/>
    </row>
    <row r="173" spans="2:13" x14ac:dyDescent="0.3">
      <c r="B173" s="48"/>
      <c r="C173" s="48"/>
      <c r="D173" s="43"/>
      <c r="E173" s="43"/>
      <c r="F173" s="43"/>
    </row>
    <row r="174" spans="2:13" x14ac:dyDescent="0.3">
      <c r="B174" t="s">
        <v>32</v>
      </c>
      <c r="C174" s="41">
        <v>349.27652907410015</v>
      </c>
      <c r="D174" s="43"/>
      <c r="E174" s="43"/>
      <c r="F174" s="43"/>
    </row>
    <row r="175" spans="2:13" x14ac:dyDescent="0.3">
      <c r="B175" t="s">
        <v>33</v>
      </c>
      <c r="C175" s="35">
        <v>3.4160119388310206E-2</v>
      </c>
      <c r="D175" s="43"/>
      <c r="E175" s="43"/>
      <c r="F175" s="43"/>
    </row>
    <row r="176" spans="2:13" x14ac:dyDescent="0.3">
      <c r="B176" s="10" t="s">
        <v>34</v>
      </c>
      <c r="C176" s="62">
        <v>0.62706955282333532</v>
      </c>
    </row>
    <row r="177" spans="2:13" ht="43.8" thickBot="1" x14ac:dyDescent="0.35">
      <c r="H177" s="49" t="s">
        <v>37</v>
      </c>
      <c r="I177" s="49" t="s">
        <v>3</v>
      </c>
      <c r="J177" t="s">
        <v>0</v>
      </c>
      <c r="K177" s="49" t="s">
        <v>38</v>
      </c>
      <c r="L177" s="49" t="s">
        <v>39</v>
      </c>
      <c r="M177" s="51" t="s">
        <v>17</v>
      </c>
    </row>
    <row r="178" spans="2:13" ht="15" thickBot="1" x14ac:dyDescent="0.35">
      <c r="B178" s="46" t="s">
        <v>0</v>
      </c>
      <c r="C178" s="11" t="s">
        <v>4</v>
      </c>
      <c r="D178" s="11" t="s">
        <v>5</v>
      </c>
      <c r="E178" s="12" t="s">
        <v>6</v>
      </c>
      <c r="F178" s="9"/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</row>
    <row r="179" spans="2:13" x14ac:dyDescent="0.3">
      <c r="B179" s="46">
        <v>2002</v>
      </c>
      <c r="C179" s="11">
        <v>0.4</v>
      </c>
      <c r="D179" s="11">
        <v>0</v>
      </c>
      <c r="E179" s="12">
        <v>0</v>
      </c>
      <c r="F179" s="9"/>
      <c r="G179" s="9">
        <v>1</v>
      </c>
      <c r="H179" s="50">
        <f>$C$175*$C$174</f>
        <v>11.931327932705862</v>
      </c>
      <c r="I179" s="50">
        <f>H179</f>
        <v>11.931327932705862</v>
      </c>
      <c r="J179" s="9">
        <v>1</v>
      </c>
      <c r="K179" s="44">
        <f>$C$175*($C$174-D179)</f>
        <v>11.931327932705862</v>
      </c>
      <c r="L179" s="44">
        <f>$C$176*(D179/$C$174)*($C$174-D179)</f>
        <v>0</v>
      </c>
      <c r="M179" s="44">
        <f>K179+L179</f>
        <v>11.931327932705862</v>
      </c>
    </row>
    <row r="180" spans="2:13" x14ac:dyDescent="0.3">
      <c r="B180" s="23">
        <v>2003</v>
      </c>
      <c r="C180" s="24">
        <v>0.9</v>
      </c>
      <c r="D180" s="9">
        <f>0.4</f>
        <v>0.4</v>
      </c>
      <c r="E180" s="14">
        <f t="shared" ref="E180:E188" si="17">D180^2</f>
        <v>0.16000000000000003</v>
      </c>
      <c r="F180" s="9"/>
      <c r="G180" s="9">
        <v>2</v>
      </c>
      <c r="H180" s="50">
        <f>$C$175*$C$174+($C$176-$C$175)*(D180)+(-$C$176/$C$174)*E180</f>
        <v>12.16820445194139</v>
      </c>
      <c r="I180" s="50">
        <f>H180+I179</f>
        <v>24.099532384647254</v>
      </c>
      <c r="J180" s="9">
        <v>2</v>
      </c>
      <c r="K180" s="44">
        <f t="shared" ref="K180:K188" si="18">$C$175*($C$174-D180)</f>
        <v>11.917663884950539</v>
      </c>
      <c r="L180" s="44">
        <f t="shared" ref="L180:L188" si="19">$C$176*(D180/$C$174)*($C$174-D180)</f>
        <v>0.25054056699085053</v>
      </c>
      <c r="M180" s="44">
        <f t="shared" ref="M180:M188" si="20">K180+L180</f>
        <v>12.168204451941389</v>
      </c>
    </row>
    <row r="181" spans="2:13" x14ac:dyDescent="0.3">
      <c r="B181" s="23">
        <v>2004</v>
      </c>
      <c r="C181" s="24">
        <v>4.4000000000000004</v>
      </c>
      <c r="D181" s="9">
        <f>C180+D180</f>
        <v>1.3</v>
      </c>
      <c r="E181" s="14">
        <f t="shared" si="17"/>
        <v>1.6900000000000002</v>
      </c>
      <c r="F181" s="9"/>
      <c r="G181" s="9">
        <v>3</v>
      </c>
      <c r="H181" s="50">
        <f t="shared" ref="H181:H188" si="21">$C$175*$C$174+($C$176-$C$175)*(D181)+(-$C$176/$C$174)*E181</f>
        <v>12.699076074333661</v>
      </c>
      <c r="I181" s="50">
        <f t="shared" ref="I181:I188" si="22">H181+I180</f>
        <v>36.798608458980915</v>
      </c>
      <c r="J181" s="9">
        <v>3</v>
      </c>
      <c r="K181" s="44">
        <f t="shared" si="18"/>
        <v>11.886919777501058</v>
      </c>
      <c r="L181" s="44">
        <f t="shared" si="19"/>
        <v>0.81215629683260249</v>
      </c>
      <c r="M181" s="44">
        <f t="shared" si="20"/>
        <v>12.699076074333661</v>
      </c>
    </row>
    <row r="182" spans="2:13" x14ac:dyDescent="0.3">
      <c r="B182" s="23">
        <v>2005</v>
      </c>
      <c r="C182" s="24">
        <v>22.5</v>
      </c>
      <c r="D182" s="9">
        <f t="shared" ref="D182:D188" si="23">C181+D181</f>
        <v>5.7</v>
      </c>
      <c r="E182" s="14">
        <f t="shared" si="17"/>
        <v>32.49</v>
      </c>
      <c r="F182" s="9"/>
      <c r="G182" s="9">
        <v>4</v>
      </c>
      <c r="H182" s="50">
        <f t="shared" si="21"/>
        <v>15.252581159789672</v>
      </c>
      <c r="I182" s="50">
        <f t="shared" si="22"/>
        <v>52.051189618770586</v>
      </c>
      <c r="J182" s="9">
        <v>4</v>
      </c>
      <c r="K182" s="44">
        <f t="shared" si="18"/>
        <v>11.736615252192495</v>
      </c>
      <c r="L182" s="44">
        <f t="shared" si="19"/>
        <v>3.5159659075971792</v>
      </c>
      <c r="M182" s="44">
        <f t="shared" si="20"/>
        <v>15.252581159789674</v>
      </c>
    </row>
    <row r="183" spans="2:13" x14ac:dyDescent="0.3">
      <c r="B183" s="23">
        <v>2006</v>
      </c>
      <c r="C183" s="24">
        <v>39.4</v>
      </c>
      <c r="D183" s="9">
        <f t="shared" si="23"/>
        <v>28.2</v>
      </c>
      <c r="E183" s="14">
        <f t="shared" si="17"/>
        <v>795.24</v>
      </c>
      <c r="F183" s="9"/>
      <c r="G183" s="9">
        <v>5</v>
      </c>
      <c r="H183" s="50">
        <f t="shared" si="21"/>
        <v>27.223649073775302</v>
      </c>
      <c r="I183" s="50">
        <f t="shared" si="22"/>
        <v>79.274838692545885</v>
      </c>
      <c r="J183" s="9">
        <v>5</v>
      </c>
      <c r="K183" s="44">
        <f t="shared" si="18"/>
        <v>10.968012565955515</v>
      </c>
      <c r="L183" s="44">
        <f t="shared" si="19"/>
        <v>16.255636507819787</v>
      </c>
      <c r="M183" s="44">
        <f t="shared" si="20"/>
        <v>27.223649073775302</v>
      </c>
    </row>
    <row r="184" spans="2:13" x14ac:dyDescent="0.3">
      <c r="B184" s="23">
        <v>2007</v>
      </c>
      <c r="C184" s="24">
        <v>51.6</v>
      </c>
      <c r="D184" s="9">
        <f t="shared" si="23"/>
        <v>67.599999999999994</v>
      </c>
      <c r="E184" s="14">
        <f t="shared" si="17"/>
        <v>4569.7599999999993</v>
      </c>
      <c r="F184" s="9"/>
      <c r="G184" s="9">
        <v>6</v>
      </c>
      <c r="H184" s="50">
        <f t="shared" si="21"/>
        <v>43.807740183682562</v>
      </c>
      <c r="I184" s="50">
        <f t="shared" si="22"/>
        <v>123.08257887622844</v>
      </c>
      <c r="J184" s="9">
        <v>6</v>
      </c>
      <c r="K184" s="44">
        <f t="shared" si="18"/>
        <v>9.6221038620560915</v>
      </c>
      <c r="L184" s="44">
        <f t="shared" si="19"/>
        <v>34.185636321626468</v>
      </c>
      <c r="M184" s="44">
        <f t="shared" si="20"/>
        <v>43.807740183682562</v>
      </c>
    </row>
    <row r="185" spans="2:13" x14ac:dyDescent="0.3">
      <c r="B185" s="23">
        <v>2008</v>
      </c>
      <c r="C185" s="24">
        <v>54.8</v>
      </c>
      <c r="D185" s="9">
        <f t="shared" si="23"/>
        <v>119.19999999999999</v>
      </c>
      <c r="E185" s="14">
        <f t="shared" si="17"/>
        <v>14208.639999999998</v>
      </c>
      <c r="F185" s="9"/>
      <c r="G185" s="9">
        <v>7</v>
      </c>
      <c r="H185" s="50">
        <f t="shared" si="21"/>
        <v>57.096815884260444</v>
      </c>
      <c r="I185" s="50">
        <f t="shared" si="22"/>
        <v>180.17939476048889</v>
      </c>
      <c r="J185" s="9">
        <v>7</v>
      </c>
      <c r="K185" s="44">
        <f t="shared" si="18"/>
        <v>7.8594417016192857</v>
      </c>
      <c r="L185" s="44">
        <f t="shared" si="19"/>
        <v>49.237374182641176</v>
      </c>
      <c r="M185" s="44">
        <f t="shared" si="20"/>
        <v>57.096815884260465</v>
      </c>
    </row>
    <row r="186" spans="2:13" x14ac:dyDescent="0.3">
      <c r="B186" s="23">
        <v>2009</v>
      </c>
      <c r="C186" s="24">
        <v>54.1</v>
      </c>
      <c r="D186" s="9">
        <f t="shared" si="23"/>
        <v>174</v>
      </c>
      <c r="E186" s="14">
        <f t="shared" si="17"/>
        <v>30276</v>
      </c>
      <c r="F186" s="9"/>
      <c r="G186" s="9">
        <v>8</v>
      </c>
      <c r="H186" s="50">
        <f t="shared" si="21"/>
        <v>60.741904995835078</v>
      </c>
      <c r="I186" s="50">
        <f t="shared" si="22"/>
        <v>240.92129975632398</v>
      </c>
      <c r="J186" s="9">
        <v>8</v>
      </c>
      <c r="K186" s="44">
        <f t="shared" si="18"/>
        <v>5.9874671591398858</v>
      </c>
      <c r="L186" s="44">
        <f t="shared" si="19"/>
        <v>54.75443783669521</v>
      </c>
      <c r="M186" s="44">
        <f t="shared" si="20"/>
        <v>60.7419049958351</v>
      </c>
    </row>
    <row r="187" spans="2:13" x14ac:dyDescent="0.3">
      <c r="B187" s="23">
        <v>2010</v>
      </c>
      <c r="C187" s="24">
        <v>50.3</v>
      </c>
      <c r="D187" s="9">
        <f t="shared" si="23"/>
        <v>228.1</v>
      </c>
      <c r="E187" s="14">
        <f t="shared" si="17"/>
        <v>52029.61</v>
      </c>
      <c r="F187" s="9"/>
      <c r="G187" s="9">
        <v>9</v>
      </c>
      <c r="H187" s="50">
        <f t="shared" si="21"/>
        <v>53.763214723051789</v>
      </c>
      <c r="I187" s="50">
        <f t="shared" si="22"/>
        <v>294.68451447937576</v>
      </c>
      <c r="J187" s="9">
        <v>9</v>
      </c>
      <c r="K187" s="44">
        <f t="shared" si="18"/>
        <v>4.139404700232304</v>
      </c>
      <c r="L187" s="44">
        <f t="shared" si="19"/>
        <v>49.62381002281947</v>
      </c>
      <c r="M187" s="44">
        <f t="shared" si="20"/>
        <v>53.763214723051775</v>
      </c>
    </row>
    <row r="188" spans="2:13" ht="15" thickBot="1" x14ac:dyDescent="0.35">
      <c r="B188" s="25">
        <v>2011</v>
      </c>
      <c r="C188" s="26">
        <v>42.6</v>
      </c>
      <c r="D188" s="9">
        <f t="shared" si="23"/>
        <v>278.39999999999998</v>
      </c>
      <c r="E188" s="17">
        <f t="shared" si="17"/>
        <v>77506.559999999983</v>
      </c>
      <c r="F188" s="9"/>
      <c r="G188" s="9">
        <v>10</v>
      </c>
      <c r="H188" s="50">
        <f t="shared" si="21"/>
        <v>37.846813453330128</v>
      </c>
      <c r="I188" s="50">
        <f t="shared" si="22"/>
        <v>332.53132793270589</v>
      </c>
      <c r="J188" s="9">
        <v>10</v>
      </c>
      <c r="K188" s="44">
        <f t="shared" si="18"/>
        <v>2.4211506950003017</v>
      </c>
      <c r="L188" s="44">
        <f t="shared" si="19"/>
        <v>35.425662758329807</v>
      </c>
      <c r="M188" s="44">
        <f t="shared" si="20"/>
        <v>37.846813453330107</v>
      </c>
    </row>
    <row r="189" spans="2:13" x14ac:dyDescent="0.3">
      <c r="B189" s="64" t="s">
        <v>30</v>
      </c>
      <c r="C189" s="64"/>
      <c r="D189" s="64"/>
      <c r="E189" s="64"/>
      <c r="F189" s="9"/>
      <c r="G189" s="9"/>
    </row>
  </sheetData>
  <mergeCells count="5">
    <mergeCell ref="C46:F46"/>
    <mergeCell ref="J46:M46"/>
    <mergeCell ref="C116:F116"/>
    <mergeCell ref="B171:E171"/>
    <mergeCell ref="B189:E18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r:id="rId5">
            <anchor moveWithCells="1">
              <from>
                <xdr:col>1</xdr:col>
                <xdr:colOff>0</xdr:colOff>
                <xdr:row>122</xdr:row>
                <xdr:rowOff>0</xdr:rowOff>
              </from>
              <to>
                <xdr:col>5</xdr:col>
                <xdr:colOff>419100</xdr:colOff>
                <xdr:row>137</xdr:row>
                <xdr:rowOff>83820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r:id="rId7">
            <anchor moveWithCells="1">
              <from>
                <xdr:col>17</xdr:col>
                <xdr:colOff>563880</xdr:colOff>
                <xdr:row>124</xdr:row>
                <xdr:rowOff>91440</xdr:rowOff>
              </from>
              <to>
                <xdr:col>20</xdr:col>
                <xdr:colOff>426720</xdr:colOff>
                <xdr:row>129</xdr:row>
                <xdr:rowOff>22860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r:id="rId9">
            <anchor moveWithCells="1">
              <from>
                <xdr:col>18</xdr:col>
                <xdr:colOff>83820</xdr:colOff>
                <xdr:row>130</xdr:row>
                <xdr:rowOff>121920</xdr:rowOff>
              </from>
              <to>
                <xdr:col>20</xdr:col>
                <xdr:colOff>243840</xdr:colOff>
                <xdr:row>135</xdr:row>
                <xdr:rowOff>106680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31" r:id="rId10">
          <objectPr defaultSize="0" autoPict="0" r:id="rId11">
            <anchor moveWithCells="1">
              <from>
                <xdr:col>9</xdr:col>
                <xdr:colOff>800100</xdr:colOff>
                <xdr:row>155</xdr:row>
                <xdr:rowOff>83820</xdr:rowOff>
              </from>
              <to>
                <xdr:col>13</xdr:col>
                <xdr:colOff>53340</xdr:colOff>
                <xdr:row>157</xdr:row>
                <xdr:rowOff>30480</xdr:rowOff>
              </to>
            </anchor>
          </objectPr>
        </oleObject>
      </mc:Choice>
      <mc:Fallback>
        <oleObject progId="Equation.DSMT4" shapeId="1031" r:id="rId10"/>
      </mc:Fallback>
    </mc:AlternateContent>
    <mc:AlternateContent xmlns:mc="http://schemas.openxmlformats.org/markup-compatibility/2006">
      <mc:Choice Requires="x14">
        <oleObject progId="Equation.DSMT4" shapeId="1032" r:id="rId12">
          <objectPr defaultSize="0" autoPict="0" r:id="rId13">
            <anchor moveWithCells="1" sizeWithCells="1">
              <from>
                <xdr:col>4</xdr:col>
                <xdr:colOff>403860</xdr:colOff>
                <xdr:row>154</xdr:row>
                <xdr:rowOff>129540</xdr:rowOff>
              </from>
              <to>
                <xdr:col>9</xdr:col>
                <xdr:colOff>381000</xdr:colOff>
                <xdr:row>157</xdr:row>
                <xdr:rowOff>137160</xdr:rowOff>
              </to>
            </anchor>
          </objectPr>
        </oleObject>
      </mc:Choice>
      <mc:Fallback>
        <oleObject progId="Equation.DSMT4" shapeId="1032" r:id="rId12"/>
      </mc:Fallback>
    </mc:AlternateContent>
    <mc:AlternateContent xmlns:mc="http://schemas.openxmlformats.org/markup-compatibility/2006">
      <mc:Choice Requires="x14">
        <oleObject progId="Equation.DSMT4" shapeId="1034" r:id="rId14">
          <objectPr defaultSize="0" autoPict="0" r:id="rId15">
            <anchor moveWithCells="1">
              <from>
                <xdr:col>10</xdr:col>
                <xdr:colOff>175260</xdr:colOff>
                <xdr:row>172</xdr:row>
                <xdr:rowOff>152400</xdr:rowOff>
              </from>
              <to>
                <xdr:col>13</xdr:col>
                <xdr:colOff>236220</xdr:colOff>
                <xdr:row>174</xdr:row>
                <xdr:rowOff>99060</xdr:rowOff>
              </to>
            </anchor>
          </objectPr>
        </oleObject>
      </mc:Choice>
      <mc:Fallback>
        <oleObject progId="Equation.DSMT4" shapeId="1034" r:id="rId14"/>
      </mc:Fallback>
    </mc:AlternateContent>
    <mc:AlternateContent xmlns:mc="http://schemas.openxmlformats.org/markup-compatibility/2006">
      <mc:Choice Requires="x14">
        <oleObject progId="Equation.DSMT4" shapeId="1035" r:id="rId16">
          <objectPr defaultSize="0" autoPict="0" r:id="rId13">
            <anchor moveWithCells="1" sizeWithCells="1">
              <from>
                <xdr:col>3</xdr:col>
                <xdr:colOff>609600</xdr:colOff>
                <xdr:row>172</xdr:row>
                <xdr:rowOff>167640</xdr:rowOff>
              </from>
              <to>
                <xdr:col>8</xdr:col>
                <xdr:colOff>662940</xdr:colOff>
                <xdr:row>175</xdr:row>
                <xdr:rowOff>175260</xdr:rowOff>
              </to>
            </anchor>
          </objectPr>
        </oleObject>
      </mc:Choice>
      <mc:Fallback>
        <oleObject progId="Equation.DSMT4" shapeId="1035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VCR and iPod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Sonnier, Garrett P</cp:lastModifiedBy>
  <dcterms:created xsi:type="dcterms:W3CDTF">2020-10-17T02:20:33Z</dcterms:created>
  <dcterms:modified xsi:type="dcterms:W3CDTF">2022-02-01T21:34:58Z</dcterms:modified>
</cp:coreProperties>
</file>