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1\Homeworks\HW3\"/>
    </mc:Choice>
  </mc:AlternateContent>
  <bookViews>
    <workbookView xWindow="0" yWindow="0" windowWidth="17316" windowHeight="4812" activeTab="5"/>
  </bookViews>
  <sheets>
    <sheet name="Bass Q1" sheetId="13" r:id="rId1"/>
    <sheet name="Bass Q2" sheetId="14" r:id="rId2"/>
    <sheet name="Apple Raw Data" sheetId="1" r:id="rId3"/>
    <sheet name="Q1.  2 Period MA" sheetId="12" r:id="rId4"/>
    <sheet name="Q2.   Holt Winter Model Initial" sheetId="7" r:id="rId5"/>
    <sheet name="Q2-Q3 Holt Winter Model" sheetId="11" r:id="rId6"/>
  </sheets>
  <externalReferences>
    <externalReference r:id="rId7"/>
  </externalReferences>
  <definedNames>
    <definedName name="solver_adj" localSheetId="3" hidden="1">'Q1.  2 Period MA'!$J$2</definedName>
    <definedName name="solver_adj" localSheetId="4" hidden="1">'Q2.   Holt Winter Model Initial'!$B$3:$G$3</definedName>
    <definedName name="solver_adj" localSheetId="5" hidden="1">'Q2-Q3 Holt Winter Model'!$J$6:$L$6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2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3" hidden="1">'Q1.  2 Period MA'!$J$2</definedName>
    <definedName name="solver_lhs1" localSheetId="4" hidden="1">'Q2.   Holt Winter Model Initial'!$H$3</definedName>
    <definedName name="solver_lhs1" localSheetId="5" hidden="1">'Q2-Q3 Holt Winter Model'!$J$6:$L$6</definedName>
    <definedName name="solver_lhs2" localSheetId="3" hidden="1">'Q1.  2 Period MA'!$J$2</definedName>
    <definedName name="solver_lhs2" localSheetId="5" hidden="1">'Q2-Q3 Holt Winter Model'!$J$6:$L$6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2</definedName>
    <definedName name="solver_num" localSheetId="4" hidden="1">1</definedName>
    <definedName name="solver_num" localSheetId="5" hidden="1">2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3" hidden="1">'Q1.  2 Period MA'!$H$4</definedName>
    <definedName name="solver_opt" localSheetId="4" hidden="1">'Q2.   Holt Winter Model Initial'!$L$6</definedName>
    <definedName name="solver_opt" localSheetId="5" hidden="1">'Q2-Q3 Holt Winter Model'!$O$14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4" hidden="1">1</definedName>
    <definedName name="solver_rbv" localSheetId="5" hidden="1">2</definedName>
    <definedName name="solver_rel1" localSheetId="3" hidden="1">1</definedName>
    <definedName name="solver_rel1" localSheetId="4" hidden="1">2</definedName>
    <definedName name="solver_rel1" localSheetId="5" hidden="1">1</definedName>
    <definedName name="solver_rel2" localSheetId="3" hidden="1">3</definedName>
    <definedName name="solver_rel2" localSheetId="5" hidden="1">3</definedName>
    <definedName name="solver_rhs1" localSheetId="3" hidden="1">1</definedName>
    <definedName name="solver_rhs1" localSheetId="4" hidden="1">0</definedName>
    <definedName name="solver_rhs1" localSheetId="5" hidden="1">1</definedName>
    <definedName name="solver_rhs2" localSheetId="3" hidden="1">0</definedName>
    <definedName name="solver_rhs2" localSheetId="5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1</definedName>
    <definedName name="solver_scl" localSheetId="5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4" l="1"/>
  <c r="J11" i="14" s="1"/>
  <c r="Q10" i="14"/>
  <c r="P10" i="14"/>
  <c r="C10" i="14"/>
  <c r="C11" i="13"/>
  <c r="J11" i="13" s="1"/>
  <c r="Q10" i="13"/>
  <c r="P10" i="13"/>
  <c r="C10" i="13"/>
  <c r="D10" i="14" l="1"/>
  <c r="C13" i="14"/>
  <c r="J13" i="14" s="1"/>
  <c r="J10" i="14"/>
  <c r="C12" i="14"/>
  <c r="J12" i="14" s="1"/>
  <c r="J10" i="13"/>
  <c r="D10" i="13"/>
  <c r="C12" i="13"/>
  <c r="J12" i="13" s="1"/>
  <c r="Q11" i="14" l="1"/>
  <c r="P11" i="14"/>
  <c r="K10" i="14"/>
  <c r="E10" i="14"/>
  <c r="H10" i="14" s="1"/>
  <c r="D11" i="14"/>
  <c r="C14" i="14"/>
  <c r="J14" i="14" s="1"/>
  <c r="C13" i="13"/>
  <c r="P11" i="13"/>
  <c r="K10" i="13"/>
  <c r="Q11" i="13"/>
  <c r="D11" i="13"/>
  <c r="E10" i="13"/>
  <c r="H10" i="13" s="1"/>
  <c r="C15" i="14" l="1"/>
  <c r="J15" i="14" s="1"/>
  <c r="C16" i="14"/>
  <c r="J16" i="14" s="1"/>
  <c r="Q12" i="14"/>
  <c r="P12" i="14"/>
  <c r="K11" i="14"/>
  <c r="E11" i="14"/>
  <c r="H11" i="14" s="1"/>
  <c r="D12" i="14"/>
  <c r="P12" i="13"/>
  <c r="K11" i="13"/>
  <c r="D12" i="13"/>
  <c r="E11" i="13"/>
  <c r="H11" i="13" s="1"/>
  <c r="Q12" i="13"/>
  <c r="J13" i="13"/>
  <c r="C15" i="13"/>
  <c r="J15" i="13" s="1"/>
  <c r="C14" i="13"/>
  <c r="C17" i="14" l="1"/>
  <c r="J17" i="14" s="1"/>
  <c r="C18" i="14"/>
  <c r="J18" i="14" s="1"/>
  <c r="Q13" i="14"/>
  <c r="D13" i="14"/>
  <c r="P13" i="14"/>
  <c r="E12" i="14"/>
  <c r="H12" i="14" s="1"/>
  <c r="K12" i="14"/>
  <c r="J14" i="13"/>
  <c r="C17" i="13"/>
  <c r="J17" i="13" s="1"/>
  <c r="C18" i="13"/>
  <c r="J18" i="13" s="1"/>
  <c r="P13" i="13"/>
  <c r="K12" i="13"/>
  <c r="E12" i="13"/>
  <c r="H12" i="13" s="1"/>
  <c r="Q13" i="13"/>
  <c r="D13" i="13"/>
  <c r="C16" i="13"/>
  <c r="J16" i="13" s="1"/>
  <c r="Q14" i="14" l="1"/>
  <c r="E13" i="14"/>
  <c r="H13" i="14" s="1"/>
  <c r="P14" i="14"/>
  <c r="K13" i="14"/>
  <c r="D14" i="14"/>
  <c r="C19" i="14"/>
  <c r="J19" i="14" s="1"/>
  <c r="P14" i="13"/>
  <c r="K13" i="13"/>
  <c r="D14" i="13"/>
  <c r="E13" i="13"/>
  <c r="H13" i="13" s="1"/>
  <c r="Q14" i="13"/>
  <c r="C19" i="13"/>
  <c r="C20" i="14" l="1"/>
  <c r="Q15" i="14"/>
  <c r="P15" i="14"/>
  <c r="K14" i="14"/>
  <c r="E14" i="14"/>
  <c r="H14" i="14" s="1"/>
  <c r="D15" i="14"/>
  <c r="J19" i="13"/>
  <c r="C20" i="13"/>
  <c r="C21" i="13" s="1"/>
  <c r="P15" i="13"/>
  <c r="K14" i="13"/>
  <c r="E14" i="13"/>
  <c r="H14" i="13" s="1"/>
  <c r="Q15" i="13"/>
  <c r="D15" i="13"/>
  <c r="Q16" i="14" l="1"/>
  <c r="P16" i="14"/>
  <c r="K15" i="14"/>
  <c r="E15" i="14"/>
  <c r="H15" i="14" s="1"/>
  <c r="D16" i="14"/>
  <c r="J20" i="14"/>
  <c r="C21" i="14"/>
  <c r="J21" i="13"/>
  <c r="C22" i="13"/>
  <c r="P16" i="13"/>
  <c r="K15" i="13"/>
  <c r="D16" i="13"/>
  <c r="E15" i="13"/>
  <c r="H15" i="13" s="1"/>
  <c r="Q16" i="13"/>
  <c r="J20" i="13"/>
  <c r="J21" i="14" l="1"/>
  <c r="C22" i="14"/>
  <c r="Q17" i="14"/>
  <c r="E16" i="14"/>
  <c r="H16" i="14" s="1"/>
  <c r="P17" i="14"/>
  <c r="K16" i="14"/>
  <c r="D17" i="14"/>
  <c r="J22" i="13"/>
  <c r="C23" i="13"/>
  <c r="P17" i="13"/>
  <c r="K16" i="13"/>
  <c r="E16" i="13"/>
  <c r="H16" i="13" s="1"/>
  <c r="Q17" i="13"/>
  <c r="D17" i="13"/>
  <c r="Q18" i="14" l="1"/>
  <c r="P18" i="14"/>
  <c r="E17" i="14"/>
  <c r="H17" i="14" s="1"/>
  <c r="K17" i="14"/>
  <c r="D18" i="14"/>
  <c r="J22" i="14"/>
  <c r="C23" i="14"/>
  <c r="J23" i="13"/>
  <c r="C24" i="13"/>
  <c r="P18" i="13"/>
  <c r="K17" i="13"/>
  <c r="D18" i="13"/>
  <c r="E17" i="13"/>
  <c r="H17" i="13" s="1"/>
  <c r="Q18" i="13"/>
  <c r="Q19" i="14" l="1"/>
  <c r="P19" i="14"/>
  <c r="K18" i="14"/>
  <c r="E18" i="14"/>
  <c r="H18" i="14" s="1"/>
  <c r="D19" i="14"/>
  <c r="J23" i="14"/>
  <c r="C24" i="14"/>
  <c r="P19" i="13"/>
  <c r="K18" i="13"/>
  <c r="E18" i="13"/>
  <c r="H18" i="13" s="1"/>
  <c r="Q19" i="13"/>
  <c r="D19" i="13"/>
  <c r="J24" i="13"/>
  <c r="C25" i="13"/>
  <c r="J24" i="14" l="1"/>
  <c r="C25" i="14"/>
  <c r="Q20" i="14"/>
  <c r="P20" i="14"/>
  <c r="K19" i="14"/>
  <c r="E19" i="14"/>
  <c r="H19" i="14" s="1"/>
  <c r="D20" i="14"/>
  <c r="J25" i="13"/>
  <c r="C26" i="13"/>
  <c r="P20" i="13"/>
  <c r="K19" i="13"/>
  <c r="Q20" i="13"/>
  <c r="D20" i="13"/>
  <c r="E19" i="13"/>
  <c r="H19" i="13" s="1"/>
  <c r="Q21" i="14" l="1"/>
  <c r="E20" i="14"/>
  <c r="H20" i="14" s="1"/>
  <c r="P21" i="14"/>
  <c r="K20" i="14"/>
  <c r="D21" i="14"/>
  <c r="J25" i="14"/>
  <c r="C26" i="14"/>
  <c r="P21" i="13"/>
  <c r="K20" i="13"/>
  <c r="E20" i="13"/>
  <c r="H20" i="13" s="1"/>
  <c r="Q21" i="13"/>
  <c r="D21" i="13"/>
  <c r="J26" i="13"/>
  <c r="C27" i="13"/>
  <c r="J26" i="14" l="1"/>
  <c r="C27" i="14"/>
  <c r="Q22" i="14"/>
  <c r="P22" i="14"/>
  <c r="E21" i="14"/>
  <c r="H21" i="14" s="1"/>
  <c r="K21" i="14"/>
  <c r="D22" i="14"/>
  <c r="J27" i="13"/>
  <c r="C28" i="13"/>
  <c r="P22" i="13"/>
  <c r="K21" i="13"/>
  <c r="E21" i="13"/>
  <c r="H21" i="13" s="1"/>
  <c r="Q22" i="13"/>
  <c r="D22" i="13"/>
  <c r="Q23" i="14" l="1"/>
  <c r="P23" i="14"/>
  <c r="K22" i="14"/>
  <c r="E22" i="14"/>
  <c r="H22" i="14" s="1"/>
  <c r="D23" i="14"/>
  <c r="J27" i="14"/>
  <c r="C28" i="14"/>
  <c r="P23" i="13"/>
  <c r="K22" i="13"/>
  <c r="E22" i="13"/>
  <c r="H22" i="13" s="1"/>
  <c r="D23" i="13"/>
  <c r="Q23" i="13"/>
  <c r="J28" i="13"/>
  <c r="C29" i="13"/>
  <c r="J29" i="13" s="1"/>
  <c r="Q24" i="14" l="1"/>
  <c r="P24" i="14"/>
  <c r="K23" i="14"/>
  <c r="E23" i="14"/>
  <c r="H23" i="14" s="1"/>
  <c r="D24" i="14"/>
  <c r="J28" i="14"/>
  <c r="C29" i="14"/>
  <c r="J29" i="14" s="1"/>
  <c r="P24" i="13"/>
  <c r="K23" i="13"/>
  <c r="E23" i="13"/>
  <c r="H23" i="13" s="1"/>
  <c r="Q24" i="13"/>
  <c r="D24" i="13"/>
  <c r="Q25" i="14" l="1"/>
  <c r="E24" i="14"/>
  <c r="H24" i="14" s="1"/>
  <c r="P25" i="14"/>
  <c r="K24" i="14"/>
  <c r="D25" i="14"/>
  <c r="P25" i="13"/>
  <c r="K24" i="13"/>
  <c r="E24" i="13"/>
  <c r="H24" i="13" s="1"/>
  <c r="Q25" i="13"/>
  <c r="D25" i="13"/>
  <c r="Q26" i="14" l="1"/>
  <c r="P26" i="14"/>
  <c r="K25" i="14"/>
  <c r="E25" i="14"/>
  <c r="H25" i="14" s="1"/>
  <c r="D26" i="14"/>
  <c r="P26" i="13"/>
  <c r="K25" i="13"/>
  <c r="E25" i="13"/>
  <c r="H25" i="13" s="1"/>
  <c r="Q26" i="13"/>
  <c r="D26" i="13"/>
  <c r="Q27" i="14" l="1"/>
  <c r="P27" i="14"/>
  <c r="K26" i="14"/>
  <c r="E26" i="14"/>
  <c r="H26" i="14" s="1"/>
  <c r="D27" i="14"/>
  <c r="P27" i="13"/>
  <c r="K26" i="13"/>
  <c r="E26" i="13"/>
  <c r="H26" i="13" s="1"/>
  <c r="D27" i="13"/>
  <c r="Q27" i="13"/>
  <c r="Q28" i="14" l="1"/>
  <c r="P28" i="14"/>
  <c r="E27" i="14"/>
  <c r="H27" i="14" s="1"/>
  <c r="K27" i="14"/>
  <c r="D28" i="14"/>
  <c r="P28" i="13"/>
  <c r="K27" i="13"/>
  <c r="E27" i="13"/>
  <c r="H27" i="13" s="1"/>
  <c r="Q28" i="13"/>
  <c r="D28" i="13"/>
  <c r="Q29" i="14" l="1"/>
  <c r="P29" i="14"/>
  <c r="K28" i="14"/>
  <c r="E28" i="14"/>
  <c r="H28" i="14" s="1"/>
  <c r="D29" i="14"/>
  <c r="Q29" i="13"/>
  <c r="P29" i="13"/>
  <c r="K28" i="13"/>
  <c r="E28" i="13"/>
  <c r="H28" i="13" s="1"/>
  <c r="D29" i="13"/>
  <c r="E29" i="14" l="1"/>
  <c r="H29" i="14" s="1"/>
  <c r="K29" i="14"/>
  <c r="K29" i="13"/>
  <c r="E29" i="13"/>
  <c r="H29" i="13" s="1"/>
  <c r="I114" i="11" l="1"/>
  <c r="I113" i="11"/>
  <c r="I112" i="11"/>
  <c r="I111" i="11"/>
  <c r="C40" i="12" l="1"/>
  <c r="D41" i="12" s="1"/>
  <c r="D40" i="12"/>
  <c r="C41" i="12"/>
  <c r="D42" i="12" s="1"/>
  <c r="C42" i="12"/>
  <c r="C43" i="12"/>
  <c r="D44" i="12" s="1"/>
  <c r="D43" i="12"/>
  <c r="C44" i="12"/>
  <c r="D45" i="12" s="1"/>
  <c r="C45" i="12"/>
  <c r="D46" i="12" s="1"/>
  <c r="C46" i="12"/>
  <c r="D47" i="12" s="1"/>
  <c r="C47" i="12"/>
  <c r="D48" i="12" s="1"/>
  <c r="C48" i="12"/>
  <c r="D49" i="12" s="1"/>
  <c r="C49" i="12"/>
  <c r="D50" i="12" s="1"/>
  <c r="C50" i="12"/>
  <c r="C51" i="12"/>
  <c r="D52" i="12" s="1"/>
  <c r="D51" i="12"/>
  <c r="C52" i="12"/>
  <c r="D53" i="12" s="1"/>
  <c r="C53" i="12"/>
  <c r="D54" i="12" s="1"/>
  <c r="C54" i="12"/>
  <c r="D55" i="12" s="1"/>
  <c r="C55" i="12"/>
  <c r="D56" i="12" s="1"/>
  <c r="C56" i="12"/>
  <c r="D57" i="12" s="1"/>
  <c r="C57" i="12"/>
  <c r="D58" i="12" s="1"/>
  <c r="C58" i="12"/>
  <c r="C59" i="12"/>
  <c r="D60" i="12" s="1"/>
  <c r="D59" i="12"/>
  <c r="C60" i="12"/>
  <c r="D61" i="12" s="1"/>
  <c r="C61" i="12"/>
  <c r="D62" i="12" s="1"/>
  <c r="C62" i="12"/>
  <c r="D63" i="12" s="1"/>
  <c r="C63" i="12"/>
  <c r="D64" i="12" s="1"/>
  <c r="C64" i="12"/>
  <c r="D65" i="12" s="1"/>
  <c r="C65" i="12"/>
  <c r="D66" i="12" s="1"/>
  <c r="C66" i="12"/>
  <c r="C67" i="12"/>
  <c r="D68" i="12" s="1"/>
  <c r="D67" i="12"/>
  <c r="C68" i="12"/>
  <c r="D69" i="12" s="1"/>
  <c r="C69" i="12"/>
  <c r="D70" i="12" s="1"/>
  <c r="C70" i="12"/>
  <c r="D71" i="12" s="1"/>
  <c r="C71" i="12"/>
  <c r="D72" i="12" s="1"/>
  <c r="C72" i="12"/>
  <c r="D73" i="12" s="1"/>
  <c r="C73" i="12"/>
  <c r="D74" i="12" s="1"/>
  <c r="C74" i="12"/>
  <c r="C75" i="12"/>
  <c r="D76" i="12" s="1"/>
  <c r="D75" i="12"/>
  <c r="C76" i="12"/>
  <c r="D77" i="12" s="1"/>
  <c r="C77" i="12"/>
  <c r="D78" i="12" s="1"/>
  <c r="C78" i="12"/>
  <c r="D79" i="12" s="1"/>
  <c r="C79" i="12"/>
  <c r="D80" i="12" s="1"/>
  <c r="C80" i="12"/>
  <c r="D81" i="12" s="1"/>
  <c r="C81" i="12"/>
  <c r="D82" i="12" s="1"/>
  <c r="C82" i="12"/>
  <c r="C83" i="12"/>
  <c r="D84" i="12" s="1"/>
  <c r="D83" i="12"/>
  <c r="C84" i="12"/>
  <c r="D85" i="12" s="1"/>
  <c r="C85" i="12"/>
  <c r="D86" i="12" s="1"/>
  <c r="C86" i="12"/>
  <c r="D87" i="12" s="1"/>
  <c r="C87" i="12"/>
  <c r="D88" i="12" s="1"/>
  <c r="C88" i="12"/>
  <c r="D89" i="12" s="1"/>
  <c r="C89" i="12"/>
  <c r="D90" i="12" s="1"/>
  <c r="C90" i="12"/>
  <c r="C91" i="12"/>
  <c r="D92" i="12" s="1"/>
  <c r="D91" i="12"/>
  <c r="C92" i="12"/>
  <c r="D93" i="12" s="1"/>
  <c r="C93" i="12"/>
  <c r="D94" i="12" s="1"/>
  <c r="C94" i="12"/>
  <c r="D95" i="12" s="1"/>
  <c r="C95" i="12"/>
  <c r="D96" i="12" s="1"/>
  <c r="C96" i="12"/>
  <c r="D97" i="12" s="1"/>
  <c r="C97" i="12"/>
  <c r="D98" i="12" s="1"/>
  <c r="C98" i="12"/>
  <c r="C99" i="12"/>
  <c r="D100" i="12" s="1"/>
  <c r="D99" i="12"/>
  <c r="C100" i="12"/>
  <c r="D101" i="12" s="1"/>
  <c r="C101" i="12"/>
  <c r="D102" i="12" s="1"/>
  <c r="C102" i="12"/>
  <c r="D103" i="12" s="1"/>
  <c r="C103" i="12"/>
  <c r="D104" i="12" s="1"/>
  <c r="C104" i="12"/>
  <c r="D105" i="12" s="1"/>
  <c r="C105" i="12"/>
  <c r="C39" i="12"/>
  <c r="C38" i="12"/>
  <c r="D39" i="12" s="1"/>
  <c r="D37" i="12"/>
  <c r="C37" i="12"/>
  <c r="D38" i="12" s="1"/>
  <c r="C36" i="12"/>
  <c r="C35" i="12"/>
  <c r="D36" i="12" s="1"/>
  <c r="C34" i="12"/>
  <c r="D35" i="12" s="1"/>
  <c r="C33" i="12"/>
  <c r="D34" i="12" s="1"/>
  <c r="D32" i="12"/>
  <c r="C32" i="12"/>
  <c r="D33" i="12" s="1"/>
  <c r="C31" i="12"/>
  <c r="C30" i="12"/>
  <c r="D31" i="12" s="1"/>
  <c r="D29" i="12"/>
  <c r="C29" i="12"/>
  <c r="D30" i="12" s="1"/>
  <c r="C28" i="12"/>
  <c r="C27" i="12"/>
  <c r="D28" i="12" s="1"/>
  <c r="C26" i="12"/>
  <c r="D27" i="12" s="1"/>
  <c r="C25" i="12"/>
  <c r="D26" i="12" s="1"/>
  <c r="D24" i="12"/>
  <c r="C24" i="12"/>
  <c r="D25" i="12" s="1"/>
  <c r="C23" i="12"/>
  <c r="C22" i="12"/>
  <c r="D23" i="12" s="1"/>
  <c r="D21" i="12"/>
  <c r="C21" i="12"/>
  <c r="D22" i="12" s="1"/>
  <c r="C20" i="12"/>
  <c r="C19" i="12"/>
  <c r="D20" i="12" s="1"/>
  <c r="C18" i="12"/>
  <c r="D19" i="12" s="1"/>
  <c r="C17" i="12"/>
  <c r="D18" i="12" s="1"/>
  <c r="D16" i="12"/>
  <c r="C16" i="12"/>
  <c r="D17" i="12" s="1"/>
  <c r="C15" i="12"/>
  <c r="C14" i="12"/>
  <c r="D15" i="12" s="1"/>
  <c r="D13" i="12"/>
  <c r="C13" i="12"/>
  <c r="D14" i="12" s="1"/>
  <c r="C12" i="12"/>
  <c r="C11" i="12"/>
  <c r="D12" i="12" s="1"/>
  <c r="C10" i="12"/>
  <c r="D11" i="12" s="1"/>
  <c r="C9" i="12"/>
  <c r="D10" i="12" s="1"/>
  <c r="D8" i="12"/>
  <c r="C8" i="12"/>
  <c r="D9" i="12" s="1"/>
  <c r="C7" i="12"/>
  <c r="C6" i="12"/>
  <c r="D7" i="12" s="1"/>
  <c r="D5" i="12"/>
  <c r="C5" i="12"/>
  <c r="D6" i="12" s="1"/>
  <c r="C4" i="12"/>
  <c r="C3" i="12"/>
  <c r="D4" i="12" s="1"/>
  <c r="E4" i="12" s="1"/>
  <c r="E5" i="12" s="1"/>
  <c r="E6" i="12" s="1"/>
  <c r="F6" i="12" l="1"/>
  <c r="G6" i="12" s="1"/>
  <c r="E7" i="12"/>
  <c r="E8" i="12" s="1"/>
  <c r="F4" i="12"/>
  <c r="G4" i="12" s="1"/>
  <c r="I13" i="7"/>
  <c r="J13" i="7" s="1"/>
  <c r="K13" i="7" s="1"/>
  <c r="I12" i="7"/>
  <c r="J12" i="7" s="1"/>
  <c r="K12" i="7" s="1"/>
  <c r="I11" i="7"/>
  <c r="J11" i="7" s="1"/>
  <c r="K11" i="7" s="1"/>
  <c r="I10" i="7"/>
  <c r="J10" i="7" s="1"/>
  <c r="K10" i="7" s="1"/>
  <c r="I9" i="7"/>
  <c r="J9" i="7" s="1"/>
  <c r="K9" i="7" s="1"/>
  <c r="I8" i="7"/>
  <c r="J8" i="7" s="1"/>
  <c r="K8" i="7" s="1"/>
  <c r="I7" i="7"/>
  <c r="J7" i="7" s="1"/>
  <c r="K7" i="7" s="1"/>
  <c r="I6" i="7"/>
  <c r="J6" i="7" s="1"/>
  <c r="K6" i="7" s="1"/>
  <c r="H3" i="7"/>
  <c r="F7" i="12" l="1"/>
  <c r="G7" i="12" s="1"/>
  <c r="E9" i="12"/>
  <c r="F8" i="12"/>
  <c r="G8" i="12" s="1"/>
  <c r="F5" i="12"/>
  <c r="G5" i="12" s="1"/>
  <c r="L6" i="7"/>
  <c r="E10" i="12" l="1"/>
  <c r="F9" i="12"/>
  <c r="G9" i="12" s="1"/>
  <c r="I13" i="11"/>
  <c r="L14" i="11" s="1"/>
  <c r="M14" i="11" s="1"/>
  <c r="N14" i="11" s="1"/>
  <c r="F10" i="12" l="1"/>
  <c r="G10" i="12" s="1"/>
  <c r="E11" i="12"/>
  <c r="I14" i="11"/>
  <c r="F11" i="12" l="1"/>
  <c r="G11" i="12" s="1"/>
  <c r="E12" i="12"/>
  <c r="J14" i="11"/>
  <c r="L15" i="11" s="1"/>
  <c r="M15" i="11" s="1"/>
  <c r="N15" i="11" s="1"/>
  <c r="K14" i="11"/>
  <c r="E13" i="12" l="1"/>
  <c r="F12" i="12"/>
  <c r="G12" i="12" s="1"/>
  <c r="I15" i="11"/>
  <c r="J15" i="11" s="1"/>
  <c r="I16" i="11" s="1"/>
  <c r="E14" i="12" l="1"/>
  <c r="F13" i="12"/>
  <c r="G13" i="12" s="1"/>
  <c r="K15" i="11"/>
  <c r="J16" i="11"/>
  <c r="L17" i="11" s="1"/>
  <c r="M17" i="11" s="1"/>
  <c r="N17" i="11" s="1"/>
  <c r="K16" i="11"/>
  <c r="L16" i="11"/>
  <c r="M16" i="11" s="1"/>
  <c r="N16" i="11" s="1"/>
  <c r="F14" i="12" l="1"/>
  <c r="G14" i="12" s="1"/>
  <c r="E15" i="12"/>
  <c r="I17" i="11"/>
  <c r="J17" i="11" s="1"/>
  <c r="I18" i="11" s="1"/>
  <c r="F15" i="12" l="1"/>
  <c r="G15" i="12" s="1"/>
  <c r="E16" i="12"/>
  <c r="K17" i="11"/>
  <c r="K18" i="11"/>
  <c r="J18" i="11"/>
  <c r="I19" i="11" s="1"/>
  <c r="L18" i="11"/>
  <c r="M18" i="11" s="1"/>
  <c r="N18" i="11" s="1"/>
  <c r="E17" i="12" l="1"/>
  <c r="F16" i="12"/>
  <c r="G16" i="12" s="1"/>
  <c r="J19" i="11"/>
  <c r="L20" i="11" s="1"/>
  <c r="M20" i="11" s="1"/>
  <c r="N20" i="11" s="1"/>
  <c r="K19" i="11"/>
  <c r="L19" i="11"/>
  <c r="M19" i="11" s="1"/>
  <c r="N19" i="11" s="1"/>
  <c r="E18" i="12" l="1"/>
  <c r="F17" i="12"/>
  <c r="G17" i="12" s="1"/>
  <c r="I20" i="11"/>
  <c r="F18" i="12" l="1"/>
  <c r="G18" i="12" s="1"/>
  <c r="E19" i="12"/>
  <c r="J20" i="11"/>
  <c r="L21" i="11" s="1"/>
  <c r="M21" i="11" s="1"/>
  <c r="N21" i="11" s="1"/>
  <c r="K20" i="11"/>
  <c r="F19" i="12" l="1"/>
  <c r="G19" i="12" s="1"/>
  <c r="E20" i="12"/>
  <c r="I21" i="11"/>
  <c r="E21" i="12" l="1"/>
  <c r="F20" i="12"/>
  <c r="G20" i="12" s="1"/>
  <c r="K21" i="11"/>
  <c r="J21" i="11"/>
  <c r="L22" i="11" s="1"/>
  <c r="M22" i="11" s="1"/>
  <c r="N22" i="11" s="1"/>
  <c r="E22" i="12" l="1"/>
  <c r="F21" i="12"/>
  <c r="G21" i="12" s="1"/>
  <c r="I22" i="11"/>
  <c r="F22" i="12" l="1"/>
  <c r="G22" i="12" s="1"/>
  <c r="E23" i="12"/>
  <c r="J22" i="11"/>
  <c r="L23" i="11" s="1"/>
  <c r="M23" i="11" s="1"/>
  <c r="N23" i="11" s="1"/>
  <c r="K22" i="11"/>
  <c r="F23" i="12" l="1"/>
  <c r="G23" i="12" s="1"/>
  <c r="E24" i="12"/>
  <c r="I23" i="11"/>
  <c r="E25" i="12" l="1"/>
  <c r="F24" i="12"/>
  <c r="G24" i="12" s="1"/>
  <c r="K23" i="11"/>
  <c r="J23" i="11"/>
  <c r="L24" i="11" s="1"/>
  <c r="M24" i="11" s="1"/>
  <c r="N24" i="11" s="1"/>
  <c r="E26" i="12" l="1"/>
  <c r="F25" i="12"/>
  <c r="G25" i="12" s="1"/>
  <c r="I24" i="11"/>
  <c r="F26" i="12" l="1"/>
  <c r="G26" i="12" s="1"/>
  <c r="E27" i="12"/>
  <c r="J24" i="11"/>
  <c r="L25" i="11" s="1"/>
  <c r="M25" i="11" s="1"/>
  <c r="N25" i="11" s="1"/>
  <c r="K24" i="11"/>
  <c r="F27" i="12" l="1"/>
  <c r="G27" i="12" s="1"/>
  <c r="E28" i="12"/>
  <c r="I25" i="11"/>
  <c r="E29" i="12" l="1"/>
  <c r="F28" i="12"/>
  <c r="G28" i="12" s="1"/>
  <c r="K25" i="11"/>
  <c r="J25" i="11"/>
  <c r="L26" i="11" s="1"/>
  <c r="M26" i="11" s="1"/>
  <c r="N26" i="11" s="1"/>
  <c r="E30" i="12" l="1"/>
  <c r="F29" i="12"/>
  <c r="G29" i="12" s="1"/>
  <c r="I26" i="11"/>
  <c r="F30" i="12" l="1"/>
  <c r="G30" i="12" s="1"/>
  <c r="E31" i="12"/>
  <c r="J26" i="11"/>
  <c r="I27" i="11" s="1"/>
  <c r="K26" i="11"/>
  <c r="F31" i="12" l="1"/>
  <c r="G31" i="12" s="1"/>
  <c r="E32" i="12"/>
  <c r="K27" i="11"/>
  <c r="J27" i="11"/>
  <c r="L28" i="11" s="1"/>
  <c r="M28" i="11" s="1"/>
  <c r="N28" i="11" s="1"/>
  <c r="L27" i="11"/>
  <c r="M27" i="11" s="1"/>
  <c r="N27" i="11" s="1"/>
  <c r="E33" i="12" l="1"/>
  <c r="F32" i="12"/>
  <c r="G32" i="12" s="1"/>
  <c r="I28" i="11"/>
  <c r="J28" i="11" s="1"/>
  <c r="I29" i="11" s="1"/>
  <c r="E34" i="12" l="1"/>
  <c r="F33" i="12"/>
  <c r="G33" i="12" s="1"/>
  <c r="K28" i="11"/>
  <c r="J29" i="11"/>
  <c r="L30" i="11" s="1"/>
  <c r="M30" i="11" s="1"/>
  <c r="N30" i="11" s="1"/>
  <c r="K29" i="11"/>
  <c r="L29" i="11"/>
  <c r="M29" i="11" s="1"/>
  <c r="N29" i="11" s="1"/>
  <c r="F34" i="12" l="1"/>
  <c r="G34" i="12" s="1"/>
  <c r="E35" i="12"/>
  <c r="I30" i="11"/>
  <c r="F35" i="12" l="1"/>
  <c r="G35" i="12" s="1"/>
  <c r="E36" i="12"/>
  <c r="K30" i="11"/>
  <c r="J30" i="11"/>
  <c r="L31" i="11" s="1"/>
  <c r="M31" i="11" s="1"/>
  <c r="N31" i="11" s="1"/>
  <c r="E37" i="12" l="1"/>
  <c r="F36" i="12"/>
  <c r="G36" i="12" s="1"/>
  <c r="I31" i="11"/>
  <c r="E38" i="12" l="1"/>
  <c r="F37" i="12"/>
  <c r="G37" i="12" s="1"/>
  <c r="K31" i="11"/>
  <c r="J31" i="11"/>
  <c r="L32" i="11" s="1"/>
  <c r="M32" i="11" s="1"/>
  <c r="N32" i="11" s="1"/>
  <c r="F38" i="12" l="1"/>
  <c r="G38" i="12" s="1"/>
  <c r="E39" i="12"/>
  <c r="I32" i="11"/>
  <c r="F39" i="12" l="1"/>
  <c r="G39" i="12" s="1"/>
  <c r="E40" i="12"/>
  <c r="J32" i="11"/>
  <c r="L33" i="11" s="1"/>
  <c r="M33" i="11" s="1"/>
  <c r="N33" i="11" s="1"/>
  <c r="K32" i="11"/>
  <c r="E41" i="12" l="1"/>
  <c r="F40" i="12"/>
  <c r="G40" i="12" s="1"/>
  <c r="I33" i="11"/>
  <c r="E42" i="12" l="1"/>
  <c r="F41" i="12"/>
  <c r="G41" i="12" s="1"/>
  <c r="K33" i="11"/>
  <c r="J33" i="11"/>
  <c r="L34" i="11" s="1"/>
  <c r="M34" i="11" s="1"/>
  <c r="N34" i="11" s="1"/>
  <c r="F42" i="12" l="1"/>
  <c r="G42" i="12" s="1"/>
  <c r="E43" i="12"/>
  <c r="I34" i="11"/>
  <c r="F43" i="12" l="1"/>
  <c r="G43" i="12" s="1"/>
  <c r="E44" i="12"/>
  <c r="K34" i="11"/>
  <c r="J34" i="11"/>
  <c r="I35" i="11" s="1"/>
  <c r="E45" i="12" l="1"/>
  <c r="F44" i="12"/>
  <c r="G44" i="12" s="1"/>
  <c r="J35" i="11"/>
  <c r="L36" i="11" s="1"/>
  <c r="M36" i="11" s="1"/>
  <c r="N36" i="11" s="1"/>
  <c r="K35" i="11"/>
  <c r="L35" i="11"/>
  <c r="M35" i="11" s="1"/>
  <c r="N35" i="11" s="1"/>
  <c r="E46" i="12" l="1"/>
  <c r="F45" i="12"/>
  <c r="G45" i="12" s="1"/>
  <c r="I36" i="11"/>
  <c r="J36" i="11" s="1"/>
  <c r="I37" i="11" s="1"/>
  <c r="F46" i="12" l="1"/>
  <c r="G46" i="12" s="1"/>
  <c r="E47" i="12"/>
  <c r="K36" i="11"/>
  <c r="K37" i="11"/>
  <c r="J37" i="11"/>
  <c r="L38" i="11" s="1"/>
  <c r="M38" i="11" s="1"/>
  <c r="N38" i="11" s="1"/>
  <c r="L37" i="11"/>
  <c r="M37" i="11" s="1"/>
  <c r="N37" i="11" s="1"/>
  <c r="F47" i="12" l="1"/>
  <c r="G47" i="12" s="1"/>
  <c r="E48" i="12"/>
  <c r="I38" i="11"/>
  <c r="E49" i="12" l="1"/>
  <c r="F48" i="12"/>
  <c r="G48" i="12" s="1"/>
  <c r="J38" i="11"/>
  <c r="L39" i="11" s="1"/>
  <c r="M39" i="11" s="1"/>
  <c r="N39" i="11" s="1"/>
  <c r="K38" i="11"/>
  <c r="E50" i="12" l="1"/>
  <c r="F49" i="12"/>
  <c r="G49" i="12" s="1"/>
  <c r="I39" i="11"/>
  <c r="F50" i="12" l="1"/>
  <c r="G50" i="12" s="1"/>
  <c r="E51" i="12"/>
  <c r="K39" i="11"/>
  <c r="J39" i="11"/>
  <c r="I40" i="11" s="1"/>
  <c r="F51" i="12" l="1"/>
  <c r="G51" i="12" s="1"/>
  <c r="E52" i="12"/>
  <c r="J40" i="11"/>
  <c r="I41" i="11" s="1"/>
  <c r="K40" i="11"/>
  <c r="L40" i="11"/>
  <c r="M40" i="11" s="1"/>
  <c r="N40" i="11" s="1"/>
  <c r="E53" i="12" l="1"/>
  <c r="F52" i="12"/>
  <c r="G52" i="12" s="1"/>
  <c r="K41" i="11"/>
  <c r="J41" i="11"/>
  <c r="L42" i="11" s="1"/>
  <c r="M42" i="11" s="1"/>
  <c r="N42" i="11" s="1"/>
  <c r="L41" i="11"/>
  <c r="M41" i="11" s="1"/>
  <c r="N41" i="11" s="1"/>
  <c r="E54" i="12" l="1"/>
  <c r="F53" i="12"/>
  <c r="G53" i="12" s="1"/>
  <c r="I42" i="11"/>
  <c r="F54" i="12" l="1"/>
  <c r="G54" i="12" s="1"/>
  <c r="E55" i="12"/>
  <c r="J42" i="11"/>
  <c r="L43" i="11" s="1"/>
  <c r="M43" i="11" s="1"/>
  <c r="N43" i="11" s="1"/>
  <c r="K42" i="11"/>
  <c r="F55" i="12" l="1"/>
  <c r="G55" i="12" s="1"/>
  <c r="E56" i="12"/>
  <c r="I43" i="11"/>
  <c r="E57" i="12" l="1"/>
  <c r="F56" i="12"/>
  <c r="G56" i="12" s="1"/>
  <c r="K43" i="11"/>
  <c r="J43" i="11"/>
  <c r="L44" i="11" s="1"/>
  <c r="M44" i="11" s="1"/>
  <c r="N44" i="11" s="1"/>
  <c r="E58" i="12" l="1"/>
  <c r="F57" i="12"/>
  <c r="G57" i="12" s="1"/>
  <c r="I44" i="11"/>
  <c r="F58" i="12" l="1"/>
  <c r="G58" i="12" s="1"/>
  <c r="E59" i="12"/>
  <c r="K44" i="11"/>
  <c r="J44" i="11"/>
  <c r="L45" i="11" s="1"/>
  <c r="M45" i="11" s="1"/>
  <c r="N45" i="11" s="1"/>
  <c r="F59" i="12" l="1"/>
  <c r="G59" i="12" s="1"/>
  <c r="E60" i="12"/>
  <c r="I45" i="11"/>
  <c r="K45" i="11" s="1"/>
  <c r="E61" i="12" l="1"/>
  <c r="F60" i="12"/>
  <c r="G60" i="12" s="1"/>
  <c r="J45" i="11"/>
  <c r="I46" i="11" s="1"/>
  <c r="J46" i="11" s="1"/>
  <c r="I47" i="11" s="1"/>
  <c r="E62" i="12" l="1"/>
  <c r="F61" i="12"/>
  <c r="G61" i="12" s="1"/>
  <c r="L46" i="11"/>
  <c r="M46" i="11" s="1"/>
  <c r="N46" i="11" s="1"/>
  <c r="K46" i="11"/>
  <c r="L47" i="11"/>
  <c r="M47" i="11" s="1"/>
  <c r="N47" i="11" s="1"/>
  <c r="K47" i="11"/>
  <c r="J47" i="11"/>
  <c r="I48" i="11" s="1"/>
  <c r="F62" i="12" l="1"/>
  <c r="G62" i="12" s="1"/>
  <c r="E63" i="12"/>
  <c r="L48" i="11"/>
  <c r="M48" i="11" s="1"/>
  <c r="N48" i="11" s="1"/>
  <c r="K48" i="11"/>
  <c r="J48" i="11"/>
  <c r="L49" i="11" s="1"/>
  <c r="M49" i="11" s="1"/>
  <c r="N49" i="11" s="1"/>
  <c r="F63" i="12" l="1"/>
  <c r="G63" i="12" s="1"/>
  <c r="E64" i="12"/>
  <c r="I49" i="11"/>
  <c r="E65" i="12" l="1"/>
  <c r="F64" i="12"/>
  <c r="G64" i="12" s="1"/>
  <c r="K49" i="11"/>
  <c r="J49" i="11"/>
  <c r="I50" i="11" s="1"/>
  <c r="E66" i="12" l="1"/>
  <c r="F65" i="12"/>
  <c r="G65" i="12" s="1"/>
  <c r="L50" i="11"/>
  <c r="M50" i="11" s="1"/>
  <c r="N50" i="11" s="1"/>
  <c r="J50" i="11"/>
  <c r="L51" i="11" s="1"/>
  <c r="M51" i="11" s="1"/>
  <c r="N51" i="11" s="1"/>
  <c r="K50" i="11"/>
  <c r="F66" i="12" l="1"/>
  <c r="G66" i="12" s="1"/>
  <c r="E67" i="12"/>
  <c r="I51" i="11"/>
  <c r="F67" i="12" l="1"/>
  <c r="G67" i="12" s="1"/>
  <c r="E68" i="12"/>
  <c r="J51" i="11"/>
  <c r="I52" i="11" s="1"/>
  <c r="J52" i="11" s="1"/>
  <c r="I53" i="11" s="1"/>
  <c r="K51" i="11"/>
  <c r="E69" i="12" l="1"/>
  <c r="F68" i="12"/>
  <c r="G68" i="12" s="1"/>
  <c r="K52" i="11"/>
  <c r="L52" i="11"/>
  <c r="M52" i="11" s="1"/>
  <c r="N52" i="11" s="1"/>
  <c r="L53" i="11"/>
  <c r="M53" i="11" s="1"/>
  <c r="N53" i="11" s="1"/>
  <c r="K53" i="11"/>
  <c r="J53" i="11"/>
  <c r="L54" i="11" s="1"/>
  <c r="M54" i="11" s="1"/>
  <c r="N54" i="11" s="1"/>
  <c r="E70" i="12" l="1"/>
  <c r="F69" i="12"/>
  <c r="G69" i="12" s="1"/>
  <c r="I54" i="11"/>
  <c r="F70" i="12" l="1"/>
  <c r="G70" i="12" s="1"/>
  <c r="E71" i="12"/>
  <c r="J54" i="11"/>
  <c r="L55" i="11" s="1"/>
  <c r="M55" i="11" s="1"/>
  <c r="N55" i="11" s="1"/>
  <c r="K54" i="11"/>
  <c r="F71" i="12" l="1"/>
  <c r="G71" i="12" s="1"/>
  <c r="E72" i="12"/>
  <c r="I55" i="11"/>
  <c r="K55" i="11" s="1"/>
  <c r="E73" i="12" l="1"/>
  <c r="F72" i="12"/>
  <c r="G72" i="12" s="1"/>
  <c r="J55" i="11"/>
  <c r="I56" i="11" s="1"/>
  <c r="K56" i="11" s="1"/>
  <c r="E74" i="12" l="1"/>
  <c r="F73" i="12"/>
  <c r="G73" i="12" s="1"/>
  <c r="J56" i="11"/>
  <c r="I57" i="11" s="1"/>
  <c r="J57" i="11" s="1"/>
  <c r="I58" i="11" s="1"/>
  <c r="L56" i="11"/>
  <c r="M56" i="11" s="1"/>
  <c r="N56" i="11" s="1"/>
  <c r="F74" i="12" l="1"/>
  <c r="G74" i="12" s="1"/>
  <c r="E75" i="12"/>
  <c r="K57" i="11"/>
  <c r="L57" i="11"/>
  <c r="M57" i="11" s="1"/>
  <c r="N57" i="11" s="1"/>
  <c r="J58" i="11"/>
  <c r="I59" i="11" s="1"/>
  <c r="K58" i="11"/>
  <c r="L58" i="11"/>
  <c r="M58" i="11" s="1"/>
  <c r="N58" i="11" s="1"/>
  <c r="F75" i="12" l="1"/>
  <c r="G75" i="12" s="1"/>
  <c r="E76" i="12"/>
  <c r="L59" i="11"/>
  <c r="M59" i="11" s="1"/>
  <c r="N59" i="11" s="1"/>
  <c r="K59" i="11"/>
  <c r="J59" i="11"/>
  <c r="I60" i="11" s="1"/>
  <c r="E77" i="12" l="1"/>
  <c r="F76" i="12"/>
  <c r="G76" i="12" s="1"/>
  <c r="L60" i="11"/>
  <c r="M60" i="11" s="1"/>
  <c r="N60" i="11" s="1"/>
  <c r="K60" i="11"/>
  <c r="J60" i="11"/>
  <c r="I61" i="11" s="1"/>
  <c r="E78" i="12" l="1"/>
  <c r="F77" i="12"/>
  <c r="G77" i="12" s="1"/>
  <c r="L61" i="11"/>
  <c r="M61" i="11" s="1"/>
  <c r="N61" i="11" s="1"/>
  <c r="K61" i="11"/>
  <c r="J61" i="11"/>
  <c r="I62" i="11" s="1"/>
  <c r="F78" i="12" l="1"/>
  <c r="G78" i="12" s="1"/>
  <c r="E79" i="12"/>
  <c r="L62" i="11"/>
  <c r="M62" i="11" s="1"/>
  <c r="N62" i="11" s="1"/>
  <c r="J62" i="11"/>
  <c r="I63" i="11" s="1"/>
  <c r="K62" i="11"/>
  <c r="F79" i="12" l="1"/>
  <c r="G79" i="12" s="1"/>
  <c r="E80" i="12"/>
  <c r="L63" i="11"/>
  <c r="M63" i="11" s="1"/>
  <c r="N63" i="11" s="1"/>
  <c r="K63" i="11"/>
  <c r="J63" i="11"/>
  <c r="I64" i="11" s="1"/>
  <c r="E81" i="12" l="1"/>
  <c r="F80" i="12"/>
  <c r="G80" i="12" s="1"/>
  <c r="L64" i="11"/>
  <c r="M64" i="11" s="1"/>
  <c r="N64" i="11" s="1"/>
  <c r="K64" i="11"/>
  <c r="J64" i="11"/>
  <c r="I65" i="11" s="1"/>
  <c r="E82" i="12" l="1"/>
  <c r="F81" i="12"/>
  <c r="G81" i="12" s="1"/>
  <c r="L65" i="11"/>
  <c r="M65" i="11" s="1"/>
  <c r="N65" i="11" s="1"/>
  <c r="K65" i="11"/>
  <c r="J65" i="11"/>
  <c r="I66" i="11" s="1"/>
  <c r="F82" i="12" l="1"/>
  <c r="G82" i="12" s="1"/>
  <c r="E83" i="12"/>
  <c r="L66" i="11"/>
  <c r="M66" i="11" s="1"/>
  <c r="N66" i="11" s="1"/>
  <c r="J66" i="11"/>
  <c r="I67" i="11" s="1"/>
  <c r="K66" i="11"/>
  <c r="F83" i="12" l="1"/>
  <c r="G83" i="12" s="1"/>
  <c r="E84" i="12"/>
  <c r="L67" i="11"/>
  <c r="M67" i="11" s="1"/>
  <c r="N67" i="11" s="1"/>
  <c r="K67" i="11"/>
  <c r="J67" i="11"/>
  <c r="I68" i="11" s="1"/>
  <c r="E85" i="12" l="1"/>
  <c r="F84" i="12"/>
  <c r="G84" i="12" s="1"/>
  <c r="L68" i="11"/>
  <c r="M68" i="11" s="1"/>
  <c r="N68" i="11" s="1"/>
  <c r="K68" i="11"/>
  <c r="J68" i="11"/>
  <c r="I69" i="11" s="1"/>
  <c r="E86" i="12" l="1"/>
  <c r="F85" i="12"/>
  <c r="G85" i="12" s="1"/>
  <c r="K69" i="11"/>
  <c r="J69" i="11"/>
  <c r="L70" i="11" s="1"/>
  <c r="M70" i="11" s="1"/>
  <c r="N70" i="11" s="1"/>
  <c r="L69" i="11"/>
  <c r="M69" i="11" s="1"/>
  <c r="N69" i="11" s="1"/>
  <c r="F86" i="12" l="1"/>
  <c r="G86" i="12" s="1"/>
  <c r="E87" i="12"/>
  <c r="I70" i="11"/>
  <c r="J70" i="11" s="1"/>
  <c r="I71" i="11" s="1"/>
  <c r="F87" i="12" l="1"/>
  <c r="G87" i="12" s="1"/>
  <c r="E88" i="12"/>
  <c r="K70" i="11"/>
  <c r="L71" i="11"/>
  <c r="M71" i="11" s="1"/>
  <c r="N71" i="11" s="1"/>
  <c r="J71" i="11"/>
  <c r="I72" i="11" s="1"/>
  <c r="K71" i="11"/>
  <c r="E89" i="12" l="1"/>
  <c r="F88" i="12"/>
  <c r="G88" i="12" s="1"/>
  <c r="L72" i="11"/>
  <c r="M72" i="11" s="1"/>
  <c r="N72" i="11" s="1"/>
  <c r="J72" i="11"/>
  <c r="I73" i="11" s="1"/>
  <c r="K72" i="11"/>
  <c r="E90" i="12" l="1"/>
  <c r="F89" i="12"/>
  <c r="G89" i="12" s="1"/>
  <c r="L73" i="11"/>
  <c r="M73" i="11" s="1"/>
  <c r="N73" i="11" s="1"/>
  <c r="J73" i="11"/>
  <c r="L74" i="11" s="1"/>
  <c r="M74" i="11" s="1"/>
  <c r="N74" i="11" s="1"/>
  <c r="K73" i="11"/>
  <c r="F90" i="12" l="1"/>
  <c r="G90" i="12" s="1"/>
  <c r="E91" i="12"/>
  <c r="I74" i="11"/>
  <c r="F91" i="12" l="1"/>
  <c r="G91" i="12" s="1"/>
  <c r="E92" i="12"/>
  <c r="K74" i="11"/>
  <c r="J74" i="11"/>
  <c r="L75" i="11" s="1"/>
  <c r="M75" i="11" s="1"/>
  <c r="N75" i="11" s="1"/>
  <c r="E93" i="12" l="1"/>
  <c r="F92" i="12"/>
  <c r="G92" i="12" s="1"/>
  <c r="I75" i="11"/>
  <c r="E94" i="12" l="1"/>
  <c r="F93" i="12"/>
  <c r="G93" i="12" s="1"/>
  <c r="J75" i="11"/>
  <c r="I76" i="11" s="1"/>
  <c r="K75" i="11"/>
  <c r="F94" i="12" l="1"/>
  <c r="G94" i="12" s="1"/>
  <c r="E95" i="12"/>
  <c r="L76" i="11"/>
  <c r="M76" i="11" s="1"/>
  <c r="N76" i="11" s="1"/>
  <c r="J76" i="11"/>
  <c r="I77" i="11" s="1"/>
  <c r="K76" i="11"/>
  <c r="F95" i="12" l="1"/>
  <c r="G95" i="12" s="1"/>
  <c r="E96" i="12"/>
  <c r="L77" i="11"/>
  <c r="M77" i="11" s="1"/>
  <c r="N77" i="11" s="1"/>
  <c r="J77" i="11"/>
  <c r="I78" i="11" s="1"/>
  <c r="K77" i="11"/>
  <c r="E97" i="12" l="1"/>
  <c r="F96" i="12"/>
  <c r="G96" i="12" s="1"/>
  <c r="L78" i="11"/>
  <c r="M78" i="11" s="1"/>
  <c r="N78" i="11" s="1"/>
  <c r="J78" i="11"/>
  <c r="I79" i="11" s="1"/>
  <c r="K78" i="11"/>
  <c r="E98" i="12" l="1"/>
  <c r="F97" i="12"/>
  <c r="G97" i="12" s="1"/>
  <c r="L79" i="11"/>
  <c r="M79" i="11" s="1"/>
  <c r="N79" i="11" s="1"/>
  <c r="K79" i="11"/>
  <c r="J79" i="11"/>
  <c r="I80" i="11" s="1"/>
  <c r="F98" i="12" l="1"/>
  <c r="G98" i="12" s="1"/>
  <c r="E99" i="12"/>
  <c r="L80" i="11"/>
  <c r="M80" i="11" s="1"/>
  <c r="N80" i="11" s="1"/>
  <c r="K80" i="11"/>
  <c r="J80" i="11"/>
  <c r="I81" i="11" s="1"/>
  <c r="F99" i="12" l="1"/>
  <c r="G99" i="12" s="1"/>
  <c r="E100" i="12"/>
  <c r="K81" i="11"/>
  <c r="J81" i="11"/>
  <c r="I82" i="11" s="1"/>
  <c r="L81" i="11"/>
  <c r="M81" i="11" s="1"/>
  <c r="N81" i="11" s="1"/>
  <c r="E101" i="12" l="1"/>
  <c r="F100" i="12"/>
  <c r="G100" i="12" s="1"/>
  <c r="L82" i="11"/>
  <c r="M82" i="11" s="1"/>
  <c r="N82" i="11" s="1"/>
  <c r="J82" i="11"/>
  <c r="I83" i="11" s="1"/>
  <c r="K82" i="11"/>
  <c r="E102" i="12" l="1"/>
  <c r="F101" i="12"/>
  <c r="G101" i="12" s="1"/>
  <c r="L83" i="11"/>
  <c r="M83" i="11" s="1"/>
  <c r="N83" i="11" s="1"/>
  <c r="K83" i="11"/>
  <c r="J83" i="11"/>
  <c r="I84" i="11" s="1"/>
  <c r="F102" i="12" l="1"/>
  <c r="G102" i="12" s="1"/>
  <c r="E103" i="12"/>
  <c r="J84" i="11"/>
  <c r="I85" i="11" s="1"/>
  <c r="K84" i="11"/>
  <c r="L84" i="11"/>
  <c r="M84" i="11" s="1"/>
  <c r="N84" i="11" s="1"/>
  <c r="F103" i="12" l="1"/>
  <c r="G103" i="12" s="1"/>
  <c r="E104" i="12"/>
  <c r="L85" i="11"/>
  <c r="M85" i="11" s="1"/>
  <c r="N85" i="11" s="1"/>
  <c r="J85" i="11"/>
  <c r="I86" i="11" s="1"/>
  <c r="K85" i="11"/>
  <c r="E105" i="12" l="1"/>
  <c r="F105" i="12" s="1"/>
  <c r="G105" i="12" s="1"/>
  <c r="H4" i="12" s="1"/>
  <c r="F104" i="12"/>
  <c r="G104" i="12" s="1"/>
  <c r="L86" i="11"/>
  <c r="M86" i="11" s="1"/>
  <c r="N86" i="11" s="1"/>
  <c r="J86" i="11"/>
  <c r="I87" i="11" s="1"/>
  <c r="K86" i="11"/>
  <c r="L87" i="11" l="1"/>
  <c r="M87" i="11" s="1"/>
  <c r="N87" i="11" s="1"/>
  <c r="J87" i="11"/>
  <c r="I88" i="11" s="1"/>
  <c r="K87" i="11"/>
  <c r="L88" i="11" l="1"/>
  <c r="M88" i="11" s="1"/>
  <c r="N88" i="11" s="1"/>
  <c r="J88" i="11"/>
  <c r="I89" i="11" s="1"/>
  <c r="K88" i="11"/>
  <c r="L89" i="11" l="1"/>
  <c r="M89" i="11" s="1"/>
  <c r="N89" i="11" s="1"/>
  <c r="J89" i="11"/>
  <c r="I90" i="11" s="1"/>
  <c r="K89" i="11"/>
  <c r="L90" i="11" l="1"/>
  <c r="M90" i="11" s="1"/>
  <c r="N90" i="11" s="1"/>
  <c r="K90" i="11"/>
  <c r="J90" i="11"/>
  <c r="I91" i="11" s="1"/>
  <c r="L91" i="11" l="1"/>
  <c r="M91" i="11" s="1"/>
  <c r="N91" i="11" s="1"/>
  <c r="K91" i="11"/>
  <c r="J91" i="11"/>
  <c r="I92" i="11" s="1"/>
  <c r="J92" i="11" l="1"/>
  <c r="I93" i="11" s="1"/>
  <c r="K92" i="11"/>
  <c r="L92" i="11"/>
  <c r="M92" i="11" s="1"/>
  <c r="N92" i="11" s="1"/>
  <c r="L93" i="11" l="1"/>
  <c r="M93" i="11" s="1"/>
  <c r="N93" i="11" s="1"/>
  <c r="K93" i="11"/>
  <c r="J93" i="11"/>
  <c r="L94" i="11" s="1"/>
  <c r="M94" i="11" s="1"/>
  <c r="N94" i="11" s="1"/>
  <c r="I94" i="11" l="1"/>
  <c r="J94" i="11" l="1"/>
  <c r="I95" i="11" s="1"/>
  <c r="K94" i="11"/>
  <c r="L95" i="11" l="1"/>
  <c r="M95" i="11" s="1"/>
  <c r="N95" i="11" s="1"/>
  <c r="J95" i="11"/>
  <c r="I96" i="11" s="1"/>
  <c r="K95" i="11"/>
  <c r="L96" i="11" l="1"/>
  <c r="M96" i="11" s="1"/>
  <c r="N96" i="11" s="1"/>
  <c r="J96" i="11"/>
  <c r="I97" i="11" s="1"/>
  <c r="K96" i="11"/>
  <c r="L97" i="11" l="1"/>
  <c r="M97" i="11" s="1"/>
  <c r="N97" i="11" s="1"/>
  <c r="J97" i="11"/>
  <c r="I98" i="11" s="1"/>
  <c r="K97" i="11"/>
  <c r="L98" i="11" l="1"/>
  <c r="M98" i="11" s="1"/>
  <c r="N98" i="11" s="1"/>
  <c r="J98" i="11"/>
  <c r="L99" i="11" s="1"/>
  <c r="M99" i="11" s="1"/>
  <c r="N99" i="11" s="1"/>
  <c r="K98" i="11"/>
  <c r="I99" i="11" l="1"/>
  <c r="J99" i="11" s="1"/>
  <c r="I100" i="11" s="1"/>
  <c r="K99" i="11" l="1"/>
  <c r="L100" i="11"/>
  <c r="M100" i="11" s="1"/>
  <c r="N100" i="11" s="1"/>
  <c r="J100" i="11"/>
  <c r="I101" i="11" s="1"/>
  <c r="K100" i="11"/>
  <c r="L101" i="11" l="1"/>
  <c r="M101" i="11" s="1"/>
  <c r="N101" i="11" s="1"/>
  <c r="K101" i="11"/>
  <c r="J101" i="11"/>
  <c r="I102" i="11" s="1"/>
  <c r="J102" i="11" l="1"/>
  <c r="I103" i="11" s="1"/>
  <c r="K102" i="11"/>
  <c r="L102" i="11"/>
  <c r="M102" i="11" s="1"/>
  <c r="N102" i="11" s="1"/>
  <c r="L103" i="11" l="1"/>
  <c r="M103" i="11" s="1"/>
  <c r="N103" i="11" s="1"/>
  <c r="K103" i="11"/>
  <c r="J103" i="11"/>
  <c r="I104" i="11" s="1"/>
  <c r="L104" i="11" l="1"/>
  <c r="M104" i="11" s="1"/>
  <c r="N104" i="11" s="1"/>
  <c r="J104" i="11"/>
  <c r="I105" i="11" s="1"/>
  <c r="K104" i="11"/>
  <c r="L105" i="11" l="1"/>
  <c r="M105" i="11" s="1"/>
  <c r="N105" i="11" s="1"/>
  <c r="K105" i="11"/>
  <c r="J105" i="11"/>
  <c r="I106" i="11" s="1"/>
  <c r="J106" i="11" l="1"/>
  <c r="I107" i="11" s="1"/>
  <c r="K106" i="11"/>
  <c r="L106" i="11"/>
  <c r="M106" i="11" s="1"/>
  <c r="N106" i="11" s="1"/>
  <c r="L107" i="11" l="1"/>
  <c r="M107" i="11" s="1"/>
  <c r="N107" i="11" s="1"/>
  <c r="K107" i="11"/>
  <c r="J107" i="11"/>
  <c r="I108" i="11" s="1"/>
  <c r="L108" i="11" l="1"/>
  <c r="M108" i="11" s="1"/>
  <c r="N108" i="11" s="1"/>
  <c r="J108" i="11"/>
  <c r="I109" i="11" s="1"/>
  <c r="K108" i="11"/>
  <c r="L109" i="11" l="1"/>
  <c r="M109" i="11" s="1"/>
  <c r="N109" i="11" s="1"/>
  <c r="O14" i="11" s="1"/>
  <c r="K109" i="11"/>
  <c r="J109" i="11"/>
</calcChain>
</file>

<file path=xl/sharedStrings.xml><?xml version="1.0" encoding="utf-8"?>
<sst xmlns="http://schemas.openxmlformats.org/spreadsheetml/2006/main" count="89" uniqueCount="34">
  <si>
    <t>Trend</t>
  </si>
  <si>
    <t>Forecast</t>
  </si>
  <si>
    <t>Error</t>
  </si>
  <si>
    <t>SSE</t>
  </si>
  <si>
    <t>SUM</t>
  </si>
  <si>
    <t>Seasonal</t>
  </si>
  <si>
    <t>alpha</t>
  </si>
  <si>
    <t>beta</t>
  </si>
  <si>
    <t>gamma</t>
  </si>
  <si>
    <t>Level</t>
  </si>
  <si>
    <t>Sqd Error</t>
  </si>
  <si>
    <t>Q1</t>
  </si>
  <si>
    <t>Q2</t>
  </si>
  <si>
    <t>Q3</t>
  </si>
  <si>
    <t>Q4</t>
  </si>
  <si>
    <t>Year Qtr</t>
  </si>
  <si>
    <t>Revs</t>
  </si>
  <si>
    <t>2 Period MA</t>
  </si>
  <si>
    <t>Smoothed MA Forecast</t>
  </si>
  <si>
    <t>2 Period MA Forecast</t>
  </si>
  <si>
    <t>Period</t>
  </si>
  <si>
    <t>Date</t>
  </si>
  <si>
    <t>NOTE:  Answer to Q3 at bottom of spreadsheet</t>
  </si>
  <si>
    <t>p</t>
  </si>
  <si>
    <t>q</t>
  </si>
  <si>
    <t>m</t>
  </si>
  <si>
    <t>Year</t>
  </si>
  <si>
    <t>Market Penetration</t>
  </si>
  <si>
    <t>Adoptions</t>
  </si>
  <si>
    <t>Cuml. Adoptions</t>
  </si>
  <si>
    <t>Source of Sales</t>
  </si>
  <si>
    <t>Cumulative Adoptions</t>
  </si>
  <si>
    <t>Innovators</t>
  </si>
  <si>
    <t>Imitators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</si>
</sst>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>
      <alignment readingOrder="1"/>
      <protection locked="0"/>
    </xf>
    <xf numFmtId="4" fontId="2" fillId="0" borderId="0">
      <alignment readingOrder="1"/>
      <protection locked="0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43" fontId="0" fillId="0" borderId="0" xfId="3" applyFont="1"/>
    <xf numFmtId="165" fontId="0" fillId="0" borderId="0" xfId="0" applyNumberFormat="1"/>
    <xf numFmtId="0" fontId="0" fillId="0" borderId="0" xfId="0" applyBorder="1"/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ill="1" applyBorder="1"/>
    <xf numFmtId="166" fontId="0" fillId="2" borderId="0" xfId="3" applyNumberFormat="1" applyFont="1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43" fontId="0" fillId="0" borderId="0" xfId="3" applyNumberFormat="1" applyFont="1"/>
    <xf numFmtId="43" fontId="0" fillId="0" borderId="0" xfId="0" applyNumberFormat="1"/>
    <xf numFmtId="9" fontId="0" fillId="0" borderId="0" xfId="4" applyFont="1"/>
    <xf numFmtId="9" fontId="0" fillId="0" borderId="0" xfId="0" applyNumberFormat="1"/>
    <xf numFmtId="167" fontId="0" fillId="3" borderId="0" xfId="0" applyNumberFormat="1" applyFill="1"/>
    <xf numFmtId="0" fontId="3" fillId="3" borderId="0" xfId="0" applyFont="1" applyFill="1" applyAlignment="1">
      <alignment horizontal="center"/>
    </xf>
  </cellXfs>
  <cellStyles count="5">
    <cellStyle name="_DateRange" xfId="1"/>
    <cellStyle name="_SeriesData" xfId="2"/>
    <cellStyle name="Comma" xfId="3" builtin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 and Cumulative Adoptions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53514489392233E-2"/>
          <c:y val="0.13340079228872206"/>
          <c:w val="0.86431088622544439"/>
          <c:h val="0.78316250528173603"/>
        </c:manualLayout>
      </c:layout>
      <c:scatterChart>
        <c:scatterStyle val="smoothMarker"/>
        <c:varyColors val="0"/>
        <c:ser>
          <c:idx val="1"/>
          <c:order val="0"/>
          <c:tx>
            <c:v>Cuml. Adoptions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'Bass Q1'!$I$9:$I$29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'Bass Q1'!$K$9:$K$29</c:f>
              <c:numCache>
                <c:formatCode>_(* #,##0.00_);_(* \(#,##0.00\);_(* "-"??_);_(@_)</c:formatCode>
                <c:ptCount val="21"/>
                <c:pt idx="0" formatCode="General">
                  <c:v>0</c:v>
                </c:pt>
                <c:pt idx="1">
                  <c:v>0.75</c:v>
                </c:pt>
                <c:pt idx="2">
                  <c:v>1.7685</c:v>
                </c:pt>
                <c:pt idx="3">
                  <c:v>3.1228035240000001</c:v>
                </c:pt>
                <c:pt idx="4">
                  <c:v>4.8722103982878906</c:v>
                </c:pt>
                <c:pt idx="5">
                  <c:v>7.0451132990114562</c:v>
                </c:pt>
                <c:pt idx="6">
                  <c:v>9.6076672773111653</c:v>
                </c:pt>
                <c:pt idx="7">
                  <c:v>12.435587841732044</c:v>
                </c:pt>
                <c:pt idx="8">
                  <c:v>15.312453823661958</c:v>
                </c:pt>
                <c:pt idx="9">
                  <c:v>17.976521864788406</c:v>
                </c:pt>
                <c:pt idx="10">
                  <c:v>20.207349541076667</c:v>
                </c:pt>
                <c:pt idx="11">
                  <c:v>21.900677263671014</c:v>
                </c:pt>
                <c:pt idx="12">
                  <c:v>23.079693217509664</c:v>
                </c:pt>
                <c:pt idx="13">
                  <c:v>23.846423883758455</c:v>
                </c:pt>
                <c:pt idx="14">
                  <c:v>24.321169808046911</c:v>
                </c:pt>
                <c:pt idx="15">
                  <c:v>24.605693823714624</c:v>
                </c:pt>
                <c:pt idx="16">
                  <c:v>24.772757841746824</c:v>
                </c:pt>
                <c:pt idx="17">
                  <c:v>24.869645745819888</c:v>
                </c:pt>
                <c:pt idx="18">
                  <c:v>24.925426199412009</c:v>
                </c:pt>
                <c:pt idx="19">
                  <c:v>24.957403953637098</c:v>
                </c:pt>
                <c:pt idx="20">
                  <c:v>24.975691222802496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24-4337-A390-C6605E68E8BD}"/>
            </c:ext>
          </c:extLst>
        </c:ser>
        <c:ser>
          <c:idx val="0"/>
          <c:order val="1"/>
          <c:tx>
            <c:v>Adoptions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'Bass Q1'!$I$9:$I$29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'Bass Q1'!$J$9:$J$29</c:f>
              <c:numCache>
                <c:formatCode>_(* #,##0.00_);_(* \(#,##0.00\);_(* "-"??_);_(@_)</c:formatCode>
                <c:ptCount val="21"/>
                <c:pt idx="0" formatCode="General">
                  <c:v>0</c:v>
                </c:pt>
                <c:pt idx="1">
                  <c:v>0.75</c:v>
                </c:pt>
                <c:pt idx="2">
                  <c:v>1.0185</c:v>
                </c:pt>
                <c:pt idx="3">
                  <c:v>1.3543035239999999</c:v>
                </c:pt>
                <c:pt idx="4">
                  <c:v>1.749406874287891</c:v>
                </c:pt>
                <c:pt idx="5">
                  <c:v>2.1729029007235652</c:v>
                </c:pt>
                <c:pt idx="6">
                  <c:v>2.5625539782997091</c:v>
                </c:pt>
                <c:pt idx="7">
                  <c:v>2.8279205644208791</c:v>
                </c:pt>
                <c:pt idx="8">
                  <c:v>2.8768659819299147</c:v>
                </c:pt>
                <c:pt idx="9">
                  <c:v>2.6640680411264492</c:v>
                </c:pt>
                <c:pt idx="10">
                  <c:v>2.2308276762882597</c:v>
                </c:pt>
                <c:pt idx="11">
                  <c:v>1.6933277225943453</c:v>
                </c:pt>
                <c:pt idx="12">
                  <c:v>1.1790159538386504</c:v>
                </c:pt>
                <c:pt idx="13">
                  <c:v>0.76673066624879027</c:v>
                </c:pt>
                <c:pt idx="14">
                  <c:v>0.47474592428845774</c:v>
                </c:pt>
                <c:pt idx="15">
                  <c:v>0.28452401566771535</c:v>
                </c:pt>
                <c:pt idx="16">
                  <c:v>0.16706401803220139</c:v>
                </c:pt>
                <c:pt idx="17">
                  <c:v>9.6887904073064135E-2</c:v>
                </c:pt>
                <c:pt idx="18">
                  <c:v>5.578045359212247E-2</c:v>
                </c:pt>
                <c:pt idx="19">
                  <c:v>3.1977754225090749E-2</c:v>
                </c:pt>
                <c:pt idx="20">
                  <c:v>1.828726916539658E-2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24-4337-A390-C6605E68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94104"/>
        <c:axId val="783494496"/>
      </c:scatterChart>
      <c:valAx>
        <c:axId val="7834941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94496"/>
        <c:crosses val="autoZero"/>
        <c:crossBetween val="midCat"/>
      </c:valAx>
      <c:valAx>
        <c:axId val="7834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9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53811976832153"/>
          <c:y val="0.39271052461657141"/>
          <c:w val="0.19882547392134187"/>
          <c:h val="0.10429569962854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 and Cumulative Adoptions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53514489392233E-2"/>
          <c:y val="0.13340079228872206"/>
          <c:w val="0.86431088622544439"/>
          <c:h val="0.78316250528173603"/>
        </c:manualLayout>
      </c:layout>
      <c:scatterChart>
        <c:scatterStyle val="smoothMarker"/>
        <c:varyColors val="0"/>
        <c:ser>
          <c:idx val="0"/>
          <c:order val="0"/>
          <c:tx>
            <c:v>Adoptions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'Bass Q2'!$I$9:$I$29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'Bass Q2'!$J$9:$J$29</c:f>
              <c:numCache>
                <c:formatCode>_(* #,##0.00_);_(* \(#,##0.00\);_(* "-"??_);_(@_)</c:formatCode>
                <c:ptCount val="21"/>
                <c:pt idx="0" formatCode="General">
                  <c:v>0</c:v>
                </c:pt>
                <c:pt idx="1">
                  <c:v>10</c:v>
                </c:pt>
                <c:pt idx="2">
                  <c:v>6.18</c:v>
                </c:pt>
                <c:pt idx="3">
                  <c:v>3.6992491199999997</c:v>
                </c:pt>
                <c:pt idx="4">
                  <c:v>2.1704563709099745</c:v>
                </c:pt>
                <c:pt idx="5">
                  <c:v>1.2581815536802701</c:v>
                </c:pt>
                <c:pt idx="6">
                  <c:v>0.72417267532155516</c:v>
                </c:pt>
                <c:pt idx="7">
                  <c:v>0.41509003037494607</c:v>
                </c:pt>
                <c:pt idx="8">
                  <c:v>0.23735883529837032</c:v>
                </c:pt>
                <c:pt idx="9">
                  <c:v>0.13554186639931753</c:v>
                </c:pt>
                <c:pt idx="10">
                  <c:v>7.7339447438897868E-2</c:v>
                </c:pt>
                <c:pt idx="11">
                  <c:v>4.4109708648679358E-2</c:v>
                </c:pt>
                <c:pt idx="12">
                  <c:v>2.5151061774007943E-2</c:v>
                </c:pt>
                <c:pt idx="13">
                  <c:v>1.433887735282624E-2</c:v>
                </c:pt>
                <c:pt idx="14">
                  <c:v>8.1740610277171166E-3</c:v>
                </c:pt>
                <c:pt idx="15">
                  <c:v>4.659507549715336E-3</c:v>
                </c:pt>
                <c:pt idx="16">
                  <c:v>2.6560144315235235E-3</c:v>
                </c:pt>
                <c:pt idx="17">
                  <c:v>1.5139591348173331E-3</c:v>
                </c:pt>
                <c:pt idx="18">
                  <c:v>8.6296674944630336E-4</c:v>
                </c:pt>
                <c:pt idx="19">
                  <c:v>4.9189431008356266E-4</c:v>
                </c:pt>
                <c:pt idx="20">
                  <c:v>2.8038081687498106E-4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7-4F73-9088-7DBC9FCD4572}"/>
            </c:ext>
          </c:extLst>
        </c:ser>
        <c:ser>
          <c:idx val="1"/>
          <c:order val="1"/>
          <c:tx>
            <c:v>Cuml. Adoptions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'Bass Q2'!$I$9:$I$29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'Bass Q2'!$K$9:$K$29</c:f>
              <c:numCache>
                <c:formatCode>_(* #,##0.00_);_(* \(#,##0.00\);_(* "-"??_);_(@_)</c:formatCode>
                <c:ptCount val="21"/>
                <c:pt idx="0" formatCode="General">
                  <c:v>0</c:v>
                </c:pt>
                <c:pt idx="1">
                  <c:v>10</c:v>
                </c:pt>
                <c:pt idx="2">
                  <c:v>16.18</c:v>
                </c:pt>
                <c:pt idx="3">
                  <c:v>19.879249120000001</c:v>
                </c:pt>
                <c:pt idx="4">
                  <c:v>22.049705490909975</c:v>
                </c:pt>
                <c:pt idx="5">
                  <c:v>23.307887044590245</c:v>
                </c:pt>
                <c:pt idx="6">
                  <c:v>24.0320597199118</c:v>
                </c:pt>
                <c:pt idx="7">
                  <c:v>24.447149750286744</c:v>
                </c:pt>
                <c:pt idx="8">
                  <c:v>24.684508585585114</c:v>
                </c:pt>
                <c:pt idx="9">
                  <c:v>24.820050451984432</c:v>
                </c:pt>
                <c:pt idx="10">
                  <c:v>24.897389899423331</c:v>
                </c:pt>
                <c:pt idx="11">
                  <c:v>24.941499608072011</c:v>
                </c:pt>
                <c:pt idx="12">
                  <c:v>24.966650669846018</c:v>
                </c:pt>
                <c:pt idx="13">
                  <c:v>24.980989547198845</c:v>
                </c:pt>
                <c:pt idx="14">
                  <c:v>24.989163608226562</c:v>
                </c:pt>
                <c:pt idx="15">
                  <c:v>24.993823115776276</c:v>
                </c:pt>
                <c:pt idx="16">
                  <c:v>24.996479130207799</c:v>
                </c:pt>
                <c:pt idx="17">
                  <c:v>24.997993089342618</c:v>
                </c:pt>
                <c:pt idx="18">
                  <c:v>24.998856056092063</c:v>
                </c:pt>
                <c:pt idx="19">
                  <c:v>24.999347950402147</c:v>
                </c:pt>
                <c:pt idx="20">
                  <c:v>24.999628331219022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7-4F73-9088-7DBC9FCD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74160"/>
        <c:axId val="896260960"/>
      </c:scatterChart>
      <c:valAx>
        <c:axId val="74797416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60960"/>
        <c:crosses val="autoZero"/>
        <c:crossBetween val="midCat"/>
      </c:valAx>
      <c:valAx>
        <c:axId val="89626096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53811976832153"/>
          <c:y val="0.39271052461657141"/>
          <c:w val="0.19894509908092636"/>
          <c:h val="0.10928265696053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'Q1.  2 Period MA'!$B$1</c:f>
              <c:strCache>
                <c:ptCount val="1"/>
                <c:pt idx="0">
                  <c:v>Revs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'Q1.  2 Period MA'!$B$4:$B$105</c:f>
              <c:numCache>
                <c:formatCode>General</c:formatCode>
                <c:ptCount val="102"/>
                <c:pt idx="0">
                  <c:v>32.568999890000001</c:v>
                </c:pt>
                <c:pt idx="1">
                  <c:v>41.466999889999997</c:v>
                </c:pt>
                <c:pt idx="2">
                  <c:v>67.620999810000001</c:v>
                </c:pt>
                <c:pt idx="3">
                  <c:v>78.764999869999997</c:v>
                </c:pt>
                <c:pt idx="4">
                  <c:v>90.718999859999997</c:v>
                </c:pt>
                <c:pt idx="5">
                  <c:v>97.677999970000002</c:v>
                </c:pt>
                <c:pt idx="6">
                  <c:v>133.553</c:v>
                </c:pt>
                <c:pt idx="7">
                  <c:v>131.0189996</c:v>
                </c:pt>
                <c:pt idx="8">
                  <c:v>142.6809998</c:v>
                </c:pt>
                <c:pt idx="9">
                  <c:v>175.80799959999999</c:v>
                </c:pt>
                <c:pt idx="10">
                  <c:v>214.2929997</c:v>
                </c:pt>
                <c:pt idx="11">
                  <c:v>227.98199990000001</c:v>
                </c:pt>
                <c:pt idx="12">
                  <c:v>267.28399940000003</c:v>
                </c:pt>
                <c:pt idx="13">
                  <c:v>273.2099991</c:v>
                </c:pt>
                <c:pt idx="14">
                  <c:v>316.2279997</c:v>
                </c:pt>
                <c:pt idx="15">
                  <c:v>300.10199929999999</c:v>
                </c:pt>
                <c:pt idx="16">
                  <c:v>422.14299970000002</c:v>
                </c:pt>
                <c:pt idx="17">
                  <c:v>477.39899919999999</c:v>
                </c:pt>
                <c:pt idx="18">
                  <c:v>698.29599949999999</c:v>
                </c:pt>
                <c:pt idx="19">
                  <c:v>435.34399989999997</c:v>
                </c:pt>
                <c:pt idx="20">
                  <c:v>374.92899990000001</c:v>
                </c:pt>
                <c:pt idx="21">
                  <c:v>409.70899960000003</c:v>
                </c:pt>
                <c:pt idx="22">
                  <c:v>533.88999939999997</c:v>
                </c:pt>
                <c:pt idx="23">
                  <c:v>408.9429998</c:v>
                </c:pt>
                <c:pt idx="24">
                  <c:v>448.27899930000001</c:v>
                </c:pt>
                <c:pt idx="25">
                  <c:v>510.78599930000001</c:v>
                </c:pt>
                <c:pt idx="26">
                  <c:v>662.25299840000002</c:v>
                </c:pt>
                <c:pt idx="27">
                  <c:v>575.32699969999999</c:v>
                </c:pt>
                <c:pt idx="28">
                  <c:v>637.06399920000001</c:v>
                </c:pt>
                <c:pt idx="29">
                  <c:v>786.42399980000005</c:v>
                </c:pt>
                <c:pt idx="30">
                  <c:v>1042.441998</c:v>
                </c:pt>
                <c:pt idx="31">
                  <c:v>867.16099929999996</c:v>
                </c:pt>
                <c:pt idx="32">
                  <c:v>993.05099870000004</c:v>
                </c:pt>
                <c:pt idx="33">
                  <c:v>1168.7189980000001</c:v>
                </c:pt>
                <c:pt idx="34">
                  <c:v>1405.1369970000001</c:v>
                </c:pt>
                <c:pt idx="35">
                  <c:v>1246.9169999999999</c:v>
                </c:pt>
                <c:pt idx="36">
                  <c:v>1248.211998</c:v>
                </c:pt>
                <c:pt idx="37">
                  <c:v>1383.7469980000001</c:v>
                </c:pt>
                <c:pt idx="38">
                  <c:v>1493.3829989999999</c:v>
                </c:pt>
                <c:pt idx="39">
                  <c:v>1346.202</c:v>
                </c:pt>
                <c:pt idx="40">
                  <c:v>1364.759998</c:v>
                </c:pt>
                <c:pt idx="41">
                  <c:v>1354.0899959999999</c:v>
                </c:pt>
                <c:pt idx="42">
                  <c:v>1675.505997</c:v>
                </c:pt>
                <c:pt idx="43">
                  <c:v>1597.6779979999999</c:v>
                </c:pt>
                <c:pt idx="44">
                  <c:v>1528.6039960000001</c:v>
                </c:pt>
                <c:pt idx="45">
                  <c:v>1507.060997</c:v>
                </c:pt>
                <c:pt idx="46">
                  <c:v>1862.6120000000001</c:v>
                </c:pt>
                <c:pt idx="47">
                  <c:v>1716.0249980000001</c:v>
                </c:pt>
                <c:pt idx="48">
                  <c:v>1740.1709980000001</c:v>
                </c:pt>
                <c:pt idx="49">
                  <c:v>1767.733997</c:v>
                </c:pt>
                <c:pt idx="50">
                  <c:v>2000.2919999999999</c:v>
                </c:pt>
                <c:pt idx="51">
                  <c:v>1973.8939969999999</c:v>
                </c:pt>
                <c:pt idx="52">
                  <c:v>1861.9789960000001</c:v>
                </c:pt>
                <c:pt idx="53">
                  <c:v>2140.788994</c:v>
                </c:pt>
                <c:pt idx="54">
                  <c:v>2468.8539959999998</c:v>
                </c:pt>
                <c:pt idx="55">
                  <c:v>2076.6999970000002</c:v>
                </c:pt>
                <c:pt idx="56">
                  <c:v>2149.9079969999998</c:v>
                </c:pt>
                <c:pt idx="57">
                  <c:v>2493.2859960000001</c:v>
                </c:pt>
                <c:pt idx="58">
                  <c:v>2832</c:v>
                </c:pt>
                <c:pt idx="59">
                  <c:v>2652</c:v>
                </c:pt>
                <c:pt idx="60">
                  <c:v>2575</c:v>
                </c:pt>
                <c:pt idx="61">
                  <c:v>3003</c:v>
                </c:pt>
                <c:pt idx="62">
                  <c:v>3148</c:v>
                </c:pt>
                <c:pt idx="63">
                  <c:v>2185</c:v>
                </c:pt>
                <c:pt idx="64">
                  <c:v>2179</c:v>
                </c:pt>
                <c:pt idx="65">
                  <c:v>2321</c:v>
                </c:pt>
                <c:pt idx="66">
                  <c:v>2129</c:v>
                </c:pt>
                <c:pt idx="67">
                  <c:v>1601</c:v>
                </c:pt>
                <c:pt idx="68">
                  <c:v>1737</c:v>
                </c:pt>
                <c:pt idx="69">
                  <c:v>1614</c:v>
                </c:pt>
                <c:pt idx="70">
                  <c:v>1578</c:v>
                </c:pt>
                <c:pt idx="71">
                  <c:v>1405</c:v>
                </c:pt>
                <c:pt idx="72">
                  <c:v>1402</c:v>
                </c:pt>
                <c:pt idx="73">
                  <c:v>1556</c:v>
                </c:pt>
                <c:pt idx="74">
                  <c:v>1710</c:v>
                </c:pt>
                <c:pt idx="75">
                  <c:v>1530</c:v>
                </c:pt>
                <c:pt idx="76">
                  <c:v>1558</c:v>
                </c:pt>
                <c:pt idx="77">
                  <c:v>1336</c:v>
                </c:pt>
                <c:pt idx="78">
                  <c:v>2343</c:v>
                </c:pt>
                <c:pt idx="79">
                  <c:v>1945</c:v>
                </c:pt>
                <c:pt idx="80">
                  <c:v>1825</c:v>
                </c:pt>
                <c:pt idx="81">
                  <c:v>1870</c:v>
                </c:pt>
                <c:pt idx="82">
                  <c:v>1007</c:v>
                </c:pt>
                <c:pt idx="83">
                  <c:v>1431</c:v>
                </c:pt>
                <c:pt idx="84">
                  <c:v>1475</c:v>
                </c:pt>
                <c:pt idx="85">
                  <c:v>1450</c:v>
                </c:pt>
                <c:pt idx="86">
                  <c:v>1375</c:v>
                </c:pt>
                <c:pt idx="87">
                  <c:v>1495</c:v>
                </c:pt>
                <c:pt idx="88">
                  <c:v>1429</c:v>
                </c:pt>
                <c:pt idx="89">
                  <c:v>1443</c:v>
                </c:pt>
                <c:pt idx="90">
                  <c:v>1472</c:v>
                </c:pt>
                <c:pt idx="91">
                  <c:v>1475</c:v>
                </c:pt>
                <c:pt idx="92">
                  <c:v>1545</c:v>
                </c:pt>
                <c:pt idx="93">
                  <c:v>1715</c:v>
                </c:pt>
                <c:pt idx="94">
                  <c:v>2006</c:v>
                </c:pt>
                <c:pt idx="95">
                  <c:v>1909</c:v>
                </c:pt>
                <c:pt idx="96">
                  <c:v>2014</c:v>
                </c:pt>
                <c:pt idx="97">
                  <c:v>2350</c:v>
                </c:pt>
                <c:pt idx="98">
                  <c:v>3490</c:v>
                </c:pt>
                <c:pt idx="99">
                  <c:v>3243</c:v>
                </c:pt>
                <c:pt idx="100">
                  <c:v>3520</c:v>
                </c:pt>
                <c:pt idx="101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4B49-B54A-AE92279AD430}"/>
            </c:ext>
          </c:extLst>
        </c:ser>
        <c:ser>
          <c:idx val="1"/>
          <c:order val="1"/>
          <c:tx>
            <c:strRef>
              <c:f>'Q1.  2 Period MA'!$D$1</c:f>
              <c:strCache>
                <c:ptCount val="1"/>
                <c:pt idx="0">
                  <c:v>2 Period 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'Q1.  2 Period MA'!$D$4:$D$105</c:f>
              <c:numCache>
                <c:formatCode>0.00</c:formatCode>
                <c:ptCount val="102"/>
                <c:pt idx="0">
                  <c:v>21.544999955000002</c:v>
                </c:pt>
                <c:pt idx="1">
                  <c:v>28.05949992</c:v>
                </c:pt>
                <c:pt idx="2">
                  <c:v>37.017999889999999</c:v>
                </c:pt>
                <c:pt idx="3">
                  <c:v>54.543999849999999</c:v>
                </c:pt>
                <c:pt idx="4">
                  <c:v>73.192999839999999</c:v>
                </c:pt>
                <c:pt idx="5">
                  <c:v>84.741999864999997</c:v>
                </c:pt>
                <c:pt idx="6">
                  <c:v>94.198499914999999</c:v>
                </c:pt>
                <c:pt idx="7">
                  <c:v>115.615499985</c:v>
                </c:pt>
                <c:pt idx="8">
                  <c:v>132.28599980000001</c:v>
                </c:pt>
                <c:pt idx="9">
                  <c:v>136.84999970000001</c:v>
                </c:pt>
                <c:pt idx="10">
                  <c:v>159.24449970000001</c:v>
                </c:pt>
                <c:pt idx="11">
                  <c:v>195.05049965000001</c:v>
                </c:pt>
                <c:pt idx="12">
                  <c:v>221.1374998</c:v>
                </c:pt>
                <c:pt idx="13">
                  <c:v>247.63299965000002</c:v>
                </c:pt>
                <c:pt idx="14">
                  <c:v>270.24699925000004</c:v>
                </c:pt>
                <c:pt idx="15">
                  <c:v>294.71899940000003</c:v>
                </c:pt>
                <c:pt idx="16">
                  <c:v>308.16499950000002</c:v>
                </c:pt>
                <c:pt idx="17">
                  <c:v>361.1224995</c:v>
                </c:pt>
                <c:pt idx="18">
                  <c:v>449.77099944999998</c:v>
                </c:pt>
                <c:pt idx="19">
                  <c:v>587.84749935000002</c:v>
                </c:pt>
                <c:pt idx="20">
                  <c:v>566.81999969999993</c:v>
                </c:pt>
                <c:pt idx="21">
                  <c:v>405.13649989999999</c:v>
                </c:pt>
                <c:pt idx="22">
                  <c:v>392.31899974999999</c:v>
                </c:pt>
                <c:pt idx="23">
                  <c:v>471.79949950000002</c:v>
                </c:pt>
                <c:pt idx="24">
                  <c:v>471.41649959999995</c:v>
                </c:pt>
                <c:pt idx="25">
                  <c:v>428.61099954999997</c:v>
                </c:pt>
                <c:pt idx="26">
                  <c:v>479.53249930000004</c:v>
                </c:pt>
                <c:pt idx="27">
                  <c:v>586.51949884999999</c:v>
                </c:pt>
                <c:pt idx="28">
                  <c:v>618.78999905000001</c:v>
                </c:pt>
                <c:pt idx="29">
                  <c:v>606.19549944999994</c:v>
                </c:pt>
                <c:pt idx="30">
                  <c:v>711.74399949999997</c:v>
                </c:pt>
                <c:pt idx="31">
                  <c:v>914.43299890000003</c:v>
                </c:pt>
                <c:pt idx="32">
                  <c:v>954.80149864999998</c:v>
                </c:pt>
                <c:pt idx="33">
                  <c:v>930.105999</c:v>
                </c:pt>
                <c:pt idx="34">
                  <c:v>1080.8849983499999</c:v>
                </c:pt>
                <c:pt idx="35">
                  <c:v>1286.9279974999999</c:v>
                </c:pt>
                <c:pt idx="36">
                  <c:v>1326.0269985</c:v>
                </c:pt>
                <c:pt idx="37">
                  <c:v>1247.5644990000001</c:v>
                </c:pt>
                <c:pt idx="38">
                  <c:v>1315.9794980000001</c:v>
                </c:pt>
                <c:pt idx="39">
                  <c:v>1438.5649985</c:v>
                </c:pt>
                <c:pt idx="40">
                  <c:v>1419.7924994999998</c:v>
                </c:pt>
                <c:pt idx="41">
                  <c:v>1355.4809989999999</c:v>
                </c:pt>
                <c:pt idx="42">
                  <c:v>1359.4249970000001</c:v>
                </c:pt>
                <c:pt idx="43">
                  <c:v>1514.7979965</c:v>
                </c:pt>
                <c:pt idx="44">
                  <c:v>1636.5919974999999</c:v>
                </c:pt>
                <c:pt idx="45">
                  <c:v>1563.140997</c:v>
                </c:pt>
                <c:pt idx="46">
                  <c:v>1517.8324965000002</c:v>
                </c:pt>
                <c:pt idx="47">
                  <c:v>1684.8364985000001</c:v>
                </c:pt>
                <c:pt idx="48">
                  <c:v>1789.318499</c:v>
                </c:pt>
                <c:pt idx="49">
                  <c:v>1728.0979980000002</c:v>
                </c:pt>
                <c:pt idx="50">
                  <c:v>1753.9524974999999</c:v>
                </c:pt>
                <c:pt idx="51">
                  <c:v>1884.0129984999999</c:v>
                </c:pt>
                <c:pt idx="52">
                  <c:v>1987.0929984999998</c:v>
                </c:pt>
                <c:pt idx="53">
                  <c:v>1917.9364965</c:v>
                </c:pt>
                <c:pt idx="54">
                  <c:v>2001.3839950000001</c:v>
                </c:pt>
                <c:pt idx="55">
                  <c:v>2304.8214950000001</c:v>
                </c:pt>
                <c:pt idx="56">
                  <c:v>2272.7769964999998</c:v>
                </c:pt>
                <c:pt idx="57">
                  <c:v>2113.303997</c:v>
                </c:pt>
                <c:pt idx="58">
                  <c:v>2321.5969964999999</c:v>
                </c:pt>
                <c:pt idx="59">
                  <c:v>2662.6429980000003</c:v>
                </c:pt>
                <c:pt idx="60">
                  <c:v>2742</c:v>
                </c:pt>
                <c:pt idx="61">
                  <c:v>2613.5</c:v>
                </c:pt>
                <c:pt idx="62">
                  <c:v>2789</c:v>
                </c:pt>
                <c:pt idx="63">
                  <c:v>3075.5</c:v>
                </c:pt>
                <c:pt idx="64">
                  <c:v>2666.5</c:v>
                </c:pt>
                <c:pt idx="65">
                  <c:v>2182</c:v>
                </c:pt>
                <c:pt idx="66">
                  <c:v>2250</c:v>
                </c:pt>
                <c:pt idx="67">
                  <c:v>2225</c:v>
                </c:pt>
                <c:pt idx="68">
                  <c:v>1865</c:v>
                </c:pt>
                <c:pt idx="69">
                  <c:v>1669</c:v>
                </c:pt>
                <c:pt idx="70">
                  <c:v>1675.5</c:v>
                </c:pt>
                <c:pt idx="71">
                  <c:v>1596</c:v>
                </c:pt>
                <c:pt idx="72">
                  <c:v>1491.5</c:v>
                </c:pt>
                <c:pt idx="73">
                  <c:v>1403.5</c:v>
                </c:pt>
                <c:pt idx="74">
                  <c:v>1479</c:v>
                </c:pt>
                <c:pt idx="75">
                  <c:v>1633</c:v>
                </c:pt>
                <c:pt idx="76">
                  <c:v>1620</c:v>
                </c:pt>
                <c:pt idx="77">
                  <c:v>1544</c:v>
                </c:pt>
                <c:pt idx="78">
                  <c:v>1447</c:v>
                </c:pt>
                <c:pt idx="79">
                  <c:v>1839.5</c:v>
                </c:pt>
                <c:pt idx="80">
                  <c:v>2144</c:v>
                </c:pt>
                <c:pt idx="81">
                  <c:v>1885</c:v>
                </c:pt>
                <c:pt idx="82">
                  <c:v>1847.5</c:v>
                </c:pt>
                <c:pt idx="83">
                  <c:v>1438.5</c:v>
                </c:pt>
                <c:pt idx="84">
                  <c:v>1219</c:v>
                </c:pt>
                <c:pt idx="85">
                  <c:v>1453</c:v>
                </c:pt>
                <c:pt idx="86">
                  <c:v>1462.5</c:v>
                </c:pt>
                <c:pt idx="87">
                  <c:v>1412.5</c:v>
                </c:pt>
                <c:pt idx="88">
                  <c:v>1435</c:v>
                </c:pt>
                <c:pt idx="89">
                  <c:v>1462</c:v>
                </c:pt>
                <c:pt idx="90">
                  <c:v>1436</c:v>
                </c:pt>
                <c:pt idx="91">
                  <c:v>1457.5</c:v>
                </c:pt>
                <c:pt idx="92">
                  <c:v>1473.5</c:v>
                </c:pt>
                <c:pt idx="93">
                  <c:v>1510</c:v>
                </c:pt>
                <c:pt idx="94">
                  <c:v>1630</c:v>
                </c:pt>
                <c:pt idx="95">
                  <c:v>1860.5</c:v>
                </c:pt>
                <c:pt idx="96">
                  <c:v>1957.5</c:v>
                </c:pt>
                <c:pt idx="97">
                  <c:v>1961.5</c:v>
                </c:pt>
                <c:pt idx="98">
                  <c:v>2182</c:v>
                </c:pt>
                <c:pt idx="99">
                  <c:v>2920</c:v>
                </c:pt>
                <c:pt idx="100">
                  <c:v>3366.5</c:v>
                </c:pt>
                <c:pt idx="101">
                  <c:v>3381.5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4B49-B54A-AE92279AD430}"/>
            </c:ext>
          </c:extLst>
        </c:ser>
        <c:ser>
          <c:idx val="2"/>
          <c:order val="2"/>
          <c:tx>
            <c:strRef>
              <c:f>'Q1.  2 Period MA'!$E$1</c:f>
              <c:strCache>
                <c:ptCount val="1"/>
                <c:pt idx="0">
                  <c:v>Smoothed 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'Q1.  2 Period MA'!$E$4:$E$105</c:f>
              <c:numCache>
                <c:formatCode>0.00</c:formatCode>
                <c:ptCount val="102"/>
                <c:pt idx="0">
                  <c:v>21.544999955000002</c:v>
                </c:pt>
                <c:pt idx="1">
                  <c:v>30.50095546783233</c:v>
                </c:pt>
                <c:pt idx="2">
                  <c:v>39.409827617301978</c:v>
                </c:pt>
                <c:pt idx="3">
                  <c:v>62.328732244695367</c:v>
                </c:pt>
                <c:pt idx="4">
                  <c:v>75.681642487544934</c:v>
                </c:pt>
                <c:pt idx="5">
                  <c:v>87.898070685325834</c:v>
                </c:pt>
                <c:pt idx="6">
                  <c:v>95.843336660346722</c:v>
                </c:pt>
                <c:pt idx="7">
                  <c:v>126.4788654398395</c:v>
                </c:pt>
                <c:pt idx="8">
                  <c:v>130.1672943041751</c:v>
                </c:pt>
                <c:pt idx="9">
                  <c:v>140.33349444768891</c:v>
                </c:pt>
                <c:pt idx="10">
                  <c:v>169.15316896302983</c:v>
                </c:pt>
                <c:pt idx="11">
                  <c:v>205.82500480489804</c:v>
                </c:pt>
                <c:pt idx="12">
                  <c:v>223.82546412454673</c:v>
                </c:pt>
                <c:pt idx="13">
                  <c:v>259.13140669300651</c:v>
                </c:pt>
                <c:pt idx="14">
                  <c:v>270.56892919153444</c:v>
                </c:pt>
                <c:pt idx="15">
                  <c:v>307.66259815399638</c:v>
                </c:pt>
                <c:pt idx="16">
                  <c:v>301.52032789038878</c:v>
                </c:pt>
                <c:pt idx="17">
                  <c:v>399.51482071835454</c:v>
                </c:pt>
                <c:pt idx="18">
                  <c:v>462.78833684207444</c:v>
                </c:pt>
                <c:pt idx="19">
                  <c:v>654.11600031556895</c:v>
                </c:pt>
                <c:pt idx="20">
                  <c:v>476.38447684607331</c:v>
                </c:pt>
                <c:pt idx="21">
                  <c:v>393.96151390887167</c:v>
                </c:pt>
                <c:pt idx="22">
                  <c:v>406.75485408669067</c:v>
                </c:pt>
                <c:pt idx="23">
                  <c:v>510.04011463250106</c:v>
                </c:pt>
                <c:pt idx="24">
                  <c:v>427.90828696068047</c:v>
                </c:pt>
                <c:pt idx="25">
                  <c:v>444.45756077702242</c:v>
                </c:pt>
                <c:pt idx="26">
                  <c:v>498.3431329967234</c:v>
                </c:pt>
                <c:pt idx="27">
                  <c:v>631.50436950992741</c:v>
                </c:pt>
                <c:pt idx="28">
                  <c:v>585.86557888835978</c:v>
                </c:pt>
                <c:pt idx="29">
                  <c:v>627.45944475754902</c:v>
                </c:pt>
                <c:pt idx="30">
                  <c:v>756.60308513052746</c:v>
                </c:pt>
                <c:pt idx="31">
                  <c:v>988.82012092420121</c:v>
                </c:pt>
                <c:pt idx="32">
                  <c:v>889.98361081707344</c:v>
                </c:pt>
                <c:pt idx="33">
                  <c:v>973.71609867501388</c:v>
                </c:pt>
                <c:pt idx="34">
                  <c:v>1132.1374794374674</c:v>
                </c:pt>
                <c:pt idx="35">
                  <c:v>1353.9237229725579</c:v>
                </c:pt>
                <c:pt idx="36">
                  <c:v>1266.99089857426</c:v>
                </c:pt>
                <c:pt idx="37">
                  <c:v>1251.7348210058076</c:v>
                </c:pt>
                <c:pt idx="38">
                  <c:v>1358.9822077332401</c:v>
                </c:pt>
                <c:pt idx="39">
                  <c:v>1468.1701172553535</c:v>
                </c:pt>
                <c:pt idx="40">
                  <c:v>1369.0825774727382</c:v>
                </c:pt>
                <c:pt idx="41">
                  <c:v>1365.5708911803956</c:v>
                </c:pt>
                <c:pt idx="42">
                  <c:v>1356.2437515677889</c:v>
                </c:pt>
                <c:pt idx="43">
                  <c:v>1615.6140784797001</c:v>
                </c:pt>
                <c:pt idx="44">
                  <c:v>1601.0427123877266</c:v>
                </c:pt>
                <c:pt idx="45">
                  <c:v>1542.1931183020606</c:v>
                </c:pt>
                <c:pt idx="46">
                  <c:v>1513.6515982269625</c:v>
                </c:pt>
                <c:pt idx="47">
                  <c:v>1797.1488635069645</c:v>
                </c:pt>
                <c:pt idx="48">
                  <c:v>1731.243408609176</c:v>
                </c:pt>
                <c:pt idx="49">
                  <c:v>1738.4962291727181</c:v>
                </c:pt>
                <c:pt idx="50">
                  <c:v>1762.2491454916221</c:v>
                </c:pt>
                <c:pt idx="51">
                  <c:v>1955.6364121547954</c:v>
                </c:pt>
                <c:pt idx="52">
                  <c:v>1970.4689700838167</c:v>
                </c:pt>
                <c:pt idx="53">
                  <c:v>1882.3311446836033</c:v>
                </c:pt>
                <c:pt idx="54">
                  <c:v>2092.303660473533</c:v>
                </c:pt>
                <c:pt idx="55">
                  <c:v>2398.2151330063134</c:v>
                </c:pt>
                <c:pt idx="56">
                  <c:v>2137.0145459460073</c:v>
                </c:pt>
                <c:pt idx="57">
                  <c:v>2147.4892533777283</c:v>
                </c:pt>
                <c:pt idx="58">
                  <c:v>2428.4163453287133</c:v>
                </c:pt>
                <c:pt idx="59">
                  <c:v>2756.2898284794846</c:v>
                </c:pt>
                <c:pt idx="60">
                  <c:v>2671.564223453147</c:v>
                </c:pt>
                <c:pt idx="61">
                  <c:v>2593.1149405724514</c:v>
                </c:pt>
                <c:pt idx="62">
                  <c:v>2926.1077180808234</c:v>
                </c:pt>
                <c:pt idx="63">
                  <c:v>3106.3741746506994</c:v>
                </c:pt>
                <c:pt idx="64">
                  <c:v>2357.8449504581499</c:v>
                </c:pt>
                <c:pt idx="65">
                  <c:v>2212.5503723157299</c:v>
                </c:pt>
                <c:pt idx="66">
                  <c:v>2300.6554200888049</c:v>
                </c:pt>
                <c:pt idx="67">
                  <c:v>2161.2016542219349</c:v>
                </c:pt>
                <c:pt idx="68">
                  <c:v>1706.0908847182222</c:v>
                </c:pt>
                <c:pt idx="69">
                  <c:v>1731.2016124973227</c:v>
                </c:pt>
                <c:pt idx="70">
                  <c:v>1635.986406243039</c:v>
                </c:pt>
                <c:pt idx="71">
                  <c:v>1588.8779449110607</c:v>
                </c:pt>
                <c:pt idx="72">
                  <c:v>1439.4945356109504</c:v>
                </c:pt>
                <c:pt idx="73">
                  <c:v>1409.0337777294258</c:v>
                </c:pt>
                <c:pt idx="74">
                  <c:v>1528.429909469723</c:v>
                </c:pt>
                <c:pt idx="75">
                  <c:v>1675.9384057358832</c:v>
                </c:pt>
                <c:pt idx="76">
                  <c:v>1557.377277552763</c:v>
                </c:pt>
                <c:pt idx="77">
                  <c:v>1557.8831805432546</c:v>
                </c:pt>
                <c:pt idx="78">
                  <c:v>1377.6241179790336</c:v>
                </c:pt>
                <c:pt idx="79">
                  <c:v>2161.90056060594</c:v>
                </c:pt>
                <c:pt idx="80">
                  <c:v>1985.6894046780631</c:v>
                </c:pt>
                <c:pt idx="81">
                  <c:v>1855.1444873916278</c:v>
                </c:pt>
                <c:pt idx="82">
                  <c:v>1867.2131839469041</c:v>
                </c:pt>
                <c:pt idx="83">
                  <c:v>1168.371470194633</c:v>
                </c:pt>
                <c:pt idx="84">
                  <c:v>1381.7322687437875</c:v>
                </c:pt>
                <c:pt idx="85">
                  <c:v>1457.5034640303049</c:v>
                </c:pt>
                <c:pt idx="86">
                  <c:v>1451.4076103978866</c:v>
                </c:pt>
                <c:pt idx="87">
                  <c:v>1389.3336659494012</c:v>
                </c:pt>
                <c:pt idx="88">
                  <c:v>1475.1775513395587</c:v>
                </c:pt>
                <c:pt idx="89">
                  <c:v>1437.6626658236764</c:v>
                </c:pt>
                <c:pt idx="90">
                  <c:v>1441.9987441729252</c:v>
                </c:pt>
                <c:pt idx="91">
                  <c:v>1466.3719221573808</c:v>
                </c:pt>
                <c:pt idx="92">
                  <c:v>1473.3814179642902</c:v>
                </c:pt>
                <c:pt idx="93">
                  <c:v>1531.5647305900036</c:v>
                </c:pt>
                <c:pt idx="94">
                  <c:v>1680.5885079854033</c:v>
                </c:pt>
                <c:pt idx="95">
                  <c:v>1944.9545151543903</c:v>
                </c:pt>
                <c:pt idx="96">
                  <c:v>1915.7448779894046</c:v>
                </c:pt>
                <c:pt idx="97">
                  <c:v>1995.5678557491378</c:v>
                </c:pt>
                <c:pt idx="98">
                  <c:v>2283.5103933892647</c:v>
                </c:pt>
                <c:pt idx="99">
                  <c:v>3263.668893680504</c:v>
                </c:pt>
                <c:pt idx="100">
                  <c:v>3246.8773757747076</c:v>
                </c:pt>
                <c:pt idx="101">
                  <c:v>3468.7636318099349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6-4B49-B54A-AE92279A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41080"/>
        <c:axId val="441081360"/>
      </c:lineChart>
      <c:catAx>
        <c:axId val="43114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81360"/>
        <c:crosses val="autoZero"/>
        <c:auto val="1"/>
        <c:lblAlgn val="ctr"/>
        <c:lblOffset val="100"/>
        <c:noMultiLvlLbl val="0"/>
      </c:catAx>
      <c:valAx>
        <c:axId val="4410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4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Observed vs. Step Ahead Forecast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'Q2-Q3 Holt Winter Model'!$B$14:$B$109</c:f>
              <c:numCache>
                <c:formatCode>General</c:formatCode>
                <c:ptCount val="96"/>
                <c:pt idx="0">
                  <c:v>133.553</c:v>
                </c:pt>
                <c:pt idx="1">
                  <c:v>131.0189996</c:v>
                </c:pt>
                <c:pt idx="2">
                  <c:v>142.6809998</c:v>
                </c:pt>
                <c:pt idx="3">
                  <c:v>175.80799959999999</c:v>
                </c:pt>
                <c:pt idx="4">
                  <c:v>214.2929997</c:v>
                </c:pt>
                <c:pt idx="5">
                  <c:v>227.98199990000001</c:v>
                </c:pt>
                <c:pt idx="6">
                  <c:v>267.28399940000003</c:v>
                </c:pt>
                <c:pt idx="7">
                  <c:v>273.2099991</c:v>
                </c:pt>
                <c:pt idx="8">
                  <c:v>316.2279997</c:v>
                </c:pt>
                <c:pt idx="9">
                  <c:v>300.10199929999999</c:v>
                </c:pt>
                <c:pt idx="10">
                  <c:v>422.14299970000002</c:v>
                </c:pt>
                <c:pt idx="11">
                  <c:v>477.39899919999999</c:v>
                </c:pt>
                <c:pt idx="12">
                  <c:v>698.29599949999999</c:v>
                </c:pt>
                <c:pt idx="13">
                  <c:v>435.34399989999997</c:v>
                </c:pt>
                <c:pt idx="14">
                  <c:v>374.92899990000001</c:v>
                </c:pt>
                <c:pt idx="15">
                  <c:v>409.70899960000003</c:v>
                </c:pt>
                <c:pt idx="16">
                  <c:v>533.88999939999997</c:v>
                </c:pt>
                <c:pt idx="17">
                  <c:v>408.9429998</c:v>
                </c:pt>
                <c:pt idx="18">
                  <c:v>448.27899930000001</c:v>
                </c:pt>
                <c:pt idx="19">
                  <c:v>510.78599930000001</c:v>
                </c:pt>
                <c:pt idx="20">
                  <c:v>662.25299840000002</c:v>
                </c:pt>
                <c:pt idx="21">
                  <c:v>575.32699969999999</c:v>
                </c:pt>
                <c:pt idx="22">
                  <c:v>637.06399920000001</c:v>
                </c:pt>
                <c:pt idx="23">
                  <c:v>786.42399980000005</c:v>
                </c:pt>
                <c:pt idx="24">
                  <c:v>1042.441998</c:v>
                </c:pt>
                <c:pt idx="25">
                  <c:v>867.16099929999996</c:v>
                </c:pt>
                <c:pt idx="26">
                  <c:v>993.05099870000004</c:v>
                </c:pt>
                <c:pt idx="27">
                  <c:v>1168.7189980000001</c:v>
                </c:pt>
                <c:pt idx="28">
                  <c:v>1405.1369970000001</c:v>
                </c:pt>
                <c:pt idx="29">
                  <c:v>1246.9169999999999</c:v>
                </c:pt>
                <c:pt idx="30">
                  <c:v>1248.211998</c:v>
                </c:pt>
                <c:pt idx="31">
                  <c:v>1383.7469980000001</c:v>
                </c:pt>
                <c:pt idx="32">
                  <c:v>1493.3829989999999</c:v>
                </c:pt>
                <c:pt idx="33">
                  <c:v>1346.202</c:v>
                </c:pt>
                <c:pt idx="34">
                  <c:v>1364.759998</c:v>
                </c:pt>
                <c:pt idx="35">
                  <c:v>1354.0899959999999</c:v>
                </c:pt>
                <c:pt idx="36">
                  <c:v>1675.505997</c:v>
                </c:pt>
                <c:pt idx="37">
                  <c:v>1597.6779979999999</c:v>
                </c:pt>
                <c:pt idx="38">
                  <c:v>1528.6039960000001</c:v>
                </c:pt>
                <c:pt idx="39">
                  <c:v>1507.060997</c:v>
                </c:pt>
                <c:pt idx="40">
                  <c:v>1862.6120000000001</c:v>
                </c:pt>
                <c:pt idx="41">
                  <c:v>1716.0249980000001</c:v>
                </c:pt>
                <c:pt idx="42">
                  <c:v>1740.1709980000001</c:v>
                </c:pt>
                <c:pt idx="43">
                  <c:v>1767.733997</c:v>
                </c:pt>
                <c:pt idx="44">
                  <c:v>2000.2919999999999</c:v>
                </c:pt>
                <c:pt idx="45">
                  <c:v>1973.8939969999999</c:v>
                </c:pt>
                <c:pt idx="46">
                  <c:v>1861.9789960000001</c:v>
                </c:pt>
                <c:pt idx="47">
                  <c:v>2140.788994</c:v>
                </c:pt>
                <c:pt idx="48">
                  <c:v>2468.8539959999998</c:v>
                </c:pt>
                <c:pt idx="49">
                  <c:v>2076.6999970000002</c:v>
                </c:pt>
                <c:pt idx="50">
                  <c:v>2149.9079969999998</c:v>
                </c:pt>
                <c:pt idx="51">
                  <c:v>2493.2859960000001</c:v>
                </c:pt>
                <c:pt idx="52">
                  <c:v>2832</c:v>
                </c:pt>
                <c:pt idx="53">
                  <c:v>2652</c:v>
                </c:pt>
                <c:pt idx="54">
                  <c:v>2575</c:v>
                </c:pt>
                <c:pt idx="55">
                  <c:v>3003</c:v>
                </c:pt>
                <c:pt idx="56">
                  <c:v>3148</c:v>
                </c:pt>
                <c:pt idx="57">
                  <c:v>2185</c:v>
                </c:pt>
                <c:pt idx="58">
                  <c:v>2179</c:v>
                </c:pt>
                <c:pt idx="59">
                  <c:v>2321</c:v>
                </c:pt>
                <c:pt idx="60">
                  <c:v>2129</c:v>
                </c:pt>
                <c:pt idx="61">
                  <c:v>1601</c:v>
                </c:pt>
                <c:pt idx="62">
                  <c:v>1737</c:v>
                </c:pt>
                <c:pt idx="63">
                  <c:v>1614</c:v>
                </c:pt>
                <c:pt idx="64">
                  <c:v>1578</c:v>
                </c:pt>
                <c:pt idx="65">
                  <c:v>1405</c:v>
                </c:pt>
                <c:pt idx="66">
                  <c:v>1402</c:v>
                </c:pt>
                <c:pt idx="67">
                  <c:v>1556</c:v>
                </c:pt>
                <c:pt idx="68">
                  <c:v>1710</c:v>
                </c:pt>
                <c:pt idx="69">
                  <c:v>1530</c:v>
                </c:pt>
                <c:pt idx="70">
                  <c:v>1558</c:v>
                </c:pt>
                <c:pt idx="71">
                  <c:v>1336</c:v>
                </c:pt>
                <c:pt idx="72">
                  <c:v>2343</c:v>
                </c:pt>
                <c:pt idx="73">
                  <c:v>1945</c:v>
                </c:pt>
                <c:pt idx="74">
                  <c:v>1825</c:v>
                </c:pt>
                <c:pt idx="75">
                  <c:v>1870</c:v>
                </c:pt>
                <c:pt idx="76">
                  <c:v>1007</c:v>
                </c:pt>
                <c:pt idx="77">
                  <c:v>1431</c:v>
                </c:pt>
                <c:pt idx="78">
                  <c:v>1475</c:v>
                </c:pt>
                <c:pt idx="79">
                  <c:v>1450</c:v>
                </c:pt>
                <c:pt idx="80">
                  <c:v>1375</c:v>
                </c:pt>
                <c:pt idx="81">
                  <c:v>1495</c:v>
                </c:pt>
                <c:pt idx="82">
                  <c:v>1429</c:v>
                </c:pt>
                <c:pt idx="83">
                  <c:v>1443</c:v>
                </c:pt>
                <c:pt idx="84">
                  <c:v>1472</c:v>
                </c:pt>
                <c:pt idx="85">
                  <c:v>1475</c:v>
                </c:pt>
                <c:pt idx="86">
                  <c:v>1545</c:v>
                </c:pt>
                <c:pt idx="87">
                  <c:v>1715</c:v>
                </c:pt>
                <c:pt idx="88">
                  <c:v>2006</c:v>
                </c:pt>
                <c:pt idx="89">
                  <c:v>1909</c:v>
                </c:pt>
                <c:pt idx="90">
                  <c:v>2014</c:v>
                </c:pt>
                <c:pt idx="91">
                  <c:v>2350</c:v>
                </c:pt>
                <c:pt idx="92">
                  <c:v>3490</c:v>
                </c:pt>
                <c:pt idx="93">
                  <c:v>3243</c:v>
                </c:pt>
                <c:pt idx="94">
                  <c:v>3520</c:v>
                </c:pt>
                <c:pt idx="95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5-4D98-A7C4-F2E528BD60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'Q2-Q3 Holt Winter Model'!$L$14:$L$109</c:f>
              <c:numCache>
                <c:formatCode>0.0</c:formatCode>
                <c:ptCount val="96"/>
                <c:pt idx="0">
                  <c:v>126.10001979983804</c:v>
                </c:pt>
                <c:pt idx="1">
                  <c:v>139.57596266561404</c:v>
                </c:pt>
                <c:pt idx="2">
                  <c:v>144.09500728251541</c:v>
                </c:pt>
                <c:pt idx="3">
                  <c:v>150.78504208544447</c:v>
                </c:pt>
                <c:pt idx="4">
                  <c:v>199.3947953278292</c:v>
                </c:pt>
                <c:pt idx="5">
                  <c:v>219.78892385057307</c:v>
                </c:pt>
                <c:pt idx="6">
                  <c:v>241.42858754553356</c:v>
                </c:pt>
                <c:pt idx="7">
                  <c:v>277.06939546748191</c:v>
                </c:pt>
                <c:pt idx="8">
                  <c:v>309.92201616953531</c:v>
                </c:pt>
                <c:pt idx="9">
                  <c:v>327.79806512017876</c:v>
                </c:pt>
                <c:pt idx="10">
                  <c:v>326.52639665913279</c:v>
                </c:pt>
                <c:pt idx="11">
                  <c:v>414.83765604922428</c:v>
                </c:pt>
                <c:pt idx="12">
                  <c:v>508.75659787221991</c:v>
                </c:pt>
                <c:pt idx="13">
                  <c:v>683.45137242115106</c:v>
                </c:pt>
                <c:pt idx="14">
                  <c:v>553.13447302567306</c:v>
                </c:pt>
                <c:pt idx="15">
                  <c:v>432.57960528290317</c:v>
                </c:pt>
                <c:pt idx="16">
                  <c:v>451.21020022476114</c:v>
                </c:pt>
                <c:pt idx="17">
                  <c:v>474.83778850961272</c:v>
                </c:pt>
                <c:pt idx="18">
                  <c:v>455.27970182542089</c:v>
                </c:pt>
                <c:pt idx="19">
                  <c:v>463.96132073645435</c:v>
                </c:pt>
                <c:pt idx="20">
                  <c:v>545.61067673175148</c:v>
                </c:pt>
                <c:pt idx="21">
                  <c:v>589.18648382092272</c:v>
                </c:pt>
                <c:pt idx="22">
                  <c:v>625.77151870590399</c:v>
                </c:pt>
                <c:pt idx="23">
                  <c:v>669.06689601306289</c:v>
                </c:pt>
                <c:pt idx="24">
                  <c:v>830.05742888631039</c:v>
                </c:pt>
                <c:pt idx="25">
                  <c:v>962.95481064711248</c:v>
                </c:pt>
                <c:pt idx="26">
                  <c:v>972.24843849838931</c:v>
                </c:pt>
                <c:pt idx="27">
                  <c:v>1058.8827782287863</c:v>
                </c:pt>
                <c:pt idx="28">
                  <c:v>1249.7907247147152</c:v>
                </c:pt>
                <c:pt idx="29">
                  <c:v>1337.1887547626079</c:v>
                </c:pt>
                <c:pt idx="30">
                  <c:v>1381.6421567863424</c:v>
                </c:pt>
                <c:pt idx="31">
                  <c:v>1375.1691441331109</c:v>
                </c:pt>
                <c:pt idx="32">
                  <c:v>1494.4116091165392</c:v>
                </c:pt>
                <c:pt idx="33">
                  <c:v>1430.0114331138859</c:v>
                </c:pt>
                <c:pt idx="34">
                  <c:v>1452.4352922943469</c:v>
                </c:pt>
                <c:pt idx="35">
                  <c:v>1471.9927533052921</c:v>
                </c:pt>
                <c:pt idx="36">
                  <c:v>1472.5722173024551</c:v>
                </c:pt>
                <c:pt idx="37">
                  <c:v>1530.9566613663999</c:v>
                </c:pt>
                <c:pt idx="38">
                  <c:v>1662.8426130198607</c:v>
                </c:pt>
                <c:pt idx="39">
                  <c:v>1649.8143983265099</c:v>
                </c:pt>
                <c:pt idx="40">
                  <c:v>1660.7951330008505</c:v>
                </c:pt>
                <c:pt idx="41">
                  <c:v>1705.5398320534325</c:v>
                </c:pt>
                <c:pt idx="42">
                  <c:v>1774.3529369645555</c:v>
                </c:pt>
                <c:pt idx="43">
                  <c:v>1832.7806158654685</c:v>
                </c:pt>
                <c:pt idx="44">
                  <c:v>1939.3483138127585</c:v>
                </c:pt>
                <c:pt idx="45">
                  <c:v>1868.0073605045966</c:v>
                </c:pt>
                <c:pt idx="46">
                  <c:v>2005.4024837456195</c:v>
                </c:pt>
                <c:pt idx="47">
                  <c:v>1981.9606595308908</c:v>
                </c:pt>
                <c:pt idx="48">
                  <c:v>2272.2876805831861</c:v>
                </c:pt>
                <c:pt idx="49">
                  <c:v>2331.9261044664895</c:v>
                </c:pt>
                <c:pt idx="50">
                  <c:v>2195.9535489362947</c:v>
                </c:pt>
                <c:pt idx="51">
                  <c:v>2271.4568162829314</c:v>
                </c:pt>
                <c:pt idx="52">
                  <c:v>2620.8098962422</c:v>
                </c:pt>
                <c:pt idx="53">
                  <c:v>2664.9980476822557</c:v>
                </c:pt>
                <c:pt idx="54">
                  <c:v>2753.350653815713</c:v>
                </c:pt>
                <c:pt idx="55">
                  <c:v>2788.0689279362614</c:v>
                </c:pt>
                <c:pt idx="56">
                  <c:v>3157.1388522195298</c:v>
                </c:pt>
                <c:pt idx="57">
                  <c:v>3032.6166810259024</c:v>
                </c:pt>
                <c:pt idx="58">
                  <c:v>2447.4219425522815</c:v>
                </c:pt>
                <c:pt idx="59">
                  <c:v>2356.7761842511959</c:v>
                </c:pt>
                <c:pt idx="60">
                  <c:v>2409.3903215044625</c:v>
                </c:pt>
                <c:pt idx="61">
                  <c:v>1871.1035517729217</c:v>
                </c:pt>
                <c:pt idx="62">
                  <c:v>1639.1279007160385</c:v>
                </c:pt>
                <c:pt idx="63">
                  <c:v>1766.4856523518381</c:v>
                </c:pt>
                <c:pt idx="64">
                  <c:v>1652.4745407355645</c:v>
                </c:pt>
                <c:pt idx="65">
                  <c:v>1212.6918521546324</c:v>
                </c:pt>
                <c:pt idx="66">
                  <c:v>1335.8945163313426</c:v>
                </c:pt>
                <c:pt idx="67">
                  <c:v>1422.9521140769084</c:v>
                </c:pt>
                <c:pt idx="68">
                  <c:v>1545.1854069334222</c:v>
                </c:pt>
                <c:pt idx="69">
                  <c:v>1352.4746786400922</c:v>
                </c:pt>
                <c:pt idx="70">
                  <c:v>1512.9951785045528</c:v>
                </c:pt>
                <c:pt idx="71">
                  <c:v>1647.7361693925686</c:v>
                </c:pt>
                <c:pt idx="72">
                  <c:v>1476.9459586657376</c:v>
                </c:pt>
                <c:pt idx="73">
                  <c:v>1848.5389516346072</c:v>
                </c:pt>
                <c:pt idx="74">
                  <c:v>2017.1932317682838</c:v>
                </c:pt>
                <c:pt idx="75">
                  <c:v>2008.0400207551647</c:v>
                </c:pt>
                <c:pt idx="76">
                  <c:v>2127.7152856601292</c:v>
                </c:pt>
                <c:pt idx="77">
                  <c:v>927.53979492134067</c:v>
                </c:pt>
                <c:pt idx="78">
                  <c:v>1246.6314306526572</c:v>
                </c:pt>
                <c:pt idx="79">
                  <c:v>1472.731305696296</c:v>
                </c:pt>
                <c:pt idx="80">
                  <c:v>1540.43564311046</c:v>
                </c:pt>
                <c:pt idx="81">
                  <c:v>1194.5192562952841</c:v>
                </c:pt>
                <c:pt idx="82">
                  <c:v>1387.5352409523125</c:v>
                </c:pt>
                <c:pt idx="83">
                  <c:v>1480.4595245931218</c:v>
                </c:pt>
                <c:pt idx="84">
                  <c:v>1540.5883506230825</c:v>
                </c:pt>
                <c:pt idx="85">
                  <c:v>1327.2680204773164</c:v>
                </c:pt>
                <c:pt idx="86">
                  <c:v>1402.1249530927364</c:v>
                </c:pt>
                <c:pt idx="87">
                  <c:v>1577.3657308924396</c:v>
                </c:pt>
                <c:pt idx="88">
                  <c:v>1793.2846433582431</c:v>
                </c:pt>
                <c:pt idx="89">
                  <c:v>1860.4679170961913</c:v>
                </c:pt>
                <c:pt idx="90">
                  <c:v>1925.6346260800829</c:v>
                </c:pt>
                <c:pt idx="91">
                  <c:v>2115.8050589760587</c:v>
                </c:pt>
                <c:pt idx="92">
                  <c:v>2467.3880209286008</c:v>
                </c:pt>
                <c:pt idx="93">
                  <c:v>3224.2469510724945</c:v>
                </c:pt>
                <c:pt idx="94">
                  <c:v>3419.9233497382088</c:v>
                </c:pt>
                <c:pt idx="95" formatCode="0.000">
                  <c:v>3779.5341214157738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5-4D98-A7C4-F2E528BD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00568"/>
        <c:axId val="347500960"/>
      </c:lineChart>
      <c:catAx>
        <c:axId val="34750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0960"/>
        <c:crosses val="autoZero"/>
        <c:auto val="1"/>
        <c:lblAlgn val="ctr"/>
        <c:lblOffset val="100"/>
        <c:noMultiLvlLbl val="0"/>
      </c:catAx>
      <c:valAx>
        <c:axId val="347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3</xdr:row>
          <xdr:rowOff>106680</xdr:rowOff>
        </xdr:from>
        <xdr:to>
          <xdr:col>11</xdr:col>
          <xdr:colOff>175260</xdr:colOff>
          <xdr:row>6</xdr:row>
          <xdr:rowOff>76200</xdr:rowOff>
        </xdr:to>
        <xdr:sp macro="" textlink="">
          <xdr:nvSpPr>
            <xdr:cNvPr id="5123" name="Object 5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472440</xdr:colOff>
          <xdr:row>0</xdr:row>
          <xdr:rowOff>106680</xdr:rowOff>
        </xdr:from>
        <xdr:to>
          <xdr:col>18</xdr:col>
          <xdr:colOff>601980</xdr:colOff>
          <xdr:row>5</xdr:row>
          <xdr:rowOff>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678494</xdr:colOff>
      <xdr:row>30</xdr:row>
      <xdr:rowOff>57149</xdr:rowOff>
    </xdr:from>
    <xdr:to>
      <xdr:col>7</xdr:col>
      <xdr:colOff>1000777</xdr:colOff>
      <xdr:row>52</xdr:row>
      <xdr:rowOff>143527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3</xdr:row>
          <xdr:rowOff>106680</xdr:rowOff>
        </xdr:from>
        <xdr:to>
          <xdr:col>11</xdr:col>
          <xdr:colOff>175260</xdr:colOff>
          <xdr:row>6</xdr:row>
          <xdr:rowOff>76200</xdr:rowOff>
        </xdr:to>
        <xdr:sp macro="" textlink="">
          <xdr:nvSpPr>
            <xdr:cNvPr id="6145" name="Object 5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472440</xdr:colOff>
          <xdr:row>0</xdr:row>
          <xdr:rowOff>106680</xdr:rowOff>
        </xdr:from>
        <xdr:to>
          <xdr:col>18</xdr:col>
          <xdr:colOff>601980</xdr:colOff>
          <xdr:row>5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63500</xdr:colOff>
      <xdr:row>28</xdr:row>
      <xdr:rowOff>106557</xdr:rowOff>
    </xdr:from>
    <xdr:to>
      <xdr:col>7</xdr:col>
      <xdr:colOff>382304</xdr:colOff>
      <xdr:row>50</xdr:row>
      <xdr:rowOff>5393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176212</xdr:rowOff>
    </xdr:from>
    <xdr:to>
      <xdr:col>16</xdr:col>
      <xdr:colOff>209550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12</xdr:row>
      <xdr:rowOff>147637</xdr:rowOff>
    </xdr:from>
    <xdr:to>
      <xdr:col>22</xdr:col>
      <xdr:colOff>390525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ps329/Garrett%20Sonnier/Notebook/mkt_analytics/Fall%202018/MSBA/Homeworks/New%20Product%20and%20Forecasting%20HW/Forecasting%20HW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</sheetNames>
    <sheetDataSet>
      <sheetData sheetId="0">
        <row r="8">
          <cell r="J8" t="str">
            <v>Adoptions</v>
          </cell>
          <cell r="K8" t="str">
            <v>Cuml. Adoptions</v>
          </cell>
        </row>
        <row r="9">
          <cell r="I9">
            <v>0</v>
          </cell>
          <cell r="J9">
            <v>0</v>
          </cell>
          <cell r="K9">
            <v>0</v>
          </cell>
        </row>
        <row r="10">
          <cell r="I10">
            <v>1</v>
          </cell>
          <cell r="J10">
            <v>0.75</v>
          </cell>
          <cell r="K10">
            <v>0.75</v>
          </cell>
        </row>
        <row r="11">
          <cell r="I11">
            <v>2</v>
          </cell>
          <cell r="J11">
            <v>1.0185</v>
          </cell>
          <cell r="K11">
            <v>1.7685</v>
          </cell>
        </row>
        <row r="12">
          <cell r="I12">
            <v>3</v>
          </cell>
          <cell r="J12">
            <v>1.3543035239999999</v>
          </cell>
          <cell r="K12">
            <v>3.1228035240000001</v>
          </cell>
        </row>
        <row r="13">
          <cell r="I13">
            <v>4</v>
          </cell>
          <cell r="J13">
            <v>1.749406874287891</v>
          </cell>
          <cell r="K13">
            <v>4.8722103982878906</v>
          </cell>
        </row>
        <row r="14">
          <cell r="I14">
            <v>5</v>
          </cell>
          <cell r="J14">
            <v>2.1729029007235652</v>
          </cell>
          <cell r="K14">
            <v>7.0451132990114562</v>
          </cell>
        </row>
        <row r="15">
          <cell r="I15">
            <v>6</v>
          </cell>
          <cell r="J15">
            <v>2.5625539782997091</v>
          </cell>
          <cell r="K15">
            <v>9.6076672773111653</v>
          </cell>
        </row>
        <row r="16">
          <cell r="I16">
            <v>7</v>
          </cell>
          <cell r="J16">
            <v>2.8279205644208791</v>
          </cell>
          <cell r="K16">
            <v>12.435587841732044</v>
          </cell>
        </row>
        <row r="17">
          <cell r="I17">
            <v>8</v>
          </cell>
          <cell r="J17">
            <v>2.8768659819299147</v>
          </cell>
          <cell r="K17">
            <v>15.312453823661958</v>
          </cell>
        </row>
        <row r="18">
          <cell r="I18">
            <v>9</v>
          </cell>
          <cell r="J18">
            <v>2.6640680411264492</v>
          </cell>
          <cell r="K18">
            <v>17.976521864788406</v>
          </cell>
        </row>
        <row r="19">
          <cell r="I19">
            <v>10</v>
          </cell>
          <cell r="J19">
            <v>2.2308276762882597</v>
          </cell>
          <cell r="K19">
            <v>20.207349541076667</v>
          </cell>
        </row>
        <row r="20">
          <cell r="I20">
            <v>11</v>
          </cell>
          <cell r="J20">
            <v>1.6933277225943453</v>
          </cell>
          <cell r="K20">
            <v>21.900677263671014</v>
          </cell>
        </row>
        <row r="21">
          <cell r="I21">
            <v>12</v>
          </cell>
          <cell r="J21">
            <v>1.1790159538386504</v>
          </cell>
          <cell r="K21">
            <v>23.079693217509664</v>
          </cell>
        </row>
        <row r="22">
          <cell r="I22">
            <v>13</v>
          </cell>
          <cell r="J22">
            <v>0.76673066624879027</v>
          </cell>
          <cell r="K22">
            <v>23.846423883758455</v>
          </cell>
        </row>
        <row r="23">
          <cell r="I23">
            <v>14</v>
          </cell>
          <cell r="J23">
            <v>0.47474592428845774</v>
          </cell>
          <cell r="K23">
            <v>24.321169808046911</v>
          </cell>
        </row>
        <row r="24">
          <cell r="I24">
            <v>15</v>
          </cell>
          <cell r="J24">
            <v>0.28452401566771535</v>
          </cell>
          <cell r="K24">
            <v>24.605693823714624</v>
          </cell>
        </row>
        <row r="25">
          <cell r="I25">
            <v>16</v>
          </cell>
          <cell r="J25">
            <v>0.16706401803220139</v>
          </cell>
          <cell r="K25">
            <v>24.772757841746824</v>
          </cell>
        </row>
        <row r="26">
          <cell r="I26">
            <v>17</v>
          </cell>
          <cell r="J26">
            <v>9.6887904073064135E-2</v>
          </cell>
          <cell r="K26">
            <v>24.869645745819888</v>
          </cell>
        </row>
        <row r="27">
          <cell r="I27">
            <v>18</v>
          </cell>
          <cell r="J27">
            <v>5.578045359212247E-2</v>
          </cell>
          <cell r="K27">
            <v>24.925426199412009</v>
          </cell>
        </row>
        <row r="28">
          <cell r="I28">
            <v>19</v>
          </cell>
          <cell r="J28">
            <v>3.1977754225090749E-2</v>
          </cell>
          <cell r="K28">
            <v>24.957403953637098</v>
          </cell>
        </row>
        <row r="29">
          <cell r="I29">
            <v>20</v>
          </cell>
          <cell r="J29">
            <v>1.828726916539658E-2</v>
          </cell>
          <cell r="K29">
            <v>24.975691222802496</v>
          </cell>
        </row>
      </sheetData>
      <sheetData sheetId="1">
        <row r="8">
          <cell r="J8" t="str">
            <v>Adoptions</v>
          </cell>
          <cell r="K8" t="str">
            <v>Cuml. Adoptions</v>
          </cell>
        </row>
        <row r="9">
          <cell r="I9">
            <v>0</v>
          </cell>
          <cell r="J9">
            <v>0</v>
          </cell>
          <cell r="K9">
            <v>0</v>
          </cell>
        </row>
        <row r="10">
          <cell r="I10">
            <v>1</v>
          </cell>
          <cell r="J10">
            <v>10</v>
          </cell>
          <cell r="K10">
            <v>10</v>
          </cell>
        </row>
        <row r="11">
          <cell r="I11">
            <v>2</v>
          </cell>
          <cell r="J11">
            <v>6.18</v>
          </cell>
          <cell r="K11">
            <v>16.18</v>
          </cell>
        </row>
        <row r="12">
          <cell r="I12">
            <v>3</v>
          </cell>
          <cell r="J12">
            <v>3.6992491199999997</v>
          </cell>
          <cell r="K12">
            <v>19.879249120000001</v>
          </cell>
        </row>
        <row r="13">
          <cell r="I13">
            <v>4</v>
          </cell>
          <cell r="J13">
            <v>2.1704563709099745</v>
          </cell>
          <cell r="K13">
            <v>22.049705490909975</v>
          </cell>
        </row>
        <row r="14">
          <cell r="I14">
            <v>5</v>
          </cell>
          <cell r="J14">
            <v>1.2581815536802701</v>
          </cell>
          <cell r="K14">
            <v>23.307887044590245</v>
          </cell>
        </row>
        <row r="15">
          <cell r="I15">
            <v>6</v>
          </cell>
          <cell r="J15">
            <v>0.72417267532155516</v>
          </cell>
          <cell r="K15">
            <v>24.0320597199118</v>
          </cell>
        </row>
        <row r="16">
          <cell r="I16">
            <v>7</v>
          </cell>
          <cell r="J16">
            <v>0.41509003037494607</v>
          </cell>
          <cell r="K16">
            <v>24.447149750286744</v>
          </cell>
        </row>
        <row r="17">
          <cell r="I17">
            <v>8</v>
          </cell>
          <cell r="J17">
            <v>0.23735883529837032</v>
          </cell>
          <cell r="K17">
            <v>24.684508585585114</v>
          </cell>
        </row>
        <row r="18">
          <cell r="I18">
            <v>9</v>
          </cell>
          <cell r="J18">
            <v>0.13554186639931753</v>
          </cell>
          <cell r="K18">
            <v>24.820050451984432</v>
          </cell>
        </row>
        <row r="19">
          <cell r="I19">
            <v>10</v>
          </cell>
          <cell r="J19">
            <v>7.7339447438897868E-2</v>
          </cell>
          <cell r="K19">
            <v>24.897389899423331</v>
          </cell>
        </row>
        <row r="20">
          <cell r="I20">
            <v>11</v>
          </cell>
          <cell r="J20">
            <v>4.4109708648679358E-2</v>
          </cell>
          <cell r="K20">
            <v>24.941499608072011</v>
          </cell>
        </row>
        <row r="21">
          <cell r="I21">
            <v>12</v>
          </cell>
          <cell r="J21">
            <v>2.5151061774007943E-2</v>
          </cell>
          <cell r="K21">
            <v>24.966650669846018</v>
          </cell>
        </row>
        <row r="22">
          <cell r="I22">
            <v>13</v>
          </cell>
          <cell r="J22">
            <v>1.433887735282624E-2</v>
          </cell>
          <cell r="K22">
            <v>24.980989547198845</v>
          </cell>
        </row>
        <row r="23">
          <cell r="I23">
            <v>14</v>
          </cell>
          <cell r="J23">
            <v>8.1740610277171166E-3</v>
          </cell>
          <cell r="K23">
            <v>24.989163608226562</v>
          </cell>
        </row>
        <row r="24">
          <cell r="I24">
            <v>15</v>
          </cell>
          <cell r="J24">
            <v>4.659507549715336E-3</v>
          </cell>
          <cell r="K24">
            <v>24.993823115776276</v>
          </cell>
        </row>
        <row r="25">
          <cell r="I25">
            <v>16</v>
          </cell>
          <cell r="J25">
            <v>2.6560144315235235E-3</v>
          </cell>
          <cell r="K25">
            <v>24.996479130207799</v>
          </cell>
        </row>
        <row r="26">
          <cell r="I26">
            <v>17</v>
          </cell>
          <cell r="J26">
            <v>1.5139591348173331E-3</v>
          </cell>
          <cell r="K26">
            <v>24.997993089342618</v>
          </cell>
        </row>
        <row r="27">
          <cell r="I27">
            <v>18</v>
          </cell>
          <cell r="J27">
            <v>8.6296674944630336E-4</v>
          </cell>
          <cell r="K27">
            <v>24.998856056092063</v>
          </cell>
        </row>
        <row r="28">
          <cell r="I28">
            <v>19</v>
          </cell>
          <cell r="J28">
            <v>4.9189431008356266E-4</v>
          </cell>
          <cell r="K28">
            <v>24.999347950402147</v>
          </cell>
        </row>
        <row r="29">
          <cell r="I29">
            <v>20</v>
          </cell>
          <cell r="J29">
            <v>2.8038081687498106E-4</v>
          </cell>
          <cell r="K29">
            <v>24.999628331219022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Q29"/>
  <sheetViews>
    <sheetView workbookViewId="0">
      <selection activeCell="L39" sqref="L39"/>
    </sheetView>
  </sheetViews>
  <sheetFormatPr defaultRowHeight="14.4" x14ac:dyDescent="0.3"/>
  <cols>
    <col min="2" max="2" width="16.109375" bestFit="1" customWidth="1"/>
    <col min="3" max="3" width="11.6640625" bestFit="1" customWidth="1"/>
    <col min="4" max="4" width="18.109375" bestFit="1" customWidth="1"/>
    <col min="5" max="5" width="16" bestFit="1" customWidth="1"/>
    <col min="8" max="8" width="18.109375" bestFit="1" customWidth="1"/>
    <col min="16" max="16" width="10.6640625" customWidth="1"/>
  </cols>
  <sheetData>
    <row r="4" spans="2:17" x14ac:dyDescent="0.3">
      <c r="C4" s="16"/>
      <c r="D4" s="16"/>
    </row>
    <row r="5" spans="2:17" x14ac:dyDescent="0.3">
      <c r="C5" s="16"/>
      <c r="D5" s="16"/>
    </row>
    <row r="6" spans="2:17" x14ac:dyDescent="0.3">
      <c r="B6" s="17"/>
      <c r="C6" s="18" t="s">
        <v>23</v>
      </c>
      <c r="D6" s="18" t="s">
        <v>24</v>
      </c>
      <c r="E6" s="19" t="s">
        <v>25</v>
      </c>
    </row>
    <row r="7" spans="2:17" x14ac:dyDescent="0.3">
      <c r="B7" s="17"/>
      <c r="C7" s="20">
        <v>0.03</v>
      </c>
      <c r="D7" s="20">
        <v>0.4</v>
      </c>
      <c r="E7" s="21">
        <v>25</v>
      </c>
    </row>
    <row r="8" spans="2:17" x14ac:dyDescent="0.3">
      <c r="G8" s="22" t="s">
        <v>26</v>
      </c>
      <c r="H8" s="23" t="s">
        <v>27</v>
      </c>
      <c r="I8" s="22" t="s">
        <v>26</v>
      </c>
      <c r="J8" s="23" t="s">
        <v>28</v>
      </c>
      <c r="K8" s="23" t="s">
        <v>29</v>
      </c>
      <c r="O8" s="24"/>
      <c r="P8" s="32" t="s">
        <v>30</v>
      </c>
      <c r="Q8" s="32"/>
    </row>
    <row r="9" spans="2:17" x14ac:dyDescent="0.3">
      <c r="B9" s="22" t="s">
        <v>26</v>
      </c>
      <c r="C9" s="22" t="s">
        <v>28</v>
      </c>
      <c r="D9" s="22" t="s">
        <v>31</v>
      </c>
      <c r="E9" s="25" t="s">
        <v>27</v>
      </c>
      <c r="G9" s="22">
        <v>0</v>
      </c>
      <c r="H9">
        <v>0</v>
      </c>
      <c r="I9" s="22">
        <v>0</v>
      </c>
      <c r="J9">
        <v>0</v>
      </c>
      <c r="K9" s="22">
        <v>0</v>
      </c>
      <c r="O9" s="26" t="s">
        <v>26</v>
      </c>
      <c r="P9" s="24" t="s">
        <v>32</v>
      </c>
      <c r="Q9" s="24" t="s">
        <v>33</v>
      </c>
    </row>
    <row r="10" spans="2:17" x14ac:dyDescent="0.3">
      <c r="B10" s="22">
        <v>1</v>
      </c>
      <c r="C10" s="27">
        <f>C7*E7</f>
        <v>0.75</v>
      </c>
      <c r="D10" s="28">
        <f>C10</f>
        <v>0.75</v>
      </c>
      <c r="E10" s="29">
        <f t="shared" ref="E10:E29" si="0">(D10/$E$7)</f>
        <v>0.03</v>
      </c>
      <c r="G10" s="22">
        <v>1</v>
      </c>
      <c r="H10" s="30">
        <f>E10</f>
        <v>0.03</v>
      </c>
      <c r="I10" s="22">
        <v>1</v>
      </c>
      <c r="J10" s="28">
        <f>C10</f>
        <v>0.75</v>
      </c>
      <c r="K10" s="28">
        <f>D10</f>
        <v>0.75</v>
      </c>
      <c r="O10" s="26">
        <v>1</v>
      </c>
      <c r="P10" s="31">
        <f>$C$7*($E$7)</f>
        <v>0.75</v>
      </c>
      <c r="Q10" s="31">
        <f>0</f>
        <v>0</v>
      </c>
    </row>
    <row r="11" spans="2:17" x14ac:dyDescent="0.3">
      <c r="B11" s="22">
        <v>2</v>
      </c>
      <c r="C11" s="28">
        <f>$C$7*$E$7+($D$7-$C$7)*C10-($D$7/$E$7)*C10^2</f>
        <v>1.0185</v>
      </c>
      <c r="D11" s="28">
        <f>D10+C11</f>
        <v>1.7685</v>
      </c>
      <c r="E11" s="29">
        <f t="shared" si="0"/>
        <v>7.0739999999999997E-2</v>
      </c>
      <c r="G11" s="22">
        <v>2</v>
      </c>
      <c r="H11" s="30">
        <f t="shared" ref="H11:H29" si="1">E11</f>
        <v>7.0739999999999997E-2</v>
      </c>
      <c r="I11" s="22">
        <v>2</v>
      </c>
      <c r="J11" s="28">
        <f t="shared" ref="J11:K29" si="2">C11</f>
        <v>1.0185</v>
      </c>
      <c r="K11" s="28">
        <f t="shared" si="2"/>
        <v>1.7685</v>
      </c>
      <c r="O11" s="26">
        <v>2</v>
      </c>
      <c r="P11" s="31">
        <f>$C$7*($E$7-D10)</f>
        <v>0.72749999999999992</v>
      </c>
      <c r="Q11" s="31">
        <f>$D$7*(D10/$E$7)*($E$7-D10)</f>
        <v>0.29099999999999998</v>
      </c>
    </row>
    <row r="12" spans="2:17" x14ac:dyDescent="0.3">
      <c r="B12" s="22">
        <v>3</v>
      </c>
      <c r="C12" s="28">
        <f>$C$7*$E$7+(($D$7-$C$7)*SUM($C$10:C11))-(($D$7/$E$7)*(SUM($C$10:C11)^2))</f>
        <v>1.3543035239999999</v>
      </c>
      <c r="D12" s="28">
        <f t="shared" ref="D12:D28" si="3">D11+C12</f>
        <v>3.1228035240000001</v>
      </c>
      <c r="E12" s="29">
        <f t="shared" si="0"/>
        <v>0.12491214096</v>
      </c>
      <c r="G12" s="22">
        <v>3</v>
      </c>
      <c r="H12" s="30">
        <f t="shared" si="1"/>
        <v>0.12491214096</v>
      </c>
      <c r="I12" s="22">
        <v>3</v>
      </c>
      <c r="J12" s="28">
        <f t="shared" si="2"/>
        <v>1.3543035239999999</v>
      </c>
      <c r="K12" s="28">
        <f t="shared" si="2"/>
        <v>3.1228035240000001</v>
      </c>
      <c r="O12" s="26">
        <v>3</v>
      </c>
      <c r="P12" s="31">
        <f t="shared" ref="P12:P29" si="4">$C$7*($E$7-D11)</f>
        <v>0.69694500000000004</v>
      </c>
      <c r="Q12" s="31">
        <f t="shared" ref="Q12:Q29" si="5">$D$7*(D11/$E$7)*($E$7-D11)</f>
        <v>0.65735852400000006</v>
      </c>
    </row>
    <row r="13" spans="2:17" x14ac:dyDescent="0.3">
      <c r="B13" s="22">
        <v>4</v>
      </c>
      <c r="C13" s="28">
        <f>$C$7*$E$7+(($D$7-$C$7)*SUM($C$10:C12))-(($D$7/$E$7)*(SUM($C$10:C12)^2))</f>
        <v>1.749406874287891</v>
      </c>
      <c r="D13" s="28">
        <f t="shared" si="3"/>
        <v>4.8722103982878906</v>
      </c>
      <c r="E13" s="29">
        <f t="shared" si="0"/>
        <v>0.19488841593151562</v>
      </c>
      <c r="G13" s="22">
        <v>4</v>
      </c>
      <c r="H13" s="30">
        <f t="shared" si="1"/>
        <v>0.19488841593151562</v>
      </c>
      <c r="I13" s="22">
        <v>4</v>
      </c>
      <c r="J13" s="28">
        <f t="shared" si="2"/>
        <v>1.749406874287891</v>
      </c>
      <c r="K13" s="28">
        <f t="shared" si="2"/>
        <v>4.8722103982878906</v>
      </c>
      <c r="O13" s="26">
        <v>4</v>
      </c>
      <c r="P13" s="31">
        <f t="shared" si="4"/>
        <v>0.65631589428000003</v>
      </c>
      <c r="Q13" s="31">
        <f t="shared" si="5"/>
        <v>1.093090980007891</v>
      </c>
    </row>
    <row r="14" spans="2:17" x14ac:dyDescent="0.3">
      <c r="B14" s="22">
        <v>5</v>
      </c>
      <c r="C14" s="28">
        <f>$C$7*$E$7+(($D$7-$C$7)*SUM($C$10:C13))-(($D$7/$E$7)*(SUM($C$10:C13)^2))</f>
        <v>2.1729029007235652</v>
      </c>
      <c r="D14" s="28">
        <f t="shared" si="3"/>
        <v>7.0451132990114562</v>
      </c>
      <c r="E14" s="29">
        <f t="shared" si="0"/>
        <v>0.28180453196045824</v>
      </c>
      <c r="G14" s="22">
        <v>5</v>
      </c>
      <c r="H14" s="30">
        <f t="shared" si="1"/>
        <v>0.28180453196045824</v>
      </c>
      <c r="I14" s="22">
        <v>5</v>
      </c>
      <c r="J14" s="28">
        <f t="shared" si="2"/>
        <v>2.1729029007235652</v>
      </c>
      <c r="K14" s="28">
        <f t="shared" si="2"/>
        <v>7.0451132990114562</v>
      </c>
      <c r="O14" s="26">
        <v>5</v>
      </c>
      <c r="P14" s="31">
        <f t="shared" si="4"/>
        <v>0.60383368805136328</v>
      </c>
      <c r="Q14" s="31">
        <f t="shared" si="5"/>
        <v>1.5690692126722019</v>
      </c>
    </row>
    <row r="15" spans="2:17" x14ac:dyDescent="0.3">
      <c r="B15" s="22">
        <v>6</v>
      </c>
      <c r="C15" s="28">
        <f>$C$7*$E$7+(($D$7-$C$7)*SUM($C$10:C14))-(($D$7/$E$7)*(SUM($C$10:C14)^2))</f>
        <v>2.5625539782997091</v>
      </c>
      <c r="D15" s="28">
        <f t="shared" si="3"/>
        <v>9.6076672773111653</v>
      </c>
      <c r="E15" s="29">
        <f t="shared" si="0"/>
        <v>0.38430669109244664</v>
      </c>
      <c r="G15" s="22">
        <v>6</v>
      </c>
      <c r="H15" s="30">
        <f t="shared" si="1"/>
        <v>0.38430669109244664</v>
      </c>
      <c r="I15" s="22">
        <v>6</v>
      </c>
      <c r="J15" s="28">
        <f t="shared" si="2"/>
        <v>2.5625539782997091</v>
      </c>
      <c r="K15" s="28">
        <f t="shared" si="2"/>
        <v>9.6076672773111653</v>
      </c>
      <c r="O15" s="26">
        <v>6</v>
      </c>
      <c r="P15" s="31">
        <f t="shared" si="4"/>
        <v>0.53864660102965634</v>
      </c>
      <c r="Q15" s="31">
        <f t="shared" si="5"/>
        <v>2.0239073772700533</v>
      </c>
    </row>
    <row r="16" spans="2:17" x14ac:dyDescent="0.3">
      <c r="B16" s="22">
        <v>7</v>
      </c>
      <c r="C16" s="28">
        <f>$C$7*$E$7+(($D$7-$C$7)*SUM($C$10:C15))-(($D$7/$E$7)*(SUM($C$10:C15)^2))</f>
        <v>2.8279205644208791</v>
      </c>
      <c r="D16" s="28">
        <f t="shared" si="3"/>
        <v>12.435587841732044</v>
      </c>
      <c r="E16" s="29">
        <f t="shared" si="0"/>
        <v>0.49742351366928178</v>
      </c>
      <c r="G16" s="22">
        <v>7</v>
      </c>
      <c r="H16" s="30">
        <f t="shared" si="1"/>
        <v>0.49742351366928178</v>
      </c>
      <c r="I16" s="22">
        <v>7</v>
      </c>
      <c r="J16" s="28">
        <f t="shared" si="2"/>
        <v>2.8279205644208791</v>
      </c>
      <c r="K16" s="28">
        <f t="shared" si="2"/>
        <v>12.435587841732044</v>
      </c>
      <c r="O16" s="26">
        <v>7</v>
      </c>
      <c r="P16" s="31">
        <f t="shared" si="4"/>
        <v>0.46176998168066502</v>
      </c>
      <c r="Q16" s="31">
        <f t="shared" si="5"/>
        <v>2.3661505827402149</v>
      </c>
    </row>
    <row r="17" spans="2:17" x14ac:dyDescent="0.3">
      <c r="B17" s="22">
        <v>8</v>
      </c>
      <c r="C17" s="28">
        <f>$C$7*$E$7+(($D$7-$C$7)*SUM($C$10:C16))-(($D$7/$E$7)*(SUM($C$10:C16)^2))</f>
        <v>2.8768659819299147</v>
      </c>
      <c r="D17" s="28">
        <f t="shared" si="3"/>
        <v>15.312453823661958</v>
      </c>
      <c r="E17" s="29">
        <f t="shared" si="0"/>
        <v>0.61249815294647836</v>
      </c>
      <c r="G17" s="22">
        <v>8</v>
      </c>
      <c r="H17" s="30">
        <f t="shared" si="1"/>
        <v>0.61249815294647836</v>
      </c>
      <c r="I17" s="22">
        <v>8</v>
      </c>
      <c r="J17" s="28">
        <f t="shared" si="2"/>
        <v>2.8768659819299147</v>
      </c>
      <c r="K17" s="28">
        <f t="shared" si="2"/>
        <v>15.312453823661958</v>
      </c>
      <c r="O17" s="26">
        <v>8</v>
      </c>
      <c r="P17" s="31">
        <f t="shared" si="4"/>
        <v>0.37693236474803865</v>
      </c>
      <c r="Q17" s="31">
        <f t="shared" si="5"/>
        <v>2.4999336171818762</v>
      </c>
    </row>
    <row r="18" spans="2:17" x14ac:dyDescent="0.3">
      <c r="B18" s="22">
        <v>9</v>
      </c>
      <c r="C18" s="28">
        <f>$C$7*$E$7+(($D$7-$C$7)*SUM($C$10:C17))-(($D$7/$E$7)*(SUM($C$10:C17)^2))</f>
        <v>2.6640680411264492</v>
      </c>
      <c r="D18" s="28">
        <f t="shared" si="3"/>
        <v>17.976521864788406</v>
      </c>
      <c r="E18" s="29">
        <f t="shared" si="0"/>
        <v>0.71906087459153623</v>
      </c>
      <c r="G18" s="22">
        <v>9</v>
      </c>
      <c r="H18" s="30">
        <f t="shared" si="1"/>
        <v>0.71906087459153623</v>
      </c>
      <c r="I18" s="22">
        <v>9</v>
      </c>
      <c r="J18" s="28">
        <f t="shared" si="2"/>
        <v>2.6640680411264492</v>
      </c>
      <c r="K18" s="28">
        <f t="shared" si="2"/>
        <v>17.976521864788406</v>
      </c>
      <c r="O18" s="26">
        <v>9</v>
      </c>
      <c r="P18" s="31">
        <f t="shared" si="4"/>
        <v>0.29062638529014123</v>
      </c>
      <c r="Q18" s="31">
        <f t="shared" si="5"/>
        <v>2.3734416558363081</v>
      </c>
    </row>
    <row r="19" spans="2:17" x14ac:dyDescent="0.3">
      <c r="B19" s="22">
        <v>10</v>
      </c>
      <c r="C19" s="28">
        <f>$C$7*$E$7+(($D$7-$C$7)*SUM($C$10:C18))-(($D$7/$E$7)*(SUM($C$10:C18)^2))</f>
        <v>2.2308276762882597</v>
      </c>
      <c r="D19" s="28">
        <f t="shared" si="3"/>
        <v>20.207349541076667</v>
      </c>
      <c r="E19" s="29">
        <f t="shared" si="0"/>
        <v>0.80829398164306665</v>
      </c>
      <c r="G19" s="22">
        <v>10</v>
      </c>
      <c r="H19" s="30">
        <f t="shared" si="1"/>
        <v>0.80829398164306665</v>
      </c>
      <c r="I19" s="22">
        <v>10</v>
      </c>
      <c r="J19" s="28">
        <f t="shared" si="2"/>
        <v>2.2308276762882597</v>
      </c>
      <c r="K19" s="28">
        <f t="shared" si="2"/>
        <v>20.207349541076667</v>
      </c>
      <c r="O19" s="26">
        <v>10</v>
      </c>
      <c r="P19" s="31">
        <f t="shared" si="4"/>
        <v>0.2107043440563478</v>
      </c>
      <c r="Q19" s="31">
        <f t="shared" si="5"/>
        <v>2.0201233322319121</v>
      </c>
    </row>
    <row r="20" spans="2:17" x14ac:dyDescent="0.3">
      <c r="B20" s="22">
        <v>11</v>
      </c>
      <c r="C20" s="28">
        <f>$C$7*$E$7+(($D$7-$C$7)*SUM($C$10:C19))-(($D$7/$E$7)*(SUM($C$10:C19)^2))</f>
        <v>1.6933277225943453</v>
      </c>
      <c r="D20" s="28">
        <f t="shared" si="3"/>
        <v>21.900677263671014</v>
      </c>
      <c r="E20" s="29">
        <f t="shared" si="0"/>
        <v>0.87602709054684058</v>
      </c>
      <c r="G20" s="22">
        <v>11</v>
      </c>
      <c r="H20" s="30">
        <f t="shared" si="1"/>
        <v>0.87602709054684058</v>
      </c>
      <c r="I20" s="22">
        <v>11</v>
      </c>
      <c r="J20" s="28">
        <f t="shared" si="2"/>
        <v>1.6933277225943453</v>
      </c>
      <c r="K20" s="28">
        <f t="shared" si="2"/>
        <v>21.900677263671014</v>
      </c>
      <c r="O20" s="26">
        <v>11</v>
      </c>
      <c r="P20" s="31">
        <f t="shared" si="4"/>
        <v>0.14377951376769998</v>
      </c>
      <c r="Q20" s="31">
        <f t="shared" si="5"/>
        <v>1.5495482088266448</v>
      </c>
    </row>
    <row r="21" spans="2:17" x14ac:dyDescent="0.3">
      <c r="B21" s="22">
        <v>12</v>
      </c>
      <c r="C21" s="28">
        <f>$C$7*$E$7+(($D$7-$C$7)*SUM($C$10:C20))-(($D$7/$E$7)*(SUM($C$10:C20)^2))</f>
        <v>1.1790159538386504</v>
      </c>
      <c r="D21" s="28">
        <f t="shared" si="3"/>
        <v>23.079693217509664</v>
      </c>
      <c r="E21" s="29">
        <f t="shared" si="0"/>
        <v>0.92318772870038657</v>
      </c>
      <c r="G21" s="22">
        <v>12</v>
      </c>
      <c r="H21" s="30">
        <f t="shared" si="1"/>
        <v>0.92318772870038657</v>
      </c>
      <c r="I21" s="22">
        <v>12</v>
      </c>
      <c r="J21" s="28">
        <f t="shared" si="2"/>
        <v>1.1790159538386504</v>
      </c>
      <c r="K21" s="28">
        <f t="shared" si="2"/>
        <v>23.079693217509664</v>
      </c>
      <c r="O21" s="26">
        <v>12</v>
      </c>
      <c r="P21" s="31">
        <f t="shared" si="4"/>
        <v>9.2979682089869578E-2</v>
      </c>
      <c r="Q21" s="31">
        <f t="shared" si="5"/>
        <v>1.0860362717487819</v>
      </c>
    </row>
    <row r="22" spans="2:17" x14ac:dyDescent="0.3">
      <c r="B22" s="22">
        <v>13</v>
      </c>
      <c r="C22" s="28">
        <f>$C$7*$E$7+(($D$7-$C$7)*SUM($C$10:C21))-(($D$7/$E$7)*(SUM($C$10:C21)^2))</f>
        <v>0.76673066624879027</v>
      </c>
      <c r="D22" s="28">
        <f t="shared" si="3"/>
        <v>23.846423883758455</v>
      </c>
      <c r="E22" s="29">
        <f t="shared" si="0"/>
        <v>0.95385695535033821</v>
      </c>
      <c r="G22" s="22">
        <v>13</v>
      </c>
      <c r="H22" s="30">
        <f t="shared" si="1"/>
        <v>0.95385695535033821</v>
      </c>
      <c r="I22" s="22">
        <v>13</v>
      </c>
      <c r="J22" s="28">
        <f t="shared" si="2"/>
        <v>0.76673066624879027</v>
      </c>
      <c r="K22" s="28">
        <f t="shared" si="2"/>
        <v>23.846423883758455</v>
      </c>
      <c r="O22" s="26">
        <v>13</v>
      </c>
      <c r="P22" s="31">
        <f t="shared" si="4"/>
        <v>5.7609203474710068E-2</v>
      </c>
      <c r="Q22" s="31">
        <f t="shared" si="5"/>
        <v>0.70912146277408017</v>
      </c>
    </row>
    <row r="23" spans="2:17" x14ac:dyDescent="0.3">
      <c r="B23" s="22">
        <v>14</v>
      </c>
      <c r="C23" s="28">
        <f>$C$7*$E$7+(($D$7-$C$7)*SUM($C$10:C22))-(($D$7/$E$7)*(SUM($C$10:C22)^2))</f>
        <v>0.47474592428845774</v>
      </c>
      <c r="D23" s="28">
        <f t="shared" si="3"/>
        <v>24.321169808046911</v>
      </c>
      <c r="E23" s="29">
        <f t="shared" si="0"/>
        <v>0.97284679232187643</v>
      </c>
      <c r="G23" s="22">
        <v>14</v>
      </c>
      <c r="H23" s="30">
        <f t="shared" si="1"/>
        <v>0.97284679232187643</v>
      </c>
      <c r="I23" s="22">
        <v>14</v>
      </c>
      <c r="J23" s="28">
        <f t="shared" si="2"/>
        <v>0.47474592428845774</v>
      </c>
      <c r="K23" s="28">
        <f t="shared" si="2"/>
        <v>24.321169808046911</v>
      </c>
      <c r="O23" s="26">
        <v>14</v>
      </c>
      <c r="P23" s="31">
        <f t="shared" si="4"/>
        <v>3.4607283487246364E-2</v>
      </c>
      <c r="Q23" s="31">
        <f t="shared" si="5"/>
        <v>0.4401386408012114</v>
      </c>
    </row>
    <row r="24" spans="2:17" x14ac:dyDescent="0.3">
      <c r="B24" s="22">
        <v>15</v>
      </c>
      <c r="C24" s="28">
        <f>$C$7*$E$7+(($D$7-$C$7)*SUM($C$10:C23))-(($D$7/$E$7)*(SUM($C$10:C23)^2))</f>
        <v>0.28452401566771535</v>
      </c>
      <c r="D24" s="28">
        <f t="shared" si="3"/>
        <v>24.605693823714624</v>
      </c>
      <c r="E24" s="29">
        <f t="shared" si="0"/>
        <v>0.984227752948585</v>
      </c>
      <c r="G24" s="22">
        <v>15</v>
      </c>
      <c r="H24" s="30">
        <f t="shared" si="1"/>
        <v>0.984227752948585</v>
      </c>
      <c r="I24" s="22">
        <v>15</v>
      </c>
      <c r="J24" s="28">
        <f t="shared" si="2"/>
        <v>0.28452401566771535</v>
      </c>
      <c r="K24" s="28">
        <f t="shared" si="2"/>
        <v>24.605693823714624</v>
      </c>
      <c r="O24" s="26">
        <v>15</v>
      </c>
      <c r="P24" s="31">
        <f t="shared" si="4"/>
        <v>2.0364905758592684E-2</v>
      </c>
      <c r="Q24" s="31">
        <f t="shared" si="5"/>
        <v>0.26415910990912272</v>
      </c>
    </row>
    <row r="25" spans="2:17" x14ac:dyDescent="0.3">
      <c r="B25" s="22">
        <v>16</v>
      </c>
      <c r="C25" s="28">
        <f>$C$7*$E$7+(($D$7-$C$7)*SUM($C$10:C24))-(($D$7/$E$7)*(SUM($C$10:C24)^2))</f>
        <v>0.16706401803220139</v>
      </c>
      <c r="D25" s="28">
        <f t="shared" si="3"/>
        <v>24.772757841746824</v>
      </c>
      <c r="E25" s="29">
        <f t="shared" si="0"/>
        <v>0.99091031366987292</v>
      </c>
      <c r="G25" s="22">
        <v>16</v>
      </c>
      <c r="H25" s="30">
        <f t="shared" si="1"/>
        <v>0.99091031366987292</v>
      </c>
      <c r="I25" s="22">
        <v>16</v>
      </c>
      <c r="J25" s="28">
        <f t="shared" si="2"/>
        <v>0.16706401803220139</v>
      </c>
      <c r="K25" s="28">
        <f t="shared" si="2"/>
        <v>24.772757841746824</v>
      </c>
      <c r="O25" s="26">
        <v>16</v>
      </c>
      <c r="P25" s="31">
        <f t="shared" si="4"/>
        <v>1.1829185288561276E-2</v>
      </c>
      <c r="Q25" s="31">
        <f t="shared" si="5"/>
        <v>0.15523483274364167</v>
      </c>
    </row>
    <row r="26" spans="2:17" x14ac:dyDescent="0.3">
      <c r="B26" s="22">
        <v>17</v>
      </c>
      <c r="C26" s="28">
        <f>$C$7*$E$7+(($D$7-$C$7)*SUM($C$10:C25))-(($D$7/$E$7)*(SUM($C$10:C25)^2))</f>
        <v>9.6887904073064135E-2</v>
      </c>
      <c r="D26" s="28">
        <f t="shared" si="3"/>
        <v>24.869645745819888</v>
      </c>
      <c r="E26" s="29">
        <f t="shared" si="0"/>
        <v>0.99478582983279551</v>
      </c>
      <c r="G26" s="22">
        <v>17</v>
      </c>
      <c r="H26" s="30">
        <f t="shared" si="1"/>
        <v>0.99478582983279551</v>
      </c>
      <c r="I26" s="22">
        <v>17</v>
      </c>
      <c r="J26" s="28">
        <f t="shared" si="2"/>
        <v>9.6887904073064135E-2</v>
      </c>
      <c r="K26" s="28">
        <f t="shared" si="2"/>
        <v>24.869645745819888</v>
      </c>
      <c r="O26" s="26">
        <v>17</v>
      </c>
      <c r="P26" s="31">
        <f t="shared" si="4"/>
        <v>6.8172647475952886E-3</v>
      </c>
      <c r="Q26" s="31">
        <f t="shared" si="5"/>
        <v>9.0070639325469534E-2</v>
      </c>
    </row>
    <row r="27" spans="2:17" x14ac:dyDescent="0.3">
      <c r="B27" s="22">
        <v>18</v>
      </c>
      <c r="C27" s="28">
        <f>$C$7*$E$7+(($D$7-$C$7)*SUM($C$10:C26))-(($D$7/$E$7)*(SUM($C$10:C26)^2))</f>
        <v>5.578045359212247E-2</v>
      </c>
      <c r="D27" s="28">
        <f t="shared" si="3"/>
        <v>24.925426199412009</v>
      </c>
      <c r="E27" s="29">
        <f t="shared" si="0"/>
        <v>0.99701704797648039</v>
      </c>
      <c r="G27" s="22">
        <v>18</v>
      </c>
      <c r="H27" s="30">
        <f t="shared" si="1"/>
        <v>0.99701704797648039</v>
      </c>
      <c r="I27" s="22">
        <v>18</v>
      </c>
      <c r="J27" s="28">
        <f t="shared" si="2"/>
        <v>5.578045359212247E-2</v>
      </c>
      <c r="K27" s="28">
        <f t="shared" si="2"/>
        <v>24.925426199412009</v>
      </c>
      <c r="O27" s="26">
        <v>18</v>
      </c>
      <c r="P27" s="31">
        <f t="shared" si="4"/>
        <v>3.9106276254033644E-3</v>
      </c>
      <c r="Q27" s="31">
        <f t="shared" si="5"/>
        <v>5.1869825966719206E-2</v>
      </c>
    </row>
    <row r="28" spans="2:17" x14ac:dyDescent="0.3">
      <c r="B28" s="22">
        <v>19</v>
      </c>
      <c r="C28" s="28">
        <f>$C$7*$E$7+(($D$7-$C$7)*SUM($C$10:C27))-(($D$7/$E$7)*(SUM($C$10:C27)^2))</f>
        <v>3.1977754225090749E-2</v>
      </c>
      <c r="D28" s="28">
        <f t="shared" si="3"/>
        <v>24.957403953637098</v>
      </c>
      <c r="E28" s="29">
        <f t="shared" si="0"/>
        <v>0.99829615814548389</v>
      </c>
      <c r="G28" s="22">
        <v>19</v>
      </c>
      <c r="H28" s="30">
        <f t="shared" si="1"/>
        <v>0.99829615814548389</v>
      </c>
      <c r="I28" s="22">
        <v>19</v>
      </c>
      <c r="J28" s="28">
        <f t="shared" si="2"/>
        <v>3.1977754225090749E-2</v>
      </c>
      <c r="K28" s="28">
        <f t="shared" si="2"/>
        <v>24.957403953637098</v>
      </c>
      <c r="O28" s="26">
        <v>19</v>
      </c>
      <c r="P28" s="31">
        <f t="shared" si="4"/>
        <v>2.2372140176397438E-3</v>
      </c>
      <c r="Q28" s="31">
        <f t="shared" si="5"/>
        <v>2.9740540207450386E-2</v>
      </c>
    </row>
    <row r="29" spans="2:17" x14ac:dyDescent="0.3">
      <c r="B29" s="22">
        <v>20</v>
      </c>
      <c r="C29" s="28">
        <f>$C$7*$E$7+(($D$7-$C$7)*SUM($C$10:C28))-(($D$7/$E$7)*(SUM($C$10:C28)^2))</f>
        <v>1.828726916539658E-2</v>
      </c>
      <c r="D29" s="28">
        <f>D28+C29</f>
        <v>24.975691222802496</v>
      </c>
      <c r="E29" s="29">
        <f t="shared" si="0"/>
        <v>0.99902764891209983</v>
      </c>
      <c r="G29" s="22">
        <v>20</v>
      </c>
      <c r="H29" s="30">
        <f t="shared" si="1"/>
        <v>0.99902764891209983</v>
      </c>
      <c r="I29" s="22">
        <v>20</v>
      </c>
      <c r="J29" s="28">
        <f t="shared" si="2"/>
        <v>1.828726916539658E-2</v>
      </c>
      <c r="K29" s="28">
        <f t="shared" si="2"/>
        <v>24.975691222802496</v>
      </c>
      <c r="O29" s="26">
        <v>20</v>
      </c>
      <c r="P29" s="31">
        <f t="shared" si="4"/>
        <v>1.2778813908870745E-3</v>
      </c>
      <c r="Q29" s="31">
        <f t="shared" si="5"/>
        <v>1.7009387774508986E-2</v>
      </c>
    </row>
  </sheetData>
  <mergeCells count="1">
    <mergeCell ref="P8:Q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5123" r:id="rId3">
          <objectPr defaultSize="0" autoPict="0" r:id="rId4">
            <anchor moveWithCells="1" sizeWithCells="1">
              <from>
                <xdr:col>7</xdr:col>
                <xdr:colOff>38100</xdr:colOff>
                <xdr:row>3</xdr:row>
                <xdr:rowOff>106680</xdr:rowOff>
              </from>
              <to>
                <xdr:col>11</xdr:col>
                <xdr:colOff>175260</xdr:colOff>
                <xdr:row>6</xdr:row>
                <xdr:rowOff>76200</xdr:rowOff>
              </to>
            </anchor>
          </objectPr>
        </oleObject>
      </mc:Choice>
      <mc:Fallback>
        <oleObject progId="Equation.DSMT4" shapeId="5123" r:id="rId3"/>
      </mc:Fallback>
    </mc:AlternateContent>
    <mc:AlternateContent xmlns:mc="http://schemas.openxmlformats.org/markup-compatibility/2006">
      <mc:Choice Requires="x14">
        <oleObject progId="Equation.DSMT4" shapeId="5124" r:id="rId5">
          <objectPr defaultSize="0" autoPict="0" r:id="rId6">
            <anchor moveWithCells="1">
              <from>
                <xdr:col>13</xdr:col>
                <xdr:colOff>472440</xdr:colOff>
                <xdr:row>0</xdr:row>
                <xdr:rowOff>106680</xdr:rowOff>
              </from>
              <to>
                <xdr:col>18</xdr:col>
                <xdr:colOff>601980</xdr:colOff>
                <xdr:row>5</xdr:row>
                <xdr:rowOff>0</xdr:rowOff>
              </to>
            </anchor>
          </objectPr>
        </oleObject>
      </mc:Choice>
      <mc:Fallback>
        <oleObject progId="Equation.DSMT4" shapeId="5124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Q29"/>
  <sheetViews>
    <sheetView topLeftCell="A7" workbookViewId="0">
      <selection activeCell="J39" sqref="J39"/>
    </sheetView>
  </sheetViews>
  <sheetFormatPr defaultRowHeight="14.4" x14ac:dyDescent="0.3"/>
  <cols>
    <col min="2" max="2" width="16.109375" bestFit="1" customWidth="1"/>
    <col min="3" max="3" width="11.6640625" bestFit="1" customWidth="1"/>
    <col min="4" max="4" width="18.109375" bestFit="1" customWidth="1"/>
    <col min="5" max="5" width="16" bestFit="1" customWidth="1"/>
    <col min="8" max="8" width="18.109375" bestFit="1" customWidth="1"/>
    <col min="16" max="16" width="10.6640625" customWidth="1"/>
  </cols>
  <sheetData>
    <row r="4" spans="2:17" x14ac:dyDescent="0.3">
      <c r="C4" s="16"/>
      <c r="D4" s="16"/>
    </row>
    <row r="5" spans="2:17" x14ac:dyDescent="0.3">
      <c r="C5" s="16"/>
      <c r="D5" s="16"/>
    </row>
    <row r="6" spans="2:17" x14ac:dyDescent="0.3">
      <c r="B6" s="17"/>
      <c r="C6" s="18" t="s">
        <v>23</v>
      </c>
      <c r="D6" s="18" t="s">
        <v>24</v>
      </c>
      <c r="E6" s="19" t="s">
        <v>25</v>
      </c>
    </row>
    <row r="7" spans="2:17" x14ac:dyDescent="0.3">
      <c r="B7" s="17"/>
      <c r="C7" s="20">
        <v>0.4</v>
      </c>
      <c r="D7" s="20">
        <v>0.03</v>
      </c>
      <c r="E7" s="21">
        <v>25</v>
      </c>
    </row>
    <row r="8" spans="2:17" x14ac:dyDescent="0.3">
      <c r="G8" s="22" t="s">
        <v>26</v>
      </c>
      <c r="H8" s="23" t="s">
        <v>27</v>
      </c>
      <c r="I8" s="22" t="s">
        <v>26</v>
      </c>
      <c r="J8" s="23" t="s">
        <v>28</v>
      </c>
      <c r="K8" s="23" t="s">
        <v>29</v>
      </c>
      <c r="O8" s="24"/>
      <c r="P8" s="32" t="s">
        <v>30</v>
      </c>
      <c r="Q8" s="32"/>
    </row>
    <row r="9" spans="2:17" x14ac:dyDescent="0.3">
      <c r="B9" s="22" t="s">
        <v>26</v>
      </c>
      <c r="C9" s="22" t="s">
        <v>28</v>
      </c>
      <c r="D9" s="22" t="s">
        <v>31</v>
      </c>
      <c r="E9" s="25" t="s">
        <v>27</v>
      </c>
      <c r="G9" s="22">
        <v>0</v>
      </c>
      <c r="H9">
        <v>0</v>
      </c>
      <c r="I9" s="22">
        <v>0</v>
      </c>
      <c r="J9">
        <v>0</v>
      </c>
      <c r="K9" s="22">
        <v>0</v>
      </c>
      <c r="O9" s="26" t="s">
        <v>26</v>
      </c>
      <c r="P9" s="24" t="s">
        <v>32</v>
      </c>
      <c r="Q9" s="24" t="s">
        <v>33</v>
      </c>
    </row>
    <row r="10" spans="2:17" x14ac:dyDescent="0.3">
      <c r="B10" s="22">
        <v>1</v>
      </c>
      <c r="C10" s="27">
        <f>C7*E7</f>
        <v>10</v>
      </c>
      <c r="D10" s="28">
        <f>C10</f>
        <v>10</v>
      </c>
      <c r="E10" s="29">
        <f t="shared" ref="E10:E29" si="0">(D10/$E$7)</f>
        <v>0.4</v>
      </c>
      <c r="G10" s="22">
        <v>1</v>
      </c>
      <c r="H10" s="30">
        <f>E10</f>
        <v>0.4</v>
      </c>
      <c r="I10" s="22">
        <v>1</v>
      </c>
      <c r="J10" s="28">
        <f>C10</f>
        <v>10</v>
      </c>
      <c r="K10" s="28">
        <f>D10</f>
        <v>10</v>
      </c>
      <c r="O10" s="26">
        <v>1</v>
      </c>
      <c r="P10" s="31">
        <f>$C$7*($E$7)</f>
        <v>10</v>
      </c>
      <c r="Q10" s="31">
        <f>0</f>
        <v>0</v>
      </c>
    </row>
    <row r="11" spans="2:17" x14ac:dyDescent="0.3">
      <c r="B11" s="22">
        <v>2</v>
      </c>
      <c r="C11" s="28">
        <f>$C$7*$E$7+($D$7-$C$7)*C10-($D$7/$E$7)*C10^2</f>
        <v>6.18</v>
      </c>
      <c r="D11" s="28">
        <f>D10+C11</f>
        <v>16.18</v>
      </c>
      <c r="E11" s="29">
        <f t="shared" si="0"/>
        <v>0.6472</v>
      </c>
      <c r="G11" s="22">
        <v>2</v>
      </c>
      <c r="H11" s="30">
        <f t="shared" ref="H11:H29" si="1">E11</f>
        <v>0.6472</v>
      </c>
      <c r="I11" s="22">
        <v>2</v>
      </c>
      <c r="J11" s="28">
        <f t="shared" ref="J11:K29" si="2">C11</f>
        <v>6.18</v>
      </c>
      <c r="K11" s="28">
        <f t="shared" si="2"/>
        <v>16.18</v>
      </c>
      <c r="O11" s="26">
        <v>2</v>
      </c>
      <c r="P11" s="31">
        <f>$C$7*($E$7-D10)</f>
        <v>6</v>
      </c>
      <c r="Q11" s="31">
        <f>$D$7*(D10/$E$7)*($E$7-D10)</f>
        <v>0.18</v>
      </c>
    </row>
    <row r="12" spans="2:17" x14ac:dyDescent="0.3">
      <c r="B12" s="22">
        <v>3</v>
      </c>
      <c r="C12" s="28">
        <f>$C$7*$E$7+(($D$7-$C$7)*SUM($C$10:C11))-(($D$7/$E$7)*(SUM($C$10:C11)^2))</f>
        <v>3.6992491199999997</v>
      </c>
      <c r="D12" s="28">
        <f t="shared" ref="D12:D28" si="3">D11+C12</f>
        <v>19.879249120000001</v>
      </c>
      <c r="E12" s="29">
        <f t="shared" si="0"/>
        <v>0.79516996480000002</v>
      </c>
      <c r="G12" s="22">
        <v>3</v>
      </c>
      <c r="H12" s="30">
        <f t="shared" si="1"/>
        <v>0.79516996480000002</v>
      </c>
      <c r="I12" s="22">
        <v>3</v>
      </c>
      <c r="J12" s="28">
        <f t="shared" si="2"/>
        <v>3.6992491199999997</v>
      </c>
      <c r="K12" s="28">
        <f t="shared" si="2"/>
        <v>19.879249120000001</v>
      </c>
      <c r="O12" s="26">
        <v>3</v>
      </c>
      <c r="P12" s="31">
        <f t="shared" ref="P12:P29" si="4">$C$7*($E$7-D11)</f>
        <v>3.5280000000000005</v>
      </c>
      <c r="Q12" s="31">
        <f t="shared" ref="Q12:Q29" si="5">$D$7*(D11/$E$7)*($E$7-D11)</f>
        <v>0.17124912</v>
      </c>
    </row>
    <row r="13" spans="2:17" x14ac:dyDescent="0.3">
      <c r="B13" s="22">
        <v>4</v>
      </c>
      <c r="C13" s="28">
        <f>$C$7*$E$7+(($D$7-$C$7)*SUM($C$10:C12))-(($D$7/$E$7)*(SUM($C$10:C12)^2))</f>
        <v>2.1704563709099745</v>
      </c>
      <c r="D13" s="28">
        <f t="shared" si="3"/>
        <v>22.049705490909975</v>
      </c>
      <c r="E13" s="29">
        <f t="shared" si="0"/>
        <v>0.88198821963639906</v>
      </c>
      <c r="G13" s="22">
        <v>4</v>
      </c>
      <c r="H13" s="30">
        <f t="shared" si="1"/>
        <v>0.88198821963639906</v>
      </c>
      <c r="I13" s="22">
        <v>4</v>
      </c>
      <c r="J13" s="28">
        <f t="shared" si="2"/>
        <v>2.1704563709099745</v>
      </c>
      <c r="K13" s="28">
        <f t="shared" si="2"/>
        <v>22.049705490909975</v>
      </c>
      <c r="O13" s="26">
        <v>4</v>
      </c>
      <c r="P13" s="31">
        <f t="shared" si="4"/>
        <v>2.0483003519999996</v>
      </c>
      <c r="Q13" s="31">
        <f t="shared" si="5"/>
        <v>0.12215601890997506</v>
      </c>
    </row>
    <row r="14" spans="2:17" x14ac:dyDescent="0.3">
      <c r="B14" s="22">
        <v>5</v>
      </c>
      <c r="C14" s="28">
        <f>$C$7*$E$7+(($D$7-$C$7)*SUM($C$10:C13))-(($D$7/$E$7)*(SUM($C$10:C13)^2))</f>
        <v>1.2581815536802701</v>
      </c>
      <c r="D14" s="28">
        <f t="shared" si="3"/>
        <v>23.307887044590245</v>
      </c>
      <c r="E14" s="29">
        <f t="shared" si="0"/>
        <v>0.93231548178360979</v>
      </c>
      <c r="G14" s="22">
        <v>5</v>
      </c>
      <c r="H14" s="30">
        <f t="shared" si="1"/>
        <v>0.93231548178360979</v>
      </c>
      <c r="I14" s="22">
        <v>5</v>
      </c>
      <c r="J14" s="28">
        <f t="shared" si="2"/>
        <v>1.2581815536802701</v>
      </c>
      <c r="K14" s="28">
        <f t="shared" si="2"/>
        <v>23.307887044590245</v>
      </c>
      <c r="O14" s="26">
        <v>5</v>
      </c>
      <c r="P14" s="31">
        <f t="shared" si="4"/>
        <v>1.18011780363601</v>
      </c>
      <c r="Q14" s="31">
        <f t="shared" si="5"/>
        <v>7.8063750044260638E-2</v>
      </c>
    </row>
    <row r="15" spans="2:17" x14ac:dyDescent="0.3">
      <c r="B15" s="22">
        <v>6</v>
      </c>
      <c r="C15" s="28">
        <f>$C$7*$E$7+(($D$7-$C$7)*SUM($C$10:C14))-(($D$7/$E$7)*(SUM($C$10:C14)^2))</f>
        <v>0.72417267532155516</v>
      </c>
      <c r="D15" s="28">
        <f t="shared" si="3"/>
        <v>24.0320597199118</v>
      </c>
      <c r="E15" s="29">
        <f t="shared" si="0"/>
        <v>0.96128238879647199</v>
      </c>
      <c r="G15" s="22">
        <v>6</v>
      </c>
      <c r="H15" s="30">
        <f t="shared" si="1"/>
        <v>0.96128238879647199</v>
      </c>
      <c r="I15" s="22">
        <v>6</v>
      </c>
      <c r="J15" s="28">
        <f t="shared" si="2"/>
        <v>0.72417267532155516</v>
      </c>
      <c r="K15" s="28">
        <f t="shared" si="2"/>
        <v>24.0320597199118</v>
      </c>
      <c r="O15" s="26">
        <v>6</v>
      </c>
      <c r="P15" s="31">
        <f t="shared" si="4"/>
        <v>0.67684518216390188</v>
      </c>
      <c r="Q15" s="31">
        <f t="shared" si="5"/>
        <v>4.7327493157653999E-2</v>
      </c>
    </row>
    <row r="16" spans="2:17" x14ac:dyDescent="0.3">
      <c r="B16" s="22">
        <v>7</v>
      </c>
      <c r="C16" s="28">
        <f>$C$7*$E$7+(($D$7-$C$7)*SUM($C$10:C15))-(($D$7/$E$7)*(SUM($C$10:C15)^2))</f>
        <v>0.41509003037494607</v>
      </c>
      <c r="D16" s="28">
        <f t="shared" si="3"/>
        <v>24.447149750286744</v>
      </c>
      <c r="E16" s="29">
        <f t="shared" si="0"/>
        <v>0.97788599001146981</v>
      </c>
      <c r="G16" s="22">
        <v>7</v>
      </c>
      <c r="H16" s="30">
        <f t="shared" si="1"/>
        <v>0.97788599001146981</v>
      </c>
      <c r="I16" s="22">
        <v>7</v>
      </c>
      <c r="J16" s="28">
        <f t="shared" si="2"/>
        <v>0.41509003037494607</v>
      </c>
      <c r="K16" s="28">
        <f t="shared" si="2"/>
        <v>24.447149750286744</v>
      </c>
      <c r="O16" s="26">
        <v>7</v>
      </c>
      <c r="P16" s="31">
        <f t="shared" si="4"/>
        <v>0.38717611203528013</v>
      </c>
      <c r="Q16" s="31">
        <f t="shared" si="5"/>
        <v>2.7913918339665337E-2</v>
      </c>
    </row>
    <row r="17" spans="2:17" x14ac:dyDescent="0.3">
      <c r="B17" s="22">
        <v>8</v>
      </c>
      <c r="C17" s="28">
        <f>$C$7*$E$7+(($D$7-$C$7)*SUM($C$10:C16))-(($D$7/$E$7)*(SUM($C$10:C16)^2))</f>
        <v>0.23735883529837032</v>
      </c>
      <c r="D17" s="28">
        <f t="shared" si="3"/>
        <v>24.684508585585114</v>
      </c>
      <c r="E17" s="29">
        <f t="shared" si="0"/>
        <v>0.98738034342340453</v>
      </c>
      <c r="G17" s="22">
        <v>8</v>
      </c>
      <c r="H17" s="30">
        <f t="shared" si="1"/>
        <v>0.98738034342340453</v>
      </c>
      <c r="I17" s="22">
        <v>8</v>
      </c>
      <c r="J17" s="28">
        <f t="shared" si="2"/>
        <v>0.23735883529837032</v>
      </c>
      <c r="K17" s="28">
        <f t="shared" si="2"/>
        <v>24.684508585585114</v>
      </c>
      <c r="O17" s="26">
        <v>8</v>
      </c>
      <c r="P17" s="31">
        <f t="shared" si="4"/>
        <v>0.22114009988530228</v>
      </c>
      <c r="Q17" s="31">
        <f t="shared" si="5"/>
        <v>1.621873541306806E-2</v>
      </c>
    </row>
    <row r="18" spans="2:17" x14ac:dyDescent="0.3">
      <c r="B18" s="22">
        <v>9</v>
      </c>
      <c r="C18" s="28">
        <f>$C$7*$E$7+(($D$7-$C$7)*SUM($C$10:C17))-(($D$7/$E$7)*(SUM($C$10:C17)^2))</f>
        <v>0.13554186639931753</v>
      </c>
      <c r="D18" s="28">
        <f t="shared" si="3"/>
        <v>24.820050451984432</v>
      </c>
      <c r="E18" s="29">
        <f t="shared" si="0"/>
        <v>0.99280201807937729</v>
      </c>
      <c r="G18" s="22">
        <v>9</v>
      </c>
      <c r="H18" s="30">
        <f t="shared" si="1"/>
        <v>0.99280201807937729</v>
      </c>
      <c r="I18" s="22">
        <v>9</v>
      </c>
      <c r="J18" s="28">
        <f t="shared" si="2"/>
        <v>0.13554186639931753</v>
      </c>
      <c r="K18" s="28">
        <f t="shared" si="2"/>
        <v>24.820050451984432</v>
      </c>
      <c r="O18" s="26">
        <v>9</v>
      </c>
      <c r="P18" s="31">
        <f t="shared" si="4"/>
        <v>0.12619656576595448</v>
      </c>
      <c r="Q18" s="31">
        <f t="shared" si="5"/>
        <v>9.345300633363177E-3</v>
      </c>
    </row>
    <row r="19" spans="2:17" x14ac:dyDescent="0.3">
      <c r="B19" s="22">
        <v>10</v>
      </c>
      <c r="C19" s="28">
        <f>$C$7*$E$7+(($D$7-$C$7)*SUM($C$10:C18))-(($D$7/$E$7)*(SUM($C$10:C18)^2))</f>
        <v>7.7339447438897868E-2</v>
      </c>
      <c r="D19" s="28">
        <f t="shared" si="3"/>
        <v>24.897389899423331</v>
      </c>
      <c r="E19" s="29">
        <f t="shared" si="0"/>
        <v>0.99589559597693322</v>
      </c>
      <c r="G19" s="22">
        <v>10</v>
      </c>
      <c r="H19" s="30">
        <f t="shared" si="1"/>
        <v>0.99589559597693322</v>
      </c>
      <c r="I19" s="22">
        <v>10</v>
      </c>
      <c r="J19" s="28">
        <f t="shared" si="2"/>
        <v>7.7339447438897868E-2</v>
      </c>
      <c r="K19" s="28">
        <f t="shared" si="2"/>
        <v>24.897389899423331</v>
      </c>
      <c r="O19" s="26">
        <v>10</v>
      </c>
      <c r="P19" s="31">
        <f t="shared" si="4"/>
        <v>7.1979819206227091E-2</v>
      </c>
      <c r="Q19" s="31">
        <f t="shared" si="5"/>
        <v>5.3596282326698235E-3</v>
      </c>
    </row>
    <row r="20" spans="2:17" x14ac:dyDescent="0.3">
      <c r="B20" s="22">
        <v>11</v>
      </c>
      <c r="C20" s="28">
        <f>$C$7*$E$7+(($D$7-$C$7)*SUM($C$10:C19))-(($D$7/$E$7)*(SUM($C$10:C19)^2))</f>
        <v>4.4109708648679358E-2</v>
      </c>
      <c r="D20" s="28">
        <f t="shared" si="3"/>
        <v>24.941499608072011</v>
      </c>
      <c r="E20" s="29">
        <f t="shared" si="0"/>
        <v>0.99765998432288039</v>
      </c>
      <c r="G20" s="22">
        <v>11</v>
      </c>
      <c r="H20" s="30">
        <f t="shared" si="1"/>
        <v>0.99765998432288039</v>
      </c>
      <c r="I20" s="22">
        <v>11</v>
      </c>
      <c r="J20" s="28">
        <f t="shared" si="2"/>
        <v>4.4109708648679358E-2</v>
      </c>
      <c r="K20" s="28">
        <f t="shared" si="2"/>
        <v>24.941499608072011</v>
      </c>
      <c r="O20" s="26">
        <v>11</v>
      </c>
      <c r="P20" s="31">
        <f t="shared" si="4"/>
        <v>4.1044040230667635E-2</v>
      </c>
      <c r="Q20" s="31">
        <f t="shared" si="5"/>
        <v>3.0656684180116476E-3</v>
      </c>
    </row>
    <row r="21" spans="2:17" x14ac:dyDescent="0.3">
      <c r="B21" s="22">
        <v>12</v>
      </c>
      <c r="C21" s="28">
        <f>$C$7*$E$7+(($D$7-$C$7)*SUM($C$10:C20))-(($D$7/$E$7)*(SUM($C$10:C20)^2))</f>
        <v>2.5151061774007943E-2</v>
      </c>
      <c r="D21" s="28">
        <f t="shared" si="3"/>
        <v>24.966650669846018</v>
      </c>
      <c r="E21" s="29">
        <f t="shared" si="0"/>
        <v>0.99866602679384076</v>
      </c>
      <c r="G21" s="22">
        <v>12</v>
      </c>
      <c r="H21" s="30">
        <f t="shared" si="1"/>
        <v>0.99866602679384076</v>
      </c>
      <c r="I21" s="22">
        <v>12</v>
      </c>
      <c r="J21" s="28">
        <f t="shared" si="2"/>
        <v>2.5151061774007943E-2</v>
      </c>
      <c r="K21" s="28">
        <f t="shared" si="2"/>
        <v>24.966650669846018</v>
      </c>
      <c r="O21" s="26">
        <v>12</v>
      </c>
      <c r="P21" s="31">
        <f t="shared" si="4"/>
        <v>2.3400156771195668E-2</v>
      </c>
      <c r="Q21" s="31">
        <f t="shared" si="5"/>
        <v>1.7509050028128009E-3</v>
      </c>
    </row>
    <row r="22" spans="2:17" x14ac:dyDescent="0.3">
      <c r="B22" s="22">
        <v>13</v>
      </c>
      <c r="C22" s="28">
        <f>$C$7*$E$7+(($D$7-$C$7)*SUM($C$10:C21))-(($D$7/$E$7)*(SUM($C$10:C21)^2))</f>
        <v>1.433887735282624E-2</v>
      </c>
      <c r="D22" s="28">
        <f t="shared" si="3"/>
        <v>24.980989547198845</v>
      </c>
      <c r="E22" s="29">
        <f t="shared" si="0"/>
        <v>0.99923958188795381</v>
      </c>
      <c r="G22" s="22">
        <v>13</v>
      </c>
      <c r="H22" s="30">
        <f t="shared" si="1"/>
        <v>0.99923958188795381</v>
      </c>
      <c r="I22" s="22">
        <v>13</v>
      </c>
      <c r="J22" s="28">
        <f t="shared" si="2"/>
        <v>1.433887735282624E-2</v>
      </c>
      <c r="K22" s="28">
        <f t="shared" si="2"/>
        <v>24.980989547198845</v>
      </c>
      <c r="O22" s="26">
        <v>13</v>
      </c>
      <c r="P22" s="31">
        <f t="shared" si="4"/>
        <v>1.3339732061592714E-2</v>
      </c>
      <c r="Q22" s="31">
        <f t="shared" si="5"/>
        <v>9.9914529123339016E-4</v>
      </c>
    </row>
    <row r="23" spans="2:17" x14ac:dyDescent="0.3">
      <c r="B23" s="22">
        <v>14</v>
      </c>
      <c r="C23" s="28">
        <f>$C$7*$E$7+(($D$7-$C$7)*SUM($C$10:C22))-(($D$7/$E$7)*(SUM($C$10:C22)^2))</f>
        <v>8.1740610277171166E-3</v>
      </c>
      <c r="D23" s="28">
        <f t="shared" si="3"/>
        <v>24.989163608226562</v>
      </c>
      <c r="E23" s="29">
        <f t="shared" si="0"/>
        <v>0.99956654432906245</v>
      </c>
      <c r="G23" s="22">
        <v>14</v>
      </c>
      <c r="H23" s="30">
        <f t="shared" si="1"/>
        <v>0.99956654432906245</v>
      </c>
      <c r="I23" s="22">
        <v>14</v>
      </c>
      <c r="J23" s="28">
        <f t="shared" si="2"/>
        <v>8.1740610277171166E-3</v>
      </c>
      <c r="K23" s="28">
        <f t="shared" si="2"/>
        <v>24.989163608226562</v>
      </c>
      <c r="O23" s="26">
        <v>14</v>
      </c>
      <c r="P23" s="31">
        <f t="shared" si="4"/>
        <v>7.6041811204618174E-3</v>
      </c>
      <c r="Q23" s="31">
        <f t="shared" si="5"/>
        <v>5.6987990725579037E-4</v>
      </c>
    </row>
    <row r="24" spans="2:17" x14ac:dyDescent="0.3">
      <c r="B24" s="22">
        <v>15</v>
      </c>
      <c r="C24" s="28">
        <f>$C$7*$E$7+(($D$7-$C$7)*SUM($C$10:C23))-(($D$7/$E$7)*(SUM($C$10:C23)^2))</f>
        <v>4.659507549715336E-3</v>
      </c>
      <c r="D24" s="28">
        <f t="shared" si="3"/>
        <v>24.993823115776276</v>
      </c>
      <c r="E24" s="29">
        <f t="shared" si="0"/>
        <v>0.99975292463105103</v>
      </c>
      <c r="G24" s="22">
        <v>15</v>
      </c>
      <c r="H24" s="30">
        <f t="shared" si="1"/>
        <v>0.99975292463105103</v>
      </c>
      <c r="I24" s="22">
        <v>15</v>
      </c>
      <c r="J24" s="28">
        <f t="shared" si="2"/>
        <v>4.659507549715336E-3</v>
      </c>
      <c r="K24" s="28">
        <f t="shared" si="2"/>
        <v>24.993823115776276</v>
      </c>
      <c r="O24" s="26">
        <v>15</v>
      </c>
      <c r="P24" s="31">
        <f t="shared" si="4"/>
        <v>4.334556709375193E-3</v>
      </c>
      <c r="Q24" s="31">
        <f t="shared" si="5"/>
        <v>3.2495084033913846E-4</v>
      </c>
    </row>
    <row r="25" spans="2:17" x14ac:dyDescent="0.3">
      <c r="B25" s="22">
        <v>16</v>
      </c>
      <c r="C25" s="28">
        <f>$C$7*$E$7+(($D$7-$C$7)*SUM($C$10:C24))-(($D$7/$E$7)*(SUM($C$10:C24)^2))</f>
        <v>2.6560144315235235E-3</v>
      </c>
      <c r="D25" s="28">
        <f t="shared" si="3"/>
        <v>24.996479130207799</v>
      </c>
      <c r="E25" s="29">
        <f t="shared" si="0"/>
        <v>0.99985916520831197</v>
      </c>
      <c r="G25" s="22">
        <v>16</v>
      </c>
      <c r="H25" s="30">
        <f t="shared" si="1"/>
        <v>0.99985916520831197</v>
      </c>
      <c r="I25" s="22">
        <v>16</v>
      </c>
      <c r="J25" s="28">
        <f t="shared" si="2"/>
        <v>2.6560144315235235E-3</v>
      </c>
      <c r="K25" s="28">
        <f t="shared" si="2"/>
        <v>24.996479130207799</v>
      </c>
      <c r="O25" s="26">
        <v>16</v>
      </c>
      <c r="P25" s="31">
        <f t="shared" si="4"/>
        <v>2.4707536894894135E-3</v>
      </c>
      <c r="Q25" s="31">
        <f t="shared" si="5"/>
        <v>1.8526074203325003E-4</v>
      </c>
    </row>
    <row r="26" spans="2:17" x14ac:dyDescent="0.3">
      <c r="B26" s="22">
        <v>17</v>
      </c>
      <c r="C26" s="28">
        <f>$C$7*$E$7+(($D$7-$C$7)*SUM($C$10:C25))-(($D$7/$E$7)*(SUM($C$10:C25)^2))</f>
        <v>1.5139591348173331E-3</v>
      </c>
      <c r="D26" s="28">
        <f t="shared" si="3"/>
        <v>24.997993089342618</v>
      </c>
      <c r="E26" s="29">
        <f t="shared" si="0"/>
        <v>0.99991972357370473</v>
      </c>
      <c r="G26" s="22">
        <v>17</v>
      </c>
      <c r="H26" s="30">
        <f t="shared" si="1"/>
        <v>0.99991972357370473</v>
      </c>
      <c r="I26" s="22">
        <v>17</v>
      </c>
      <c r="J26" s="28">
        <f t="shared" si="2"/>
        <v>1.5139591348173331E-3</v>
      </c>
      <c r="K26" s="28">
        <f t="shared" si="2"/>
        <v>24.997993089342618</v>
      </c>
      <c r="O26" s="26">
        <v>17</v>
      </c>
      <c r="P26" s="31">
        <f t="shared" si="4"/>
        <v>1.4083479168803593E-3</v>
      </c>
      <c r="Q26" s="31">
        <f t="shared" si="5"/>
        <v>1.0561121793711458E-4</v>
      </c>
    </row>
    <row r="27" spans="2:17" x14ac:dyDescent="0.3">
      <c r="B27" s="22">
        <v>18</v>
      </c>
      <c r="C27" s="28">
        <f>$C$7*$E$7+(($D$7-$C$7)*SUM($C$10:C26))-(($D$7/$E$7)*(SUM($C$10:C26)^2))</f>
        <v>8.6296674944630336E-4</v>
      </c>
      <c r="D27" s="28">
        <f t="shared" si="3"/>
        <v>24.998856056092063</v>
      </c>
      <c r="E27" s="29">
        <f t="shared" si="0"/>
        <v>0.99995424224368246</v>
      </c>
      <c r="G27" s="22">
        <v>18</v>
      </c>
      <c r="H27" s="30">
        <f t="shared" si="1"/>
        <v>0.99995424224368246</v>
      </c>
      <c r="I27" s="22">
        <v>18</v>
      </c>
      <c r="J27" s="28">
        <f t="shared" si="2"/>
        <v>8.6296674944630336E-4</v>
      </c>
      <c r="K27" s="28">
        <f t="shared" si="2"/>
        <v>24.998856056092063</v>
      </c>
      <c r="O27" s="26">
        <v>18</v>
      </c>
      <c r="P27" s="31">
        <f t="shared" si="4"/>
        <v>8.027642629528487E-4</v>
      </c>
      <c r="Q27" s="31">
        <f t="shared" si="5"/>
        <v>6.0202486492999589E-5</v>
      </c>
    </row>
    <row r="28" spans="2:17" x14ac:dyDescent="0.3">
      <c r="B28" s="22">
        <v>19</v>
      </c>
      <c r="C28" s="28">
        <f>$C$7*$E$7+(($D$7-$C$7)*SUM($C$10:C27))-(($D$7/$E$7)*(SUM($C$10:C27)^2))</f>
        <v>4.9189431008356266E-4</v>
      </c>
      <c r="D28" s="28">
        <f t="shared" si="3"/>
        <v>24.999347950402147</v>
      </c>
      <c r="E28" s="29">
        <f t="shared" si="0"/>
        <v>0.99997391801608582</v>
      </c>
      <c r="G28" s="22">
        <v>19</v>
      </c>
      <c r="H28" s="30">
        <f t="shared" si="1"/>
        <v>0.99997391801608582</v>
      </c>
      <c r="I28" s="22">
        <v>19</v>
      </c>
      <c r="J28" s="28">
        <f t="shared" si="2"/>
        <v>4.9189431008356266E-4</v>
      </c>
      <c r="K28" s="28">
        <f t="shared" si="2"/>
        <v>24.999347950402147</v>
      </c>
      <c r="O28" s="26">
        <v>19</v>
      </c>
      <c r="P28" s="31">
        <f t="shared" si="4"/>
        <v>4.5757756317499343E-4</v>
      </c>
      <c r="Q28" s="31">
        <f t="shared" si="5"/>
        <v>3.4316746908927097E-5</v>
      </c>
    </row>
    <row r="29" spans="2:17" x14ac:dyDescent="0.3">
      <c r="B29" s="22">
        <v>20</v>
      </c>
      <c r="C29" s="28">
        <f>$C$7*$E$7+(($D$7-$C$7)*SUM($C$10:C28))-(($D$7/$E$7)*(SUM($C$10:C28)^2))</f>
        <v>2.8038081687498106E-4</v>
      </c>
      <c r="D29" s="28">
        <f>D28+C29</f>
        <v>24.999628331219022</v>
      </c>
      <c r="E29" s="29">
        <f t="shared" si="0"/>
        <v>0.99998513324876082</v>
      </c>
      <c r="G29" s="22">
        <v>20</v>
      </c>
      <c r="H29" s="30">
        <f t="shared" si="1"/>
        <v>0.99998513324876082</v>
      </c>
      <c r="I29" s="22">
        <v>20</v>
      </c>
      <c r="J29" s="28">
        <f t="shared" si="2"/>
        <v>2.8038081687498106E-4</v>
      </c>
      <c r="K29" s="28">
        <f t="shared" si="2"/>
        <v>24.999628331219022</v>
      </c>
      <c r="O29" s="26">
        <v>20</v>
      </c>
      <c r="P29" s="31">
        <f t="shared" si="4"/>
        <v>2.6081983914139073E-4</v>
      </c>
      <c r="Q29" s="31">
        <f t="shared" si="5"/>
        <v>1.956097773319063E-5</v>
      </c>
    </row>
  </sheetData>
  <mergeCells count="1">
    <mergeCell ref="P8:Q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6145" r:id="rId3">
          <objectPr defaultSize="0" autoPict="0" r:id="rId4">
            <anchor moveWithCells="1" sizeWithCells="1">
              <from>
                <xdr:col>7</xdr:col>
                <xdr:colOff>38100</xdr:colOff>
                <xdr:row>3</xdr:row>
                <xdr:rowOff>106680</xdr:rowOff>
              </from>
              <to>
                <xdr:col>11</xdr:col>
                <xdr:colOff>175260</xdr:colOff>
                <xdr:row>6</xdr:row>
                <xdr:rowOff>76200</xdr:rowOff>
              </to>
            </anchor>
          </objectPr>
        </oleObject>
      </mc:Choice>
      <mc:Fallback>
        <oleObject progId="Equation.DSMT4" shapeId="6145" r:id="rId3"/>
      </mc:Fallback>
    </mc:AlternateContent>
    <mc:AlternateContent xmlns:mc="http://schemas.openxmlformats.org/markup-compatibility/2006">
      <mc:Choice Requires="x14">
        <oleObject progId="Equation.DSMT4" shapeId="6146" r:id="rId5">
          <objectPr defaultSize="0" autoPict="0" r:id="rId6">
            <anchor moveWithCells="1">
              <from>
                <xdr:col>13</xdr:col>
                <xdr:colOff>472440</xdr:colOff>
                <xdr:row>0</xdr:row>
                <xdr:rowOff>106680</xdr:rowOff>
              </from>
              <to>
                <xdr:col>18</xdr:col>
                <xdr:colOff>601980</xdr:colOff>
                <xdr:row>5</xdr:row>
                <xdr:rowOff>0</xdr:rowOff>
              </to>
            </anchor>
          </objectPr>
        </oleObject>
      </mc:Choice>
      <mc:Fallback>
        <oleObject progId="Equation.DSMT4" shapeId="614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sqref="A1:C105"/>
    </sheetView>
  </sheetViews>
  <sheetFormatPr defaultRowHeight="14.4" x14ac:dyDescent="0.3"/>
  <cols>
    <col min="2" max="2" width="18.21875" bestFit="1" customWidth="1"/>
  </cols>
  <sheetData>
    <row r="1" spans="1:3" x14ac:dyDescent="0.3">
      <c r="A1" s="2" t="s">
        <v>0</v>
      </c>
      <c r="B1" s="1" t="s">
        <v>15</v>
      </c>
      <c r="C1" s="1" t="s">
        <v>16</v>
      </c>
    </row>
    <row r="2" spans="1:3" x14ac:dyDescent="0.3">
      <c r="A2">
        <v>1</v>
      </c>
      <c r="B2">
        <v>19794</v>
      </c>
      <c r="C2">
        <v>19.539999959999999</v>
      </c>
    </row>
    <row r="3" spans="1:3" x14ac:dyDescent="0.3">
      <c r="A3">
        <v>2</v>
      </c>
      <c r="B3">
        <v>19801</v>
      </c>
      <c r="C3">
        <v>23.54999995</v>
      </c>
    </row>
    <row r="4" spans="1:3" x14ac:dyDescent="0.3">
      <c r="A4">
        <v>3</v>
      </c>
      <c r="B4">
        <v>19802</v>
      </c>
      <c r="C4">
        <v>32.568999890000001</v>
      </c>
    </row>
    <row r="5" spans="1:3" x14ac:dyDescent="0.3">
      <c r="A5">
        <v>4</v>
      </c>
      <c r="B5">
        <v>19803</v>
      </c>
      <c r="C5">
        <v>41.466999889999997</v>
      </c>
    </row>
    <row r="6" spans="1:3" x14ac:dyDescent="0.3">
      <c r="A6">
        <v>5</v>
      </c>
      <c r="B6">
        <v>19804</v>
      </c>
      <c r="C6">
        <v>67.620999810000001</v>
      </c>
    </row>
    <row r="7" spans="1:3" x14ac:dyDescent="0.3">
      <c r="A7">
        <v>6</v>
      </c>
      <c r="B7">
        <v>19811</v>
      </c>
      <c r="C7">
        <v>78.764999869999997</v>
      </c>
    </row>
    <row r="8" spans="1:3" x14ac:dyDescent="0.3">
      <c r="A8">
        <v>7</v>
      </c>
      <c r="B8">
        <v>19812</v>
      </c>
      <c r="C8">
        <v>90.718999859999997</v>
      </c>
    </row>
    <row r="9" spans="1:3" x14ac:dyDescent="0.3">
      <c r="A9">
        <v>8</v>
      </c>
      <c r="B9">
        <v>19813</v>
      </c>
      <c r="C9">
        <v>97.677999970000002</v>
      </c>
    </row>
    <row r="10" spans="1:3" x14ac:dyDescent="0.3">
      <c r="A10">
        <v>9</v>
      </c>
      <c r="B10">
        <v>19814</v>
      </c>
      <c r="C10">
        <v>133.553</v>
      </c>
    </row>
    <row r="11" spans="1:3" x14ac:dyDescent="0.3">
      <c r="A11">
        <v>10</v>
      </c>
      <c r="B11">
        <v>19821</v>
      </c>
      <c r="C11">
        <v>131.0189996</v>
      </c>
    </row>
    <row r="12" spans="1:3" x14ac:dyDescent="0.3">
      <c r="A12">
        <v>11</v>
      </c>
      <c r="B12">
        <v>19822</v>
      </c>
      <c r="C12">
        <v>142.6809998</v>
      </c>
    </row>
    <row r="13" spans="1:3" x14ac:dyDescent="0.3">
      <c r="A13">
        <v>12</v>
      </c>
      <c r="B13">
        <v>19823</v>
      </c>
      <c r="C13">
        <v>175.80799959999999</v>
      </c>
    </row>
    <row r="14" spans="1:3" x14ac:dyDescent="0.3">
      <c r="A14">
        <v>13</v>
      </c>
      <c r="B14">
        <v>19824</v>
      </c>
      <c r="C14">
        <v>214.2929997</v>
      </c>
    </row>
    <row r="15" spans="1:3" x14ac:dyDescent="0.3">
      <c r="A15">
        <v>14</v>
      </c>
      <c r="B15">
        <v>19831</v>
      </c>
      <c r="C15">
        <v>227.98199990000001</v>
      </c>
    </row>
    <row r="16" spans="1:3" x14ac:dyDescent="0.3">
      <c r="A16">
        <v>15</v>
      </c>
      <c r="B16">
        <v>19832</v>
      </c>
      <c r="C16">
        <v>267.28399940000003</v>
      </c>
    </row>
    <row r="17" spans="1:3" x14ac:dyDescent="0.3">
      <c r="A17">
        <v>16</v>
      </c>
      <c r="B17">
        <v>19833</v>
      </c>
      <c r="C17">
        <v>273.2099991</v>
      </c>
    </row>
    <row r="18" spans="1:3" x14ac:dyDescent="0.3">
      <c r="A18">
        <v>17</v>
      </c>
      <c r="B18">
        <v>19834</v>
      </c>
      <c r="C18">
        <v>316.2279997</v>
      </c>
    </row>
    <row r="19" spans="1:3" x14ac:dyDescent="0.3">
      <c r="A19">
        <v>18</v>
      </c>
      <c r="B19">
        <v>19841</v>
      </c>
      <c r="C19">
        <v>300.10199929999999</v>
      </c>
    </row>
    <row r="20" spans="1:3" x14ac:dyDescent="0.3">
      <c r="A20">
        <v>19</v>
      </c>
      <c r="B20">
        <v>19842</v>
      </c>
      <c r="C20">
        <v>422.14299970000002</v>
      </c>
    </row>
    <row r="21" spans="1:3" x14ac:dyDescent="0.3">
      <c r="A21">
        <v>20</v>
      </c>
      <c r="B21">
        <v>19843</v>
      </c>
      <c r="C21">
        <v>477.39899919999999</v>
      </c>
    </row>
    <row r="22" spans="1:3" x14ac:dyDescent="0.3">
      <c r="A22">
        <v>21</v>
      </c>
      <c r="B22">
        <v>19844</v>
      </c>
      <c r="C22">
        <v>698.29599949999999</v>
      </c>
    </row>
    <row r="23" spans="1:3" x14ac:dyDescent="0.3">
      <c r="A23">
        <v>22</v>
      </c>
      <c r="B23">
        <v>19851</v>
      </c>
      <c r="C23">
        <v>435.34399989999997</v>
      </c>
    </row>
    <row r="24" spans="1:3" x14ac:dyDescent="0.3">
      <c r="A24">
        <v>23</v>
      </c>
      <c r="B24">
        <v>19852</v>
      </c>
      <c r="C24">
        <v>374.92899990000001</v>
      </c>
    </row>
    <row r="25" spans="1:3" x14ac:dyDescent="0.3">
      <c r="A25">
        <v>24</v>
      </c>
      <c r="B25">
        <v>19853</v>
      </c>
      <c r="C25">
        <v>409.70899960000003</v>
      </c>
    </row>
    <row r="26" spans="1:3" x14ac:dyDescent="0.3">
      <c r="A26">
        <v>25</v>
      </c>
      <c r="B26">
        <v>19854</v>
      </c>
      <c r="C26">
        <v>533.88999939999997</v>
      </c>
    </row>
    <row r="27" spans="1:3" x14ac:dyDescent="0.3">
      <c r="A27">
        <v>26</v>
      </c>
      <c r="B27">
        <v>19861</v>
      </c>
      <c r="C27">
        <v>408.9429998</v>
      </c>
    </row>
    <row r="28" spans="1:3" x14ac:dyDescent="0.3">
      <c r="A28">
        <v>27</v>
      </c>
      <c r="B28">
        <v>19862</v>
      </c>
      <c r="C28">
        <v>448.27899930000001</v>
      </c>
    </row>
    <row r="29" spans="1:3" x14ac:dyDescent="0.3">
      <c r="A29">
        <v>28</v>
      </c>
      <c r="B29">
        <v>19863</v>
      </c>
      <c r="C29">
        <v>510.78599930000001</v>
      </c>
    </row>
    <row r="30" spans="1:3" x14ac:dyDescent="0.3">
      <c r="A30">
        <v>29</v>
      </c>
      <c r="B30">
        <v>19864</v>
      </c>
      <c r="C30">
        <v>662.25299840000002</v>
      </c>
    </row>
    <row r="31" spans="1:3" x14ac:dyDescent="0.3">
      <c r="A31">
        <v>30</v>
      </c>
      <c r="B31">
        <v>19871</v>
      </c>
      <c r="C31">
        <v>575.32699969999999</v>
      </c>
    </row>
    <row r="32" spans="1:3" x14ac:dyDescent="0.3">
      <c r="A32">
        <v>31</v>
      </c>
      <c r="B32">
        <v>19872</v>
      </c>
      <c r="C32">
        <v>637.06399920000001</v>
      </c>
    </row>
    <row r="33" spans="1:3" x14ac:dyDescent="0.3">
      <c r="A33">
        <v>32</v>
      </c>
      <c r="B33">
        <v>19873</v>
      </c>
      <c r="C33">
        <v>786.42399980000005</v>
      </c>
    </row>
    <row r="34" spans="1:3" x14ac:dyDescent="0.3">
      <c r="A34">
        <v>33</v>
      </c>
      <c r="B34">
        <v>19874</v>
      </c>
      <c r="C34">
        <v>1042.441998</v>
      </c>
    </row>
    <row r="35" spans="1:3" x14ac:dyDescent="0.3">
      <c r="A35">
        <v>34</v>
      </c>
      <c r="B35">
        <v>19881</v>
      </c>
      <c r="C35">
        <v>867.16099929999996</v>
      </c>
    </row>
    <row r="36" spans="1:3" x14ac:dyDescent="0.3">
      <c r="A36">
        <v>35</v>
      </c>
      <c r="B36">
        <v>19882</v>
      </c>
      <c r="C36">
        <v>993.05099870000004</v>
      </c>
    </row>
    <row r="37" spans="1:3" x14ac:dyDescent="0.3">
      <c r="A37">
        <v>36</v>
      </c>
      <c r="B37">
        <v>19883</v>
      </c>
      <c r="C37">
        <v>1168.7189980000001</v>
      </c>
    </row>
    <row r="38" spans="1:3" x14ac:dyDescent="0.3">
      <c r="A38">
        <v>37</v>
      </c>
      <c r="B38">
        <v>19884</v>
      </c>
      <c r="C38">
        <v>1405.1369970000001</v>
      </c>
    </row>
    <row r="39" spans="1:3" x14ac:dyDescent="0.3">
      <c r="A39">
        <v>38</v>
      </c>
      <c r="B39">
        <v>19891</v>
      </c>
      <c r="C39">
        <v>1246.9169999999999</v>
      </c>
    </row>
    <row r="40" spans="1:3" x14ac:dyDescent="0.3">
      <c r="A40">
        <v>39</v>
      </c>
      <c r="B40">
        <v>19892</v>
      </c>
      <c r="C40">
        <v>1248.211998</v>
      </c>
    </row>
    <row r="41" spans="1:3" x14ac:dyDescent="0.3">
      <c r="A41">
        <v>40</v>
      </c>
      <c r="B41">
        <v>19893</v>
      </c>
      <c r="C41">
        <v>1383.7469980000001</v>
      </c>
    </row>
    <row r="42" spans="1:3" x14ac:dyDescent="0.3">
      <c r="A42">
        <v>41</v>
      </c>
      <c r="B42">
        <v>19894</v>
      </c>
      <c r="C42">
        <v>1493.3829989999999</v>
      </c>
    </row>
    <row r="43" spans="1:3" x14ac:dyDescent="0.3">
      <c r="A43">
        <v>42</v>
      </c>
      <c r="B43">
        <v>19901</v>
      </c>
      <c r="C43">
        <v>1346.202</v>
      </c>
    </row>
    <row r="44" spans="1:3" x14ac:dyDescent="0.3">
      <c r="A44">
        <v>43</v>
      </c>
      <c r="B44">
        <v>19902</v>
      </c>
      <c r="C44">
        <v>1364.759998</v>
      </c>
    </row>
    <row r="45" spans="1:3" x14ac:dyDescent="0.3">
      <c r="A45">
        <v>44</v>
      </c>
      <c r="B45">
        <v>19903</v>
      </c>
      <c r="C45">
        <v>1354.0899959999999</v>
      </c>
    </row>
    <row r="46" spans="1:3" x14ac:dyDescent="0.3">
      <c r="A46">
        <v>45</v>
      </c>
      <c r="B46">
        <v>19904</v>
      </c>
      <c r="C46">
        <v>1675.505997</v>
      </c>
    </row>
    <row r="47" spans="1:3" x14ac:dyDescent="0.3">
      <c r="A47">
        <v>46</v>
      </c>
      <c r="B47">
        <v>19911</v>
      </c>
      <c r="C47">
        <v>1597.6779979999999</v>
      </c>
    </row>
    <row r="48" spans="1:3" x14ac:dyDescent="0.3">
      <c r="A48">
        <v>47</v>
      </c>
      <c r="B48">
        <v>19912</v>
      </c>
      <c r="C48">
        <v>1528.6039960000001</v>
      </c>
    </row>
    <row r="49" spans="1:3" x14ac:dyDescent="0.3">
      <c r="A49">
        <v>48</v>
      </c>
      <c r="B49">
        <v>19913</v>
      </c>
      <c r="C49">
        <v>1507.060997</v>
      </c>
    </row>
    <row r="50" spans="1:3" x14ac:dyDescent="0.3">
      <c r="A50">
        <v>49</v>
      </c>
      <c r="B50">
        <v>19914</v>
      </c>
      <c r="C50">
        <v>1862.6120000000001</v>
      </c>
    </row>
    <row r="51" spans="1:3" x14ac:dyDescent="0.3">
      <c r="A51">
        <v>50</v>
      </c>
      <c r="B51">
        <v>19921</v>
      </c>
      <c r="C51">
        <v>1716.0249980000001</v>
      </c>
    </row>
    <row r="52" spans="1:3" x14ac:dyDescent="0.3">
      <c r="A52">
        <v>51</v>
      </c>
      <c r="B52">
        <v>19922</v>
      </c>
      <c r="C52">
        <v>1740.1709980000001</v>
      </c>
    </row>
    <row r="53" spans="1:3" x14ac:dyDescent="0.3">
      <c r="A53">
        <v>52</v>
      </c>
      <c r="B53">
        <v>19923</v>
      </c>
      <c r="C53">
        <v>1767.733997</v>
      </c>
    </row>
    <row r="54" spans="1:3" x14ac:dyDescent="0.3">
      <c r="A54">
        <v>53</v>
      </c>
      <c r="B54">
        <v>19924</v>
      </c>
      <c r="C54">
        <v>2000.2919999999999</v>
      </c>
    </row>
    <row r="55" spans="1:3" x14ac:dyDescent="0.3">
      <c r="A55">
        <v>54</v>
      </c>
      <c r="B55">
        <v>19931</v>
      </c>
      <c r="C55">
        <v>1973.8939969999999</v>
      </c>
    </row>
    <row r="56" spans="1:3" x14ac:dyDescent="0.3">
      <c r="A56">
        <v>55</v>
      </c>
      <c r="B56">
        <v>19932</v>
      </c>
      <c r="C56">
        <v>1861.9789960000001</v>
      </c>
    </row>
    <row r="57" spans="1:3" x14ac:dyDescent="0.3">
      <c r="A57">
        <v>56</v>
      </c>
      <c r="B57">
        <v>19933</v>
      </c>
      <c r="C57">
        <v>2140.788994</v>
      </c>
    </row>
    <row r="58" spans="1:3" x14ac:dyDescent="0.3">
      <c r="A58">
        <v>57</v>
      </c>
      <c r="B58">
        <v>19934</v>
      </c>
      <c r="C58">
        <v>2468.8539959999998</v>
      </c>
    </row>
    <row r="59" spans="1:3" x14ac:dyDescent="0.3">
      <c r="A59">
        <v>58</v>
      </c>
      <c r="B59">
        <v>19941</v>
      </c>
      <c r="C59">
        <v>2076.6999970000002</v>
      </c>
    </row>
    <row r="60" spans="1:3" x14ac:dyDescent="0.3">
      <c r="A60">
        <v>59</v>
      </c>
      <c r="B60">
        <v>19942</v>
      </c>
      <c r="C60">
        <v>2149.9079969999998</v>
      </c>
    </row>
    <row r="61" spans="1:3" x14ac:dyDescent="0.3">
      <c r="A61">
        <v>60</v>
      </c>
      <c r="B61">
        <v>19943</v>
      </c>
      <c r="C61">
        <v>2493.2859960000001</v>
      </c>
    </row>
    <row r="62" spans="1:3" x14ac:dyDescent="0.3">
      <c r="A62">
        <v>61</v>
      </c>
      <c r="B62">
        <v>19944</v>
      </c>
      <c r="C62">
        <v>2832</v>
      </c>
    </row>
    <row r="63" spans="1:3" x14ac:dyDescent="0.3">
      <c r="A63">
        <v>62</v>
      </c>
      <c r="B63">
        <v>19951</v>
      </c>
      <c r="C63">
        <v>2652</v>
      </c>
    </row>
    <row r="64" spans="1:3" x14ac:dyDescent="0.3">
      <c r="A64">
        <v>63</v>
      </c>
      <c r="B64">
        <v>19952</v>
      </c>
      <c r="C64">
        <v>2575</v>
      </c>
    </row>
    <row r="65" spans="1:3" x14ac:dyDescent="0.3">
      <c r="A65">
        <v>64</v>
      </c>
      <c r="B65">
        <v>19953</v>
      </c>
      <c r="C65">
        <v>3003</v>
      </c>
    </row>
    <row r="66" spans="1:3" x14ac:dyDescent="0.3">
      <c r="A66">
        <v>65</v>
      </c>
      <c r="B66">
        <v>19954</v>
      </c>
      <c r="C66">
        <v>3148</v>
      </c>
    </row>
    <row r="67" spans="1:3" x14ac:dyDescent="0.3">
      <c r="A67">
        <v>66</v>
      </c>
      <c r="B67">
        <v>19961</v>
      </c>
      <c r="C67">
        <v>2185</v>
      </c>
    </row>
    <row r="68" spans="1:3" x14ac:dyDescent="0.3">
      <c r="A68">
        <v>67</v>
      </c>
      <c r="B68">
        <v>19962</v>
      </c>
      <c r="C68">
        <v>2179</v>
      </c>
    </row>
    <row r="69" spans="1:3" x14ac:dyDescent="0.3">
      <c r="A69">
        <v>68</v>
      </c>
      <c r="B69">
        <v>19963</v>
      </c>
      <c r="C69">
        <v>2321</v>
      </c>
    </row>
    <row r="70" spans="1:3" x14ac:dyDescent="0.3">
      <c r="A70">
        <v>69</v>
      </c>
      <c r="B70">
        <v>19964</v>
      </c>
      <c r="C70">
        <v>2129</v>
      </c>
    </row>
    <row r="71" spans="1:3" x14ac:dyDescent="0.3">
      <c r="A71">
        <v>70</v>
      </c>
      <c r="B71">
        <v>19971</v>
      </c>
      <c r="C71">
        <v>1601</v>
      </c>
    </row>
    <row r="72" spans="1:3" x14ac:dyDescent="0.3">
      <c r="A72">
        <v>71</v>
      </c>
      <c r="B72">
        <v>19972</v>
      </c>
      <c r="C72">
        <v>1737</v>
      </c>
    </row>
    <row r="73" spans="1:3" x14ac:dyDescent="0.3">
      <c r="A73">
        <v>72</v>
      </c>
      <c r="B73">
        <v>19973</v>
      </c>
      <c r="C73">
        <v>1614</v>
      </c>
    </row>
    <row r="74" spans="1:3" x14ac:dyDescent="0.3">
      <c r="A74">
        <v>73</v>
      </c>
      <c r="B74">
        <v>19974</v>
      </c>
      <c r="C74">
        <v>1578</v>
      </c>
    </row>
    <row r="75" spans="1:3" x14ac:dyDescent="0.3">
      <c r="A75">
        <v>74</v>
      </c>
      <c r="B75">
        <v>19981</v>
      </c>
      <c r="C75">
        <v>1405</v>
      </c>
    </row>
    <row r="76" spans="1:3" x14ac:dyDescent="0.3">
      <c r="A76">
        <v>75</v>
      </c>
      <c r="B76">
        <v>19982</v>
      </c>
      <c r="C76">
        <v>1402</v>
      </c>
    </row>
    <row r="77" spans="1:3" x14ac:dyDescent="0.3">
      <c r="A77">
        <v>76</v>
      </c>
      <c r="B77">
        <v>19983</v>
      </c>
      <c r="C77">
        <v>1556</v>
      </c>
    </row>
    <row r="78" spans="1:3" x14ac:dyDescent="0.3">
      <c r="A78">
        <v>77</v>
      </c>
      <c r="B78">
        <v>19984</v>
      </c>
      <c r="C78">
        <v>1710</v>
      </c>
    </row>
    <row r="79" spans="1:3" x14ac:dyDescent="0.3">
      <c r="A79">
        <v>78</v>
      </c>
      <c r="B79">
        <v>19991</v>
      </c>
      <c r="C79">
        <v>1530</v>
      </c>
    </row>
    <row r="80" spans="1:3" x14ac:dyDescent="0.3">
      <c r="A80">
        <v>79</v>
      </c>
      <c r="B80">
        <v>19992</v>
      </c>
      <c r="C80">
        <v>1558</v>
      </c>
    </row>
    <row r="81" spans="1:3" x14ac:dyDescent="0.3">
      <c r="A81">
        <v>80</v>
      </c>
      <c r="B81">
        <v>19993</v>
      </c>
      <c r="C81">
        <v>1336</v>
      </c>
    </row>
    <row r="82" spans="1:3" x14ac:dyDescent="0.3">
      <c r="A82">
        <v>81</v>
      </c>
      <c r="B82">
        <v>19994</v>
      </c>
      <c r="C82">
        <v>2343</v>
      </c>
    </row>
    <row r="83" spans="1:3" x14ac:dyDescent="0.3">
      <c r="A83">
        <v>82</v>
      </c>
      <c r="B83">
        <v>20001</v>
      </c>
      <c r="C83">
        <v>1945</v>
      </c>
    </row>
    <row r="84" spans="1:3" x14ac:dyDescent="0.3">
      <c r="A84">
        <v>83</v>
      </c>
      <c r="B84">
        <v>20002</v>
      </c>
      <c r="C84">
        <v>1825</v>
      </c>
    </row>
    <row r="85" spans="1:3" x14ac:dyDescent="0.3">
      <c r="A85">
        <v>84</v>
      </c>
      <c r="B85">
        <v>20003</v>
      </c>
      <c r="C85">
        <v>1870</v>
      </c>
    </row>
    <row r="86" spans="1:3" x14ac:dyDescent="0.3">
      <c r="A86">
        <v>85</v>
      </c>
      <c r="B86">
        <v>20004</v>
      </c>
      <c r="C86">
        <v>1007</v>
      </c>
    </row>
    <row r="87" spans="1:3" x14ac:dyDescent="0.3">
      <c r="A87">
        <v>86</v>
      </c>
      <c r="B87">
        <v>20011</v>
      </c>
      <c r="C87">
        <v>1431</v>
      </c>
    </row>
    <row r="88" spans="1:3" x14ac:dyDescent="0.3">
      <c r="A88">
        <v>87</v>
      </c>
      <c r="B88">
        <v>20012</v>
      </c>
      <c r="C88">
        <v>1475</v>
      </c>
    </row>
    <row r="89" spans="1:3" x14ac:dyDescent="0.3">
      <c r="A89">
        <v>88</v>
      </c>
      <c r="B89">
        <v>20013</v>
      </c>
      <c r="C89">
        <v>1450</v>
      </c>
    </row>
    <row r="90" spans="1:3" x14ac:dyDescent="0.3">
      <c r="A90">
        <v>89</v>
      </c>
      <c r="B90">
        <v>20014</v>
      </c>
      <c r="C90">
        <v>1375</v>
      </c>
    </row>
    <row r="91" spans="1:3" x14ac:dyDescent="0.3">
      <c r="A91">
        <v>90</v>
      </c>
      <c r="B91">
        <v>20021</v>
      </c>
      <c r="C91">
        <v>1495</v>
      </c>
    </row>
    <row r="92" spans="1:3" x14ac:dyDescent="0.3">
      <c r="A92">
        <v>91</v>
      </c>
      <c r="B92">
        <v>20022</v>
      </c>
      <c r="C92">
        <v>1429</v>
      </c>
    </row>
    <row r="93" spans="1:3" x14ac:dyDescent="0.3">
      <c r="A93">
        <v>92</v>
      </c>
      <c r="B93">
        <v>20023</v>
      </c>
      <c r="C93">
        <v>1443</v>
      </c>
    </row>
    <row r="94" spans="1:3" x14ac:dyDescent="0.3">
      <c r="A94">
        <v>93</v>
      </c>
      <c r="B94">
        <v>20024</v>
      </c>
      <c r="C94">
        <v>1472</v>
      </c>
    </row>
    <row r="95" spans="1:3" x14ac:dyDescent="0.3">
      <c r="A95">
        <v>94</v>
      </c>
      <c r="B95">
        <v>20031</v>
      </c>
      <c r="C95">
        <v>1475</v>
      </c>
    </row>
    <row r="96" spans="1:3" x14ac:dyDescent="0.3">
      <c r="A96">
        <v>95</v>
      </c>
      <c r="B96">
        <v>20032</v>
      </c>
      <c r="C96">
        <v>1545</v>
      </c>
    </row>
    <row r="97" spans="1:3" x14ac:dyDescent="0.3">
      <c r="A97">
        <v>96</v>
      </c>
      <c r="B97">
        <v>20033</v>
      </c>
      <c r="C97">
        <v>1715</v>
      </c>
    </row>
    <row r="98" spans="1:3" x14ac:dyDescent="0.3">
      <c r="A98">
        <v>97</v>
      </c>
      <c r="B98">
        <v>20034</v>
      </c>
      <c r="C98">
        <v>2006</v>
      </c>
    </row>
    <row r="99" spans="1:3" x14ac:dyDescent="0.3">
      <c r="A99">
        <v>98</v>
      </c>
      <c r="B99">
        <v>20041</v>
      </c>
      <c r="C99">
        <v>1909</v>
      </c>
    </row>
    <row r="100" spans="1:3" x14ac:dyDescent="0.3">
      <c r="A100">
        <v>99</v>
      </c>
      <c r="B100">
        <v>20042</v>
      </c>
      <c r="C100">
        <v>2014</v>
      </c>
    </row>
    <row r="101" spans="1:3" x14ac:dyDescent="0.3">
      <c r="A101">
        <v>100</v>
      </c>
      <c r="B101">
        <v>20043</v>
      </c>
      <c r="C101">
        <v>2350</v>
      </c>
    </row>
    <row r="102" spans="1:3" x14ac:dyDescent="0.3">
      <c r="A102">
        <v>101</v>
      </c>
      <c r="B102">
        <v>20044</v>
      </c>
      <c r="C102">
        <v>3490</v>
      </c>
    </row>
    <row r="103" spans="1:3" x14ac:dyDescent="0.3">
      <c r="A103">
        <v>102</v>
      </c>
      <c r="B103">
        <v>20051</v>
      </c>
      <c r="C103">
        <v>3243</v>
      </c>
    </row>
    <row r="104" spans="1:3" x14ac:dyDescent="0.3">
      <c r="A104">
        <v>103</v>
      </c>
      <c r="B104">
        <v>20052</v>
      </c>
      <c r="C104">
        <v>3520</v>
      </c>
    </row>
    <row r="105" spans="1:3" x14ac:dyDescent="0.3">
      <c r="A105">
        <v>104</v>
      </c>
      <c r="B105">
        <v>20053</v>
      </c>
      <c r="C105">
        <v>3678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="75" zoomScaleNormal="75" workbookViewId="0">
      <selection activeCell="K27" sqref="K27"/>
    </sheetView>
  </sheetViews>
  <sheetFormatPr defaultRowHeight="14.4" x14ac:dyDescent="0.3"/>
  <cols>
    <col min="3" max="3" width="10.5546875" customWidth="1"/>
    <col min="4" max="5" width="11.21875" customWidth="1"/>
    <col min="7" max="7" width="12.21875" bestFit="1" customWidth="1"/>
    <col min="8" max="8" width="14.44140625" bestFit="1" customWidth="1"/>
  </cols>
  <sheetData>
    <row r="1" spans="1:10" ht="43.2" x14ac:dyDescent="0.3">
      <c r="A1" s="4" t="s">
        <v>15</v>
      </c>
      <c r="B1" s="4" t="s">
        <v>16</v>
      </c>
      <c r="C1" s="13" t="s">
        <v>17</v>
      </c>
      <c r="D1" s="13" t="s">
        <v>19</v>
      </c>
      <c r="E1" s="13" t="s">
        <v>18</v>
      </c>
      <c r="F1" s="13" t="s">
        <v>2</v>
      </c>
      <c r="G1" s="13" t="s">
        <v>10</v>
      </c>
      <c r="H1" s="13" t="s">
        <v>3</v>
      </c>
      <c r="J1" t="s">
        <v>6</v>
      </c>
    </row>
    <row r="2" spans="1:10" x14ac:dyDescent="0.3">
      <c r="A2">
        <v>19794</v>
      </c>
      <c r="B2">
        <v>19.539999959999999</v>
      </c>
      <c r="J2">
        <v>0.8124052581312291</v>
      </c>
    </row>
    <row r="3" spans="1:10" x14ac:dyDescent="0.3">
      <c r="A3">
        <v>19801</v>
      </c>
      <c r="B3">
        <v>23.54999995</v>
      </c>
      <c r="C3" s="7">
        <f>AVERAGE(B2:B3)</f>
        <v>21.544999955000002</v>
      </c>
    </row>
    <row r="4" spans="1:10" x14ac:dyDescent="0.3">
      <c r="A4">
        <v>19802</v>
      </c>
      <c r="B4">
        <v>32.568999890000001</v>
      </c>
      <c r="C4" s="7">
        <f t="shared" ref="C4:C67" si="0">AVERAGE(B3:B4)</f>
        <v>28.05949992</v>
      </c>
      <c r="D4" s="7">
        <f>C3</f>
        <v>21.544999955000002</v>
      </c>
      <c r="E4" s="7">
        <f>D4</f>
        <v>21.544999955000002</v>
      </c>
      <c r="F4" s="7">
        <f>B4-E4</f>
        <v>11.023999934999999</v>
      </c>
      <c r="G4" s="7">
        <f>F4^2</f>
        <v>121.52857456687998</v>
      </c>
      <c r="H4" s="15">
        <f>SUM(G4:G105)</f>
        <v>6768526.1407380346</v>
      </c>
    </row>
    <row r="5" spans="1:10" x14ac:dyDescent="0.3">
      <c r="A5">
        <v>19803</v>
      </c>
      <c r="B5">
        <v>41.466999889999997</v>
      </c>
      <c r="C5" s="7">
        <f t="shared" si="0"/>
        <v>37.017999889999999</v>
      </c>
      <c r="D5" s="7">
        <f>C4</f>
        <v>28.05949992</v>
      </c>
      <c r="E5" s="7">
        <f>$J$2*(B4)+(1-$J$2)*E4</f>
        <v>30.50095546783233</v>
      </c>
      <c r="F5" s="7">
        <f>B5-E5</f>
        <v>10.966044422167666</v>
      </c>
      <c r="G5" s="7">
        <f>F5^2</f>
        <v>120.25413026895458</v>
      </c>
    </row>
    <row r="6" spans="1:10" x14ac:dyDescent="0.3">
      <c r="A6">
        <v>19804</v>
      </c>
      <c r="B6">
        <v>67.620999810000001</v>
      </c>
      <c r="C6" s="7">
        <f t="shared" si="0"/>
        <v>54.543999849999999</v>
      </c>
      <c r="D6" s="7">
        <f t="shared" ref="D6:D69" si="1">C5</f>
        <v>37.017999889999999</v>
      </c>
      <c r="E6" s="7">
        <f t="shared" ref="E6:E69" si="2">$J$2*(B5)+(1-$J$2)*E5</f>
        <v>39.409827617301978</v>
      </c>
      <c r="F6" s="7">
        <f t="shared" ref="F6:F69" si="3">B6-E6</f>
        <v>28.211172192698022</v>
      </c>
      <c r="G6" s="7">
        <f t="shared" ref="G6:G69" si="4">F6^2</f>
        <v>795.87023648605816</v>
      </c>
    </row>
    <row r="7" spans="1:10" x14ac:dyDescent="0.3">
      <c r="A7">
        <v>19811</v>
      </c>
      <c r="B7">
        <v>78.764999869999997</v>
      </c>
      <c r="C7" s="7">
        <f t="shared" si="0"/>
        <v>73.192999839999999</v>
      </c>
      <c r="D7" s="7">
        <f t="shared" si="1"/>
        <v>54.543999849999999</v>
      </c>
      <c r="E7" s="7">
        <f t="shared" si="2"/>
        <v>62.328732244695367</v>
      </c>
      <c r="F7" s="7">
        <f t="shared" si="3"/>
        <v>16.43626762530463</v>
      </c>
      <c r="G7" s="7">
        <f t="shared" si="4"/>
        <v>270.15089345063711</v>
      </c>
    </row>
    <row r="8" spans="1:10" x14ac:dyDescent="0.3">
      <c r="A8">
        <v>19812</v>
      </c>
      <c r="B8">
        <v>90.718999859999997</v>
      </c>
      <c r="C8" s="7">
        <f t="shared" si="0"/>
        <v>84.741999864999997</v>
      </c>
      <c r="D8" s="7">
        <f t="shared" si="1"/>
        <v>73.192999839999999</v>
      </c>
      <c r="E8" s="7">
        <f t="shared" si="2"/>
        <v>75.681642487544934</v>
      </c>
      <c r="F8" s="7">
        <f t="shared" si="3"/>
        <v>15.037357372455062</v>
      </c>
      <c r="G8" s="7">
        <f t="shared" si="4"/>
        <v>226.12211674692861</v>
      </c>
    </row>
    <row r="9" spans="1:10" x14ac:dyDescent="0.3">
      <c r="A9">
        <v>19813</v>
      </c>
      <c r="B9">
        <v>97.677999970000002</v>
      </c>
      <c r="C9" s="7">
        <f t="shared" si="0"/>
        <v>94.198499914999999</v>
      </c>
      <c r="D9" s="7">
        <f t="shared" si="1"/>
        <v>84.741999864999997</v>
      </c>
      <c r="E9" s="7">
        <f t="shared" si="2"/>
        <v>87.898070685325834</v>
      </c>
      <c r="F9" s="7">
        <f t="shared" si="3"/>
        <v>9.7799292846741679</v>
      </c>
      <c r="G9" s="7">
        <f t="shared" si="4"/>
        <v>95.647016813227381</v>
      </c>
    </row>
    <row r="10" spans="1:10" x14ac:dyDescent="0.3">
      <c r="A10">
        <v>19814</v>
      </c>
      <c r="B10">
        <v>133.553</v>
      </c>
      <c r="C10" s="7">
        <f t="shared" si="0"/>
        <v>115.615499985</v>
      </c>
      <c r="D10" s="7">
        <f t="shared" si="1"/>
        <v>94.198499914999999</v>
      </c>
      <c r="E10" s="7">
        <f t="shared" si="2"/>
        <v>95.843336660346722</v>
      </c>
      <c r="F10" s="7">
        <f t="shared" si="3"/>
        <v>37.709663339653275</v>
      </c>
      <c r="G10" s="7">
        <f t="shared" si="4"/>
        <v>1422.0187091899902</v>
      </c>
    </row>
    <row r="11" spans="1:10" x14ac:dyDescent="0.3">
      <c r="A11">
        <v>19821</v>
      </c>
      <c r="B11">
        <v>131.0189996</v>
      </c>
      <c r="C11" s="7">
        <f t="shared" si="0"/>
        <v>132.28599980000001</v>
      </c>
      <c r="D11" s="7">
        <f t="shared" si="1"/>
        <v>115.615499985</v>
      </c>
      <c r="E11" s="7">
        <f t="shared" si="2"/>
        <v>126.4788654398395</v>
      </c>
      <c r="F11" s="7">
        <f t="shared" si="3"/>
        <v>4.5401341601605054</v>
      </c>
      <c r="G11" s="7">
        <f t="shared" si="4"/>
        <v>20.612818192256338</v>
      </c>
    </row>
    <row r="12" spans="1:10" x14ac:dyDescent="0.3">
      <c r="A12">
        <v>19822</v>
      </c>
      <c r="B12">
        <v>142.6809998</v>
      </c>
      <c r="C12" s="7">
        <f t="shared" si="0"/>
        <v>136.84999970000001</v>
      </c>
      <c r="D12" s="7">
        <f t="shared" si="1"/>
        <v>132.28599980000001</v>
      </c>
      <c r="E12" s="7">
        <f t="shared" si="2"/>
        <v>130.1672943041751</v>
      </c>
      <c r="F12" s="7">
        <f t="shared" si="3"/>
        <v>12.513705495824894</v>
      </c>
      <c r="G12" s="7">
        <f t="shared" si="4"/>
        <v>156.59282523623816</v>
      </c>
    </row>
    <row r="13" spans="1:10" x14ac:dyDescent="0.3">
      <c r="A13">
        <v>19823</v>
      </c>
      <c r="B13">
        <v>175.80799959999999</v>
      </c>
      <c r="C13" s="7">
        <f t="shared" si="0"/>
        <v>159.24449970000001</v>
      </c>
      <c r="D13" s="7">
        <f t="shared" si="1"/>
        <v>136.84999970000001</v>
      </c>
      <c r="E13" s="7">
        <f t="shared" si="2"/>
        <v>140.33349444768891</v>
      </c>
      <c r="F13" s="7">
        <f t="shared" si="3"/>
        <v>35.474505152311082</v>
      </c>
      <c r="G13" s="7">
        <f t="shared" si="4"/>
        <v>1258.4405158013456</v>
      </c>
    </row>
    <row r="14" spans="1:10" x14ac:dyDescent="0.3">
      <c r="A14">
        <v>19824</v>
      </c>
      <c r="B14">
        <v>214.2929997</v>
      </c>
      <c r="C14" s="7">
        <f t="shared" si="0"/>
        <v>195.05049965000001</v>
      </c>
      <c r="D14" s="7">
        <f t="shared" si="1"/>
        <v>159.24449970000001</v>
      </c>
      <c r="E14" s="7">
        <f t="shared" si="2"/>
        <v>169.15316896302983</v>
      </c>
      <c r="F14" s="7">
        <f t="shared" si="3"/>
        <v>45.139830736970168</v>
      </c>
      <c r="G14" s="7">
        <f t="shared" si="4"/>
        <v>2037.6043189623167</v>
      </c>
    </row>
    <row r="15" spans="1:10" x14ac:dyDescent="0.3">
      <c r="A15">
        <v>19831</v>
      </c>
      <c r="B15">
        <v>227.98199990000001</v>
      </c>
      <c r="C15" s="7">
        <f t="shared" si="0"/>
        <v>221.1374998</v>
      </c>
      <c r="D15" s="7">
        <f t="shared" si="1"/>
        <v>195.05049965000001</v>
      </c>
      <c r="E15" s="7">
        <f t="shared" si="2"/>
        <v>205.82500480489804</v>
      </c>
      <c r="F15" s="7">
        <f t="shared" si="3"/>
        <v>22.156995095101962</v>
      </c>
      <c r="G15" s="7">
        <f t="shared" si="4"/>
        <v>490.9324316443724</v>
      </c>
    </row>
    <row r="16" spans="1:10" x14ac:dyDescent="0.3">
      <c r="A16">
        <v>19832</v>
      </c>
      <c r="B16">
        <v>267.28399940000003</v>
      </c>
      <c r="C16" s="7">
        <f t="shared" si="0"/>
        <v>247.63299965000002</v>
      </c>
      <c r="D16" s="7">
        <f t="shared" si="1"/>
        <v>221.1374998</v>
      </c>
      <c r="E16" s="7">
        <f t="shared" si="2"/>
        <v>223.82546412454673</v>
      </c>
      <c r="F16" s="7">
        <f t="shared" si="3"/>
        <v>43.458535275453301</v>
      </c>
      <c r="G16" s="7">
        <f t="shared" si="4"/>
        <v>1888.6442882878189</v>
      </c>
    </row>
    <row r="17" spans="1:7" x14ac:dyDescent="0.3">
      <c r="A17">
        <v>19833</v>
      </c>
      <c r="B17">
        <v>273.2099991</v>
      </c>
      <c r="C17" s="7">
        <f t="shared" si="0"/>
        <v>270.24699925000004</v>
      </c>
      <c r="D17" s="7">
        <f t="shared" si="1"/>
        <v>247.63299965000002</v>
      </c>
      <c r="E17" s="7">
        <f t="shared" si="2"/>
        <v>259.13140669300651</v>
      </c>
      <c r="F17" s="7">
        <f t="shared" si="3"/>
        <v>14.078592406993494</v>
      </c>
      <c r="G17" s="7">
        <f t="shared" si="4"/>
        <v>198.20676416225484</v>
      </c>
    </row>
    <row r="18" spans="1:7" x14ac:dyDescent="0.3">
      <c r="A18">
        <v>19834</v>
      </c>
      <c r="B18">
        <v>316.2279997</v>
      </c>
      <c r="C18" s="7">
        <f t="shared" si="0"/>
        <v>294.71899940000003</v>
      </c>
      <c r="D18" s="7">
        <f t="shared" si="1"/>
        <v>270.24699925000004</v>
      </c>
      <c r="E18" s="7">
        <f t="shared" si="2"/>
        <v>270.56892919153444</v>
      </c>
      <c r="F18" s="7">
        <f t="shared" si="3"/>
        <v>45.659070508465561</v>
      </c>
      <c r="G18" s="7">
        <f t="shared" si="4"/>
        <v>2084.7507196970296</v>
      </c>
    </row>
    <row r="19" spans="1:7" x14ac:dyDescent="0.3">
      <c r="A19">
        <v>19841</v>
      </c>
      <c r="B19">
        <v>300.10199929999999</v>
      </c>
      <c r="C19" s="7">
        <f t="shared" si="0"/>
        <v>308.16499950000002</v>
      </c>
      <c r="D19" s="7">
        <f t="shared" si="1"/>
        <v>294.71899940000003</v>
      </c>
      <c r="E19" s="7">
        <f t="shared" si="2"/>
        <v>307.66259815399638</v>
      </c>
      <c r="F19" s="7">
        <f t="shared" si="3"/>
        <v>-7.560598853996396</v>
      </c>
      <c r="G19" s="7">
        <f t="shared" si="4"/>
        <v>57.162655031051614</v>
      </c>
    </row>
    <row r="20" spans="1:7" x14ac:dyDescent="0.3">
      <c r="A20">
        <v>19842</v>
      </c>
      <c r="B20">
        <v>422.14299970000002</v>
      </c>
      <c r="C20" s="7">
        <f t="shared" si="0"/>
        <v>361.1224995</v>
      </c>
      <c r="D20" s="7">
        <f t="shared" si="1"/>
        <v>308.16499950000002</v>
      </c>
      <c r="E20" s="7">
        <f t="shared" si="2"/>
        <v>301.52032789038878</v>
      </c>
      <c r="F20" s="7">
        <f t="shared" si="3"/>
        <v>120.62267180961123</v>
      </c>
      <c r="G20" s="7">
        <f t="shared" si="4"/>
        <v>14549.828954489181</v>
      </c>
    </row>
    <row r="21" spans="1:7" x14ac:dyDescent="0.3">
      <c r="A21">
        <v>19843</v>
      </c>
      <c r="B21">
        <v>477.39899919999999</v>
      </c>
      <c r="C21" s="7">
        <f t="shared" si="0"/>
        <v>449.77099944999998</v>
      </c>
      <c r="D21" s="7">
        <f t="shared" si="1"/>
        <v>361.1224995</v>
      </c>
      <c r="E21" s="7">
        <f t="shared" si="2"/>
        <v>399.51482071835454</v>
      </c>
      <c r="F21" s="7">
        <f t="shared" si="3"/>
        <v>77.884178481645449</v>
      </c>
      <c r="G21" s="7">
        <f t="shared" si="4"/>
        <v>6065.9452577608045</v>
      </c>
    </row>
    <row r="22" spans="1:7" x14ac:dyDescent="0.3">
      <c r="A22">
        <v>19844</v>
      </c>
      <c r="B22">
        <v>698.29599949999999</v>
      </c>
      <c r="C22" s="7">
        <f t="shared" si="0"/>
        <v>587.84749935000002</v>
      </c>
      <c r="D22" s="7">
        <f t="shared" si="1"/>
        <v>449.77099944999998</v>
      </c>
      <c r="E22" s="7">
        <f t="shared" si="2"/>
        <v>462.78833684207444</v>
      </c>
      <c r="F22" s="7">
        <f t="shared" si="3"/>
        <v>235.50766265792555</v>
      </c>
      <c r="G22" s="7">
        <f t="shared" si="4"/>
        <v>55463.859170599259</v>
      </c>
    </row>
    <row r="23" spans="1:7" x14ac:dyDescent="0.3">
      <c r="A23">
        <v>19851</v>
      </c>
      <c r="B23">
        <v>435.34399989999997</v>
      </c>
      <c r="C23" s="7">
        <f t="shared" si="0"/>
        <v>566.81999969999993</v>
      </c>
      <c r="D23" s="7">
        <f t="shared" si="1"/>
        <v>587.84749935000002</v>
      </c>
      <c r="E23" s="7">
        <f t="shared" si="2"/>
        <v>654.11600031556895</v>
      </c>
      <c r="F23" s="7">
        <f t="shared" si="3"/>
        <v>-218.77200041556898</v>
      </c>
      <c r="G23" s="7">
        <f t="shared" si="4"/>
        <v>47861.188165829713</v>
      </c>
    </row>
    <row r="24" spans="1:7" x14ac:dyDescent="0.3">
      <c r="A24">
        <v>19852</v>
      </c>
      <c r="B24">
        <v>374.92899990000001</v>
      </c>
      <c r="C24" s="7">
        <f t="shared" si="0"/>
        <v>405.13649989999999</v>
      </c>
      <c r="D24" s="7">
        <f t="shared" si="1"/>
        <v>566.81999969999993</v>
      </c>
      <c r="E24" s="7">
        <f t="shared" si="2"/>
        <v>476.38447684607331</v>
      </c>
      <c r="F24" s="7">
        <f t="shared" si="3"/>
        <v>-101.4554769460733</v>
      </c>
      <c r="G24" s="7">
        <f t="shared" si="4"/>
        <v>10293.213802355212</v>
      </c>
    </row>
    <row r="25" spans="1:7" x14ac:dyDescent="0.3">
      <c r="A25">
        <v>19853</v>
      </c>
      <c r="B25">
        <v>409.70899960000003</v>
      </c>
      <c r="C25" s="7">
        <f t="shared" si="0"/>
        <v>392.31899974999999</v>
      </c>
      <c r="D25" s="7">
        <f t="shared" si="1"/>
        <v>405.13649989999999</v>
      </c>
      <c r="E25" s="7">
        <f t="shared" si="2"/>
        <v>393.96151390887167</v>
      </c>
      <c r="F25" s="7">
        <f t="shared" si="3"/>
        <v>15.747485691128361</v>
      </c>
      <c r="G25" s="7">
        <f t="shared" si="4"/>
        <v>247.98330559229248</v>
      </c>
    </row>
    <row r="26" spans="1:7" x14ac:dyDescent="0.3">
      <c r="A26">
        <v>19854</v>
      </c>
      <c r="B26">
        <v>533.88999939999997</v>
      </c>
      <c r="C26" s="7">
        <f t="shared" si="0"/>
        <v>471.79949950000002</v>
      </c>
      <c r="D26" s="7">
        <f t="shared" si="1"/>
        <v>392.31899974999999</v>
      </c>
      <c r="E26" s="7">
        <f t="shared" si="2"/>
        <v>406.75485408669067</v>
      </c>
      <c r="F26" s="7">
        <f t="shared" si="3"/>
        <v>127.13514531330929</v>
      </c>
      <c r="G26" s="7">
        <f t="shared" si="4"/>
        <v>16163.345173836271</v>
      </c>
    </row>
    <row r="27" spans="1:7" x14ac:dyDescent="0.3">
      <c r="A27">
        <v>19861</v>
      </c>
      <c r="B27">
        <v>408.9429998</v>
      </c>
      <c r="C27" s="7">
        <f t="shared" si="0"/>
        <v>471.41649959999995</v>
      </c>
      <c r="D27" s="7">
        <f t="shared" si="1"/>
        <v>471.79949950000002</v>
      </c>
      <c r="E27" s="7">
        <f t="shared" si="2"/>
        <v>510.04011463250106</v>
      </c>
      <c r="F27" s="7">
        <f t="shared" si="3"/>
        <v>-101.09711483250106</v>
      </c>
      <c r="G27" s="7">
        <f t="shared" si="4"/>
        <v>10220.626627455906</v>
      </c>
    </row>
    <row r="28" spans="1:7" x14ac:dyDescent="0.3">
      <c r="A28">
        <v>19862</v>
      </c>
      <c r="B28">
        <v>448.27899930000001</v>
      </c>
      <c r="C28" s="7">
        <f t="shared" si="0"/>
        <v>428.61099954999997</v>
      </c>
      <c r="D28" s="7">
        <f t="shared" si="1"/>
        <v>471.41649959999995</v>
      </c>
      <c r="E28" s="7">
        <f t="shared" si="2"/>
        <v>427.90828696068047</v>
      </c>
      <c r="F28" s="7">
        <f t="shared" si="3"/>
        <v>20.370712339319539</v>
      </c>
      <c r="G28" s="7">
        <f t="shared" si="4"/>
        <v>414.96592121130533</v>
      </c>
    </row>
    <row r="29" spans="1:7" x14ac:dyDescent="0.3">
      <c r="A29">
        <v>19863</v>
      </c>
      <c r="B29">
        <v>510.78599930000001</v>
      </c>
      <c r="C29" s="7">
        <f t="shared" si="0"/>
        <v>479.53249930000004</v>
      </c>
      <c r="D29" s="7">
        <f t="shared" si="1"/>
        <v>428.61099954999997</v>
      </c>
      <c r="E29" s="7">
        <f t="shared" si="2"/>
        <v>444.45756077702242</v>
      </c>
      <c r="F29" s="7">
        <f t="shared" si="3"/>
        <v>66.328438522977592</v>
      </c>
      <c r="G29" s="7">
        <f t="shared" si="4"/>
        <v>4399.4617568964177</v>
      </c>
    </row>
    <row r="30" spans="1:7" x14ac:dyDescent="0.3">
      <c r="A30">
        <v>19864</v>
      </c>
      <c r="B30">
        <v>662.25299840000002</v>
      </c>
      <c r="C30" s="7">
        <f t="shared" si="0"/>
        <v>586.51949884999999</v>
      </c>
      <c r="D30" s="7">
        <f t="shared" si="1"/>
        <v>479.53249930000004</v>
      </c>
      <c r="E30" s="7">
        <f t="shared" si="2"/>
        <v>498.3431329967234</v>
      </c>
      <c r="F30" s="7">
        <f t="shared" si="3"/>
        <v>163.90986540327663</v>
      </c>
      <c r="G30" s="7">
        <f t="shared" si="4"/>
        <v>26866.443976520259</v>
      </c>
    </row>
    <row r="31" spans="1:7" x14ac:dyDescent="0.3">
      <c r="A31">
        <v>19871</v>
      </c>
      <c r="B31">
        <v>575.32699969999999</v>
      </c>
      <c r="C31" s="7">
        <f t="shared" si="0"/>
        <v>618.78999905000001</v>
      </c>
      <c r="D31" s="7">
        <f t="shared" si="1"/>
        <v>586.51949884999999</v>
      </c>
      <c r="E31" s="7">
        <f t="shared" si="2"/>
        <v>631.50436950992741</v>
      </c>
      <c r="F31" s="7">
        <f t="shared" si="3"/>
        <v>-56.177369809927427</v>
      </c>
      <c r="G31" s="7">
        <f t="shared" si="4"/>
        <v>3155.8968787613453</v>
      </c>
    </row>
    <row r="32" spans="1:7" x14ac:dyDescent="0.3">
      <c r="A32">
        <v>19872</v>
      </c>
      <c r="B32">
        <v>637.06399920000001</v>
      </c>
      <c r="C32" s="7">
        <f t="shared" si="0"/>
        <v>606.19549944999994</v>
      </c>
      <c r="D32" s="7">
        <f t="shared" si="1"/>
        <v>618.78999905000001</v>
      </c>
      <c r="E32" s="7">
        <f t="shared" si="2"/>
        <v>585.86557888835978</v>
      </c>
      <c r="F32" s="7">
        <f t="shared" si="3"/>
        <v>51.198420311640234</v>
      </c>
      <c r="G32" s="7">
        <f t="shared" si="4"/>
        <v>2621.2782424073753</v>
      </c>
    </row>
    <row r="33" spans="1:7" x14ac:dyDescent="0.3">
      <c r="A33">
        <v>19873</v>
      </c>
      <c r="B33">
        <v>786.42399980000005</v>
      </c>
      <c r="C33" s="7">
        <f t="shared" si="0"/>
        <v>711.74399949999997</v>
      </c>
      <c r="D33" s="7">
        <f t="shared" si="1"/>
        <v>606.19549944999994</v>
      </c>
      <c r="E33" s="7">
        <f t="shared" si="2"/>
        <v>627.45944475754902</v>
      </c>
      <c r="F33" s="7">
        <f t="shared" si="3"/>
        <v>158.96455504245102</v>
      </c>
      <c r="G33" s="7">
        <f t="shared" si="4"/>
        <v>25269.729759844442</v>
      </c>
    </row>
    <row r="34" spans="1:7" x14ac:dyDescent="0.3">
      <c r="A34">
        <v>19874</v>
      </c>
      <c r="B34">
        <v>1042.441998</v>
      </c>
      <c r="C34" s="7">
        <f t="shared" si="0"/>
        <v>914.43299890000003</v>
      </c>
      <c r="D34" s="7">
        <f t="shared" si="1"/>
        <v>711.74399949999997</v>
      </c>
      <c r="E34" s="7">
        <f t="shared" si="2"/>
        <v>756.60308513052746</v>
      </c>
      <c r="F34" s="7">
        <f t="shared" si="3"/>
        <v>285.83891286947255</v>
      </c>
      <c r="G34" s="7">
        <f t="shared" si="4"/>
        <v>81703.884110401923</v>
      </c>
    </row>
    <row r="35" spans="1:7" x14ac:dyDescent="0.3">
      <c r="A35">
        <v>19881</v>
      </c>
      <c r="B35">
        <v>867.16099929999996</v>
      </c>
      <c r="C35" s="7">
        <f t="shared" si="0"/>
        <v>954.80149864999998</v>
      </c>
      <c r="D35" s="7">
        <f t="shared" si="1"/>
        <v>914.43299890000003</v>
      </c>
      <c r="E35" s="7">
        <f t="shared" si="2"/>
        <v>988.82012092420121</v>
      </c>
      <c r="F35" s="7">
        <f t="shared" si="3"/>
        <v>-121.65912162420125</v>
      </c>
      <c r="G35" s="7">
        <f t="shared" si="4"/>
        <v>14800.941874372191</v>
      </c>
    </row>
    <row r="36" spans="1:7" x14ac:dyDescent="0.3">
      <c r="A36">
        <v>19882</v>
      </c>
      <c r="B36">
        <v>993.05099870000004</v>
      </c>
      <c r="C36" s="7">
        <f t="shared" si="0"/>
        <v>930.105999</v>
      </c>
      <c r="D36" s="7">
        <f t="shared" si="1"/>
        <v>954.80149864999998</v>
      </c>
      <c r="E36" s="7">
        <f t="shared" si="2"/>
        <v>889.98361081707344</v>
      </c>
      <c r="F36" s="7">
        <f t="shared" si="3"/>
        <v>103.0673878829266</v>
      </c>
      <c r="G36" s="7">
        <f t="shared" si="4"/>
        <v>10622.886445009644</v>
      </c>
    </row>
    <row r="37" spans="1:7" x14ac:dyDescent="0.3">
      <c r="A37">
        <v>19883</v>
      </c>
      <c r="B37">
        <v>1168.7189980000001</v>
      </c>
      <c r="C37" s="7">
        <f t="shared" si="0"/>
        <v>1080.8849983499999</v>
      </c>
      <c r="D37" s="7">
        <f t="shared" si="1"/>
        <v>930.105999</v>
      </c>
      <c r="E37" s="7">
        <f t="shared" si="2"/>
        <v>973.71609867501388</v>
      </c>
      <c r="F37" s="7">
        <f t="shared" si="3"/>
        <v>195.00289932498617</v>
      </c>
      <c r="G37" s="7">
        <f t="shared" si="4"/>
        <v>38026.130745150695</v>
      </c>
    </row>
    <row r="38" spans="1:7" x14ac:dyDescent="0.3">
      <c r="A38">
        <v>19884</v>
      </c>
      <c r="B38">
        <v>1405.1369970000001</v>
      </c>
      <c r="C38" s="7">
        <f t="shared" si="0"/>
        <v>1286.9279974999999</v>
      </c>
      <c r="D38" s="7">
        <f t="shared" si="1"/>
        <v>1080.8849983499999</v>
      </c>
      <c r="E38" s="7">
        <f t="shared" si="2"/>
        <v>1132.1374794374674</v>
      </c>
      <c r="F38" s="7">
        <f t="shared" si="3"/>
        <v>272.99951756253267</v>
      </c>
      <c r="G38" s="7">
        <f t="shared" si="4"/>
        <v>74528.736589375592</v>
      </c>
    </row>
    <row r="39" spans="1:7" x14ac:dyDescent="0.3">
      <c r="A39">
        <v>19891</v>
      </c>
      <c r="B39">
        <v>1246.9169999999999</v>
      </c>
      <c r="C39" s="7">
        <f t="shared" si="0"/>
        <v>1326.0269985</v>
      </c>
      <c r="D39" s="7">
        <f t="shared" si="1"/>
        <v>1286.9279974999999</v>
      </c>
      <c r="E39" s="7">
        <f t="shared" si="2"/>
        <v>1353.9237229725579</v>
      </c>
      <c r="F39" s="7">
        <f t="shared" si="3"/>
        <v>-107.00672297255801</v>
      </c>
      <c r="G39" s="7">
        <f t="shared" si="4"/>
        <v>11450.438761325773</v>
      </c>
    </row>
    <row r="40" spans="1:7" x14ac:dyDescent="0.3">
      <c r="A40">
        <v>19892</v>
      </c>
      <c r="B40">
        <v>1248.211998</v>
      </c>
      <c r="C40" s="7">
        <f t="shared" si="0"/>
        <v>1247.5644990000001</v>
      </c>
      <c r="D40" s="7">
        <f t="shared" si="1"/>
        <v>1326.0269985</v>
      </c>
      <c r="E40" s="7">
        <f t="shared" si="2"/>
        <v>1266.99089857426</v>
      </c>
      <c r="F40" s="7">
        <f t="shared" si="3"/>
        <v>-18.778900574259978</v>
      </c>
      <c r="G40" s="7">
        <f t="shared" si="4"/>
        <v>352.64710677794176</v>
      </c>
    </row>
    <row r="41" spans="1:7" x14ac:dyDescent="0.3">
      <c r="A41">
        <v>19893</v>
      </c>
      <c r="B41">
        <v>1383.7469980000001</v>
      </c>
      <c r="C41" s="7">
        <f t="shared" si="0"/>
        <v>1315.9794980000001</v>
      </c>
      <c r="D41" s="7">
        <f t="shared" si="1"/>
        <v>1247.5644990000001</v>
      </c>
      <c r="E41" s="7">
        <f t="shared" si="2"/>
        <v>1251.7348210058076</v>
      </c>
      <c r="F41" s="7">
        <f t="shared" si="3"/>
        <v>132.01217699419249</v>
      </c>
      <c r="G41" s="7">
        <f t="shared" si="4"/>
        <v>17427.214874746005</v>
      </c>
    </row>
    <row r="42" spans="1:7" x14ac:dyDescent="0.3">
      <c r="A42">
        <v>19894</v>
      </c>
      <c r="B42">
        <v>1493.3829989999999</v>
      </c>
      <c r="C42" s="7">
        <f t="shared" si="0"/>
        <v>1438.5649985</v>
      </c>
      <c r="D42" s="7">
        <f t="shared" si="1"/>
        <v>1315.9794980000001</v>
      </c>
      <c r="E42" s="7">
        <f t="shared" si="2"/>
        <v>1358.9822077332401</v>
      </c>
      <c r="F42" s="7">
        <f t="shared" si="3"/>
        <v>134.40079126675982</v>
      </c>
      <c r="G42" s="7">
        <f t="shared" si="4"/>
        <v>18063.572693131144</v>
      </c>
    </row>
    <row r="43" spans="1:7" x14ac:dyDescent="0.3">
      <c r="A43">
        <v>19901</v>
      </c>
      <c r="B43">
        <v>1346.202</v>
      </c>
      <c r="C43" s="7">
        <f t="shared" si="0"/>
        <v>1419.7924994999998</v>
      </c>
      <c r="D43" s="7">
        <f t="shared" si="1"/>
        <v>1438.5649985</v>
      </c>
      <c r="E43" s="7">
        <f t="shared" si="2"/>
        <v>1468.1701172553535</v>
      </c>
      <c r="F43" s="7">
        <f t="shared" si="3"/>
        <v>-121.96811725535349</v>
      </c>
      <c r="G43" s="7">
        <f t="shared" si="4"/>
        <v>14876.221626815657</v>
      </c>
    </row>
    <row r="44" spans="1:7" x14ac:dyDescent="0.3">
      <c r="A44">
        <v>19902</v>
      </c>
      <c r="B44">
        <v>1364.759998</v>
      </c>
      <c r="C44" s="7">
        <f t="shared" si="0"/>
        <v>1355.4809989999999</v>
      </c>
      <c r="D44" s="7">
        <f t="shared" si="1"/>
        <v>1419.7924994999998</v>
      </c>
      <c r="E44" s="7">
        <f t="shared" si="2"/>
        <v>1369.0825774727382</v>
      </c>
      <c r="F44" s="7">
        <f t="shared" si="3"/>
        <v>-4.3225794727381981</v>
      </c>
      <c r="G44" s="7">
        <f t="shared" si="4"/>
        <v>18.684693298137638</v>
      </c>
    </row>
    <row r="45" spans="1:7" x14ac:dyDescent="0.3">
      <c r="A45">
        <v>19903</v>
      </c>
      <c r="B45">
        <v>1354.0899959999999</v>
      </c>
      <c r="C45" s="7">
        <f t="shared" si="0"/>
        <v>1359.4249970000001</v>
      </c>
      <c r="D45" s="7">
        <f t="shared" si="1"/>
        <v>1355.4809989999999</v>
      </c>
      <c r="E45" s="7">
        <f t="shared" si="2"/>
        <v>1365.5708911803956</v>
      </c>
      <c r="F45" s="7">
        <f t="shared" si="3"/>
        <v>-11.480895180395692</v>
      </c>
      <c r="G45" s="7">
        <f t="shared" si="4"/>
        <v>131.81095414323303</v>
      </c>
    </row>
    <row r="46" spans="1:7" x14ac:dyDescent="0.3">
      <c r="A46">
        <v>19904</v>
      </c>
      <c r="B46">
        <v>1675.505997</v>
      </c>
      <c r="C46" s="7">
        <f t="shared" si="0"/>
        <v>1514.7979965</v>
      </c>
      <c r="D46" s="7">
        <f t="shared" si="1"/>
        <v>1359.4249970000001</v>
      </c>
      <c r="E46" s="7">
        <f t="shared" si="2"/>
        <v>1356.2437515677889</v>
      </c>
      <c r="F46" s="7">
        <f t="shared" si="3"/>
        <v>319.2622454322111</v>
      </c>
      <c r="G46" s="7">
        <f t="shared" si="4"/>
        <v>101928.38135841741</v>
      </c>
    </row>
    <row r="47" spans="1:7" x14ac:dyDescent="0.3">
      <c r="A47">
        <v>19911</v>
      </c>
      <c r="B47">
        <v>1597.6779979999999</v>
      </c>
      <c r="C47" s="7">
        <f t="shared" si="0"/>
        <v>1636.5919974999999</v>
      </c>
      <c r="D47" s="7">
        <f t="shared" si="1"/>
        <v>1514.7979965</v>
      </c>
      <c r="E47" s="7">
        <f t="shared" si="2"/>
        <v>1615.6140784797001</v>
      </c>
      <c r="F47" s="7">
        <f t="shared" si="3"/>
        <v>-17.936080479700195</v>
      </c>
      <c r="G47" s="7">
        <f t="shared" si="4"/>
        <v>321.70298297428235</v>
      </c>
    </row>
    <row r="48" spans="1:7" x14ac:dyDescent="0.3">
      <c r="A48">
        <v>19912</v>
      </c>
      <c r="B48">
        <v>1528.6039960000001</v>
      </c>
      <c r="C48" s="7">
        <f t="shared" si="0"/>
        <v>1563.140997</v>
      </c>
      <c r="D48" s="7">
        <f t="shared" si="1"/>
        <v>1636.5919974999999</v>
      </c>
      <c r="E48" s="7">
        <f t="shared" si="2"/>
        <v>1601.0427123877266</v>
      </c>
      <c r="F48" s="7">
        <f t="shared" si="3"/>
        <v>-72.438716387726572</v>
      </c>
      <c r="G48" s="7">
        <f t="shared" si="4"/>
        <v>5247.3676319014867</v>
      </c>
    </row>
    <row r="49" spans="1:7" x14ac:dyDescent="0.3">
      <c r="A49">
        <v>19913</v>
      </c>
      <c r="B49">
        <v>1507.060997</v>
      </c>
      <c r="C49" s="7">
        <f t="shared" si="0"/>
        <v>1517.8324965000002</v>
      </c>
      <c r="D49" s="7">
        <f t="shared" si="1"/>
        <v>1563.140997</v>
      </c>
      <c r="E49" s="7">
        <f t="shared" si="2"/>
        <v>1542.1931183020606</v>
      </c>
      <c r="F49" s="7">
        <f t="shared" si="3"/>
        <v>-35.132121302060568</v>
      </c>
      <c r="G49" s="7">
        <f t="shared" si="4"/>
        <v>1234.265947182698</v>
      </c>
    </row>
    <row r="50" spans="1:7" x14ac:dyDescent="0.3">
      <c r="A50">
        <v>19914</v>
      </c>
      <c r="B50">
        <v>1862.6120000000001</v>
      </c>
      <c r="C50" s="7">
        <f t="shared" si="0"/>
        <v>1684.8364985000001</v>
      </c>
      <c r="D50" s="7">
        <f t="shared" si="1"/>
        <v>1517.8324965000002</v>
      </c>
      <c r="E50" s="7">
        <f t="shared" si="2"/>
        <v>1513.6515982269625</v>
      </c>
      <c r="F50" s="7">
        <f t="shared" si="3"/>
        <v>348.96040177303757</v>
      </c>
      <c r="G50" s="7">
        <f t="shared" si="4"/>
        <v>121773.3620055998</v>
      </c>
    </row>
    <row r="51" spans="1:7" x14ac:dyDescent="0.3">
      <c r="A51">
        <v>19921</v>
      </c>
      <c r="B51">
        <v>1716.0249980000001</v>
      </c>
      <c r="C51" s="7">
        <f t="shared" si="0"/>
        <v>1789.318499</v>
      </c>
      <c r="D51" s="7">
        <f t="shared" si="1"/>
        <v>1684.8364985000001</v>
      </c>
      <c r="E51" s="7">
        <f t="shared" si="2"/>
        <v>1797.1488635069645</v>
      </c>
      <c r="F51" s="7">
        <f t="shared" si="3"/>
        <v>-81.123865506964421</v>
      </c>
      <c r="G51" s="7">
        <f t="shared" si="4"/>
        <v>6581.081554792052</v>
      </c>
    </row>
    <row r="52" spans="1:7" x14ac:dyDescent="0.3">
      <c r="A52">
        <v>19922</v>
      </c>
      <c r="B52">
        <v>1740.1709980000001</v>
      </c>
      <c r="C52" s="7">
        <f t="shared" si="0"/>
        <v>1728.0979980000002</v>
      </c>
      <c r="D52" s="7">
        <f t="shared" si="1"/>
        <v>1789.318499</v>
      </c>
      <c r="E52" s="7">
        <f t="shared" si="2"/>
        <v>1731.243408609176</v>
      </c>
      <c r="F52" s="7">
        <f t="shared" si="3"/>
        <v>8.927589390824096</v>
      </c>
      <c r="G52" s="7">
        <f t="shared" si="4"/>
        <v>79.701852331154953</v>
      </c>
    </row>
    <row r="53" spans="1:7" x14ac:dyDescent="0.3">
      <c r="A53">
        <v>19923</v>
      </c>
      <c r="B53">
        <v>1767.733997</v>
      </c>
      <c r="C53" s="7">
        <f t="shared" si="0"/>
        <v>1753.9524974999999</v>
      </c>
      <c r="D53" s="7">
        <f t="shared" si="1"/>
        <v>1728.0979980000002</v>
      </c>
      <c r="E53" s="7">
        <f t="shared" si="2"/>
        <v>1738.4962291727181</v>
      </c>
      <c r="F53" s="7">
        <f t="shared" si="3"/>
        <v>29.237767827281914</v>
      </c>
      <c r="G53" s="7">
        <f t="shared" si="4"/>
        <v>854.84706752204136</v>
      </c>
    </row>
    <row r="54" spans="1:7" x14ac:dyDescent="0.3">
      <c r="A54">
        <v>19924</v>
      </c>
      <c r="B54">
        <v>2000.2919999999999</v>
      </c>
      <c r="C54" s="7">
        <f t="shared" si="0"/>
        <v>1884.0129984999999</v>
      </c>
      <c r="D54" s="7">
        <f t="shared" si="1"/>
        <v>1753.9524974999999</v>
      </c>
      <c r="E54" s="7">
        <f t="shared" si="2"/>
        <v>1762.2491454916221</v>
      </c>
      <c r="F54" s="7">
        <f t="shared" si="3"/>
        <v>238.04285450837779</v>
      </c>
      <c r="G54" s="7">
        <f t="shared" si="4"/>
        <v>56664.400582496717</v>
      </c>
    </row>
    <row r="55" spans="1:7" x14ac:dyDescent="0.3">
      <c r="A55">
        <v>19931</v>
      </c>
      <c r="B55">
        <v>1973.8939969999999</v>
      </c>
      <c r="C55" s="7">
        <f t="shared" si="0"/>
        <v>1987.0929984999998</v>
      </c>
      <c r="D55" s="7">
        <f t="shared" si="1"/>
        <v>1884.0129984999999</v>
      </c>
      <c r="E55" s="7">
        <f t="shared" si="2"/>
        <v>1955.6364121547954</v>
      </c>
      <c r="F55" s="7">
        <f t="shared" si="3"/>
        <v>18.257584845204519</v>
      </c>
      <c r="G55" s="7">
        <f t="shared" si="4"/>
        <v>333.33940437984171</v>
      </c>
    </row>
    <row r="56" spans="1:7" x14ac:dyDescent="0.3">
      <c r="A56">
        <v>19932</v>
      </c>
      <c r="B56">
        <v>1861.9789960000001</v>
      </c>
      <c r="C56" s="7">
        <f t="shared" si="0"/>
        <v>1917.9364965</v>
      </c>
      <c r="D56" s="7">
        <f t="shared" si="1"/>
        <v>1987.0929984999998</v>
      </c>
      <c r="E56" s="7">
        <f t="shared" si="2"/>
        <v>1970.4689700838167</v>
      </c>
      <c r="F56" s="7">
        <f t="shared" si="3"/>
        <v>-108.48997408381661</v>
      </c>
      <c r="G56" s="7">
        <f t="shared" si="4"/>
        <v>11770.074476707199</v>
      </c>
    </row>
    <row r="57" spans="1:7" x14ac:dyDescent="0.3">
      <c r="A57">
        <v>19933</v>
      </c>
      <c r="B57">
        <v>2140.788994</v>
      </c>
      <c r="C57" s="7">
        <f t="shared" si="0"/>
        <v>2001.3839950000001</v>
      </c>
      <c r="D57" s="7">
        <f t="shared" si="1"/>
        <v>1917.9364965</v>
      </c>
      <c r="E57" s="7">
        <f t="shared" si="2"/>
        <v>1882.3311446836033</v>
      </c>
      <c r="F57" s="7">
        <f t="shared" si="3"/>
        <v>258.45784931639673</v>
      </c>
      <c r="G57" s="7">
        <f t="shared" si="4"/>
        <v>66800.459873257234</v>
      </c>
    </row>
    <row r="58" spans="1:7" x14ac:dyDescent="0.3">
      <c r="A58">
        <v>19934</v>
      </c>
      <c r="B58">
        <v>2468.8539959999998</v>
      </c>
      <c r="C58" s="7">
        <f t="shared" si="0"/>
        <v>2304.8214950000001</v>
      </c>
      <c r="D58" s="7">
        <f t="shared" si="1"/>
        <v>2001.3839950000001</v>
      </c>
      <c r="E58" s="7">
        <f t="shared" si="2"/>
        <v>2092.303660473533</v>
      </c>
      <c r="F58" s="7">
        <f t="shared" si="3"/>
        <v>376.55033552646682</v>
      </c>
      <c r="G58" s="7">
        <f t="shared" si="4"/>
        <v>141790.15518509474</v>
      </c>
    </row>
    <row r="59" spans="1:7" x14ac:dyDescent="0.3">
      <c r="A59">
        <v>19941</v>
      </c>
      <c r="B59">
        <v>2076.6999970000002</v>
      </c>
      <c r="C59" s="7">
        <f t="shared" si="0"/>
        <v>2272.7769964999998</v>
      </c>
      <c r="D59" s="7">
        <f t="shared" si="1"/>
        <v>2304.8214950000001</v>
      </c>
      <c r="E59" s="7">
        <f t="shared" si="2"/>
        <v>2398.2151330063134</v>
      </c>
      <c r="F59" s="7">
        <f t="shared" si="3"/>
        <v>-321.51513600631324</v>
      </c>
      <c r="G59" s="7">
        <f t="shared" si="4"/>
        <v>103371.9826811581</v>
      </c>
    </row>
    <row r="60" spans="1:7" x14ac:dyDescent="0.3">
      <c r="A60">
        <v>19942</v>
      </c>
      <c r="B60">
        <v>2149.9079969999998</v>
      </c>
      <c r="C60" s="7">
        <f t="shared" si="0"/>
        <v>2113.303997</v>
      </c>
      <c r="D60" s="7">
        <f t="shared" si="1"/>
        <v>2272.7769964999998</v>
      </c>
      <c r="E60" s="7">
        <f t="shared" si="2"/>
        <v>2137.0145459460073</v>
      </c>
      <c r="F60" s="7">
        <f t="shared" si="3"/>
        <v>12.893451053992521</v>
      </c>
      <c r="G60" s="7">
        <f t="shared" si="4"/>
        <v>166.24108008170086</v>
      </c>
    </row>
    <row r="61" spans="1:7" x14ac:dyDescent="0.3">
      <c r="A61">
        <v>19943</v>
      </c>
      <c r="B61">
        <v>2493.2859960000001</v>
      </c>
      <c r="C61" s="7">
        <f t="shared" si="0"/>
        <v>2321.5969964999999</v>
      </c>
      <c r="D61" s="7">
        <f t="shared" si="1"/>
        <v>2113.303997</v>
      </c>
      <c r="E61" s="7">
        <f t="shared" si="2"/>
        <v>2147.4892533777283</v>
      </c>
      <c r="F61" s="7">
        <f t="shared" si="3"/>
        <v>345.79674262227172</v>
      </c>
      <c r="G61" s="7">
        <f t="shared" si="4"/>
        <v>119575.38720817363</v>
      </c>
    </row>
    <row r="62" spans="1:7" x14ac:dyDescent="0.3">
      <c r="A62">
        <v>19944</v>
      </c>
      <c r="B62">
        <v>2832</v>
      </c>
      <c r="C62" s="7">
        <f t="shared" si="0"/>
        <v>2662.6429980000003</v>
      </c>
      <c r="D62" s="7">
        <f t="shared" si="1"/>
        <v>2321.5969964999999</v>
      </c>
      <c r="E62" s="7">
        <f t="shared" si="2"/>
        <v>2428.4163453287133</v>
      </c>
      <c r="F62" s="7">
        <f t="shared" si="3"/>
        <v>403.58365467128669</v>
      </c>
      <c r="G62" s="7">
        <f t="shared" si="4"/>
        <v>162879.7663178324</v>
      </c>
    </row>
    <row r="63" spans="1:7" x14ac:dyDescent="0.3">
      <c r="A63">
        <v>19951</v>
      </c>
      <c r="B63">
        <v>2652</v>
      </c>
      <c r="C63" s="7">
        <f t="shared" si="0"/>
        <v>2742</v>
      </c>
      <c r="D63" s="7">
        <f t="shared" si="1"/>
        <v>2662.6429980000003</v>
      </c>
      <c r="E63" s="7">
        <f t="shared" si="2"/>
        <v>2756.2898284794846</v>
      </c>
      <c r="F63" s="7">
        <f t="shared" si="3"/>
        <v>-104.28982847948464</v>
      </c>
      <c r="G63" s="7">
        <f t="shared" si="4"/>
        <v>10876.368324280325</v>
      </c>
    </row>
    <row r="64" spans="1:7" x14ac:dyDescent="0.3">
      <c r="A64">
        <v>19952</v>
      </c>
      <c r="B64">
        <v>2575</v>
      </c>
      <c r="C64" s="7">
        <f t="shared" si="0"/>
        <v>2613.5</v>
      </c>
      <c r="D64" s="7">
        <f t="shared" si="1"/>
        <v>2742</v>
      </c>
      <c r="E64" s="7">
        <f t="shared" si="2"/>
        <v>2671.564223453147</v>
      </c>
      <c r="F64" s="7">
        <f t="shared" si="3"/>
        <v>-96.564223453146951</v>
      </c>
      <c r="G64" s="7">
        <f t="shared" si="4"/>
        <v>9324.6492511092965</v>
      </c>
    </row>
    <row r="65" spans="1:7" x14ac:dyDescent="0.3">
      <c r="A65">
        <v>19953</v>
      </c>
      <c r="B65">
        <v>3003</v>
      </c>
      <c r="C65" s="7">
        <f t="shared" si="0"/>
        <v>2789</v>
      </c>
      <c r="D65" s="7">
        <f t="shared" si="1"/>
        <v>2613.5</v>
      </c>
      <c r="E65" s="7">
        <f t="shared" si="2"/>
        <v>2593.1149405724514</v>
      </c>
      <c r="F65" s="7">
        <f t="shared" si="3"/>
        <v>409.88505942754864</v>
      </c>
      <c r="G65" s="7">
        <f t="shared" si="4"/>
        <v>168005.76194192507</v>
      </c>
    </row>
    <row r="66" spans="1:7" x14ac:dyDescent="0.3">
      <c r="A66">
        <v>19954</v>
      </c>
      <c r="B66">
        <v>3148</v>
      </c>
      <c r="C66" s="7">
        <f t="shared" si="0"/>
        <v>3075.5</v>
      </c>
      <c r="D66" s="7">
        <f t="shared" si="1"/>
        <v>2789</v>
      </c>
      <c r="E66" s="7">
        <f t="shared" si="2"/>
        <v>2926.1077180808234</v>
      </c>
      <c r="F66" s="7">
        <f t="shared" si="3"/>
        <v>221.89228191917664</v>
      </c>
      <c r="G66" s="7">
        <f t="shared" si="4"/>
        <v>49236.184775299364</v>
      </c>
    </row>
    <row r="67" spans="1:7" x14ac:dyDescent="0.3">
      <c r="A67">
        <v>19961</v>
      </c>
      <c r="B67">
        <v>2185</v>
      </c>
      <c r="C67" s="7">
        <f t="shared" si="0"/>
        <v>2666.5</v>
      </c>
      <c r="D67" s="7">
        <f t="shared" si="1"/>
        <v>3075.5</v>
      </c>
      <c r="E67" s="7">
        <f t="shared" si="2"/>
        <v>3106.3741746506994</v>
      </c>
      <c r="F67" s="7">
        <f t="shared" si="3"/>
        <v>-921.37417465069939</v>
      </c>
      <c r="G67" s="7">
        <f t="shared" si="4"/>
        <v>848930.36971325753</v>
      </c>
    </row>
    <row r="68" spans="1:7" x14ac:dyDescent="0.3">
      <c r="A68">
        <v>19962</v>
      </c>
      <c r="B68">
        <v>2179</v>
      </c>
      <c r="C68" s="7">
        <f t="shared" ref="C68:C105" si="5">AVERAGE(B67:B68)</f>
        <v>2182</v>
      </c>
      <c r="D68" s="7">
        <f t="shared" si="1"/>
        <v>2666.5</v>
      </c>
      <c r="E68" s="7">
        <f t="shared" si="2"/>
        <v>2357.8449504581499</v>
      </c>
      <c r="F68" s="7">
        <f t="shared" si="3"/>
        <v>-178.84495045814992</v>
      </c>
      <c r="G68" s="7">
        <f t="shared" si="4"/>
        <v>31985.516304378099</v>
      </c>
    </row>
    <row r="69" spans="1:7" x14ac:dyDescent="0.3">
      <c r="A69">
        <v>19963</v>
      </c>
      <c r="B69">
        <v>2321</v>
      </c>
      <c r="C69" s="7">
        <f t="shared" si="5"/>
        <v>2250</v>
      </c>
      <c r="D69" s="7">
        <f t="shared" si="1"/>
        <v>2182</v>
      </c>
      <c r="E69" s="7">
        <f t="shared" si="2"/>
        <v>2212.5503723157299</v>
      </c>
      <c r="F69" s="7">
        <f t="shared" si="3"/>
        <v>108.44962768427013</v>
      </c>
      <c r="G69" s="7">
        <f t="shared" si="4"/>
        <v>11761.32174485681</v>
      </c>
    </row>
    <row r="70" spans="1:7" x14ac:dyDescent="0.3">
      <c r="A70">
        <v>19964</v>
      </c>
      <c r="B70">
        <v>2129</v>
      </c>
      <c r="C70" s="7">
        <f t="shared" si="5"/>
        <v>2225</v>
      </c>
      <c r="D70" s="7">
        <f t="shared" ref="D70:D105" si="6">C69</f>
        <v>2250</v>
      </c>
      <c r="E70" s="7">
        <f t="shared" ref="E70:E105" si="7">$J$2*(B69)+(1-$J$2)*E69</f>
        <v>2300.6554200888049</v>
      </c>
      <c r="F70" s="7">
        <f t="shared" ref="F70:F105" si="8">B70-E70</f>
        <v>-171.65542008880493</v>
      </c>
      <c r="G70" s="7">
        <f t="shared" ref="G70:G105" si="9">F70^2</f>
        <v>29465.583245864094</v>
      </c>
    </row>
    <row r="71" spans="1:7" x14ac:dyDescent="0.3">
      <c r="A71">
        <v>19971</v>
      </c>
      <c r="B71">
        <v>1601</v>
      </c>
      <c r="C71" s="7">
        <f t="shared" si="5"/>
        <v>1865</v>
      </c>
      <c r="D71" s="7">
        <f t="shared" si="6"/>
        <v>2225</v>
      </c>
      <c r="E71" s="7">
        <f t="shared" si="7"/>
        <v>2161.2016542219349</v>
      </c>
      <c r="F71" s="7">
        <f t="shared" si="8"/>
        <v>-560.20165422193486</v>
      </c>
      <c r="G71" s="7">
        <f t="shared" si="9"/>
        <v>313825.89339299226</v>
      </c>
    </row>
    <row r="72" spans="1:7" x14ac:dyDescent="0.3">
      <c r="A72">
        <v>19972</v>
      </c>
      <c r="B72">
        <v>1737</v>
      </c>
      <c r="C72" s="7">
        <f t="shared" si="5"/>
        <v>1669</v>
      </c>
      <c r="D72" s="7">
        <f t="shared" si="6"/>
        <v>1865</v>
      </c>
      <c r="E72" s="7">
        <f t="shared" si="7"/>
        <v>1706.0908847182222</v>
      </c>
      <c r="F72" s="7">
        <f t="shared" si="8"/>
        <v>30.909115281777758</v>
      </c>
      <c r="G72" s="7">
        <f t="shared" si="9"/>
        <v>955.37340750222734</v>
      </c>
    </row>
    <row r="73" spans="1:7" x14ac:dyDescent="0.3">
      <c r="A73">
        <v>19973</v>
      </c>
      <c r="B73">
        <v>1614</v>
      </c>
      <c r="C73" s="7">
        <f t="shared" si="5"/>
        <v>1675.5</v>
      </c>
      <c r="D73" s="7">
        <f t="shared" si="6"/>
        <v>1669</v>
      </c>
      <c r="E73" s="7">
        <f t="shared" si="7"/>
        <v>1731.2016124973227</v>
      </c>
      <c r="F73" s="7">
        <f t="shared" si="8"/>
        <v>-117.20161249732269</v>
      </c>
      <c r="G73" s="7">
        <f t="shared" si="9"/>
        <v>13736.217971972585</v>
      </c>
    </row>
    <row r="74" spans="1:7" x14ac:dyDescent="0.3">
      <c r="A74">
        <v>19974</v>
      </c>
      <c r="B74">
        <v>1578</v>
      </c>
      <c r="C74" s="7">
        <f t="shared" si="5"/>
        <v>1596</v>
      </c>
      <c r="D74" s="7">
        <f t="shared" si="6"/>
        <v>1675.5</v>
      </c>
      <c r="E74" s="7">
        <f t="shared" si="7"/>
        <v>1635.986406243039</v>
      </c>
      <c r="F74" s="7">
        <f t="shared" si="8"/>
        <v>-57.986406243039028</v>
      </c>
      <c r="G74" s="7">
        <f t="shared" si="9"/>
        <v>3362.4233089827553</v>
      </c>
    </row>
    <row r="75" spans="1:7" x14ac:dyDescent="0.3">
      <c r="A75">
        <v>19981</v>
      </c>
      <c r="B75">
        <v>1405</v>
      </c>
      <c r="C75" s="7">
        <f t="shared" si="5"/>
        <v>1491.5</v>
      </c>
      <c r="D75" s="7">
        <f t="shared" si="6"/>
        <v>1596</v>
      </c>
      <c r="E75" s="7">
        <f t="shared" si="7"/>
        <v>1588.8779449110607</v>
      </c>
      <c r="F75" s="7">
        <f t="shared" si="8"/>
        <v>-183.87794491106069</v>
      </c>
      <c r="G75" s="7">
        <f t="shared" si="9"/>
        <v>33811.098624715072</v>
      </c>
    </row>
    <row r="76" spans="1:7" x14ac:dyDescent="0.3">
      <c r="A76">
        <v>19982</v>
      </c>
      <c r="B76">
        <v>1402</v>
      </c>
      <c r="C76" s="7">
        <f t="shared" si="5"/>
        <v>1403.5</v>
      </c>
      <c r="D76" s="7">
        <f t="shared" si="6"/>
        <v>1491.5</v>
      </c>
      <c r="E76" s="7">
        <f t="shared" si="7"/>
        <v>1439.4945356109504</v>
      </c>
      <c r="F76" s="7">
        <f t="shared" si="8"/>
        <v>-37.494535610950379</v>
      </c>
      <c r="G76" s="7">
        <f t="shared" si="9"/>
        <v>1405.8402006808262</v>
      </c>
    </row>
    <row r="77" spans="1:7" x14ac:dyDescent="0.3">
      <c r="A77">
        <v>19983</v>
      </c>
      <c r="B77">
        <v>1556</v>
      </c>
      <c r="C77" s="7">
        <f t="shared" si="5"/>
        <v>1479</v>
      </c>
      <c r="D77" s="7">
        <f t="shared" si="6"/>
        <v>1403.5</v>
      </c>
      <c r="E77" s="7">
        <f t="shared" si="7"/>
        <v>1409.0337777294258</v>
      </c>
      <c r="F77" s="7">
        <f t="shared" si="8"/>
        <v>146.96622227057424</v>
      </c>
      <c r="G77" s="7">
        <f t="shared" si="9"/>
        <v>21599.070488483831</v>
      </c>
    </row>
    <row r="78" spans="1:7" x14ac:dyDescent="0.3">
      <c r="A78">
        <v>19984</v>
      </c>
      <c r="B78">
        <v>1710</v>
      </c>
      <c r="C78" s="7">
        <f t="shared" si="5"/>
        <v>1633</v>
      </c>
      <c r="D78" s="7">
        <f t="shared" si="6"/>
        <v>1479</v>
      </c>
      <c r="E78" s="7">
        <f t="shared" si="7"/>
        <v>1528.429909469723</v>
      </c>
      <c r="F78" s="7">
        <f t="shared" si="8"/>
        <v>181.57009053027696</v>
      </c>
      <c r="G78" s="7">
        <f t="shared" si="9"/>
        <v>32967.697775172972</v>
      </c>
    </row>
    <row r="79" spans="1:7" x14ac:dyDescent="0.3">
      <c r="A79">
        <v>19991</v>
      </c>
      <c r="B79">
        <v>1530</v>
      </c>
      <c r="C79" s="7">
        <f t="shared" si="5"/>
        <v>1620</v>
      </c>
      <c r="D79" s="7">
        <f t="shared" si="6"/>
        <v>1633</v>
      </c>
      <c r="E79" s="7">
        <f t="shared" si="7"/>
        <v>1675.9384057358832</v>
      </c>
      <c r="F79" s="7">
        <f t="shared" si="8"/>
        <v>-145.93840573588318</v>
      </c>
      <c r="G79" s="7">
        <f t="shared" si="9"/>
        <v>21298.018268731259</v>
      </c>
    </row>
    <row r="80" spans="1:7" x14ac:dyDescent="0.3">
      <c r="A80">
        <v>19992</v>
      </c>
      <c r="B80">
        <v>1558</v>
      </c>
      <c r="C80" s="7">
        <f t="shared" si="5"/>
        <v>1544</v>
      </c>
      <c r="D80" s="7">
        <f t="shared" si="6"/>
        <v>1620</v>
      </c>
      <c r="E80" s="7">
        <f t="shared" si="7"/>
        <v>1557.377277552763</v>
      </c>
      <c r="F80" s="7">
        <f t="shared" si="8"/>
        <v>0.62272244723703807</v>
      </c>
      <c r="G80" s="7">
        <f t="shared" si="9"/>
        <v>0.38778324629288569</v>
      </c>
    </row>
    <row r="81" spans="1:7" x14ac:dyDescent="0.3">
      <c r="A81">
        <v>19993</v>
      </c>
      <c r="B81">
        <v>1336</v>
      </c>
      <c r="C81" s="7">
        <f t="shared" si="5"/>
        <v>1447</v>
      </c>
      <c r="D81" s="7">
        <f t="shared" si="6"/>
        <v>1544</v>
      </c>
      <c r="E81" s="7">
        <f t="shared" si="7"/>
        <v>1557.8831805432546</v>
      </c>
      <c r="F81" s="7">
        <f t="shared" si="8"/>
        <v>-221.88318054325464</v>
      </c>
      <c r="G81" s="7">
        <f t="shared" si="9"/>
        <v>49232.145807990535</v>
      </c>
    </row>
    <row r="82" spans="1:7" x14ac:dyDescent="0.3">
      <c r="A82">
        <v>19994</v>
      </c>
      <c r="B82">
        <v>2343</v>
      </c>
      <c r="C82" s="7">
        <f t="shared" si="5"/>
        <v>1839.5</v>
      </c>
      <c r="D82" s="7">
        <f t="shared" si="6"/>
        <v>1447</v>
      </c>
      <c r="E82" s="7">
        <f t="shared" si="7"/>
        <v>1377.6241179790336</v>
      </c>
      <c r="F82" s="7">
        <f t="shared" si="8"/>
        <v>965.3758820209664</v>
      </c>
      <c r="G82" s="7">
        <f t="shared" si="9"/>
        <v>931950.59358775883</v>
      </c>
    </row>
    <row r="83" spans="1:7" x14ac:dyDescent="0.3">
      <c r="A83">
        <v>20001</v>
      </c>
      <c r="B83">
        <v>1945</v>
      </c>
      <c r="C83" s="7">
        <f t="shared" si="5"/>
        <v>2144</v>
      </c>
      <c r="D83" s="7">
        <f t="shared" si="6"/>
        <v>1839.5</v>
      </c>
      <c r="E83" s="7">
        <f t="shared" si="7"/>
        <v>2161.90056060594</v>
      </c>
      <c r="F83" s="7">
        <f t="shared" si="8"/>
        <v>-216.90056060593997</v>
      </c>
      <c r="G83" s="7">
        <f t="shared" si="9"/>
        <v>47045.853191171038</v>
      </c>
    </row>
    <row r="84" spans="1:7" x14ac:dyDescent="0.3">
      <c r="A84">
        <v>20002</v>
      </c>
      <c r="B84">
        <v>1825</v>
      </c>
      <c r="C84" s="7">
        <f t="shared" si="5"/>
        <v>1885</v>
      </c>
      <c r="D84" s="7">
        <f t="shared" si="6"/>
        <v>2144</v>
      </c>
      <c r="E84" s="7">
        <f t="shared" si="7"/>
        <v>1985.6894046780631</v>
      </c>
      <c r="F84" s="7">
        <f t="shared" si="8"/>
        <v>-160.68940467806306</v>
      </c>
      <c r="G84" s="7">
        <f t="shared" si="9"/>
        <v>25821.084775790314</v>
      </c>
    </row>
    <row r="85" spans="1:7" x14ac:dyDescent="0.3">
      <c r="A85">
        <v>20003</v>
      </c>
      <c r="B85">
        <v>1870</v>
      </c>
      <c r="C85" s="7">
        <f t="shared" si="5"/>
        <v>1847.5</v>
      </c>
      <c r="D85" s="7">
        <f t="shared" si="6"/>
        <v>1885</v>
      </c>
      <c r="E85" s="7">
        <f t="shared" si="7"/>
        <v>1855.1444873916278</v>
      </c>
      <c r="F85" s="7">
        <f t="shared" si="8"/>
        <v>14.855512608372237</v>
      </c>
      <c r="G85" s="7">
        <f t="shared" si="9"/>
        <v>220.6862548575065</v>
      </c>
    </row>
    <row r="86" spans="1:7" x14ac:dyDescent="0.3">
      <c r="A86">
        <v>20004</v>
      </c>
      <c r="B86">
        <v>1007</v>
      </c>
      <c r="C86" s="7">
        <f t="shared" si="5"/>
        <v>1438.5</v>
      </c>
      <c r="D86" s="7">
        <f t="shared" si="6"/>
        <v>1847.5</v>
      </c>
      <c r="E86" s="7">
        <f t="shared" si="7"/>
        <v>1867.2131839469041</v>
      </c>
      <c r="F86" s="7">
        <f t="shared" si="8"/>
        <v>-860.21318394690411</v>
      </c>
      <c r="G86" s="7">
        <f t="shared" si="9"/>
        <v>739966.7218360703</v>
      </c>
    </row>
    <row r="87" spans="1:7" x14ac:dyDescent="0.3">
      <c r="A87">
        <v>20011</v>
      </c>
      <c r="B87">
        <v>1431</v>
      </c>
      <c r="C87" s="7">
        <f t="shared" si="5"/>
        <v>1219</v>
      </c>
      <c r="D87" s="7">
        <f t="shared" si="6"/>
        <v>1438.5</v>
      </c>
      <c r="E87" s="7">
        <f t="shared" si="7"/>
        <v>1168.371470194633</v>
      </c>
      <c r="F87" s="7">
        <f t="shared" si="8"/>
        <v>262.62852980536695</v>
      </c>
      <c r="G87" s="7">
        <f t="shared" si="9"/>
        <v>68973.744667728519</v>
      </c>
    </row>
    <row r="88" spans="1:7" x14ac:dyDescent="0.3">
      <c r="A88">
        <v>20012</v>
      </c>
      <c r="B88">
        <v>1475</v>
      </c>
      <c r="C88" s="7">
        <f t="shared" si="5"/>
        <v>1453</v>
      </c>
      <c r="D88" s="7">
        <f t="shared" si="6"/>
        <v>1219</v>
      </c>
      <c r="E88" s="7">
        <f t="shared" si="7"/>
        <v>1381.7322687437875</v>
      </c>
      <c r="F88" s="7">
        <f t="shared" si="8"/>
        <v>93.267731256212528</v>
      </c>
      <c r="G88" s="7">
        <f t="shared" si="9"/>
        <v>8698.8696936810829</v>
      </c>
    </row>
    <row r="89" spans="1:7" x14ac:dyDescent="0.3">
      <c r="A89">
        <v>20013</v>
      </c>
      <c r="B89">
        <v>1450</v>
      </c>
      <c r="C89" s="7">
        <f t="shared" si="5"/>
        <v>1462.5</v>
      </c>
      <c r="D89" s="7">
        <f t="shared" si="6"/>
        <v>1453</v>
      </c>
      <c r="E89" s="7">
        <f t="shared" si="7"/>
        <v>1457.5034640303049</v>
      </c>
      <c r="F89" s="7">
        <f t="shared" si="8"/>
        <v>-7.50346403030494</v>
      </c>
      <c r="G89" s="7">
        <f t="shared" si="9"/>
        <v>56.301972454080051</v>
      </c>
    </row>
    <row r="90" spans="1:7" x14ac:dyDescent="0.3">
      <c r="A90">
        <v>20014</v>
      </c>
      <c r="B90">
        <v>1375</v>
      </c>
      <c r="C90" s="7">
        <f t="shared" si="5"/>
        <v>1412.5</v>
      </c>
      <c r="D90" s="7">
        <f t="shared" si="6"/>
        <v>1462.5</v>
      </c>
      <c r="E90" s="7">
        <f t="shared" si="7"/>
        <v>1451.4076103978866</v>
      </c>
      <c r="F90" s="7">
        <f t="shared" si="8"/>
        <v>-76.407610397886629</v>
      </c>
      <c r="G90" s="7">
        <f t="shared" si="9"/>
        <v>5838.122926715233</v>
      </c>
    </row>
    <row r="91" spans="1:7" x14ac:dyDescent="0.3">
      <c r="A91">
        <v>20021</v>
      </c>
      <c r="B91">
        <v>1495</v>
      </c>
      <c r="C91" s="7">
        <f t="shared" si="5"/>
        <v>1435</v>
      </c>
      <c r="D91" s="7">
        <f t="shared" si="6"/>
        <v>1412.5</v>
      </c>
      <c r="E91" s="7">
        <f t="shared" si="7"/>
        <v>1389.3336659494012</v>
      </c>
      <c r="F91" s="7">
        <f t="shared" si="8"/>
        <v>105.66633405059883</v>
      </c>
      <c r="G91" s="7">
        <f t="shared" si="9"/>
        <v>11165.374151692742</v>
      </c>
    </row>
    <row r="92" spans="1:7" x14ac:dyDescent="0.3">
      <c r="A92">
        <v>20022</v>
      </c>
      <c r="B92">
        <v>1429</v>
      </c>
      <c r="C92" s="7">
        <f t="shared" si="5"/>
        <v>1462</v>
      </c>
      <c r="D92" s="7">
        <f t="shared" si="6"/>
        <v>1435</v>
      </c>
      <c r="E92" s="7">
        <f t="shared" si="7"/>
        <v>1475.1775513395587</v>
      </c>
      <c r="F92" s="7">
        <f t="shared" si="8"/>
        <v>-46.177551339558704</v>
      </c>
      <c r="G92" s="7">
        <f t="shared" si="9"/>
        <v>2132.3662477175799</v>
      </c>
    </row>
    <row r="93" spans="1:7" x14ac:dyDescent="0.3">
      <c r="A93">
        <v>20023</v>
      </c>
      <c r="B93">
        <v>1443</v>
      </c>
      <c r="C93" s="7">
        <f t="shared" si="5"/>
        <v>1436</v>
      </c>
      <c r="D93" s="7">
        <f t="shared" si="6"/>
        <v>1462</v>
      </c>
      <c r="E93" s="7">
        <f t="shared" si="7"/>
        <v>1437.6626658236764</v>
      </c>
      <c r="F93" s="7">
        <f t="shared" si="8"/>
        <v>5.3373341763235658</v>
      </c>
      <c r="G93" s="7">
        <f t="shared" si="9"/>
        <v>28.487136109751557</v>
      </c>
    </row>
    <row r="94" spans="1:7" x14ac:dyDescent="0.3">
      <c r="A94">
        <v>20024</v>
      </c>
      <c r="B94">
        <v>1472</v>
      </c>
      <c r="C94" s="7">
        <f t="shared" si="5"/>
        <v>1457.5</v>
      </c>
      <c r="D94" s="7">
        <f t="shared" si="6"/>
        <v>1436</v>
      </c>
      <c r="E94" s="7">
        <f t="shared" si="7"/>
        <v>1441.9987441729252</v>
      </c>
      <c r="F94" s="7">
        <f t="shared" si="8"/>
        <v>30.001255827074829</v>
      </c>
      <c r="G94" s="7">
        <f t="shared" si="9"/>
        <v>900.07535120159139</v>
      </c>
    </row>
    <row r="95" spans="1:7" x14ac:dyDescent="0.3">
      <c r="A95">
        <v>20031</v>
      </c>
      <c r="B95">
        <v>1475</v>
      </c>
      <c r="C95" s="7">
        <f t="shared" si="5"/>
        <v>1473.5</v>
      </c>
      <c r="D95" s="7">
        <f t="shared" si="6"/>
        <v>1457.5</v>
      </c>
      <c r="E95" s="7">
        <f t="shared" si="7"/>
        <v>1466.3719221573808</v>
      </c>
      <c r="F95" s="7">
        <f t="shared" si="8"/>
        <v>8.6280778426191773</v>
      </c>
      <c r="G95" s="7">
        <f t="shared" si="9"/>
        <v>74.443727258295993</v>
      </c>
    </row>
    <row r="96" spans="1:7" x14ac:dyDescent="0.3">
      <c r="A96">
        <v>20032</v>
      </c>
      <c r="B96">
        <v>1545</v>
      </c>
      <c r="C96" s="7">
        <f t="shared" si="5"/>
        <v>1510</v>
      </c>
      <c r="D96" s="7">
        <f t="shared" si="6"/>
        <v>1473.5</v>
      </c>
      <c r="E96" s="7">
        <f t="shared" si="7"/>
        <v>1473.3814179642902</v>
      </c>
      <c r="F96" s="7">
        <f t="shared" si="8"/>
        <v>71.618582035709778</v>
      </c>
      <c r="G96" s="7">
        <f t="shared" si="9"/>
        <v>5129.2212928056915</v>
      </c>
    </row>
    <row r="97" spans="1:7" x14ac:dyDescent="0.3">
      <c r="A97">
        <v>20033</v>
      </c>
      <c r="B97">
        <v>1715</v>
      </c>
      <c r="C97" s="7">
        <f t="shared" si="5"/>
        <v>1630</v>
      </c>
      <c r="D97" s="7">
        <f t="shared" si="6"/>
        <v>1510</v>
      </c>
      <c r="E97" s="7">
        <f t="shared" si="7"/>
        <v>1531.5647305900036</v>
      </c>
      <c r="F97" s="7">
        <f t="shared" si="8"/>
        <v>183.43526940999641</v>
      </c>
      <c r="G97" s="7">
        <f t="shared" si="9"/>
        <v>33648.498063517967</v>
      </c>
    </row>
    <row r="98" spans="1:7" x14ac:dyDescent="0.3">
      <c r="A98">
        <v>20034</v>
      </c>
      <c r="B98">
        <v>2006</v>
      </c>
      <c r="C98" s="7">
        <f t="shared" si="5"/>
        <v>1860.5</v>
      </c>
      <c r="D98" s="7">
        <f t="shared" si="6"/>
        <v>1630</v>
      </c>
      <c r="E98" s="7">
        <f t="shared" si="7"/>
        <v>1680.5885079854033</v>
      </c>
      <c r="F98" s="7">
        <f t="shared" si="8"/>
        <v>325.41149201459666</v>
      </c>
      <c r="G98" s="7">
        <f t="shared" si="9"/>
        <v>105892.63913516591</v>
      </c>
    </row>
    <row r="99" spans="1:7" x14ac:dyDescent="0.3">
      <c r="A99">
        <v>20041</v>
      </c>
      <c r="B99">
        <v>1909</v>
      </c>
      <c r="C99" s="7">
        <f t="shared" si="5"/>
        <v>1957.5</v>
      </c>
      <c r="D99" s="7">
        <f t="shared" si="6"/>
        <v>1860.5</v>
      </c>
      <c r="E99" s="7">
        <f t="shared" si="7"/>
        <v>1944.9545151543903</v>
      </c>
      <c r="F99" s="7">
        <f t="shared" si="8"/>
        <v>-35.954515154390265</v>
      </c>
      <c r="G99" s="7">
        <f t="shared" si="9"/>
        <v>1292.7271599872793</v>
      </c>
    </row>
    <row r="100" spans="1:7" x14ac:dyDescent="0.3">
      <c r="A100">
        <v>20042</v>
      </c>
      <c r="B100">
        <v>2014</v>
      </c>
      <c r="C100" s="7">
        <f t="shared" si="5"/>
        <v>1961.5</v>
      </c>
      <c r="D100" s="7">
        <f t="shared" si="6"/>
        <v>1957.5</v>
      </c>
      <c r="E100" s="7">
        <f t="shared" si="7"/>
        <v>1915.7448779894046</v>
      </c>
      <c r="F100" s="7">
        <f t="shared" si="8"/>
        <v>98.255122010595414</v>
      </c>
      <c r="G100" s="7">
        <f t="shared" si="9"/>
        <v>9654.0690013169915</v>
      </c>
    </row>
    <row r="101" spans="1:7" x14ac:dyDescent="0.3">
      <c r="A101">
        <v>20043</v>
      </c>
      <c r="B101">
        <v>2350</v>
      </c>
      <c r="C101" s="7">
        <f t="shared" si="5"/>
        <v>2182</v>
      </c>
      <c r="D101" s="7">
        <f t="shared" si="6"/>
        <v>1961.5</v>
      </c>
      <c r="E101" s="7">
        <f t="shared" si="7"/>
        <v>1995.5678557491378</v>
      </c>
      <c r="F101" s="7">
        <f t="shared" si="8"/>
        <v>354.43214425086217</v>
      </c>
      <c r="G101" s="7">
        <f t="shared" si="9"/>
        <v>125622.14487826396</v>
      </c>
    </row>
    <row r="102" spans="1:7" x14ac:dyDescent="0.3">
      <c r="A102">
        <v>20044</v>
      </c>
      <c r="B102">
        <v>3490</v>
      </c>
      <c r="C102" s="7">
        <f t="shared" si="5"/>
        <v>2920</v>
      </c>
      <c r="D102" s="7">
        <f t="shared" si="6"/>
        <v>2182</v>
      </c>
      <c r="E102" s="7">
        <f t="shared" si="7"/>
        <v>2283.5103933892647</v>
      </c>
      <c r="F102" s="7">
        <f t="shared" si="8"/>
        <v>1206.4896066107353</v>
      </c>
      <c r="G102" s="7">
        <f t="shared" si="9"/>
        <v>1455617.1708597268</v>
      </c>
    </row>
    <row r="103" spans="1:7" x14ac:dyDescent="0.3">
      <c r="A103">
        <v>20051</v>
      </c>
      <c r="B103">
        <v>3243</v>
      </c>
      <c r="C103" s="7">
        <f t="shared" si="5"/>
        <v>3366.5</v>
      </c>
      <c r="D103" s="7">
        <f t="shared" si="6"/>
        <v>2920</v>
      </c>
      <c r="E103" s="7">
        <f t="shared" si="7"/>
        <v>3263.668893680504</v>
      </c>
      <c r="F103" s="7">
        <f t="shared" si="8"/>
        <v>-20.66889368050397</v>
      </c>
      <c r="G103" s="7">
        <f t="shared" si="9"/>
        <v>427.20316597597696</v>
      </c>
    </row>
    <row r="104" spans="1:7" x14ac:dyDescent="0.3">
      <c r="A104">
        <v>20052</v>
      </c>
      <c r="B104">
        <v>3520</v>
      </c>
      <c r="C104" s="7">
        <f t="shared" si="5"/>
        <v>3381.5</v>
      </c>
      <c r="D104" s="7">
        <f t="shared" si="6"/>
        <v>3366.5</v>
      </c>
      <c r="E104" s="7">
        <f t="shared" si="7"/>
        <v>3246.8773757747076</v>
      </c>
      <c r="F104" s="7">
        <f t="shared" si="8"/>
        <v>273.12262422529238</v>
      </c>
      <c r="G104" s="7">
        <f t="shared" si="9"/>
        <v>74595.967863710277</v>
      </c>
    </row>
    <row r="105" spans="1:7" x14ac:dyDescent="0.3">
      <c r="A105">
        <v>20053</v>
      </c>
      <c r="B105">
        <v>3678</v>
      </c>
      <c r="C105" s="7">
        <f t="shared" si="5"/>
        <v>3599</v>
      </c>
      <c r="D105" s="7">
        <f t="shared" si="6"/>
        <v>3381.5</v>
      </c>
      <c r="E105" s="7">
        <f t="shared" si="7"/>
        <v>3468.7636318099349</v>
      </c>
      <c r="F105" s="7">
        <f t="shared" si="8"/>
        <v>209.23636819006515</v>
      </c>
      <c r="G105" s="7">
        <f t="shared" si="9"/>
        <v>43779.857773368509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9"/>
  <sheetViews>
    <sheetView workbookViewId="0">
      <selection activeCell="G29" sqref="G29"/>
    </sheetView>
  </sheetViews>
  <sheetFormatPr defaultRowHeight="14.4" x14ac:dyDescent="0.3"/>
  <cols>
    <col min="1" max="1" width="14.77734375" bestFit="1" customWidth="1"/>
    <col min="2" max="2" width="18.21875" bestFit="1" customWidth="1"/>
    <col min="11" max="11" width="11.21875" customWidth="1"/>
    <col min="12" max="12" width="10.5546875" bestFit="1" customWidth="1"/>
  </cols>
  <sheetData>
    <row r="2" spans="1:12" x14ac:dyDescent="0.3">
      <c r="B2" t="s">
        <v>9</v>
      </c>
      <c r="C2" t="s">
        <v>0</v>
      </c>
      <c r="D2" t="s">
        <v>11</v>
      </c>
      <c r="E2" t="s">
        <v>12</v>
      </c>
      <c r="F2" t="s">
        <v>13</v>
      </c>
      <c r="G2" t="s">
        <v>14</v>
      </c>
      <c r="H2" t="s">
        <v>4</v>
      </c>
    </row>
    <row r="3" spans="1:12" x14ac:dyDescent="0.3">
      <c r="B3">
        <v>-4.7271815419268375</v>
      </c>
      <c r="C3">
        <v>13.603504358730516</v>
      </c>
      <c r="D3">
        <v>1.4706548639332111</v>
      </c>
      <c r="E3">
        <v>-1.6463699675195138</v>
      </c>
      <c r="F3">
        <v>-7.321399835533227</v>
      </c>
      <c r="G3">
        <v>7.4971156355742847</v>
      </c>
      <c r="H3">
        <f>SUM(D3:G3)</f>
        <v>6.9645475520019318E-7</v>
      </c>
    </row>
    <row r="5" spans="1:12" x14ac:dyDescent="0.3">
      <c r="A5" s="4" t="s">
        <v>15</v>
      </c>
      <c r="B5" s="4" t="s">
        <v>16</v>
      </c>
      <c r="C5" s="2" t="s">
        <v>0</v>
      </c>
      <c r="D5" s="5" t="s">
        <v>11</v>
      </c>
      <c r="E5" s="5" t="s">
        <v>12</v>
      </c>
      <c r="F5" s="5" t="s">
        <v>13</v>
      </c>
      <c r="G5" s="5" t="s">
        <v>14</v>
      </c>
      <c r="I5" s="5" t="s">
        <v>1</v>
      </c>
      <c r="J5" s="5" t="s">
        <v>2</v>
      </c>
      <c r="K5" s="5" t="s">
        <v>10</v>
      </c>
      <c r="L5" s="5" t="s">
        <v>3</v>
      </c>
    </row>
    <row r="6" spans="1:12" x14ac:dyDescent="0.3">
      <c r="A6">
        <v>19794</v>
      </c>
      <c r="B6">
        <v>19.539999959999999</v>
      </c>
      <c r="C6">
        <v>1</v>
      </c>
      <c r="D6">
        <v>0</v>
      </c>
      <c r="E6">
        <v>0</v>
      </c>
      <c r="F6">
        <v>0</v>
      </c>
      <c r="G6">
        <v>1</v>
      </c>
      <c r="I6">
        <f>$B$3+$C$3*C6+SUMPRODUCT($D$3:$G$3,D6:G6)</f>
        <v>16.373438452377965</v>
      </c>
      <c r="J6" s="6">
        <f>B6-I6</f>
        <v>3.1665615076220348</v>
      </c>
      <c r="K6" s="7">
        <f>J6^2</f>
        <v>10.027111781553534</v>
      </c>
      <c r="L6" s="7">
        <f>SUM(K6:K13)</f>
        <v>28.967698414286914</v>
      </c>
    </row>
    <row r="7" spans="1:12" x14ac:dyDescent="0.3">
      <c r="A7">
        <v>19801</v>
      </c>
      <c r="B7">
        <v>23.54999995</v>
      </c>
      <c r="C7">
        <v>2</v>
      </c>
      <c r="D7">
        <v>1</v>
      </c>
      <c r="E7">
        <v>0</v>
      </c>
      <c r="F7">
        <v>0</v>
      </c>
      <c r="G7">
        <v>0</v>
      </c>
      <c r="I7">
        <f t="shared" ref="I7:I13" si="0">$B$3+$C$3*C7+SUMPRODUCT($D$3:$G$3,D7:G7)</f>
        <v>23.95048203946741</v>
      </c>
      <c r="J7" s="6">
        <f t="shared" ref="J7:J13" si="1">B7-I7</f>
        <v>-0.40048208946740971</v>
      </c>
      <c r="K7" s="7">
        <f t="shared" ref="K7:K13" si="2">J7^2</f>
        <v>0.16038590398418234</v>
      </c>
    </row>
    <row r="8" spans="1:12" x14ac:dyDescent="0.3">
      <c r="A8">
        <v>19802</v>
      </c>
      <c r="B8">
        <v>32.568999890000001</v>
      </c>
      <c r="C8">
        <v>3</v>
      </c>
      <c r="D8">
        <v>0</v>
      </c>
      <c r="E8">
        <v>1</v>
      </c>
      <c r="F8">
        <v>0</v>
      </c>
      <c r="G8">
        <v>0</v>
      </c>
      <c r="I8">
        <f t="shared" si="0"/>
        <v>34.436961566745197</v>
      </c>
      <c r="J8" s="6">
        <f t="shared" si="1"/>
        <v>-1.8679616767451961</v>
      </c>
      <c r="K8" s="7">
        <f t="shared" si="2"/>
        <v>3.4892808257887244</v>
      </c>
    </row>
    <row r="9" spans="1:12" x14ac:dyDescent="0.3">
      <c r="A9">
        <v>19803</v>
      </c>
      <c r="B9">
        <v>41.466999889999997</v>
      </c>
      <c r="C9">
        <v>4</v>
      </c>
      <c r="D9">
        <v>0</v>
      </c>
      <c r="E9">
        <v>0</v>
      </c>
      <c r="F9">
        <v>1</v>
      </c>
      <c r="G9">
        <v>0</v>
      </c>
      <c r="I9">
        <f t="shared" si="0"/>
        <v>42.365436057461999</v>
      </c>
      <c r="J9" s="6">
        <f t="shared" si="1"/>
        <v>-0.89843616746200183</v>
      </c>
      <c r="K9" s="7">
        <f t="shared" si="2"/>
        <v>0.80718754700381024</v>
      </c>
    </row>
    <row r="10" spans="1:12" x14ac:dyDescent="0.3">
      <c r="A10">
        <v>19804</v>
      </c>
      <c r="B10">
        <v>67.620999810000001</v>
      </c>
      <c r="C10">
        <v>5</v>
      </c>
      <c r="D10">
        <v>0</v>
      </c>
      <c r="E10">
        <v>0</v>
      </c>
      <c r="F10">
        <v>0</v>
      </c>
      <c r="G10">
        <v>1</v>
      </c>
      <c r="I10">
        <f t="shared" si="0"/>
        <v>70.787455887300027</v>
      </c>
      <c r="J10" s="6">
        <f t="shared" si="1"/>
        <v>-3.1664560773000261</v>
      </c>
      <c r="K10" s="7">
        <f t="shared" si="2"/>
        <v>10.026444089470269</v>
      </c>
    </row>
    <row r="11" spans="1:12" x14ac:dyDescent="0.3">
      <c r="A11">
        <v>19811</v>
      </c>
      <c r="B11">
        <v>78.764999869999997</v>
      </c>
      <c r="C11">
        <v>6</v>
      </c>
      <c r="D11">
        <v>1</v>
      </c>
      <c r="E11">
        <v>0</v>
      </c>
      <c r="F11">
        <v>0</v>
      </c>
      <c r="G11">
        <v>0</v>
      </c>
      <c r="I11">
        <f t="shared" si="0"/>
        <v>78.364499474389461</v>
      </c>
      <c r="J11" s="6">
        <f t="shared" si="1"/>
        <v>0.40050039561053552</v>
      </c>
      <c r="K11" s="7">
        <f t="shared" si="2"/>
        <v>0.16040056688419546</v>
      </c>
    </row>
    <row r="12" spans="1:12" x14ac:dyDescent="0.3">
      <c r="A12">
        <v>19812</v>
      </c>
      <c r="B12">
        <v>90.718999859999997</v>
      </c>
      <c r="C12">
        <v>7</v>
      </c>
      <c r="D12">
        <v>0</v>
      </c>
      <c r="E12">
        <v>1</v>
      </c>
      <c r="F12">
        <v>0</v>
      </c>
      <c r="G12">
        <v>0</v>
      </c>
      <c r="I12">
        <f t="shared" si="0"/>
        <v>88.850979001667255</v>
      </c>
      <c r="J12" s="6">
        <f t="shared" si="1"/>
        <v>1.8680208583327413</v>
      </c>
      <c r="K12" s="7">
        <f t="shared" si="2"/>
        <v>3.4895019271661916</v>
      </c>
    </row>
    <row r="13" spans="1:12" x14ac:dyDescent="0.3">
      <c r="A13">
        <v>19813</v>
      </c>
      <c r="B13">
        <v>97.677999970000002</v>
      </c>
      <c r="C13">
        <v>8</v>
      </c>
      <c r="D13">
        <v>0</v>
      </c>
      <c r="E13">
        <v>0</v>
      </c>
      <c r="F13">
        <v>1</v>
      </c>
      <c r="G13">
        <v>0</v>
      </c>
      <c r="I13">
        <f t="shared" si="0"/>
        <v>96.779453492384064</v>
      </c>
      <c r="J13" s="6">
        <f t="shared" si="1"/>
        <v>0.89854647761593753</v>
      </c>
      <c r="K13" s="7">
        <f t="shared" si="2"/>
        <v>0.80738577243600851</v>
      </c>
    </row>
    <row r="14" spans="1:12" x14ac:dyDescent="0.3">
      <c r="J14" s="6"/>
      <c r="K14" s="7"/>
    </row>
    <row r="15" spans="1:12" x14ac:dyDescent="0.3">
      <c r="J15" s="6"/>
      <c r="K15" s="7"/>
    </row>
    <row r="16" spans="1:12" x14ac:dyDescent="0.3">
      <c r="J16" s="6"/>
      <c r="K16" s="7"/>
    </row>
    <row r="17" spans="10:11" x14ac:dyDescent="0.3">
      <c r="J17" s="6"/>
      <c r="K17" s="7"/>
    </row>
    <row r="18" spans="10:11" x14ac:dyDescent="0.3">
      <c r="J18" s="6"/>
      <c r="K18" s="7"/>
    </row>
    <row r="19" spans="10:11" x14ac:dyDescent="0.3">
      <c r="J19" s="6"/>
      <c r="K19" s="7"/>
    </row>
    <row r="20" spans="10:11" x14ac:dyDescent="0.3">
      <c r="J20" s="6"/>
      <c r="K20" s="7"/>
    </row>
    <row r="21" spans="10:11" x14ac:dyDescent="0.3">
      <c r="J21" s="6"/>
      <c r="K21" s="7"/>
    </row>
    <row r="22" spans="10:11" x14ac:dyDescent="0.3">
      <c r="J22" s="6"/>
      <c r="K22" s="7"/>
    </row>
    <row r="23" spans="10:11" x14ac:dyDescent="0.3">
      <c r="J23" s="6"/>
      <c r="K23" s="7"/>
    </row>
    <row r="24" spans="10:11" x14ac:dyDescent="0.3">
      <c r="J24" s="6"/>
      <c r="K24" s="7"/>
    </row>
    <row r="25" spans="10:11" x14ac:dyDescent="0.3">
      <c r="J25" s="6"/>
      <c r="K25" s="7"/>
    </row>
    <row r="26" spans="10:11" x14ac:dyDescent="0.3">
      <c r="J26" s="6"/>
      <c r="K26" s="7"/>
    </row>
    <row r="27" spans="10:11" x14ac:dyDescent="0.3">
      <c r="J27" s="6"/>
      <c r="K27" s="7"/>
    </row>
    <row r="28" spans="10:11" x14ac:dyDescent="0.3">
      <c r="J28" s="6"/>
      <c r="K28" s="7"/>
    </row>
    <row r="29" spans="10:11" x14ac:dyDescent="0.3">
      <c r="J29" s="6"/>
      <c r="K29" s="7"/>
    </row>
    <row r="30" spans="10:11" x14ac:dyDescent="0.3">
      <c r="J30" s="6"/>
      <c r="K30" s="7"/>
    </row>
    <row r="31" spans="10:11" x14ac:dyDescent="0.3">
      <c r="J31" s="6"/>
      <c r="K31" s="7"/>
    </row>
    <row r="32" spans="10:11" x14ac:dyDescent="0.3">
      <c r="J32" s="6"/>
      <c r="K32" s="7"/>
    </row>
    <row r="33" spans="10:11" x14ac:dyDescent="0.3">
      <c r="J33" s="6"/>
      <c r="K33" s="7"/>
    </row>
    <row r="34" spans="10:11" x14ac:dyDescent="0.3">
      <c r="J34" s="6"/>
      <c r="K34" s="7"/>
    </row>
    <row r="35" spans="10:11" x14ac:dyDescent="0.3">
      <c r="J35" s="6"/>
      <c r="K35" s="7"/>
    </row>
    <row r="36" spans="10:11" x14ac:dyDescent="0.3">
      <c r="J36" s="6"/>
      <c r="K36" s="7"/>
    </row>
    <row r="37" spans="10:11" x14ac:dyDescent="0.3">
      <c r="J37" s="6"/>
      <c r="K37" s="7"/>
    </row>
    <row r="38" spans="10:11" x14ac:dyDescent="0.3">
      <c r="J38" s="6"/>
      <c r="K38" s="7"/>
    </row>
    <row r="39" spans="10:11" x14ac:dyDescent="0.3">
      <c r="J39" s="6"/>
      <c r="K39" s="7"/>
    </row>
    <row r="40" spans="10:11" x14ac:dyDescent="0.3">
      <c r="J40" s="6"/>
      <c r="K40" s="7"/>
    </row>
    <row r="41" spans="10:11" x14ac:dyDescent="0.3">
      <c r="J41" s="6"/>
      <c r="K41" s="7"/>
    </row>
    <row r="42" spans="10:11" x14ac:dyDescent="0.3">
      <c r="J42" s="6"/>
      <c r="K42" s="7"/>
    </row>
    <row r="43" spans="10:11" x14ac:dyDescent="0.3">
      <c r="J43" s="6"/>
      <c r="K43" s="7"/>
    </row>
    <row r="44" spans="10:11" x14ac:dyDescent="0.3">
      <c r="J44" s="6"/>
      <c r="K44" s="7"/>
    </row>
    <row r="45" spans="10:11" x14ac:dyDescent="0.3">
      <c r="J45" s="6"/>
      <c r="K45" s="7"/>
    </row>
    <row r="46" spans="10:11" x14ac:dyDescent="0.3">
      <c r="J46" s="6"/>
      <c r="K46" s="7"/>
    </row>
    <row r="47" spans="10:11" x14ac:dyDescent="0.3">
      <c r="J47" s="6"/>
      <c r="K47" s="7"/>
    </row>
    <row r="48" spans="10:11" x14ac:dyDescent="0.3">
      <c r="J48" s="6"/>
      <c r="K48" s="7"/>
    </row>
    <row r="49" spans="10:11" x14ac:dyDescent="0.3">
      <c r="J49" s="6"/>
      <c r="K49" s="7"/>
    </row>
    <row r="50" spans="10:11" x14ac:dyDescent="0.3">
      <c r="J50" s="6"/>
      <c r="K50" s="7"/>
    </row>
    <row r="51" spans="10:11" x14ac:dyDescent="0.3">
      <c r="J51" s="6"/>
      <c r="K51" s="7"/>
    </row>
    <row r="52" spans="10:11" x14ac:dyDescent="0.3">
      <c r="J52" s="6"/>
      <c r="K52" s="7"/>
    </row>
    <row r="53" spans="10:11" x14ac:dyDescent="0.3">
      <c r="J53" s="6"/>
      <c r="K53" s="7"/>
    </row>
    <row r="54" spans="10:11" x14ac:dyDescent="0.3">
      <c r="J54" s="6"/>
      <c r="K54" s="7"/>
    </row>
    <row r="55" spans="10:11" x14ac:dyDescent="0.3">
      <c r="J55" s="6"/>
      <c r="K55" s="7"/>
    </row>
    <row r="56" spans="10:11" x14ac:dyDescent="0.3">
      <c r="J56" s="6"/>
      <c r="K56" s="7"/>
    </row>
    <row r="57" spans="10:11" x14ac:dyDescent="0.3">
      <c r="J57" s="6"/>
      <c r="K57" s="7"/>
    </row>
    <row r="58" spans="10:11" x14ac:dyDescent="0.3">
      <c r="J58" s="6"/>
      <c r="K58" s="7"/>
    </row>
    <row r="59" spans="10:11" x14ac:dyDescent="0.3">
      <c r="J59" s="6"/>
      <c r="K59" s="7"/>
    </row>
    <row r="60" spans="10:11" x14ac:dyDescent="0.3">
      <c r="J60" s="6"/>
      <c r="K60" s="7"/>
    </row>
    <row r="61" spans="10:11" x14ac:dyDescent="0.3">
      <c r="J61" s="6"/>
      <c r="K61" s="7"/>
    </row>
    <row r="62" spans="10:11" x14ac:dyDescent="0.3">
      <c r="J62" s="6"/>
      <c r="K62" s="7"/>
    </row>
    <row r="63" spans="10:11" x14ac:dyDescent="0.3">
      <c r="J63" s="6"/>
      <c r="K63" s="7"/>
    </row>
    <row r="64" spans="10:11" x14ac:dyDescent="0.3">
      <c r="J64" s="6"/>
      <c r="K64" s="7"/>
    </row>
    <row r="65" spans="10:11" x14ac:dyDescent="0.3">
      <c r="J65" s="6"/>
      <c r="K65" s="7"/>
    </row>
    <row r="66" spans="10:11" x14ac:dyDescent="0.3">
      <c r="J66" s="6"/>
      <c r="K66" s="7"/>
    </row>
    <row r="67" spans="10:11" x14ac:dyDescent="0.3">
      <c r="J67" s="6"/>
      <c r="K67" s="7"/>
    </row>
    <row r="68" spans="10:11" x14ac:dyDescent="0.3">
      <c r="J68" s="6"/>
      <c r="K68" s="7"/>
    </row>
    <row r="69" spans="10:11" x14ac:dyDescent="0.3">
      <c r="J69" s="6"/>
      <c r="K69" s="7"/>
    </row>
    <row r="70" spans="10:11" x14ac:dyDescent="0.3">
      <c r="J70" s="6"/>
      <c r="K70" s="7"/>
    </row>
    <row r="71" spans="10:11" x14ac:dyDescent="0.3">
      <c r="J71" s="6"/>
      <c r="K71" s="7"/>
    </row>
    <row r="72" spans="10:11" x14ac:dyDescent="0.3">
      <c r="J72" s="6"/>
      <c r="K72" s="7"/>
    </row>
    <row r="73" spans="10:11" x14ac:dyDescent="0.3">
      <c r="J73" s="6"/>
      <c r="K73" s="7"/>
    </row>
    <row r="74" spans="10:11" x14ac:dyDescent="0.3">
      <c r="J74" s="6"/>
      <c r="K74" s="7"/>
    </row>
    <row r="75" spans="10:11" x14ac:dyDescent="0.3">
      <c r="J75" s="6"/>
      <c r="K75" s="7"/>
    </row>
    <row r="76" spans="10:11" x14ac:dyDescent="0.3">
      <c r="J76" s="6"/>
      <c r="K76" s="7"/>
    </row>
    <row r="77" spans="10:11" x14ac:dyDescent="0.3">
      <c r="J77" s="6"/>
      <c r="K77" s="7"/>
    </row>
    <row r="78" spans="10:11" x14ac:dyDescent="0.3">
      <c r="J78" s="6"/>
      <c r="K78" s="7"/>
    </row>
    <row r="79" spans="10:11" x14ac:dyDescent="0.3">
      <c r="J79" s="6"/>
      <c r="K79" s="7"/>
    </row>
    <row r="80" spans="10:11" x14ac:dyDescent="0.3">
      <c r="J80" s="6"/>
      <c r="K80" s="7"/>
    </row>
    <row r="81" spans="10:11" x14ac:dyDescent="0.3">
      <c r="J81" s="6"/>
      <c r="K81" s="7"/>
    </row>
    <row r="82" spans="10:11" x14ac:dyDescent="0.3">
      <c r="J82" s="6"/>
      <c r="K82" s="7"/>
    </row>
    <row r="83" spans="10:11" x14ac:dyDescent="0.3">
      <c r="J83" s="6"/>
      <c r="K83" s="7"/>
    </row>
    <row r="84" spans="10:11" x14ac:dyDescent="0.3">
      <c r="J84" s="6"/>
      <c r="K84" s="7"/>
    </row>
    <row r="85" spans="10:11" x14ac:dyDescent="0.3">
      <c r="J85" s="6"/>
      <c r="K85" s="7"/>
    </row>
    <row r="86" spans="10:11" x14ac:dyDescent="0.3">
      <c r="J86" s="6"/>
      <c r="K86" s="7"/>
    </row>
    <row r="87" spans="10:11" x14ac:dyDescent="0.3">
      <c r="J87" s="6"/>
      <c r="K87" s="7"/>
    </row>
    <row r="88" spans="10:11" x14ac:dyDescent="0.3">
      <c r="J88" s="6"/>
      <c r="K88" s="7"/>
    </row>
    <row r="89" spans="10:11" x14ac:dyDescent="0.3">
      <c r="J89" s="6"/>
      <c r="K89" s="7"/>
    </row>
    <row r="90" spans="10:11" x14ac:dyDescent="0.3">
      <c r="J90" s="6"/>
      <c r="K90" s="7"/>
    </row>
    <row r="91" spans="10:11" x14ac:dyDescent="0.3">
      <c r="J91" s="6"/>
      <c r="K91" s="7"/>
    </row>
    <row r="92" spans="10:11" x14ac:dyDescent="0.3">
      <c r="J92" s="6"/>
      <c r="K92" s="7"/>
    </row>
    <row r="93" spans="10:11" x14ac:dyDescent="0.3">
      <c r="J93" s="6"/>
      <c r="K93" s="7"/>
    </row>
    <row r="94" spans="10:11" x14ac:dyDescent="0.3">
      <c r="J94" s="6"/>
      <c r="K94" s="7"/>
    </row>
    <row r="95" spans="10:11" x14ac:dyDescent="0.3">
      <c r="J95" s="6"/>
      <c r="K95" s="7"/>
    </row>
    <row r="96" spans="10:11" x14ac:dyDescent="0.3">
      <c r="J96" s="6"/>
      <c r="K96" s="7"/>
    </row>
    <row r="97" spans="10:11" x14ac:dyDescent="0.3">
      <c r="J97" s="6"/>
      <c r="K97" s="7"/>
    </row>
    <row r="98" spans="10:11" x14ac:dyDescent="0.3">
      <c r="J98" s="6"/>
      <c r="K98" s="7"/>
    </row>
    <row r="99" spans="10:11" x14ac:dyDescent="0.3">
      <c r="J99" s="6"/>
      <c r="K99" s="7"/>
    </row>
    <row r="100" spans="10:11" x14ac:dyDescent="0.3">
      <c r="J100" s="6"/>
      <c r="K100" s="7"/>
    </row>
    <row r="101" spans="10:11" x14ac:dyDescent="0.3">
      <c r="J101" s="6"/>
      <c r="K101" s="7"/>
    </row>
    <row r="102" spans="10:11" x14ac:dyDescent="0.3">
      <c r="J102" s="6"/>
      <c r="K102" s="7"/>
    </row>
    <row r="103" spans="10:11" x14ac:dyDescent="0.3">
      <c r="J103" s="6"/>
      <c r="K103" s="7"/>
    </row>
    <row r="104" spans="10:11" x14ac:dyDescent="0.3">
      <c r="J104" s="6"/>
      <c r="K104" s="7"/>
    </row>
    <row r="105" spans="10:11" x14ac:dyDescent="0.3">
      <c r="J105" s="6"/>
      <c r="K105" s="7"/>
    </row>
    <row r="106" spans="10:11" x14ac:dyDescent="0.3">
      <c r="J106" s="6"/>
      <c r="K106" s="7"/>
    </row>
    <row r="107" spans="10:11" x14ac:dyDescent="0.3">
      <c r="J107" s="6"/>
      <c r="K107" s="7"/>
    </row>
    <row r="108" spans="10:11" x14ac:dyDescent="0.3">
      <c r="J108" s="6"/>
      <c r="K108" s="7"/>
    </row>
    <row r="109" spans="10:11" x14ac:dyDescent="0.3">
      <c r="J109" s="6"/>
      <c r="K10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4"/>
  <sheetViews>
    <sheetView tabSelected="1" topLeftCell="A13" workbookViewId="0">
      <selection activeCell="Y11" sqref="Y11"/>
    </sheetView>
  </sheetViews>
  <sheetFormatPr defaultRowHeight="14.4" x14ac:dyDescent="0.3"/>
  <cols>
    <col min="1" max="1" width="14.77734375" bestFit="1" customWidth="1"/>
    <col min="2" max="2" width="18.21875" bestFit="1" customWidth="1"/>
    <col min="8" max="8" width="11.44140625" bestFit="1" customWidth="1"/>
    <col min="9" max="9" width="9.5546875" bestFit="1" customWidth="1"/>
    <col min="10" max="10" width="11.21875" customWidth="1"/>
    <col min="11" max="11" width="10.5546875" bestFit="1" customWidth="1"/>
    <col min="14" max="14" width="11.44140625" customWidth="1"/>
    <col min="15" max="15" width="10.5546875" bestFit="1" customWidth="1"/>
  </cols>
  <sheetData>
    <row r="2" spans="1:16" x14ac:dyDescent="0.3">
      <c r="B2" t="s">
        <v>9</v>
      </c>
      <c r="C2" t="s">
        <v>0</v>
      </c>
      <c r="D2" t="s">
        <v>11</v>
      </c>
      <c r="E2" t="s">
        <v>12</v>
      </c>
      <c r="F2" t="s">
        <v>13</v>
      </c>
      <c r="G2" t="s">
        <v>14</v>
      </c>
    </row>
    <row r="3" spans="1:16" x14ac:dyDescent="0.3">
      <c r="B3">
        <v>-4.7271815419268375</v>
      </c>
      <c r="C3">
        <v>13.603504358730516</v>
      </c>
      <c r="D3">
        <v>1.4706548639332111</v>
      </c>
      <c r="E3">
        <v>-1.6463699675195138</v>
      </c>
      <c r="F3">
        <v>-7.321399835533227</v>
      </c>
      <c r="G3">
        <v>7.4971156355742847</v>
      </c>
    </row>
    <row r="5" spans="1:16" x14ac:dyDescent="0.3">
      <c r="A5" s="4" t="s">
        <v>15</v>
      </c>
      <c r="B5" s="4" t="s">
        <v>16</v>
      </c>
      <c r="C5" s="2" t="s">
        <v>0</v>
      </c>
      <c r="D5" s="5" t="s">
        <v>11</v>
      </c>
      <c r="E5" s="5" t="s">
        <v>12</v>
      </c>
      <c r="F5" s="5" t="s">
        <v>13</v>
      </c>
      <c r="G5" s="5" t="s">
        <v>14</v>
      </c>
      <c r="H5" s="5"/>
      <c r="I5" s="5"/>
      <c r="J5" t="s">
        <v>6</v>
      </c>
      <c r="K5" t="s">
        <v>7</v>
      </c>
      <c r="L5" t="s">
        <v>8</v>
      </c>
    </row>
    <row r="6" spans="1:16" x14ac:dyDescent="0.3">
      <c r="A6" s="3">
        <v>19794</v>
      </c>
      <c r="B6" s="3">
        <v>19.539999959999999</v>
      </c>
      <c r="C6">
        <v>1</v>
      </c>
      <c r="D6">
        <v>0</v>
      </c>
      <c r="E6">
        <v>0</v>
      </c>
      <c r="F6">
        <v>0</v>
      </c>
      <c r="G6">
        <v>1</v>
      </c>
      <c r="I6" s="6"/>
      <c r="J6">
        <v>0.6834383382132887</v>
      </c>
      <c r="K6">
        <v>0.15808830526380527</v>
      </c>
      <c r="L6">
        <v>0.27743794114495673</v>
      </c>
      <c r="P6" t="s">
        <v>22</v>
      </c>
    </row>
    <row r="7" spans="1:16" x14ac:dyDescent="0.3">
      <c r="A7" s="3">
        <v>19801</v>
      </c>
      <c r="B7" s="3">
        <v>23.54999995</v>
      </c>
      <c r="C7">
        <v>2</v>
      </c>
      <c r="D7">
        <v>1</v>
      </c>
      <c r="E7">
        <v>0</v>
      </c>
      <c r="F7">
        <v>0</v>
      </c>
      <c r="G7">
        <v>0</v>
      </c>
      <c r="I7" s="6"/>
      <c r="J7" s="7"/>
    </row>
    <row r="8" spans="1:16" x14ac:dyDescent="0.3">
      <c r="A8" s="3">
        <v>19802</v>
      </c>
      <c r="B8" s="3">
        <v>32.568999890000001</v>
      </c>
      <c r="C8">
        <v>3</v>
      </c>
      <c r="D8">
        <v>0</v>
      </c>
      <c r="E8">
        <v>1</v>
      </c>
      <c r="F8">
        <v>0</v>
      </c>
      <c r="G8">
        <v>0</v>
      </c>
      <c r="I8" s="8"/>
      <c r="J8" s="9"/>
      <c r="K8" s="1" t="s">
        <v>5</v>
      </c>
      <c r="L8" s="4"/>
      <c r="M8" s="4"/>
      <c r="N8" s="4"/>
      <c r="O8" s="4"/>
    </row>
    <row r="9" spans="1:16" x14ac:dyDescent="0.3">
      <c r="A9" s="3">
        <v>19803</v>
      </c>
      <c r="B9" s="3">
        <v>41.466999889999997</v>
      </c>
      <c r="C9">
        <v>4</v>
      </c>
      <c r="D9">
        <v>0</v>
      </c>
      <c r="E9">
        <v>0</v>
      </c>
      <c r="F9">
        <v>1</v>
      </c>
      <c r="G9">
        <v>0</v>
      </c>
      <c r="H9">
        <v>19803</v>
      </c>
      <c r="I9" s="8"/>
      <c r="J9" s="9"/>
      <c r="K9" s="4">
        <v>-7.321399835533227</v>
      </c>
      <c r="L9" s="4"/>
      <c r="M9" s="4"/>
      <c r="N9" s="4"/>
      <c r="O9" s="4"/>
    </row>
    <row r="10" spans="1:16" x14ac:dyDescent="0.3">
      <c r="A10" s="3">
        <v>19804</v>
      </c>
      <c r="B10" s="3">
        <v>67.620999810000001</v>
      </c>
      <c r="C10">
        <v>5</v>
      </c>
      <c r="D10">
        <v>0</v>
      </c>
      <c r="E10">
        <v>0</v>
      </c>
      <c r="F10">
        <v>0</v>
      </c>
      <c r="G10">
        <v>1</v>
      </c>
      <c r="H10">
        <v>19804</v>
      </c>
      <c r="I10" s="8"/>
      <c r="J10" s="9"/>
      <c r="K10" s="4">
        <v>7.4971156355742847</v>
      </c>
      <c r="L10" s="4"/>
      <c r="M10" s="4"/>
      <c r="N10" s="4"/>
      <c r="O10" s="4"/>
    </row>
    <row r="11" spans="1:16" x14ac:dyDescent="0.3">
      <c r="A11" s="3">
        <v>19811</v>
      </c>
      <c r="B11" s="3">
        <v>78.764999869999997</v>
      </c>
      <c r="C11">
        <v>6</v>
      </c>
      <c r="D11">
        <v>1</v>
      </c>
      <c r="E11">
        <v>0</v>
      </c>
      <c r="F11">
        <v>0</v>
      </c>
      <c r="G11">
        <v>0</v>
      </c>
      <c r="H11">
        <v>19811</v>
      </c>
      <c r="I11" s="8"/>
      <c r="J11" s="9"/>
      <c r="K11" s="4">
        <v>1.4706548639332111</v>
      </c>
      <c r="L11" s="4"/>
      <c r="M11" s="4"/>
      <c r="N11" s="4"/>
      <c r="O11" s="4"/>
    </row>
    <row r="12" spans="1:16" x14ac:dyDescent="0.3">
      <c r="A12" s="3">
        <v>19812</v>
      </c>
      <c r="B12" s="3">
        <v>90.718999859999997</v>
      </c>
      <c r="C12">
        <v>7</v>
      </c>
      <c r="D12">
        <v>0</v>
      </c>
      <c r="E12">
        <v>1</v>
      </c>
      <c r="F12">
        <v>0</v>
      </c>
      <c r="G12">
        <v>0</v>
      </c>
      <c r="H12">
        <v>19812</v>
      </c>
      <c r="I12" s="10" t="s">
        <v>9</v>
      </c>
      <c r="J12" s="11" t="s">
        <v>0</v>
      </c>
      <c r="K12" s="4">
        <v>-1.6463699675195138</v>
      </c>
      <c r="L12" s="12" t="s">
        <v>1</v>
      </c>
      <c r="M12" s="12" t="s">
        <v>2</v>
      </c>
      <c r="N12" s="12" t="s">
        <v>10</v>
      </c>
      <c r="O12" s="12" t="s">
        <v>3</v>
      </c>
    </row>
    <row r="13" spans="1:16" x14ac:dyDescent="0.3">
      <c r="A13" s="3">
        <v>19813</v>
      </c>
      <c r="B13" s="3">
        <v>97.677999970000002</v>
      </c>
      <c r="C13">
        <v>8</v>
      </c>
      <c r="D13">
        <v>0</v>
      </c>
      <c r="E13">
        <v>0</v>
      </c>
      <c r="F13">
        <v>1</v>
      </c>
      <c r="G13">
        <v>0</v>
      </c>
      <c r="H13">
        <v>19813</v>
      </c>
      <c r="I13" s="8">
        <f>B13-K9</f>
        <v>104.99939980553323</v>
      </c>
      <c r="J13" s="7">
        <v>13.603504358730516</v>
      </c>
      <c r="K13" s="4">
        <v>-7.321399835533227</v>
      </c>
      <c r="L13" s="4"/>
      <c r="M13" s="4"/>
      <c r="N13" s="4"/>
      <c r="O13" s="4"/>
    </row>
    <row r="14" spans="1:16" x14ac:dyDescent="0.3">
      <c r="A14">
        <v>19814</v>
      </c>
      <c r="B14">
        <v>133.553</v>
      </c>
      <c r="C14">
        <v>9</v>
      </c>
      <c r="D14">
        <v>0</v>
      </c>
      <c r="E14">
        <v>0</v>
      </c>
      <c r="F14">
        <v>0</v>
      </c>
      <c r="G14">
        <v>1</v>
      </c>
      <c r="H14">
        <v>19814</v>
      </c>
      <c r="I14" s="6">
        <f>$J$6*(B14-K10)+(1-$J$6)*(I13+J13)</f>
        <v>123.69655656699899</v>
      </c>
      <c r="J14" s="7">
        <f>$K$6*(I14-I13)+(1-$K$6)*(J13)</f>
        <v>14.408751234681841</v>
      </c>
      <c r="K14">
        <f>$L$6*(B14-I14)+(1-$L$6)*(K10)</f>
        <v>8.1516826821784196</v>
      </c>
      <c r="L14" s="6">
        <f>I13+J13+K10</f>
        <v>126.10001979983804</v>
      </c>
      <c r="M14" s="6">
        <f>B14-L14</f>
        <v>7.4529802001619601</v>
      </c>
      <c r="N14" s="7">
        <f>M14^2</f>
        <v>55.546913864006207</v>
      </c>
      <c r="O14" s="7">
        <f>SUM(N14:N109)</f>
        <v>5740486.5752011072</v>
      </c>
    </row>
    <row r="15" spans="1:16" x14ac:dyDescent="0.3">
      <c r="A15">
        <v>19821</v>
      </c>
      <c r="B15">
        <v>131.0189996</v>
      </c>
      <c r="C15">
        <v>10</v>
      </c>
      <c r="D15">
        <v>1</v>
      </c>
      <c r="E15">
        <v>0</v>
      </c>
      <c r="F15">
        <v>0</v>
      </c>
      <c r="G15">
        <v>0</v>
      </c>
      <c r="H15">
        <v>19821</v>
      </c>
      <c r="I15" s="6">
        <f t="shared" ref="I15:I43" si="0">$J$6*(B15-K11)+(1-$J$6)*(I14+J14)</f>
        <v>132.25715118396508</v>
      </c>
      <c r="J15" s="7">
        <f t="shared" ref="J15:J43" si="1">$K$6*(I15-I14)+(1-$K$6)*(J14)</f>
        <v>13.48422606606985</v>
      </c>
      <c r="K15">
        <f t="shared" ref="K15:K43" si="2">$L$6*(B15-I15)+(1-$L$6)*(K11)</f>
        <v>0.71912918006812643</v>
      </c>
      <c r="L15" s="6">
        <f t="shared" ref="L15:L43" si="3">I14+J14+K11</f>
        <v>139.57596266561404</v>
      </c>
      <c r="M15" s="6">
        <f t="shared" ref="M15:M43" si="4">B15-L15</f>
        <v>-8.5569630656140419</v>
      </c>
      <c r="N15" s="7">
        <f t="shared" ref="N15:N78" si="5">M15^2</f>
        <v>73.221616906282861</v>
      </c>
    </row>
    <row r="16" spans="1:16" x14ac:dyDescent="0.3">
      <c r="A16">
        <v>19822</v>
      </c>
      <c r="B16">
        <v>142.6809998</v>
      </c>
      <c r="C16">
        <v>11</v>
      </c>
      <c r="D16">
        <v>0</v>
      </c>
      <c r="E16">
        <v>1</v>
      </c>
      <c r="F16">
        <v>0</v>
      </c>
      <c r="G16">
        <v>0</v>
      </c>
      <c r="H16">
        <v>19822</v>
      </c>
      <c r="I16" s="6">
        <f t="shared" si="0"/>
        <v>144.77499032596342</v>
      </c>
      <c r="J16" s="7">
        <f t="shared" si="1"/>
        <v>13.331451595014283</v>
      </c>
      <c r="K16">
        <f t="shared" si="2"/>
        <v>-1.7705568936683469</v>
      </c>
      <c r="L16" s="6">
        <f t="shared" si="3"/>
        <v>144.09500728251541</v>
      </c>
      <c r="M16" s="6">
        <f t="shared" si="4"/>
        <v>-1.4140074825154159</v>
      </c>
      <c r="N16" s="7">
        <f t="shared" si="5"/>
        <v>1.9994171606095841</v>
      </c>
    </row>
    <row r="17" spans="1:14" x14ac:dyDescent="0.3">
      <c r="A17">
        <v>19823</v>
      </c>
      <c r="B17">
        <v>175.80799959999999</v>
      </c>
      <c r="C17">
        <v>12</v>
      </c>
      <c r="D17">
        <v>0</v>
      </c>
      <c r="E17">
        <v>0</v>
      </c>
      <c r="F17">
        <v>1</v>
      </c>
      <c r="G17">
        <v>0</v>
      </c>
      <c r="H17">
        <v>19823</v>
      </c>
      <c r="I17" s="6">
        <f t="shared" si="0"/>
        <v>175.20809042190723</v>
      </c>
      <c r="J17" s="7">
        <f t="shared" si="1"/>
        <v>16.035022223743528</v>
      </c>
      <c r="K17">
        <f t="shared" si="2"/>
        <v>-5.1237281716198453</v>
      </c>
      <c r="L17" s="6">
        <f t="shared" si="3"/>
        <v>150.78504208544447</v>
      </c>
      <c r="M17" s="6">
        <f t="shared" si="4"/>
        <v>25.022957514555515</v>
      </c>
      <c r="N17" s="7">
        <f t="shared" si="5"/>
        <v>626.14840277525025</v>
      </c>
    </row>
    <row r="18" spans="1:14" x14ac:dyDescent="0.3">
      <c r="A18">
        <v>19824</v>
      </c>
      <c r="B18">
        <v>214.2929997</v>
      </c>
      <c r="C18">
        <v>13</v>
      </c>
      <c r="D18">
        <v>0</v>
      </c>
      <c r="E18">
        <v>0</v>
      </c>
      <c r="F18">
        <v>0</v>
      </c>
      <c r="G18">
        <v>1</v>
      </c>
      <c r="H18">
        <v>19824</v>
      </c>
      <c r="I18" s="6">
        <f t="shared" si="0"/>
        <v>201.42511668412914</v>
      </c>
      <c r="J18" s="7">
        <f t="shared" si="1"/>
        <v>17.644677986375797</v>
      </c>
      <c r="K18">
        <f t="shared" si="2"/>
        <v>9.4601355927852069</v>
      </c>
      <c r="L18" s="6">
        <f t="shared" si="3"/>
        <v>199.3947953278292</v>
      </c>
      <c r="M18" s="6">
        <f t="shared" si="4"/>
        <v>14.898204372170795</v>
      </c>
      <c r="N18" s="7">
        <f t="shared" si="5"/>
        <v>221.956493514969</v>
      </c>
    </row>
    <row r="19" spans="1:14" x14ac:dyDescent="0.3">
      <c r="A19">
        <v>19831</v>
      </c>
      <c r="B19">
        <v>227.98199990000001</v>
      </c>
      <c r="C19">
        <v>14</v>
      </c>
      <c r="D19">
        <v>1</v>
      </c>
      <c r="E19">
        <v>0</v>
      </c>
      <c r="F19">
        <v>0</v>
      </c>
      <c r="G19">
        <v>0</v>
      </c>
      <c r="H19">
        <v>19831</v>
      </c>
      <c r="I19" s="6">
        <f t="shared" si="0"/>
        <v>224.66925695058038</v>
      </c>
      <c r="J19" s="7">
        <f t="shared" si="1"/>
        <v>18.529887488621526</v>
      </c>
      <c r="K19">
        <f t="shared" si="2"/>
        <v>1.4386960443622181</v>
      </c>
      <c r="L19" s="6">
        <f t="shared" si="3"/>
        <v>219.78892385057307</v>
      </c>
      <c r="M19" s="6">
        <f t="shared" si="4"/>
        <v>8.193076049426935</v>
      </c>
      <c r="N19" s="7">
        <f t="shared" si="5"/>
        <v>67.126495151693277</v>
      </c>
    </row>
    <row r="20" spans="1:14" x14ac:dyDescent="0.3">
      <c r="A20">
        <v>19832</v>
      </c>
      <c r="B20">
        <v>267.28399940000003</v>
      </c>
      <c r="C20">
        <v>15</v>
      </c>
      <c r="D20">
        <v>0</v>
      </c>
      <c r="E20">
        <v>1</v>
      </c>
      <c r="F20">
        <v>0</v>
      </c>
      <c r="G20">
        <v>0</v>
      </c>
      <c r="H20">
        <v>19832</v>
      </c>
      <c r="I20" s="6">
        <f t="shared" si="0"/>
        <v>260.86972415083864</v>
      </c>
      <c r="J20" s="7">
        <f t="shared" si="1"/>
        <v>21.323399488263156</v>
      </c>
      <c r="K20">
        <f t="shared" si="2"/>
        <v>0.5002260846554003</v>
      </c>
      <c r="L20" s="6">
        <f t="shared" si="3"/>
        <v>241.42858754553356</v>
      </c>
      <c r="M20" s="6">
        <f t="shared" si="4"/>
        <v>25.855411854466468</v>
      </c>
      <c r="N20" s="7">
        <f t="shared" si="5"/>
        <v>668.50232216408517</v>
      </c>
    </row>
    <row r="21" spans="1:14" x14ac:dyDescent="0.3">
      <c r="A21">
        <v>19833</v>
      </c>
      <c r="B21">
        <v>273.2099991</v>
      </c>
      <c r="C21">
        <v>16</v>
      </c>
      <c r="D21">
        <v>0</v>
      </c>
      <c r="E21">
        <v>0</v>
      </c>
      <c r="F21">
        <v>1</v>
      </c>
      <c r="G21">
        <v>0</v>
      </c>
      <c r="H21">
        <v>19833</v>
      </c>
      <c r="I21" s="6">
        <f t="shared" si="0"/>
        <v>279.55546419920353</v>
      </c>
      <c r="J21" s="7">
        <f t="shared" si="1"/>
        <v>20.906416377546563</v>
      </c>
      <c r="K21">
        <f t="shared" si="2"/>
        <v>-5.4626843494294253</v>
      </c>
      <c r="L21" s="6">
        <f t="shared" si="3"/>
        <v>277.06939546748191</v>
      </c>
      <c r="M21" s="6">
        <f t="shared" si="4"/>
        <v>-3.8593963674819065</v>
      </c>
      <c r="N21" s="7">
        <f t="shared" si="5"/>
        <v>14.894940321332536</v>
      </c>
    </row>
    <row r="22" spans="1:14" x14ac:dyDescent="0.3">
      <c r="A22">
        <v>19834</v>
      </c>
      <c r="B22">
        <v>316.2279997</v>
      </c>
      <c r="C22">
        <v>17</v>
      </c>
      <c r="D22">
        <v>0</v>
      </c>
      <c r="E22">
        <v>0</v>
      </c>
      <c r="F22">
        <v>0</v>
      </c>
      <c r="G22">
        <v>1</v>
      </c>
      <c r="H22">
        <v>19834</v>
      </c>
      <c r="I22" s="6">
        <f t="shared" si="0"/>
        <v>304.77163148161128</v>
      </c>
      <c r="J22" s="7">
        <f t="shared" si="1"/>
        <v>21.587737594205219</v>
      </c>
      <c r="K22">
        <f t="shared" si="2"/>
        <v>10.013966262479036</v>
      </c>
      <c r="L22" s="6">
        <f t="shared" si="3"/>
        <v>309.92201616953531</v>
      </c>
      <c r="M22" s="6">
        <f t="shared" si="4"/>
        <v>6.3059835304646867</v>
      </c>
      <c r="N22" s="7">
        <f t="shared" si="5"/>
        <v>39.765428286491876</v>
      </c>
    </row>
    <row r="23" spans="1:14" x14ac:dyDescent="0.3">
      <c r="A23">
        <v>19841</v>
      </c>
      <c r="B23">
        <v>300.10199929999999</v>
      </c>
      <c r="C23">
        <v>18</v>
      </c>
      <c r="D23">
        <v>1</v>
      </c>
      <c r="E23">
        <v>0</v>
      </c>
      <c r="F23">
        <v>0</v>
      </c>
      <c r="G23">
        <v>0</v>
      </c>
      <c r="H23">
        <v>19841</v>
      </c>
      <c r="I23" s="6">
        <f t="shared" si="0"/>
        <v>307.43081587662766</v>
      </c>
      <c r="J23" s="7">
        <f t="shared" si="1"/>
        <v>18.595354697849675</v>
      </c>
      <c r="K23">
        <f t="shared" si="2"/>
        <v>-0.99374460616764093</v>
      </c>
      <c r="L23" s="6">
        <f t="shared" si="3"/>
        <v>327.79806512017876</v>
      </c>
      <c r="M23" s="6">
        <f t="shared" si="4"/>
        <v>-27.696065820178774</v>
      </c>
      <c r="N23" s="7">
        <f t="shared" si="5"/>
        <v>767.07206191567491</v>
      </c>
    </row>
    <row r="24" spans="1:14" x14ac:dyDescent="0.3">
      <c r="A24">
        <v>19842</v>
      </c>
      <c r="B24">
        <v>422.14299970000002</v>
      </c>
      <c r="C24">
        <v>19</v>
      </c>
      <c r="D24">
        <v>0</v>
      </c>
      <c r="E24">
        <v>1</v>
      </c>
      <c r="F24">
        <v>0</v>
      </c>
      <c r="G24">
        <v>0</v>
      </c>
      <c r="H24">
        <v>19842</v>
      </c>
      <c r="I24" s="6">
        <f t="shared" si="0"/>
        <v>391.37422286232731</v>
      </c>
      <c r="J24" s="7">
        <f t="shared" si="1"/>
        <v>28.926117536326409</v>
      </c>
      <c r="K24">
        <f t="shared" si="2"/>
        <v>8.897870487014151</v>
      </c>
      <c r="L24" s="6">
        <f t="shared" si="3"/>
        <v>326.52639665913279</v>
      </c>
      <c r="M24" s="6">
        <f t="shared" si="4"/>
        <v>95.616603040867233</v>
      </c>
      <c r="N24" s="7">
        <f t="shared" si="5"/>
        <v>9142.5347770747812</v>
      </c>
    </row>
    <row r="25" spans="1:14" x14ac:dyDescent="0.3">
      <c r="A25">
        <v>19843</v>
      </c>
      <c r="B25">
        <v>477.39899919999999</v>
      </c>
      <c r="C25">
        <v>20</v>
      </c>
      <c r="D25">
        <v>0</v>
      </c>
      <c r="E25">
        <v>0</v>
      </c>
      <c r="F25">
        <v>1</v>
      </c>
      <c r="G25">
        <v>0</v>
      </c>
      <c r="H25">
        <v>19843</v>
      </c>
      <c r="I25" s="6">
        <f t="shared" si="0"/>
        <v>463.05716079801118</v>
      </c>
      <c r="J25" s="7">
        <f t="shared" si="1"/>
        <v>35.685470811729729</v>
      </c>
      <c r="K25">
        <f t="shared" si="2"/>
        <v>3.1841668082503993E-2</v>
      </c>
      <c r="L25" s="6">
        <f t="shared" si="3"/>
        <v>414.83765604922428</v>
      </c>
      <c r="M25" s="6">
        <f t="shared" si="4"/>
        <v>62.561343150775713</v>
      </c>
      <c r="N25" s="7">
        <f t="shared" si="5"/>
        <v>3913.9216568291113</v>
      </c>
    </row>
    <row r="26" spans="1:14" x14ac:dyDescent="0.3">
      <c r="A26">
        <v>19844</v>
      </c>
      <c r="B26">
        <v>698.29599949999999</v>
      </c>
      <c r="C26">
        <v>21</v>
      </c>
      <c r="D26">
        <v>0</v>
      </c>
      <c r="E26">
        <v>0</v>
      </c>
      <c r="F26">
        <v>0</v>
      </c>
      <c r="G26">
        <v>1</v>
      </c>
      <c r="H26">
        <v>19844</v>
      </c>
      <c r="I26" s="6">
        <f t="shared" si="0"/>
        <v>628.28112528417205</v>
      </c>
      <c r="J26" s="7">
        <f t="shared" si="1"/>
        <v>56.16399174314671</v>
      </c>
      <c r="K26">
        <f t="shared" si="2"/>
        <v>26.660494631884216</v>
      </c>
      <c r="L26" s="6">
        <f t="shared" si="3"/>
        <v>508.75659787221991</v>
      </c>
      <c r="M26" s="6">
        <f t="shared" si="4"/>
        <v>189.53940162778008</v>
      </c>
      <c r="N26" s="7">
        <f t="shared" si="5"/>
        <v>35925.184769416919</v>
      </c>
    </row>
    <row r="27" spans="1:14" x14ac:dyDescent="0.3">
      <c r="A27">
        <v>19851</v>
      </c>
      <c r="B27">
        <v>435.34399989999997</v>
      </c>
      <c r="C27">
        <v>22</v>
      </c>
      <c r="D27">
        <v>1</v>
      </c>
      <c r="E27">
        <v>0</v>
      </c>
      <c r="F27">
        <v>0</v>
      </c>
      <c r="G27">
        <v>0</v>
      </c>
      <c r="H27">
        <v>19851</v>
      </c>
      <c r="I27" s="6">
        <f t="shared" si="0"/>
        <v>514.87902665299782</v>
      </c>
      <c r="J27" s="7">
        <f t="shared" si="1"/>
        <v>29.357575885661074</v>
      </c>
      <c r="K27">
        <f t="shared" si="2"/>
        <v>-22.784076219869362</v>
      </c>
      <c r="L27" s="6">
        <f t="shared" si="3"/>
        <v>683.45137242115106</v>
      </c>
      <c r="M27" s="6">
        <f t="shared" si="4"/>
        <v>-248.10737252115109</v>
      </c>
      <c r="N27" s="7">
        <f t="shared" si="5"/>
        <v>61557.268299349242</v>
      </c>
    </row>
    <row r="28" spans="1:14" x14ac:dyDescent="0.3">
      <c r="A28">
        <v>19852</v>
      </c>
      <c r="B28">
        <v>374.92899990000001</v>
      </c>
      <c r="C28">
        <v>23</v>
      </c>
      <c r="D28">
        <v>0</v>
      </c>
      <c r="E28">
        <v>1</v>
      </c>
      <c r="F28">
        <v>0</v>
      </c>
      <c r="G28">
        <v>0</v>
      </c>
      <c r="H28">
        <v>19852</v>
      </c>
      <c r="I28" s="6">
        <f t="shared" si="0"/>
        <v>422.44415012513605</v>
      </c>
      <c r="J28" s="7">
        <f t="shared" si="1"/>
        <v>10.1036134896846</v>
      </c>
      <c r="K28">
        <f t="shared" si="2"/>
        <v>-6.7532418331325985</v>
      </c>
      <c r="L28" s="6">
        <f t="shared" si="3"/>
        <v>553.13447302567306</v>
      </c>
      <c r="M28" s="6">
        <f t="shared" si="4"/>
        <v>-178.20547312567305</v>
      </c>
      <c r="N28" s="7">
        <f t="shared" si="5"/>
        <v>31757.19065194498</v>
      </c>
    </row>
    <row r="29" spans="1:14" x14ac:dyDescent="0.3">
      <c r="A29">
        <v>19853</v>
      </c>
      <c r="B29">
        <v>409.70899960000003</v>
      </c>
      <c r="C29">
        <v>24</v>
      </c>
      <c r="D29">
        <v>0</v>
      </c>
      <c r="E29">
        <v>0</v>
      </c>
      <c r="F29">
        <v>1</v>
      </c>
      <c r="G29">
        <v>0</v>
      </c>
      <c r="H29">
        <v>19853</v>
      </c>
      <c r="I29" s="6">
        <f t="shared" si="0"/>
        <v>416.91711487296595</v>
      </c>
      <c r="J29" s="7">
        <f t="shared" si="1"/>
        <v>7.6325907199109615</v>
      </c>
      <c r="K29">
        <f t="shared" si="2"/>
        <v>-1.9767970796201115</v>
      </c>
      <c r="L29" s="6">
        <f t="shared" si="3"/>
        <v>432.57960528290317</v>
      </c>
      <c r="M29" s="6">
        <f t="shared" si="4"/>
        <v>-22.870605682903147</v>
      </c>
      <c r="N29" s="7">
        <f t="shared" si="5"/>
        <v>523.06460430284176</v>
      </c>
    </row>
    <row r="30" spans="1:14" x14ac:dyDescent="0.3">
      <c r="A30">
        <v>19854</v>
      </c>
      <c r="B30">
        <v>533.88999939999997</v>
      </c>
      <c r="C30">
        <v>25</v>
      </c>
      <c r="D30">
        <v>0</v>
      </c>
      <c r="E30">
        <v>0</v>
      </c>
      <c r="F30">
        <v>0</v>
      </c>
      <c r="G30">
        <v>1</v>
      </c>
      <c r="H30">
        <v>19854</v>
      </c>
      <c r="I30" s="6">
        <f t="shared" si="0"/>
        <v>481.05625014501061</v>
      </c>
      <c r="J30" s="7">
        <f t="shared" si="1"/>
        <v>16.565614584471483</v>
      </c>
      <c r="K30">
        <f t="shared" si="2"/>
        <v>33.92194850758122</v>
      </c>
      <c r="L30" s="6">
        <f t="shared" si="3"/>
        <v>451.21020022476114</v>
      </c>
      <c r="M30" s="6">
        <f t="shared" si="4"/>
        <v>82.679799175238827</v>
      </c>
      <c r="N30" s="7">
        <f t="shared" si="5"/>
        <v>6835.9491916578227</v>
      </c>
    </row>
    <row r="31" spans="1:14" x14ac:dyDescent="0.3">
      <c r="A31">
        <v>19861</v>
      </c>
      <c r="B31">
        <v>408.9429998</v>
      </c>
      <c r="C31">
        <v>26</v>
      </c>
      <c r="D31">
        <v>1</v>
      </c>
      <c r="E31">
        <v>0</v>
      </c>
      <c r="F31">
        <v>0</v>
      </c>
      <c r="G31">
        <v>0</v>
      </c>
      <c r="H31">
        <v>19861</v>
      </c>
      <c r="I31" s="6">
        <f t="shared" si="0"/>
        <v>452.58683983686859</v>
      </c>
      <c r="J31" s="7">
        <f t="shared" si="1"/>
        <v>9.4461038216849307</v>
      </c>
      <c r="K31">
        <f t="shared" si="2"/>
        <v>-28.571366146027692</v>
      </c>
      <c r="L31" s="6">
        <f t="shared" si="3"/>
        <v>474.83778850961272</v>
      </c>
      <c r="M31" s="6">
        <f t="shared" si="4"/>
        <v>-65.894788709612726</v>
      </c>
      <c r="N31" s="7">
        <f t="shared" si="5"/>
        <v>4342.123179084505</v>
      </c>
    </row>
    <row r="32" spans="1:14" x14ac:dyDescent="0.3">
      <c r="A32">
        <v>19862</v>
      </c>
      <c r="B32">
        <v>448.27899930000001</v>
      </c>
      <c r="C32">
        <v>27</v>
      </c>
      <c r="D32">
        <v>0</v>
      </c>
      <c r="E32">
        <v>1</v>
      </c>
      <c r="F32">
        <v>0</v>
      </c>
      <c r="G32">
        <v>0</v>
      </c>
      <c r="H32">
        <v>19862</v>
      </c>
      <c r="I32" s="6">
        <f t="shared" si="0"/>
        <v>457.24839515825431</v>
      </c>
      <c r="J32" s="7">
        <f t="shared" si="1"/>
        <v>8.6897226578201465</v>
      </c>
      <c r="K32">
        <f t="shared" si="2"/>
        <v>-7.3680870431224719</v>
      </c>
      <c r="L32" s="6">
        <f t="shared" si="3"/>
        <v>455.27970182542089</v>
      </c>
      <c r="M32" s="6">
        <f t="shared" si="4"/>
        <v>-7.000702525420877</v>
      </c>
      <c r="N32" s="7">
        <f t="shared" si="5"/>
        <v>49.009835849434246</v>
      </c>
    </row>
    <row r="33" spans="1:14" x14ac:dyDescent="0.3">
      <c r="A33">
        <v>19863</v>
      </c>
      <c r="B33">
        <v>510.78599930000001</v>
      </c>
      <c r="C33">
        <v>28</v>
      </c>
      <c r="D33">
        <v>0</v>
      </c>
      <c r="E33">
        <v>0</v>
      </c>
      <c r="F33">
        <v>1</v>
      </c>
      <c r="G33">
        <v>0</v>
      </c>
      <c r="H33">
        <v>19863</v>
      </c>
      <c r="I33" s="6">
        <f t="shared" si="0"/>
        <v>497.93989832091552</v>
      </c>
      <c r="J33" s="7">
        <f t="shared" si="1"/>
        <v>13.748829903254752</v>
      </c>
      <c r="K33">
        <f t="shared" si="2"/>
        <v>2.1356372395884713</v>
      </c>
      <c r="L33" s="6">
        <f t="shared" si="3"/>
        <v>463.96132073645435</v>
      </c>
      <c r="M33" s="6">
        <f t="shared" si="4"/>
        <v>46.82467856354566</v>
      </c>
      <c r="N33" s="7">
        <f t="shared" si="5"/>
        <v>2192.5505225793727</v>
      </c>
    </row>
    <row r="34" spans="1:14" x14ac:dyDescent="0.3">
      <c r="A34">
        <v>19864</v>
      </c>
      <c r="B34">
        <v>662.25299840000002</v>
      </c>
      <c r="C34">
        <v>29</v>
      </c>
      <c r="D34">
        <v>0</v>
      </c>
      <c r="E34">
        <v>0</v>
      </c>
      <c r="F34">
        <v>0</v>
      </c>
      <c r="G34">
        <v>1</v>
      </c>
      <c r="H34">
        <v>19864</v>
      </c>
      <c r="I34" s="6">
        <f t="shared" si="0"/>
        <v>591.40656271045793</v>
      </c>
      <c r="J34" s="7">
        <f t="shared" si="1"/>
        <v>26.351287256492498</v>
      </c>
      <c r="K34">
        <f t="shared" si="2"/>
        <v>44.166202209177783</v>
      </c>
      <c r="L34" s="6">
        <f t="shared" si="3"/>
        <v>545.61067673175148</v>
      </c>
      <c r="M34" s="6">
        <f t="shared" si="4"/>
        <v>116.64232166824854</v>
      </c>
      <c r="N34" s="7">
        <f t="shared" si="5"/>
        <v>13605.431204159164</v>
      </c>
    </row>
    <row r="35" spans="1:14" x14ac:dyDescent="0.3">
      <c r="A35">
        <v>19871</v>
      </c>
      <c r="B35">
        <v>575.32699969999999</v>
      </c>
      <c r="C35">
        <v>30</v>
      </c>
      <c r="D35">
        <v>1</v>
      </c>
      <c r="E35">
        <v>0</v>
      </c>
      <c r="F35">
        <v>0</v>
      </c>
      <c r="G35">
        <v>0</v>
      </c>
      <c r="H35">
        <v>19871</v>
      </c>
      <c r="I35" s="6">
        <f t="shared" si="0"/>
        <v>608.28574717085348</v>
      </c>
      <c r="J35" s="7">
        <f t="shared" si="1"/>
        <v>24.853858578172982</v>
      </c>
      <c r="K35">
        <f t="shared" si="2"/>
        <v>-29.788592187805193</v>
      </c>
      <c r="L35" s="6">
        <f t="shared" si="3"/>
        <v>589.18648382092272</v>
      </c>
      <c r="M35" s="6">
        <f t="shared" si="4"/>
        <v>-13.85948412092273</v>
      </c>
      <c r="N35" s="7">
        <f t="shared" si="5"/>
        <v>192.08530009810929</v>
      </c>
    </row>
    <row r="36" spans="1:14" x14ac:dyDescent="0.3">
      <c r="A36">
        <v>19872</v>
      </c>
      <c r="B36">
        <v>637.06399920000001</v>
      </c>
      <c r="C36">
        <v>31</v>
      </c>
      <c r="D36">
        <v>0</v>
      </c>
      <c r="E36">
        <v>1</v>
      </c>
      <c r="F36">
        <v>0</v>
      </c>
      <c r="G36">
        <v>0</v>
      </c>
      <c r="H36">
        <v>19872</v>
      </c>
      <c r="I36" s="6">
        <f t="shared" si="0"/>
        <v>640.85731985221742</v>
      </c>
      <c r="J36" s="7">
        <f t="shared" si="1"/>
        <v>26.07393892125701</v>
      </c>
      <c r="K36">
        <f t="shared" si="2"/>
        <v>-6.3763112155555817</v>
      </c>
      <c r="L36" s="6">
        <f t="shared" si="3"/>
        <v>625.77151870590399</v>
      </c>
      <c r="M36" s="6">
        <f t="shared" si="4"/>
        <v>11.292480494096026</v>
      </c>
      <c r="N36" s="7">
        <f t="shared" si="5"/>
        <v>127.52011570953923</v>
      </c>
    </row>
    <row r="37" spans="1:14" x14ac:dyDescent="0.3">
      <c r="A37">
        <v>19873</v>
      </c>
      <c r="B37">
        <v>786.42399980000005</v>
      </c>
      <c r="C37">
        <v>32</v>
      </c>
      <c r="D37">
        <v>0</v>
      </c>
      <c r="E37">
        <v>0</v>
      </c>
      <c r="F37">
        <v>1</v>
      </c>
      <c r="G37">
        <v>0</v>
      </c>
      <c r="H37">
        <v>19873</v>
      </c>
      <c r="I37" s="6">
        <f t="shared" si="0"/>
        <v>747.13760276314315</v>
      </c>
      <c r="J37" s="7">
        <f t="shared" si="1"/>
        <v>38.753623913989529</v>
      </c>
      <c r="K37">
        <f t="shared" si="2"/>
        <v>12.442667549713454</v>
      </c>
      <c r="L37" s="6">
        <f t="shared" si="3"/>
        <v>669.06689601306289</v>
      </c>
      <c r="M37" s="6">
        <f t="shared" si="4"/>
        <v>117.35710378693716</v>
      </c>
      <c r="N37" s="7">
        <f t="shared" si="5"/>
        <v>13772.689809257939</v>
      </c>
    </row>
    <row r="38" spans="1:14" x14ac:dyDescent="0.3">
      <c r="A38">
        <v>19874</v>
      </c>
      <c r="B38">
        <v>1042.441998</v>
      </c>
      <c r="C38">
        <v>33</v>
      </c>
      <c r="D38">
        <v>0</v>
      </c>
      <c r="E38">
        <v>0</v>
      </c>
      <c r="F38">
        <v>0</v>
      </c>
      <c r="G38">
        <v>1</v>
      </c>
      <c r="H38">
        <v>19874</v>
      </c>
      <c r="I38" s="6">
        <f t="shared" si="0"/>
        <v>931.04298365433806</v>
      </c>
      <c r="J38" s="7">
        <f t="shared" si="1"/>
        <v>61.700419180579651</v>
      </c>
      <c r="K38">
        <f t="shared" si="2"/>
        <v>62.819135185709612</v>
      </c>
      <c r="L38" s="6">
        <f t="shared" si="3"/>
        <v>830.05742888631039</v>
      </c>
      <c r="M38" s="6">
        <f t="shared" si="4"/>
        <v>212.38456911368962</v>
      </c>
      <c r="N38" s="7">
        <f t="shared" si="5"/>
        <v>45107.205197607604</v>
      </c>
    </row>
    <row r="39" spans="1:14" x14ac:dyDescent="0.3">
      <c r="A39">
        <v>19881</v>
      </c>
      <c r="B39">
        <v>867.16099929999996</v>
      </c>
      <c r="C39">
        <v>34</v>
      </c>
      <c r="D39">
        <v>1</v>
      </c>
      <c r="E39">
        <v>0</v>
      </c>
      <c r="F39">
        <v>0</v>
      </c>
      <c r="G39">
        <v>0</v>
      </c>
      <c r="H39">
        <v>19881</v>
      </c>
      <c r="I39" s="6">
        <f t="shared" si="0"/>
        <v>927.27423959672979</v>
      </c>
      <c r="J39" s="7">
        <f t="shared" si="1"/>
        <v>51.350510117215102</v>
      </c>
      <c r="K39">
        <f t="shared" si="2"/>
        <v>-38.201800125090543</v>
      </c>
      <c r="L39" s="6">
        <f t="shared" si="3"/>
        <v>962.95481064711248</v>
      </c>
      <c r="M39" s="6">
        <f t="shared" si="4"/>
        <v>-95.793811347112523</v>
      </c>
      <c r="N39" s="7">
        <f t="shared" si="5"/>
        <v>9176.4542924061843</v>
      </c>
    </row>
    <row r="40" spans="1:14" x14ac:dyDescent="0.3">
      <c r="A40">
        <v>19882</v>
      </c>
      <c r="B40">
        <v>993.05099870000004</v>
      </c>
      <c r="C40">
        <v>35</v>
      </c>
      <c r="D40">
        <v>0</v>
      </c>
      <c r="E40">
        <v>1</v>
      </c>
      <c r="F40">
        <v>0</v>
      </c>
      <c r="G40">
        <v>0</v>
      </c>
      <c r="H40">
        <v>19882</v>
      </c>
      <c r="I40" s="6">
        <f t="shared" si="0"/>
        <v>992.84201688871553</v>
      </c>
      <c r="J40" s="7">
        <f t="shared" si="1"/>
        <v>53.598093790357325</v>
      </c>
      <c r="K40">
        <f t="shared" si="2"/>
        <v>-4.5493010763528279</v>
      </c>
      <c r="L40" s="6">
        <f t="shared" si="3"/>
        <v>972.24843849838931</v>
      </c>
      <c r="M40" s="6">
        <f t="shared" si="4"/>
        <v>20.802560201610731</v>
      </c>
      <c r="N40" s="7">
        <f t="shared" si="5"/>
        <v>432.74651094163869</v>
      </c>
    </row>
    <row r="41" spans="1:14" x14ac:dyDescent="0.3">
      <c r="A41">
        <v>19883</v>
      </c>
      <c r="B41">
        <v>1168.7189980000001</v>
      </c>
      <c r="C41">
        <v>36</v>
      </c>
      <c r="D41">
        <v>0</v>
      </c>
      <c r="E41">
        <v>0</v>
      </c>
      <c r="F41">
        <v>1</v>
      </c>
      <c r="G41">
        <v>0</v>
      </c>
      <c r="H41">
        <v>19883</v>
      </c>
      <c r="I41" s="6">
        <f t="shared" si="0"/>
        <v>1121.5063941951407</v>
      </c>
      <c r="J41" s="7">
        <f t="shared" si="1"/>
        <v>65.465195333864813</v>
      </c>
      <c r="K41">
        <f t="shared" si="2"/>
        <v>22.089167078082511</v>
      </c>
      <c r="L41" s="6">
        <f t="shared" si="3"/>
        <v>1058.8827782287863</v>
      </c>
      <c r="M41" s="6">
        <f t="shared" si="4"/>
        <v>109.83621977121379</v>
      </c>
      <c r="N41" s="7">
        <f t="shared" si="5"/>
        <v>12063.995173630376</v>
      </c>
    </row>
    <row r="42" spans="1:14" x14ac:dyDescent="0.3">
      <c r="A42">
        <v>19884</v>
      </c>
      <c r="B42">
        <v>1405.1369970000001</v>
      </c>
      <c r="C42">
        <v>37</v>
      </c>
      <c r="D42">
        <v>0</v>
      </c>
      <c r="E42">
        <v>0</v>
      </c>
      <c r="F42">
        <v>0</v>
      </c>
      <c r="G42">
        <v>1</v>
      </c>
      <c r="H42">
        <v>19884</v>
      </c>
      <c r="I42" s="6">
        <f t="shared" si="0"/>
        <v>1293.1411877072896</v>
      </c>
      <c r="J42" s="7">
        <f t="shared" si="1"/>
        <v>82.249367180408939</v>
      </c>
      <c r="K42">
        <f t="shared" si="2"/>
        <v>76.462610402312407</v>
      </c>
      <c r="L42" s="6">
        <f t="shared" si="3"/>
        <v>1249.7907247147152</v>
      </c>
      <c r="M42" s="6">
        <f t="shared" si="4"/>
        <v>155.34627228528484</v>
      </c>
      <c r="N42" s="7">
        <f t="shared" si="5"/>
        <v>24132.464312933858</v>
      </c>
    </row>
    <row r="43" spans="1:14" x14ac:dyDescent="0.3">
      <c r="A43">
        <v>19891</v>
      </c>
      <c r="B43">
        <v>1246.9169999999999</v>
      </c>
      <c r="C43">
        <v>38</v>
      </c>
      <c r="D43">
        <v>1</v>
      </c>
      <c r="E43">
        <v>0</v>
      </c>
      <c r="F43">
        <v>0</v>
      </c>
      <c r="G43">
        <v>0</v>
      </c>
      <c r="H43">
        <v>19891</v>
      </c>
      <c r="I43" s="6">
        <f t="shared" si="0"/>
        <v>1313.6953768251442</v>
      </c>
      <c r="J43" s="7">
        <f t="shared" si="1"/>
        <v>72.496081037551022</v>
      </c>
      <c r="K43">
        <f t="shared" si="2"/>
        <v>-46.130026729724392</v>
      </c>
      <c r="L43" s="6">
        <f t="shared" si="3"/>
        <v>1337.1887547626079</v>
      </c>
      <c r="M43" s="6">
        <f t="shared" si="4"/>
        <v>-90.271754762607998</v>
      </c>
      <c r="N43" s="7">
        <f t="shared" si="5"/>
        <v>8148.9897079204393</v>
      </c>
    </row>
    <row r="44" spans="1:14" x14ac:dyDescent="0.3">
      <c r="A44">
        <v>19892</v>
      </c>
      <c r="B44">
        <v>1248.211998</v>
      </c>
      <c r="C44">
        <v>39</v>
      </c>
      <c r="D44">
        <v>0</v>
      </c>
      <c r="E44">
        <v>1</v>
      </c>
      <c r="F44">
        <v>0</v>
      </c>
      <c r="G44">
        <v>0</v>
      </c>
      <c r="H44">
        <v>19892</v>
      </c>
      <c r="I44" s="6">
        <f t="shared" ref="I44:I107" si="6">$J$6*(B44-K40)+(1-$J$6)*(I43+J43)</f>
        <v>1295.0001718742221</v>
      </c>
      <c r="J44" s="7">
        <f t="shared" ref="J44:J107" si="7">$K$6*(I44-I43)+(1-$K$6)*(J43)</f>
        <v>58.079805180806318</v>
      </c>
      <c r="K44">
        <f t="shared" ref="K44:K107" si="8">$L$6*(B44-I44)+(1-$L$6)*(K40)</f>
        <v>-16.267966981677407</v>
      </c>
      <c r="L44" s="6">
        <f t="shared" ref="L44:L107" si="9">I43+J43+K40</f>
        <v>1381.6421567863424</v>
      </c>
      <c r="M44" s="6">
        <f t="shared" ref="M44:M107" si="10">B44-L44</f>
        <v>-133.43015878634242</v>
      </c>
      <c r="N44" s="7">
        <f t="shared" si="5"/>
        <v>17803.607273748552</v>
      </c>
    </row>
    <row r="45" spans="1:14" x14ac:dyDescent="0.3">
      <c r="A45">
        <v>19893</v>
      </c>
      <c r="B45">
        <v>1383.7469980000001</v>
      </c>
      <c r="C45">
        <v>40</v>
      </c>
      <c r="D45">
        <v>0</v>
      </c>
      <c r="E45">
        <v>0</v>
      </c>
      <c r="F45">
        <v>1</v>
      </c>
      <c r="G45">
        <v>0</v>
      </c>
      <c r="H45">
        <v>19893</v>
      </c>
      <c r="I45" s="6">
        <f t="shared" si="6"/>
        <v>1358.9424112472516</v>
      </c>
      <c r="J45" s="7">
        <f t="shared" si="7"/>
        <v>59.006587466975461</v>
      </c>
      <c r="K45">
        <f t="shared" si="8"/>
        <v>22.842527521966346</v>
      </c>
      <c r="L45" s="6">
        <f t="shared" si="9"/>
        <v>1375.1691441331109</v>
      </c>
      <c r="M45" s="6">
        <f t="shared" si="10"/>
        <v>8.5778538668891997</v>
      </c>
      <c r="N45" s="7">
        <f t="shared" si="5"/>
        <v>73.579576961705996</v>
      </c>
    </row>
    <row r="46" spans="1:14" x14ac:dyDescent="0.3">
      <c r="A46">
        <v>19894</v>
      </c>
      <c r="B46">
        <v>1493.3829989999999</v>
      </c>
      <c r="C46">
        <v>41</v>
      </c>
      <c r="D46">
        <v>0</v>
      </c>
      <c r="E46">
        <v>0</v>
      </c>
      <c r="F46">
        <v>0</v>
      </c>
      <c r="G46">
        <v>1</v>
      </c>
      <c r="H46">
        <v>19894</v>
      </c>
      <c r="I46" s="6">
        <f t="shared" si="6"/>
        <v>1417.24600712551</v>
      </c>
      <c r="J46" s="7">
        <f t="shared" si="7"/>
        <v>58.895452718100472</v>
      </c>
      <c r="K46">
        <f t="shared" si="8"/>
        <v>76.372271468354683</v>
      </c>
      <c r="L46" s="6">
        <f t="shared" si="9"/>
        <v>1494.4116091165392</v>
      </c>
      <c r="M46" s="6">
        <f t="shared" si="10"/>
        <v>-1.028610116539312</v>
      </c>
      <c r="N46" s="7">
        <f t="shared" si="5"/>
        <v>1.058038771847017</v>
      </c>
    </row>
    <row r="47" spans="1:14" x14ac:dyDescent="0.3">
      <c r="A47">
        <v>19901</v>
      </c>
      <c r="B47">
        <v>1346.202</v>
      </c>
      <c r="C47">
        <v>42</v>
      </c>
      <c r="D47">
        <v>1</v>
      </c>
      <c r="E47">
        <v>0</v>
      </c>
      <c r="F47">
        <v>0</v>
      </c>
      <c r="G47">
        <v>0</v>
      </c>
      <c r="H47">
        <v>19901</v>
      </c>
      <c r="I47" s="6">
        <f t="shared" si="6"/>
        <v>1418.8628801496584</v>
      </c>
      <c r="J47" s="7">
        <f t="shared" si="7"/>
        <v>49.840379126365782</v>
      </c>
      <c r="K47">
        <f t="shared" si="8"/>
        <v>-53.490692079369516</v>
      </c>
      <c r="L47" s="6">
        <f t="shared" si="9"/>
        <v>1430.0114331138859</v>
      </c>
      <c r="M47" s="6">
        <f t="shared" si="10"/>
        <v>-83.809433113885916</v>
      </c>
      <c r="N47" s="7">
        <f t="shared" si="5"/>
        <v>7024.0210788709173</v>
      </c>
    </row>
    <row r="48" spans="1:14" x14ac:dyDescent="0.3">
      <c r="A48">
        <v>19902</v>
      </c>
      <c r="B48">
        <v>1364.759998</v>
      </c>
      <c r="C48">
        <v>43</v>
      </c>
      <c r="D48">
        <v>0</v>
      </c>
      <c r="E48">
        <v>1</v>
      </c>
      <c r="F48">
        <v>0</v>
      </c>
      <c r="G48">
        <v>0</v>
      </c>
      <c r="H48">
        <v>19902</v>
      </c>
      <c r="I48" s="6">
        <f t="shared" si="6"/>
        <v>1408.7826018411347</v>
      </c>
      <c r="J48" s="7">
        <f t="shared" si="7"/>
        <v>40.367623942191074</v>
      </c>
      <c r="K48">
        <f t="shared" si="8"/>
        <v>-23.968156289191164</v>
      </c>
      <c r="L48" s="6">
        <f t="shared" si="9"/>
        <v>1452.4352922943469</v>
      </c>
      <c r="M48" s="6">
        <f t="shared" si="10"/>
        <v>-87.675294294346941</v>
      </c>
      <c r="N48" s="7">
        <f t="shared" si="5"/>
        <v>7686.9572296003453</v>
      </c>
    </row>
    <row r="49" spans="1:14" x14ac:dyDescent="0.3">
      <c r="A49">
        <v>19903</v>
      </c>
      <c r="B49">
        <v>1354.0899959999999</v>
      </c>
      <c r="C49">
        <v>44</v>
      </c>
      <c r="D49">
        <v>0</v>
      </c>
      <c r="E49">
        <v>0</v>
      </c>
      <c r="F49">
        <v>1</v>
      </c>
      <c r="G49">
        <v>0</v>
      </c>
      <c r="H49">
        <v>19903</v>
      </c>
      <c r="I49" s="6">
        <f t="shared" si="6"/>
        <v>1368.5709612598323</v>
      </c>
      <c r="J49" s="7">
        <f t="shared" si="7"/>
        <v>27.628984574268124</v>
      </c>
      <c r="K49">
        <f t="shared" si="8"/>
        <v>12.487574528245453</v>
      </c>
      <c r="L49" s="6">
        <f t="shared" si="9"/>
        <v>1471.9927533052921</v>
      </c>
      <c r="M49" s="6">
        <f t="shared" si="10"/>
        <v>-117.9027573052922</v>
      </c>
      <c r="N49" s="7">
        <f t="shared" si="5"/>
        <v>13901.060180190632</v>
      </c>
    </row>
    <row r="50" spans="1:14" x14ac:dyDescent="0.3">
      <c r="A50">
        <v>19904</v>
      </c>
      <c r="B50">
        <v>1675.505997</v>
      </c>
      <c r="C50">
        <v>45</v>
      </c>
      <c r="D50">
        <v>0</v>
      </c>
      <c r="E50">
        <v>0</v>
      </c>
      <c r="F50">
        <v>0</v>
      </c>
      <c r="G50">
        <v>1</v>
      </c>
      <c r="H50">
        <v>19904</v>
      </c>
      <c r="I50" s="6">
        <f t="shared" si="6"/>
        <v>1534.8926709979323</v>
      </c>
      <c r="J50" s="7">
        <f t="shared" si="7"/>
        <v>49.554682447837024</v>
      </c>
      <c r="K50">
        <f t="shared" si="8"/>
        <v>94.195177375168896</v>
      </c>
      <c r="L50" s="6">
        <f t="shared" si="9"/>
        <v>1472.5722173024551</v>
      </c>
      <c r="M50" s="6">
        <f t="shared" si="10"/>
        <v>202.93377969754488</v>
      </c>
      <c r="N50" s="7">
        <f t="shared" si="5"/>
        <v>41182.118942331675</v>
      </c>
    </row>
    <row r="51" spans="1:14" x14ac:dyDescent="0.3">
      <c r="A51">
        <v>19911</v>
      </c>
      <c r="B51">
        <v>1597.6779979999999</v>
      </c>
      <c r="C51">
        <v>46</v>
      </c>
      <c r="D51">
        <v>1</v>
      </c>
      <c r="E51">
        <v>0</v>
      </c>
      <c r="F51">
        <v>0</v>
      </c>
      <c r="G51">
        <v>0</v>
      </c>
      <c r="H51">
        <v>19911</v>
      </c>
      <c r="I51" s="6">
        <f t="shared" si="6"/>
        <v>1630.0472728780064</v>
      </c>
      <c r="J51" s="7">
        <f t="shared" si="7"/>
        <v>56.763496431045446</v>
      </c>
      <c r="K51">
        <f t="shared" si="8"/>
        <v>-47.630809576959692</v>
      </c>
      <c r="L51" s="6">
        <f t="shared" si="9"/>
        <v>1530.9566613663999</v>
      </c>
      <c r="M51" s="6">
        <f t="shared" si="10"/>
        <v>66.721336633600004</v>
      </c>
      <c r="N51" s="7">
        <f t="shared" si="5"/>
        <v>4451.7367621741741</v>
      </c>
    </row>
    <row r="52" spans="1:14" x14ac:dyDescent="0.3">
      <c r="A52">
        <v>19912</v>
      </c>
      <c r="B52">
        <v>1528.6039960000001</v>
      </c>
      <c r="C52">
        <v>47</v>
      </c>
      <c r="D52">
        <v>0</v>
      </c>
      <c r="E52">
        <v>1</v>
      </c>
      <c r="F52">
        <v>0</v>
      </c>
      <c r="G52">
        <v>0</v>
      </c>
      <c r="H52">
        <v>19912</v>
      </c>
      <c r="I52" s="6">
        <f t="shared" si="6"/>
        <v>1595.0669519689482</v>
      </c>
      <c r="J52" s="7">
        <f t="shared" si="7"/>
        <v>42.259871829316339</v>
      </c>
      <c r="K52">
        <f t="shared" si="8"/>
        <v>-35.757826021710294</v>
      </c>
      <c r="L52" s="6">
        <f t="shared" si="9"/>
        <v>1662.8426130198607</v>
      </c>
      <c r="M52" s="6">
        <f t="shared" si="10"/>
        <v>-134.23861701986061</v>
      </c>
      <c r="N52" s="7">
        <f t="shared" si="5"/>
        <v>18020.006299404813</v>
      </c>
    </row>
    <row r="53" spans="1:14" x14ac:dyDescent="0.3">
      <c r="A53">
        <v>19913</v>
      </c>
      <c r="B53">
        <v>1507.060997</v>
      </c>
      <c r="C53">
        <v>48</v>
      </c>
      <c r="D53">
        <v>0</v>
      </c>
      <c r="E53">
        <v>0</v>
      </c>
      <c r="F53">
        <v>1</v>
      </c>
      <c r="G53">
        <v>0</v>
      </c>
      <c r="H53">
        <v>19913</v>
      </c>
      <c r="I53" s="6">
        <f t="shared" si="6"/>
        <v>1539.7636764213798</v>
      </c>
      <c r="J53" s="7">
        <f t="shared" si="7"/>
        <v>26.836279204301775</v>
      </c>
      <c r="K53">
        <f t="shared" si="8"/>
        <v>-4.9916487356327366E-2</v>
      </c>
      <c r="L53" s="6">
        <f t="shared" si="9"/>
        <v>1649.8143983265099</v>
      </c>
      <c r="M53" s="6">
        <f t="shared" si="10"/>
        <v>-142.7534013265099</v>
      </c>
      <c r="N53" s="7">
        <f t="shared" si="5"/>
        <v>20378.5335902876</v>
      </c>
    </row>
    <row r="54" spans="1:14" x14ac:dyDescent="0.3">
      <c r="A54">
        <v>19914</v>
      </c>
      <c r="B54">
        <v>1862.6120000000001</v>
      </c>
      <c r="C54">
        <v>49</v>
      </c>
      <c r="D54">
        <v>0</v>
      </c>
      <c r="E54">
        <v>0</v>
      </c>
      <c r="F54">
        <v>0</v>
      </c>
      <c r="G54">
        <v>1</v>
      </c>
      <c r="H54">
        <v>19914</v>
      </c>
      <c r="I54" s="6">
        <f t="shared" si="6"/>
        <v>1704.5293398309927</v>
      </c>
      <c r="J54" s="7">
        <f t="shared" si="7"/>
        <v>48.641301799399685</v>
      </c>
      <c r="K54">
        <f t="shared" si="8"/>
        <v>111.91998906642527</v>
      </c>
      <c r="L54" s="6">
        <f t="shared" si="9"/>
        <v>1660.7951330008505</v>
      </c>
      <c r="M54" s="6">
        <f t="shared" si="10"/>
        <v>201.81686699914962</v>
      </c>
      <c r="N54" s="7">
        <f t="shared" si="5"/>
        <v>40730.047805352449</v>
      </c>
    </row>
    <row r="55" spans="1:14" x14ac:dyDescent="0.3">
      <c r="A55">
        <v>19921</v>
      </c>
      <c r="B55">
        <v>1716.0249980000001</v>
      </c>
      <c r="C55">
        <v>50</v>
      </c>
      <c r="D55">
        <v>1</v>
      </c>
      <c r="E55">
        <v>0</v>
      </c>
      <c r="F55">
        <v>0</v>
      </c>
      <c r="G55">
        <v>0</v>
      </c>
      <c r="H55">
        <v>19921</v>
      </c>
      <c r="I55" s="6">
        <f t="shared" si="6"/>
        <v>1760.336606020805</v>
      </c>
      <c r="J55" s="7">
        <f t="shared" si="7"/>
        <v>49.774156965460783</v>
      </c>
      <c r="K55">
        <f t="shared" si="8"/>
        <v>-46.709937130974964</v>
      </c>
      <c r="L55" s="6">
        <f t="shared" si="9"/>
        <v>1705.5398320534325</v>
      </c>
      <c r="M55" s="6">
        <f t="shared" si="10"/>
        <v>10.485165946567577</v>
      </c>
      <c r="N55" s="7">
        <f t="shared" si="5"/>
        <v>109.93870492706034</v>
      </c>
    </row>
    <row r="56" spans="1:14" x14ac:dyDescent="0.3">
      <c r="A56">
        <v>19922</v>
      </c>
      <c r="B56">
        <v>1740.1709980000001</v>
      </c>
      <c r="C56">
        <v>51</v>
      </c>
      <c r="D56">
        <v>0</v>
      </c>
      <c r="E56">
        <v>1</v>
      </c>
      <c r="F56">
        <v>0</v>
      </c>
      <c r="G56">
        <v>0</v>
      </c>
      <c r="H56">
        <v>19922</v>
      </c>
      <c r="I56" s="6">
        <f t="shared" si="6"/>
        <v>1786.7495154234221</v>
      </c>
      <c r="J56" s="7">
        <f t="shared" si="7"/>
        <v>46.081016929402622</v>
      </c>
      <c r="K56">
        <f t="shared" si="8"/>
        <v>-38.759896365966128</v>
      </c>
      <c r="L56" s="6">
        <f t="shared" si="9"/>
        <v>1774.3529369645555</v>
      </c>
      <c r="M56" s="6">
        <f t="shared" si="10"/>
        <v>-34.181938964555457</v>
      </c>
      <c r="N56" s="7">
        <f t="shared" si="5"/>
        <v>1168.4049513765945</v>
      </c>
    </row>
    <row r="57" spans="1:14" x14ac:dyDescent="0.3">
      <c r="A57">
        <v>19923</v>
      </c>
      <c r="B57">
        <v>1767.733997</v>
      </c>
      <c r="C57">
        <v>52</v>
      </c>
      <c r="D57">
        <v>0</v>
      </c>
      <c r="E57">
        <v>0</v>
      </c>
      <c r="F57">
        <v>1</v>
      </c>
      <c r="G57">
        <v>0</v>
      </c>
      <c r="H57">
        <v>19923</v>
      </c>
      <c r="I57" s="6">
        <f t="shared" si="6"/>
        <v>1788.3751792490157</v>
      </c>
      <c r="J57" s="7">
        <f t="shared" si="7"/>
        <v>39.053145497317416</v>
      </c>
      <c r="K57">
        <f t="shared" si="8"/>
        <v>-5.7627148658397234</v>
      </c>
      <c r="L57" s="6">
        <f t="shared" si="9"/>
        <v>1832.7806158654685</v>
      </c>
      <c r="M57" s="6">
        <f t="shared" si="10"/>
        <v>-65.046618865468417</v>
      </c>
      <c r="N57" s="7">
        <f t="shared" si="5"/>
        <v>4231.0626258295115</v>
      </c>
    </row>
    <row r="58" spans="1:14" x14ac:dyDescent="0.3">
      <c r="A58">
        <v>19924</v>
      </c>
      <c r="B58">
        <v>2000.2919999999999</v>
      </c>
      <c r="C58">
        <v>53</v>
      </c>
      <c r="D58">
        <v>0</v>
      </c>
      <c r="E58">
        <v>0</v>
      </c>
      <c r="F58">
        <v>0</v>
      </c>
      <c r="G58">
        <v>1</v>
      </c>
      <c r="H58">
        <v>19924</v>
      </c>
      <c r="I58" s="6">
        <f t="shared" si="6"/>
        <v>1869.0795763587334</v>
      </c>
      <c r="J58" s="7">
        <f t="shared" si="7"/>
        <v>45.637721276838128</v>
      </c>
      <c r="K58">
        <f t="shared" si="8"/>
        <v>117.27244239454298</v>
      </c>
      <c r="L58" s="6">
        <f t="shared" si="9"/>
        <v>1939.3483138127585</v>
      </c>
      <c r="M58" s="6">
        <f t="shared" si="10"/>
        <v>60.943686187241383</v>
      </c>
      <c r="N58" s="7">
        <f t="shared" si="5"/>
        <v>3714.1328860889562</v>
      </c>
    </row>
    <row r="59" spans="1:14" x14ac:dyDescent="0.3">
      <c r="A59">
        <v>19931</v>
      </c>
      <c r="B59">
        <v>1973.8939969999999</v>
      </c>
      <c r="C59">
        <v>54</v>
      </c>
      <c r="D59">
        <v>1</v>
      </c>
      <c r="E59">
        <v>0</v>
      </c>
      <c r="F59">
        <v>0</v>
      </c>
      <c r="G59">
        <v>0</v>
      </c>
      <c r="H59">
        <v>19931</v>
      </c>
      <c r="I59" s="6">
        <f t="shared" si="6"/>
        <v>1987.0842845209845</v>
      </c>
      <c r="J59" s="7">
        <f t="shared" si="7"/>
        <v>57.07809559060108</v>
      </c>
      <c r="K59">
        <f t="shared" si="8"/>
        <v>-37.410314555278887</v>
      </c>
      <c r="L59" s="6">
        <f t="shared" si="9"/>
        <v>1868.0073605045966</v>
      </c>
      <c r="M59" s="6">
        <f t="shared" si="10"/>
        <v>105.88663649540331</v>
      </c>
      <c r="N59" s="7">
        <f t="shared" si="5"/>
        <v>11211.979788309676</v>
      </c>
    </row>
    <row r="60" spans="1:14" x14ac:dyDescent="0.3">
      <c r="A60">
        <v>19932</v>
      </c>
      <c r="B60">
        <v>1861.9789960000001</v>
      </c>
      <c r="C60">
        <v>55</v>
      </c>
      <c r="D60">
        <v>0</v>
      </c>
      <c r="E60">
        <v>1</v>
      </c>
      <c r="F60">
        <v>0</v>
      </c>
      <c r="G60">
        <v>0</v>
      </c>
      <c r="H60">
        <v>19932</v>
      </c>
      <c r="I60" s="6">
        <f t="shared" si="6"/>
        <v>1946.1412699859657</v>
      </c>
      <c r="J60" s="7">
        <f t="shared" si="7"/>
        <v>41.582104410765005</v>
      </c>
      <c r="K60">
        <f t="shared" si="8"/>
        <v>-51.356238535944641</v>
      </c>
      <c r="L60" s="6">
        <f t="shared" si="9"/>
        <v>2005.4024837456195</v>
      </c>
      <c r="M60" s="6">
        <f t="shared" si="10"/>
        <v>-143.42348774561947</v>
      </c>
      <c r="N60" s="7">
        <f t="shared" si="5"/>
        <v>20570.296837117858</v>
      </c>
    </row>
    <row r="61" spans="1:14" x14ac:dyDescent="0.3">
      <c r="A61">
        <v>19933</v>
      </c>
      <c r="B61">
        <v>2140.788994</v>
      </c>
      <c r="C61">
        <v>56</v>
      </c>
      <c r="D61">
        <v>0</v>
      </c>
      <c r="E61">
        <v>0</v>
      </c>
      <c r="F61">
        <v>1</v>
      </c>
      <c r="G61">
        <v>0</v>
      </c>
      <c r="H61">
        <v>19933</v>
      </c>
      <c r="I61" s="6">
        <f t="shared" si="6"/>
        <v>2096.2727473674831</v>
      </c>
      <c r="J61" s="7">
        <f t="shared" si="7"/>
        <v>58.742490821159976</v>
      </c>
      <c r="K61">
        <f t="shared" si="8"/>
        <v>8.1865766951708796</v>
      </c>
      <c r="L61" s="6">
        <f t="shared" si="9"/>
        <v>1981.9606595308908</v>
      </c>
      <c r="M61" s="6">
        <f t="shared" si="10"/>
        <v>158.82833446910922</v>
      </c>
      <c r="N61" s="7">
        <f t="shared" si="5"/>
        <v>25226.439830231229</v>
      </c>
    </row>
    <row r="62" spans="1:14" x14ac:dyDescent="0.3">
      <c r="A62">
        <v>19934</v>
      </c>
      <c r="B62">
        <v>2468.8539959999998</v>
      </c>
      <c r="C62">
        <v>57</v>
      </c>
      <c r="D62">
        <v>0</v>
      </c>
      <c r="E62">
        <v>0</v>
      </c>
      <c r="F62">
        <v>0</v>
      </c>
      <c r="G62">
        <v>1</v>
      </c>
      <c r="H62">
        <v>19934</v>
      </c>
      <c r="I62" s="6">
        <f t="shared" si="6"/>
        <v>2289.3561941458192</v>
      </c>
      <c r="J62" s="7">
        <f t="shared" si="7"/>
        <v>79.98022487594946</v>
      </c>
      <c r="K62">
        <f t="shared" si="8"/>
        <v>134.5361180100297</v>
      </c>
      <c r="L62" s="6">
        <f t="shared" si="9"/>
        <v>2272.2876805831861</v>
      </c>
      <c r="M62" s="6">
        <f t="shared" si="10"/>
        <v>196.56631541681372</v>
      </c>
      <c r="N62" s="7">
        <f t="shared" si="5"/>
        <v>38638.316356542302</v>
      </c>
    </row>
    <row r="63" spans="1:14" x14ac:dyDescent="0.3">
      <c r="A63">
        <v>19941</v>
      </c>
      <c r="B63">
        <v>2076.6999970000002</v>
      </c>
      <c r="C63">
        <v>58</v>
      </c>
      <c r="D63">
        <v>1</v>
      </c>
      <c r="E63">
        <v>0</v>
      </c>
      <c r="F63">
        <v>0</v>
      </c>
      <c r="G63">
        <v>0</v>
      </c>
      <c r="H63">
        <v>19941</v>
      </c>
      <c r="I63" s="6">
        <f t="shared" si="6"/>
        <v>2194.9051122662249</v>
      </c>
      <c r="J63" s="7">
        <f t="shared" si="7"/>
        <v>52.404675206014602</v>
      </c>
      <c r="K63">
        <f t="shared" si="8"/>
        <v>-59.825857719740796</v>
      </c>
      <c r="L63" s="6">
        <f t="shared" si="9"/>
        <v>2331.9261044664895</v>
      </c>
      <c r="M63" s="6">
        <f t="shared" si="10"/>
        <v>-255.22610746648934</v>
      </c>
      <c r="N63" s="7">
        <f t="shared" si="5"/>
        <v>65140.365932495966</v>
      </c>
    </row>
    <row r="64" spans="1:14" x14ac:dyDescent="0.3">
      <c r="A64">
        <v>19942</v>
      </c>
      <c r="B64">
        <v>2149.9079969999998</v>
      </c>
      <c r="C64">
        <v>59</v>
      </c>
      <c r="D64">
        <v>0</v>
      </c>
      <c r="E64">
        <v>1</v>
      </c>
      <c r="F64">
        <v>0</v>
      </c>
      <c r="G64">
        <v>0</v>
      </c>
      <c r="H64">
        <v>19942</v>
      </c>
      <c r="I64" s="6">
        <f t="shared" si="6"/>
        <v>2215.8404919747845</v>
      </c>
      <c r="J64" s="7">
        <f t="shared" si="7"/>
        <v>47.429747612976044</v>
      </c>
      <c r="K64">
        <f t="shared" si="8"/>
        <v>-55.400245111937352</v>
      </c>
      <c r="L64" s="6">
        <f t="shared" si="9"/>
        <v>2195.9535489362947</v>
      </c>
      <c r="M64" s="6">
        <f t="shared" si="10"/>
        <v>-46.045551936294942</v>
      </c>
      <c r="N64" s="7">
        <f t="shared" si="5"/>
        <v>2120.1928531180347</v>
      </c>
    </row>
    <row r="65" spans="1:14" x14ac:dyDescent="0.3">
      <c r="A65">
        <v>19943</v>
      </c>
      <c r="B65">
        <v>2493.2859960000001</v>
      </c>
      <c r="C65">
        <v>60</v>
      </c>
      <c r="D65">
        <v>0</v>
      </c>
      <c r="E65">
        <v>0</v>
      </c>
      <c r="F65">
        <v>1</v>
      </c>
      <c r="G65">
        <v>0</v>
      </c>
      <c r="H65">
        <v>19943</v>
      </c>
      <c r="I65" s="6">
        <f t="shared" si="6"/>
        <v>2414.8768055408109</v>
      </c>
      <c r="J65" s="7">
        <f t="shared" si="7"/>
        <v>71.396972691359082</v>
      </c>
      <c r="K65">
        <f t="shared" si="8"/>
        <v>27.668994079677617</v>
      </c>
      <c r="L65" s="6">
        <f t="shared" si="9"/>
        <v>2271.4568162829314</v>
      </c>
      <c r="M65" s="6">
        <f t="shared" si="10"/>
        <v>221.82917971706866</v>
      </c>
      <c r="N65" s="7">
        <f t="shared" si="5"/>
        <v>49208.184973947544</v>
      </c>
    </row>
    <row r="66" spans="1:14" x14ac:dyDescent="0.3">
      <c r="A66">
        <v>19944</v>
      </c>
      <c r="B66">
        <v>2832</v>
      </c>
      <c r="C66">
        <v>61</v>
      </c>
      <c r="D66">
        <v>0</v>
      </c>
      <c r="E66">
        <v>0</v>
      </c>
      <c r="F66">
        <v>0</v>
      </c>
      <c r="G66">
        <v>1</v>
      </c>
      <c r="H66">
        <v>19944</v>
      </c>
      <c r="I66" s="6">
        <f t="shared" si="6"/>
        <v>2630.6091917914932</v>
      </c>
      <c r="J66" s="7">
        <f t="shared" si="7"/>
        <v>94.214713610502955</v>
      </c>
      <c r="K66">
        <f t="shared" si="8"/>
        <v>153.08414561457909</v>
      </c>
      <c r="L66" s="6">
        <f t="shared" si="9"/>
        <v>2620.8098962422</v>
      </c>
      <c r="M66" s="6">
        <f t="shared" si="10"/>
        <v>211.19010375779999</v>
      </c>
      <c r="N66" s="7">
        <f t="shared" si="5"/>
        <v>44601.259925230326</v>
      </c>
    </row>
    <row r="67" spans="1:14" x14ac:dyDescent="0.3">
      <c r="A67">
        <v>19951</v>
      </c>
      <c r="B67">
        <v>2652</v>
      </c>
      <c r="C67">
        <v>62</v>
      </c>
      <c r="D67">
        <v>1</v>
      </c>
      <c r="E67">
        <v>0</v>
      </c>
      <c r="F67">
        <v>0</v>
      </c>
      <c r="G67">
        <v>0</v>
      </c>
      <c r="H67">
        <v>19951</v>
      </c>
      <c r="I67" s="6">
        <f t="shared" si="6"/>
        <v>2715.9405412940187</v>
      </c>
      <c r="J67" s="7">
        <f t="shared" si="7"/>
        <v>92.810357633631469</v>
      </c>
      <c r="K67">
        <f t="shared" si="8"/>
        <v>-60.967427059051417</v>
      </c>
      <c r="L67" s="6">
        <f t="shared" si="9"/>
        <v>2664.9980476822557</v>
      </c>
      <c r="M67" s="6">
        <f t="shared" si="10"/>
        <v>-12.998047682255674</v>
      </c>
      <c r="N67" s="7">
        <f t="shared" si="5"/>
        <v>168.94924355019211</v>
      </c>
    </row>
    <row r="68" spans="1:14" x14ac:dyDescent="0.3">
      <c r="A68">
        <v>19952</v>
      </c>
      <c r="B68">
        <v>2575</v>
      </c>
      <c r="C68">
        <v>63</v>
      </c>
      <c r="D68">
        <v>0</v>
      </c>
      <c r="E68">
        <v>1</v>
      </c>
      <c r="F68">
        <v>0</v>
      </c>
      <c r="G68">
        <v>0</v>
      </c>
      <c r="H68">
        <v>19952</v>
      </c>
      <c r="I68" s="6">
        <f t="shared" si="6"/>
        <v>2686.8592244645856</v>
      </c>
      <c r="J68" s="7">
        <f t="shared" si="7"/>
        <v>73.540709391998163</v>
      </c>
      <c r="K68">
        <f t="shared" si="8"/>
        <v>-71.064108102681701</v>
      </c>
      <c r="L68" s="6">
        <f t="shared" si="9"/>
        <v>2753.350653815713</v>
      </c>
      <c r="M68" s="6">
        <f t="shared" si="10"/>
        <v>-178.35065381571303</v>
      </c>
      <c r="N68" s="7">
        <f t="shared" si="5"/>
        <v>31808.955716492314</v>
      </c>
    </row>
    <row r="69" spans="1:14" x14ac:dyDescent="0.3">
      <c r="A69">
        <v>19953</v>
      </c>
      <c r="B69">
        <v>3003</v>
      </c>
      <c r="C69">
        <v>64</v>
      </c>
      <c r="D69">
        <v>0</v>
      </c>
      <c r="E69">
        <v>0</v>
      </c>
      <c r="F69">
        <v>1</v>
      </c>
      <c r="G69">
        <v>0</v>
      </c>
      <c r="H69">
        <v>19953</v>
      </c>
      <c r="I69" s="6">
        <f t="shared" si="6"/>
        <v>2907.2920685782256</v>
      </c>
      <c r="J69" s="7">
        <f t="shared" si="7"/>
        <v>96.762638026725085</v>
      </c>
      <c r="K69">
        <f t="shared" si="8"/>
        <v>46.545576773559674</v>
      </c>
      <c r="L69" s="6">
        <f t="shared" si="9"/>
        <v>2788.0689279362614</v>
      </c>
      <c r="M69" s="6">
        <f t="shared" si="10"/>
        <v>214.93107206373861</v>
      </c>
      <c r="N69" s="7">
        <f t="shared" si="5"/>
        <v>46195.365738467997</v>
      </c>
    </row>
    <row r="70" spans="1:14" x14ac:dyDescent="0.3">
      <c r="A70">
        <v>19954</v>
      </c>
      <c r="B70">
        <v>3148</v>
      </c>
      <c r="C70">
        <v>65</v>
      </c>
      <c r="D70">
        <v>0</v>
      </c>
      <c r="E70">
        <v>0</v>
      </c>
      <c r="F70">
        <v>0</v>
      </c>
      <c r="G70">
        <v>1</v>
      </c>
      <c r="H70">
        <v>19954</v>
      </c>
      <c r="I70" s="6">
        <f t="shared" si="6"/>
        <v>2997.8088646308584</v>
      </c>
      <c r="J70" s="7">
        <f t="shared" si="7"/>
        <v>95.775243454095303</v>
      </c>
      <c r="K70">
        <f t="shared" si="8"/>
        <v>152.28151480837363</v>
      </c>
      <c r="L70" s="6">
        <f t="shared" si="9"/>
        <v>3157.1388522195298</v>
      </c>
      <c r="M70" s="6">
        <f t="shared" si="10"/>
        <v>-9.138852219529781</v>
      </c>
      <c r="N70" s="7">
        <f t="shared" si="5"/>
        <v>83.518619890404409</v>
      </c>
    </row>
    <row r="71" spans="1:14" x14ac:dyDescent="0.3">
      <c r="A71">
        <v>19961</v>
      </c>
      <c r="B71">
        <v>2185</v>
      </c>
      <c r="C71">
        <v>66</v>
      </c>
      <c r="D71">
        <v>1</v>
      </c>
      <c r="E71">
        <v>0</v>
      </c>
      <c r="F71">
        <v>0</v>
      </c>
      <c r="G71">
        <v>0</v>
      </c>
      <c r="H71">
        <v>19961</v>
      </c>
      <c r="I71" s="6">
        <f t="shared" si="6"/>
        <v>2514.2903721627476</v>
      </c>
      <c r="J71" s="7">
        <f t="shared" si="7"/>
        <v>4.1956784922154071</v>
      </c>
      <c r="K71">
        <f t="shared" si="8"/>
        <v>-135.41039251057214</v>
      </c>
      <c r="L71" s="6">
        <f t="shared" si="9"/>
        <v>3032.6166810259024</v>
      </c>
      <c r="M71" s="6">
        <f t="shared" si="10"/>
        <v>-847.61668102590238</v>
      </c>
      <c r="N71" s="7">
        <f t="shared" si="5"/>
        <v>718454.03795336629</v>
      </c>
    </row>
    <row r="72" spans="1:14" x14ac:dyDescent="0.3">
      <c r="A72">
        <v>19962</v>
      </c>
      <c r="B72">
        <v>2179</v>
      </c>
      <c r="C72">
        <v>67</v>
      </c>
      <c r="D72">
        <v>0</v>
      </c>
      <c r="E72">
        <v>1</v>
      </c>
      <c r="F72">
        <v>0</v>
      </c>
      <c r="G72">
        <v>0</v>
      </c>
      <c r="H72">
        <v>19962</v>
      </c>
      <c r="I72" s="6">
        <f t="shared" si="6"/>
        <v>2335.0362042970487</v>
      </c>
      <c r="J72" s="7">
        <f t="shared" si="7"/>
        <v>-24.805596819412731</v>
      </c>
      <c r="K72">
        <f t="shared" si="8"/>
        <v>-94.638591525618097</v>
      </c>
      <c r="L72" s="6">
        <f t="shared" si="9"/>
        <v>2447.4219425522815</v>
      </c>
      <c r="M72" s="6">
        <f t="shared" si="10"/>
        <v>-268.42194255228151</v>
      </c>
      <c r="N72" s="7">
        <f t="shared" si="5"/>
        <v>72050.339243540308</v>
      </c>
    </row>
    <row r="73" spans="1:14" x14ac:dyDescent="0.3">
      <c r="A73">
        <v>19963</v>
      </c>
      <c r="B73">
        <v>2321</v>
      </c>
      <c r="C73">
        <v>68</v>
      </c>
      <c r="D73">
        <v>0</v>
      </c>
      <c r="E73">
        <v>0</v>
      </c>
      <c r="F73">
        <v>1</v>
      </c>
      <c r="G73">
        <v>0</v>
      </c>
      <c r="H73">
        <v>19963</v>
      </c>
      <c r="I73" s="6">
        <f t="shared" si="6"/>
        <v>2285.7797915653864</v>
      </c>
      <c r="J73" s="7">
        <f t="shared" si="7"/>
        <v>-28.670984869297548</v>
      </c>
      <c r="K73">
        <f t="shared" si="8"/>
        <v>43.403489898894193</v>
      </c>
      <c r="L73" s="6">
        <f t="shared" si="9"/>
        <v>2356.7761842511959</v>
      </c>
      <c r="M73" s="6">
        <f t="shared" si="10"/>
        <v>-35.7761842511959</v>
      </c>
      <c r="N73" s="7">
        <f t="shared" si="5"/>
        <v>1279.9353595755176</v>
      </c>
    </row>
    <row r="74" spans="1:14" x14ac:dyDescent="0.3">
      <c r="A74">
        <v>19964</v>
      </c>
      <c r="B74">
        <v>2129</v>
      </c>
      <c r="C74">
        <v>69</v>
      </c>
      <c r="D74">
        <v>0</v>
      </c>
      <c r="E74">
        <v>0</v>
      </c>
      <c r="F74">
        <v>0</v>
      </c>
      <c r="G74">
        <v>1</v>
      </c>
      <c r="H74">
        <v>19964</v>
      </c>
      <c r="I74" s="6">
        <f t="shared" si="6"/>
        <v>2065.4793113159894</v>
      </c>
      <c r="J74" s="7">
        <f t="shared" si="7"/>
        <v>-58.965367032495671</v>
      </c>
      <c r="K74">
        <f t="shared" si="8"/>
        <v>127.65589395410484</v>
      </c>
      <c r="L74" s="6">
        <f t="shared" si="9"/>
        <v>2409.3903215044625</v>
      </c>
      <c r="M74" s="6">
        <f t="shared" si="10"/>
        <v>-280.39032150446246</v>
      </c>
      <c r="N74" s="7">
        <f t="shared" si="5"/>
        <v>78618.732393375831</v>
      </c>
    </row>
    <row r="75" spans="1:14" x14ac:dyDescent="0.3">
      <c r="A75">
        <v>19971</v>
      </c>
      <c r="B75">
        <v>1601</v>
      </c>
      <c r="C75">
        <v>70</v>
      </c>
      <c r="D75">
        <v>1</v>
      </c>
      <c r="E75">
        <v>0</v>
      </c>
      <c r="F75">
        <v>0</v>
      </c>
      <c r="G75">
        <v>0</v>
      </c>
      <c r="H75">
        <v>19971</v>
      </c>
      <c r="I75" s="6">
        <f t="shared" si="6"/>
        <v>1821.9148217143013</v>
      </c>
      <c r="J75" s="7">
        <f t="shared" si="7"/>
        <v>-88.148329472644775</v>
      </c>
      <c r="K75">
        <f t="shared" si="8"/>
        <v>-159.13256530762948</v>
      </c>
      <c r="L75" s="6">
        <f t="shared" si="9"/>
        <v>1871.1035517729217</v>
      </c>
      <c r="M75" s="6">
        <f t="shared" si="10"/>
        <v>-270.10355177292172</v>
      </c>
      <c r="N75" s="7">
        <f t="shared" si="5"/>
        <v>72955.92868034741</v>
      </c>
    </row>
    <row r="76" spans="1:14" x14ac:dyDescent="0.3">
      <c r="A76">
        <v>19972</v>
      </c>
      <c r="B76">
        <v>1737</v>
      </c>
      <c r="C76">
        <v>71</v>
      </c>
      <c r="D76">
        <v>0</v>
      </c>
      <c r="E76">
        <v>1</v>
      </c>
      <c r="F76">
        <v>0</v>
      </c>
      <c r="G76">
        <v>0</v>
      </c>
      <c r="H76">
        <v>19972</v>
      </c>
      <c r="I76" s="6">
        <f t="shared" si="6"/>
        <v>1800.6560371337332</v>
      </c>
      <c r="J76" s="7">
        <f t="shared" si="7"/>
        <v>-77.573874680789146</v>
      </c>
      <c r="K76">
        <f t="shared" si="8"/>
        <v>-86.042855423721903</v>
      </c>
      <c r="L76" s="6">
        <f t="shared" si="9"/>
        <v>1639.1279007160385</v>
      </c>
      <c r="M76" s="6">
        <f t="shared" si="10"/>
        <v>97.872099283961461</v>
      </c>
      <c r="N76" s="7">
        <f t="shared" si="5"/>
        <v>9578.9478182496096</v>
      </c>
    </row>
    <row r="77" spans="1:14" x14ac:dyDescent="0.3">
      <c r="A77">
        <v>19973</v>
      </c>
      <c r="B77">
        <v>1614</v>
      </c>
      <c r="C77">
        <v>72</v>
      </c>
      <c r="D77">
        <v>0</v>
      </c>
      <c r="E77">
        <v>0</v>
      </c>
      <c r="F77">
        <v>1</v>
      </c>
      <c r="G77">
        <v>0</v>
      </c>
      <c r="H77">
        <v>19973</v>
      </c>
      <c r="I77" s="6">
        <f t="shared" si="6"/>
        <v>1618.8676216082345</v>
      </c>
      <c r="J77" s="7">
        <f t="shared" si="7"/>
        <v>-94.048974826774895</v>
      </c>
      <c r="K77">
        <f t="shared" si="8"/>
        <v>30.011252105577789</v>
      </c>
      <c r="L77" s="6">
        <f t="shared" si="9"/>
        <v>1766.4856523518381</v>
      </c>
      <c r="M77" s="6">
        <f t="shared" si="10"/>
        <v>-152.4856523518381</v>
      </c>
      <c r="N77" s="7">
        <f t="shared" si="5"/>
        <v>23251.874173165626</v>
      </c>
    </row>
    <row r="78" spans="1:14" x14ac:dyDescent="0.3">
      <c r="A78">
        <v>19974</v>
      </c>
      <c r="B78">
        <v>1578</v>
      </c>
      <c r="C78">
        <v>73</v>
      </c>
      <c r="D78">
        <v>0</v>
      </c>
      <c r="E78">
        <v>0</v>
      </c>
      <c r="F78">
        <v>0</v>
      </c>
      <c r="G78">
        <v>1</v>
      </c>
      <c r="H78">
        <v>19974</v>
      </c>
      <c r="I78" s="6">
        <f t="shared" si="6"/>
        <v>1473.9198904219475</v>
      </c>
      <c r="J78" s="7">
        <f t="shared" si="7"/>
        <v>-102.09547295968549</v>
      </c>
      <c r="K78">
        <f t="shared" si="8"/>
        <v>121.11507687593544</v>
      </c>
      <c r="L78" s="6">
        <f t="shared" si="9"/>
        <v>1652.4745407355645</v>
      </c>
      <c r="M78" s="6">
        <f t="shared" si="10"/>
        <v>-74.47454073556446</v>
      </c>
      <c r="N78" s="7">
        <f t="shared" si="5"/>
        <v>5546.4572177732498</v>
      </c>
    </row>
    <row r="79" spans="1:14" x14ac:dyDescent="0.3">
      <c r="A79">
        <v>19981</v>
      </c>
      <c r="B79">
        <v>1405</v>
      </c>
      <c r="C79">
        <v>74</v>
      </c>
      <c r="D79">
        <v>1</v>
      </c>
      <c r="E79">
        <v>0</v>
      </c>
      <c r="F79">
        <v>0</v>
      </c>
      <c r="G79">
        <v>0</v>
      </c>
      <c r="H79">
        <v>19981</v>
      </c>
      <c r="I79" s="6">
        <f t="shared" si="6"/>
        <v>1503.2551784505754</v>
      </c>
      <c r="J79" s="7">
        <f t="shared" si="7"/>
        <v>-81.317806695510782</v>
      </c>
      <c r="K79">
        <f t="shared" si="8"/>
        <v>-142.24286843572332</v>
      </c>
      <c r="L79" s="6">
        <f t="shared" si="9"/>
        <v>1212.6918521546324</v>
      </c>
      <c r="M79" s="6">
        <f t="shared" si="10"/>
        <v>192.30814784536756</v>
      </c>
      <c r="N79" s="7">
        <f t="shared" ref="N79:N109" si="11">M79^2</f>
        <v>36982.423727715744</v>
      </c>
    </row>
    <row r="80" spans="1:14" x14ac:dyDescent="0.3">
      <c r="A80">
        <v>19982</v>
      </c>
      <c r="B80">
        <v>1402</v>
      </c>
      <c r="C80">
        <v>75</v>
      </c>
      <c r="D80">
        <v>0</v>
      </c>
      <c r="E80">
        <v>1</v>
      </c>
      <c r="F80">
        <v>0</v>
      </c>
      <c r="G80">
        <v>0</v>
      </c>
      <c r="H80">
        <v>19982</v>
      </c>
      <c r="I80" s="6">
        <f t="shared" si="6"/>
        <v>1467.1163936603573</v>
      </c>
      <c r="J80" s="7">
        <f t="shared" si="7"/>
        <v>-74.175531689026727</v>
      </c>
      <c r="K80">
        <f t="shared" si="8"/>
        <v>-80.237060956645365</v>
      </c>
      <c r="L80" s="6">
        <f t="shared" si="9"/>
        <v>1335.8945163313426</v>
      </c>
      <c r="M80" s="6">
        <f t="shared" si="10"/>
        <v>66.105483668657371</v>
      </c>
      <c r="N80" s="7">
        <f t="shared" si="11"/>
        <v>4369.9349710671268</v>
      </c>
    </row>
    <row r="81" spans="1:14" x14ac:dyDescent="0.3">
      <c r="A81">
        <v>19983</v>
      </c>
      <c r="B81">
        <v>1556</v>
      </c>
      <c r="C81">
        <v>76</v>
      </c>
      <c r="D81">
        <v>0</v>
      </c>
      <c r="E81">
        <v>0</v>
      </c>
      <c r="F81">
        <v>1</v>
      </c>
      <c r="G81">
        <v>0</v>
      </c>
      <c r="H81">
        <v>19983</v>
      </c>
      <c r="I81" s="6">
        <f t="shared" si="6"/>
        <v>1483.8708880293996</v>
      </c>
      <c r="J81" s="7">
        <f t="shared" si="7"/>
        <v>-59.800557971912944</v>
      </c>
      <c r="K81">
        <f t="shared" si="8"/>
        <v>41.696344431961478</v>
      </c>
      <c r="L81" s="6">
        <f t="shared" si="9"/>
        <v>1422.9521140769084</v>
      </c>
      <c r="M81" s="6">
        <f t="shared" si="10"/>
        <v>133.0478859230916</v>
      </c>
      <c r="N81" s="7">
        <f t="shared" si="11"/>
        <v>17701.739948603994</v>
      </c>
    </row>
    <row r="82" spans="1:14" x14ac:dyDescent="0.3">
      <c r="A82">
        <v>19984</v>
      </c>
      <c r="B82">
        <v>1710</v>
      </c>
      <c r="C82">
        <v>77</v>
      </c>
      <c r="D82">
        <v>0</v>
      </c>
      <c r="E82">
        <v>0</v>
      </c>
      <c r="F82">
        <v>0</v>
      </c>
      <c r="G82">
        <v>1</v>
      </c>
      <c r="H82">
        <v>19984</v>
      </c>
      <c r="I82" s="6">
        <f t="shared" si="6"/>
        <v>1536.710941656208</v>
      </c>
      <c r="J82" s="7">
        <f t="shared" si="7"/>
        <v>-41.993394580392561</v>
      </c>
      <c r="K82">
        <f t="shared" si="8"/>
        <v>135.59011887571268</v>
      </c>
      <c r="L82" s="6">
        <f t="shared" si="9"/>
        <v>1545.1854069334222</v>
      </c>
      <c r="M82" s="6">
        <f t="shared" si="10"/>
        <v>164.8145930665778</v>
      </c>
      <c r="N82" s="7">
        <f t="shared" si="11"/>
        <v>27163.850087701634</v>
      </c>
    </row>
    <row r="83" spans="1:14" x14ac:dyDescent="0.3">
      <c r="A83">
        <v>19991</v>
      </c>
      <c r="B83">
        <v>1530</v>
      </c>
      <c r="C83">
        <v>78</v>
      </c>
      <c r="D83">
        <v>1</v>
      </c>
      <c r="E83">
        <v>0</v>
      </c>
      <c r="F83">
        <v>0</v>
      </c>
      <c r="G83">
        <v>0</v>
      </c>
      <c r="H83">
        <v>19991</v>
      </c>
      <c r="I83" s="6">
        <f t="shared" si="6"/>
        <v>1616.0451576968107</v>
      </c>
      <c r="J83" s="7">
        <f t="shared" si="7"/>
        <v>-22.812918235612546</v>
      </c>
      <c r="K83">
        <f t="shared" si="8"/>
        <v>-126.65149127125959</v>
      </c>
      <c r="L83" s="6">
        <f t="shared" si="9"/>
        <v>1352.4746786400922</v>
      </c>
      <c r="M83" s="6">
        <f t="shared" si="10"/>
        <v>177.52532135990782</v>
      </c>
      <c r="N83" s="7">
        <f t="shared" si="11"/>
        <v>31515.239723938543</v>
      </c>
    </row>
    <row r="84" spans="1:14" x14ac:dyDescent="0.3">
      <c r="A84">
        <v>19992</v>
      </c>
      <c r="B84">
        <v>1558</v>
      </c>
      <c r="C84">
        <v>79</v>
      </c>
      <c r="D84">
        <v>0</v>
      </c>
      <c r="E84">
        <v>1</v>
      </c>
      <c r="F84">
        <v>0</v>
      </c>
      <c r="G84">
        <v>0</v>
      </c>
      <c r="H84">
        <v>19992</v>
      </c>
      <c r="I84" s="6">
        <f t="shared" si="6"/>
        <v>1623.9902598756323</v>
      </c>
      <c r="J84" s="7">
        <f t="shared" si="7"/>
        <v>-17.950434915025131</v>
      </c>
      <c r="K84">
        <f t="shared" si="8"/>
        <v>-76.284457796827354</v>
      </c>
      <c r="L84" s="6">
        <f t="shared" si="9"/>
        <v>1512.9951785045528</v>
      </c>
      <c r="M84" s="6">
        <f t="shared" si="10"/>
        <v>45.004821495447231</v>
      </c>
      <c r="N84" s="7">
        <f t="shared" si="11"/>
        <v>2025.4339578370691</v>
      </c>
    </row>
    <row r="85" spans="1:14" x14ac:dyDescent="0.3">
      <c r="A85">
        <v>19993</v>
      </c>
      <c r="B85">
        <v>1336</v>
      </c>
      <c r="C85">
        <v>80</v>
      </c>
      <c r="D85">
        <v>0</v>
      </c>
      <c r="E85">
        <v>0</v>
      </c>
      <c r="F85">
        <v>1</v>
      </c>
      <c r="G85">
        <v>0</v>
      </c>
      <c r="H85">
        <v>19993</v>
      </c>
      <c r="I85" s="6">
        <f t="shared" si="6"/>
        <v>1392.9873753899737</v>
      </c>
      <c r="J85" s="7">
        <f t="shared" si="7"/>
        <v>-51.631535599948904</v>
      </c>
      <c r="K85">
        <f t="shared" si="8"/>
        <v>14.317736380038008</v>
      </c>
      <c r="L85" s="6">
        <f t="shared" si="9"/>
        <v>1647.7361693925686</v>
      </c>
      <c r="M85" s="6">
        <f t="shared" si="10"/>
        <v>-311.73616939256863</v>
      </c>
      <c r="N85" s="7">
        <f t="shared" si="11"/>
        <v>97179.439307552238</v>
      </c>
    </row>
    <row r="86" spans="1:14" x14ac:dyDescent="0.3">
      <c r="A86">
        <v>19994</v>
      </c>
      <c r="B86">
        <v>2343</v>
      </c>
      <c r="C86">
        <v>81</v>
      </c>
      <c r="D86">
        <v>0</v>
      </c>
      <c r="E86">
        <v>0</v>
      </c>
      <c r="F86">
        <v>0</v>
      </c>
      <c r="G86">
        <v>1</v>
      </c>
      <c r="H86">
        <v>19994</v>
      </c>
      <c r="I86" s="6">
        <f t="shared" si="6"/>
        <v>1933.2503746024163</v>
      </c>
      <c r="J86" s="7">
        <f t="shared" si="7"/>
        <v>41.940068303450445</v>
      </c>
      <c r="K86">
        <f t="shared" si="8"/>
        <v>211.65236791045791</v>
      </c>
      <c r="L86" s="6">
        <f t="shared" si="9"/>
        <v>1476.9459586657376</v>
      </c>
      <c r="M86" s="6">
        <f t="shared" si="10"/>
        <v>866.05404133426237</v>
      </c>
      <c r="N86" s="7">
        <f t="shared" si="11"/>
        <v>750049.60251140827</v>
      </c>
    </row>
    <row r="87" spans="1:14" x14ac:dyDescent="0.3">
      <c r="A87">
        <v>20001</v>
      </c>
      <c r="B87">
        <v>1945</v>
      </c>
      <c r="C87">
        <v>82</v>
      </c>
      <c r="D87">
        <v>1</v>
      </c>
      <c r="E87">
        <v>0</v>
      </c>
      <c r="F87">
        <v>0</v>
      </c>
      <c r="G87">
        <v>0</v>
      </c>
      <c r="H87">
        <v>20001</v>
      </c>
      <c r="I87" s="6">
        <f t="shared" si="6"/>
        <v>2041.1156215030226</v>
      </c>
      <c r="J87" s="7">
        <f t="shared" si="7"/>
        <v>52.362068062088497</v>
      </c>
      <c r="K87">
        <f t="shared" si="8"/>
        <v>-118.17968243168937</v>
      </c>
      <c r="L87" s="6">
        <f t="shared" si="9"/>
        <v>1848.5389516346072</v>
      </c>
      <c r="M87" s="6">
        <f t="shared" si="10"/>
        <v>96.461048365392799</v>
      </c>
      <c r="N87" s="7">
        <f t="shared" si="11"/>
        <v>9304.7338517506487</v>
      </c>
    </row>
    <row r="88" spans="1:14" x14ac:dyDescent="0.3">
      <c r="A88">
        <v>20002</v>
      </c>
      <c r="B88">
        <v>1825</v>
      </c>
      <c r="C88">
        <v>83</v>
      </c>
      <c r="D88">
        <v>0</v>
      </c>
      <c r="E88">
        <v>1</v>
      </c>
      <c r="F88">
        <v>0</v>
      </c>
      <c r="G88">
        <v>0</v>
      </c>
      <c r="H88">
        <v>20002</v>
      </c>
      <c r="I88" s="6">
        <f t="shared" si="6"/>
        <v>1962.125466629554</v>
      </c>
      <c r="J88" s="7">
        <f t="shared" si="7"/>
        <v>31.59681774557275</v>
      </c>
      <c r="K88">
        <f t="shared" si="8"/>
        <v>-93.164062024561161</v>
      </c>
      <c r="L88" s="6">
        <f t="shared" si="9"/>
        <v>2017.1932317682838</v>
      </c>
      <c r="M88" s="6">
        <f t="shared" si="10"/>
        <v>-192.19323176828379</v>
      </c>
      <c r="N88" s="7">
        <f t="shared" si="11"/>
        <v>36938.238337537252</v>
      </c>
    </row>
    <row r="89" spans="1:14" x14ac:dyDescent="0.3">
      <c r="A89">
        <v>20003</v>
      </c>
      <c r="B89">
        <v>1870</v>
      </c>
      <c r="C89">
        <v>84</v>
      </c>
      <c r="D89">
        <v>0</v>
      </c>
      <c r="E89">
        <v>0</v>
      </c>
      <c r="F89">
        <v>1</v>
      </c>
      <c r="G89">
        <v>0</v>
      </c>
      <c r="H89">
        <v>20003</v>
      </c>
      <c r="I89" s="6">
        <f t="shared" si="6"/>
        <v>1899.3804419832891</v>
      </c>
      <c r="J89" s="7">
        <f t="shared" si="7"/>
        <v>16.682475766382108</v>
      </c>
      <c r="K89">
        <f t="shared" si="8"/>
        <v>2.1942037431314461</v>
      </c>
      <c r="L89" s="6">
        <f t="shared" si="9"/>
        <v>2008.0400207551647</v>
      </c>
      <c r="M89" s="6">
        <f t="shared" si="10"/>
        <v>-138.04002075516473</v>
      </c>
      <c r="N89" s="7">
        <f t="shared" si="11"/>
        <v>19055.047330086309</v>
      </c>
    </row>
    <row r="90" spans="1:14" x14ac:dyDescent="0.3">
      <c r="A90">
        <v>20004</v>
      </c>
      <c r="B90">
        <v>1007</v>
      </c>
      <c r="C90">
        <v>85</v>
      </c>
      <c r="D90">
        <v>0</v>
      </c>
      <c r="E90">
        <v>0</v>
      </c>
      <c r="F90">
        <v>0</v>
      </c>
      <c r="G90">
        <v>1</v>
      </c>
      <c r="H90">
        <v>20004</v>
      </c>
      <c r="I90" s="6">
        <f t="shared" si="6"/>
        <v>1150.1231253078813</v>
      </c>
      <c r="J90" s="7">
        <f t="shared" si="7"/>
        <v>-104.40364795485121</v>
      </c>
      <c r="K90">
        <f t="shared" si="8"/>
        <v>113.22418550327532</v>
      </c>
      <c r="L90" s="6">
        <f t="shared" si="9"/>
        <v>2127.7152856601292</v>
      </c>
      <c r="M90" s="6">
        <f t="shared" si="10"/>
        <v>-1120.7152856601292</v>
      </c>
      <c r="N90" s="7">
        <f t="shared" si="11"/>
        <v>1256002.7515122651</v>
      </c>
    </row>
    <row r="91" spans="1:14" x14ac:dyDescent="0.3">
      <c r="A91">
        <v>20011</v>
      </c>
      <c r="B91">
        <v>1431</v>
      </c>
      <c r="C91">
        <v>86</v>
      </c>
      <c r="D91">
        <v>1</v>
      </c>
      <c r="E91">
        <v>0</v>
      </c>
      <c r="F91">
        <v>0</v>
      </c>
      <c r="G91">
        <v>0</v>
      </c>
      <c r="H91">
        <v>20011</v>
      </c>
      <c r="I91" s="6">
        <f t="shared" si="6"/>
        <v>1389.8034832685103</v>
      </c>
      <c r="J91" s="7">
        <f t="shared" si="7"/>
        <v>-50.007990591291801</v>
      </c>
      <c r="K91">
        <f t="shared" si="8"/>
        <v>-73.962677868348379</v>
      </c>
      <c r="L91" s="6">
        <f t="shared" si="9"/>
        <v>927.53979492134067</v>
      </c>
      <c r="M91" s="6">
        <f t="shared" si="10"/>
        <v>503.46020507865933</v>
      </c>
      <c r="N91" s="7">
        <f t="shared" si="11"/>
        <v>253472.1780978457</v>
      </c>
    </row>
    <row r="92" spans="1:14" x14ac:dyDescent="0.3">
      <c r="A92">
        <v>20012</v>
      </c>
      <c r="B92">
        <v>1475</v>
      </c>
      <c r="C92">
        <v>87</v>
      </c>
      <c r="D92">
        <v>0</v>
      </c>
      <c r="E92">
        <v>1</v>
      </c>
      <c r="F92">
        <v>0</v>
      </c>
      <c r="G92">
        <v>0</v>
      </c>
      <c r="H92">
        <v>20012</v>
      </c>
      <c r="I92" s="6">
        <f t="shared" si="6"/>
        <v>1495.8713282121125</v>
      </c>
      <c r="J92" s="7">
        <f t="shared" si="7"/>
        <v>-25.334226258948004</v>
      </c>
      <c r="K92">
        <f t="shared" si="8"/>
        <v>-73.107314795895007</v>
      </c>
      <c r="L92" s="6">
        <f t="shared" si="9"/>
        <v>1246.6314306526572</v>
      </c>
      <c r="M92" s="6">
        <f t="shared" si="10"/>
        <v>228.36856934734283</v>
      </c>
      <c r="N92" s="7">
        <f t="shared" si="11"/>
        <v>52152.203465752129</v>
      </c>
    </row>
    <row r="93" spans="1:14" x14ac:dyDescent="0.3">
      <c r="A93">
        <v>20013</v>
      </c>
      <c r="B93">
        <v>1450</v>
      </c>
      <c r="C93">
        <v>88</v>
      </c>
      <c r="D93">
        <v>0</v>
      </c>
      <c r="E93">
        <v>0</v>
      </c>
      <c r="F93">
        <v>1</v>
      </c>
      <c r="G93">
        <v>0</v>
      </c>
      <c r="H93">
        <v>20013</v>
      </c>
      <c r="I93" s="6">
        <f t="shared" si="6"/>
        <v>1455.0016561626696</v>
      </c>
      <c r="J93" s="7">
        <f t="shared" si="7"/>
        <v>-27.790198555485059</v>
      </c>
      <c r="K93">
        <f t="shared" si="8"/>
        <v>0.19779918609845226</v>
      </c>
      <c r="L93" s="6">
        <f t="shared" si="9"/>
        <v>1472.731305696296</v>
      </c>
      <c r="M93" s="6">
        <f t="shared" si="10"/>
        <v>-22.731305696295976</v>
      </c>
      <c r="N93" s="7">
        <f t="shared" si="11"/>
        <v>516.71225865845793</v>
      </c>
    </row>
    <row r="94" spans="1:14" x14ac:dyDescent="0.3">
      <c r="A94">
        <v>20014</v>
      </c>
      <c r="B94">
        <v>1375</v>
      </c>
      <c r="C94">
        <v>89</v>
      </c>
      <c r="D94">
        <v>0</v>
      </c>
      <c r="E94">
        <v>0</v>
      </c>
      <c r="F94">
        <v>0</v>
      </c>
      <c r="G94">
        <v>1</v>
      </c>
      <c r="H94">
        <v>20014</v>
      </c>
      <c r="I94" s="6">
        <f t="shared" si="6"/>
        <v>1314.1463965985254</v>
      </c>
      <c r="J94" s="7">
        <f t="shared" si="7"/>
        <v>-45.664462434892741</v>
      </c>
      <c r="K94">
        <f t="shared" si="8"/>
        <v>98.694599028388808</v>
      </c>
      <c r="L94" s="6">
        <f t="shared" si="9"/>
        <v>1540.43564311046</v>
      </c>
      <c r="M94" s="6">
        <f t="shared" si="10"/>
        <v>-165.43564311045998</v>
      </c>
      <c r="N94" s="7">
        <f t="shared" si="11"/>
        <v>27368.952011371483</v>
      </c>
    </row>
    <row r="95" spans="1:14" x14ac:dyDescent="0.3">
      <c r="A95">
        <v>20021</v>
      </c>
      <c r="B95">
        <v>1495</v>
      </c>
      <c r="C95">
        <v>90</v>
      </c>
      <c r="D95">
        <v>1</v>
      </c>
      <c r="E95">
        <v>0</v>
      </c>
      <c r="F95">
        <v>0</v>
      </c>
      <c r="G95">
        <v>0</v>
      </c>
      <c r="H95">
        <v>20021</v>
      </c>
      <c r="I95" s="6">
        <f t="shared" si="6"/>
        <v>1473.8419943062765</v>
      </c>
      <c r="J95" s="7">
        <f t="shared" si="7"/>
        <v>-13.199438558069044</v>
      </c>
      <c r="K95">
        <f t="shared" si="8"/>
        <v>-47.572591260586236</v>
      </c>
      <c r="L95" s="6">
        <f t="shared" si="9"/>
        <v>1194.5192562952841</v>
      </c>
      <c r="M95" s="6">
        <f t="shared" si="10"/>
        <v>300.48074370471591</v>
      </c>
      <c r="N95" s="7">
        <f t="shared" si="11"/>
        <v>90288.677337339162</v>
      </c>
    </row>
    <row r="96" spans="1:14" x14ac:dyDescent="0.3">
      <c r="A96">
        <v>20022</v>
      </c>
      <c r="B96">
        <v>1429</v>
      </c>
      <c r="C96">
        <v>91</v>
      </c>
      <c r="D96">
        <v>0</v>
      </c>
      <c r="E96">
        <v>1</v>
      </c>
      <c r="F96">
        <v>0</v>
      </c>
      <c r="G96">
        <v>0</v>
      </c>
      <c r="H96">
        <v>20022</v>
      </c>
      <c r="I96" s="6">
        <f t="shared" si="6"/>
        <v>1488.9811617661735</v>
      </c>
      <c r="J96" s="7">
        <f t="shared" si="7"/>
        <v>-8.7194363591501283</v>
      </c>
      <c r="K96">
        <f t="shared" si="8"/>
        <v>-69.465621924175437</v>
      </c>
      <c r="L96" s="6">
        <f t="shared" si="9"/>
        <v>1387.5352409523125</v>
      </c>
      <c r="M96" s="6">
        <f t="shared" si="10"/>
        <v>41.464759047687494</v>
      </c>
      <c r="N96" s="7">
        <f t="shared" si="11"/>
        <v>1719.3262428827818</v>
      </c>
    </row>
    <row r="97" spans="1:14" x14ac:dyDescent="0.3">
      <c r="A97">
        <v>20023</v>
      </c>
      <c r="B97">
        <v>1443</v>
      </c>
      <c r="C97">
        <v>92</v>
      </c>
      <c r="D97">
        <v>0</v>
      </c>
      <c r="E97">
        <v>0</v>
      </c>
      <c r="F97">
        <v>1</v>
      </c>
      <c r="G97">
        <v>0</v>
      </c>
      <c r="H97">
        <v>20023</v>
      </c>
      <c r="I97" s="6">
        <f t="shared" si="6"/>
        <v>1454.6604501688403</v>
      </c>
      <c r="J97" s="7">
        <f t="shared" si="7"/>
        <v>-12.766698574146716</v>
      </c>
      <c r="K97">
        <f t="shared" si="8"/>
        <v>-3.0921291005192586</v>
      </c>
      <c r="L97" s="6">
        <f t="shared" si="9"/>
        <v>1480.4595245931218</v>
      </c>
      <c r="M97" s="6">
        <f t="shared" si="10"/>
        <v>-37.459524593121841</v>
      </c>
      <c r="N97" s="7">
        <f t="shared" si="11"/>
        <v>1403.2159827427001</v>
      </c>
    </row>
    <row r="98" spans="1:14" x14ac:dyDescent="0.3">
      <c r="A98">
        <v>20024</v>
      </c>
      <c r="B98">
        <v>1472</v>
      </c>
      <c r="C98">
        <v>93</v>
      </c>
      <c r="D98">
        <v>0</v>
      </c>
      <c r="E98">
        <v>0</v>
      </c>
      <c r="F98">
        <v>0</v>
      </c>
      <c r="G98">
        <v>1</v>
      </c>
      <c r="H98">
        <v>20024</v>
      </c>
      <c r="I98" s="6">
        <f t="shared" si="6"/>
        <v>1395.0178432240637</v>
      </c>
      <c r="J98" s="7">
        <f t="shared" si="7"/>
        <v>-20.17723148616102</v>
      </c>
      <c r="K98">
        <f t="shared" si="8"/>
        <v>92.670743752639623</v>
      </c>
      <c r="L98" s="6">
        <f t="shared" si="9"/>
        <v>1540.5883506230825</v>
      </c>
      <c r="M98" s="6">
        <f t="shared" si="10"/>
        <v>-68.588350623082533</v>
      </c>
      <c r="N98" s="7">
        <f t="shared" si="11"/>
        <v>4704.3618411949064</v>
      </c>
    </row>
    <row r="99" spans="1:14" x14ac:dyDescent="0.3">
      <c r="A99">
        <v>20031</v>
      </c>
      <c r="B99">
        <v>1475</v>
      </c>
      <c r="C99">
        <v>94</v>
      </c>
      <c r="D99">
        <v>1</v>
      </c>
      <c r="E99">
        <v>0</v>
      </c>
      <c r="F99">
        <v>0</v>
      </c>
      <c r="G99">
        <v>0</v>
      </c>
      <c r="H99">
        <v>20031</v>
      </c>
      <c r="I99" s="6">
        <f t="shared" si="6"/>
        <v>1475.8063103238451</v>
      </c>
      <c r="J99" s="7">
        <f t="shared" si="7"/>
        <v>-4.2157353069332011</v>
      </c>
      <c r="K99">
        <f t="shared" si="8"/>
        <v>-34.59785056249013</v>
      </c>
      <c r="L99" s="6">
        <f t="shared" si="9"/>
        <v>1327.2680204773164</v>
      </c>
      <c r="M99" s="6">
        <f t="shared" si="10"/>
        <v>147.73197952268356</v>
      </c>
      <c r="N99" s="7">
        <f t="shared" si="11"/>
        <v>21824.737773690595</v>
      </c>
    </row>
    <row r="100" spans="1:14" x14ac:dyDescent="0.3">
      <c r="A100">
        <v>20032</v>
      </c>
      <c r="B100">
        <v>1545</v>
      </c>
      <c r="C100">
        <v>95</v>
      </c>
      <c r="D100">
        <v>0</v>
      </c>
      <c r="E100">
        <v>1</v>
      </c>
      <c r="F100">
        <v>0</v>
      </c>
      <c r="G100">
        <v>0</v>
      </c>
      <c r="H100">
        <v>20032</v>
      </c>
      <c r="I100" s="6">
        <f t="shared" si="6"/>
        <v>1569.2368596473577</v>
      </c>
      <c r="J100" s="7">
        <f t="shared" si="7"/>
        <v>11.221000345601139</v>
      </c>
      <c r="K100">
        <f t="shared" si="8"/>
        <v>-56.917447237560438</v>
      </c>
      <c r="L100" s="6">
        <f t="shared" si="9"/>
        <v>1402.1249530927364</v>
      </c>
      <c r="M100" s="6">
        <f t="shared" si="10"/>
        <v>142.8750469072636</v>
      </c>
      <c r="N100" s="7">
        <f t="shared" si="11"/>
        <v>20413.279028752771</v>
      </c>
    </row>
    <row r="101" spans="1:14" x14ac:dyDescent="0.3">
      <c r="A101">
        <v>20033</v>
      </c>
      <c r="B101">
        <v>1715</v>
      </c>
      <c r="C101">
        <v>96</v>
      </c>
      <c r="D101">
        <v>0</v>
      </c>
      <c r="E101">
        <v>0</v>
      </c>
      <c r="F101">
        <v>1</v>
      </c>
      <c r="G101">
        <v>0</v>
      </c>
      <c r="H101">
        <v>20033</v>
      </c>
      <c r="I101" s="6">
        <f t="shared" si="6"/>
        <v>1674.5223961530305</v>
      </c>
      <c r="J101" s="7">
        <f t="shared" si="7"/>
        <v>26.091503452572795</v>
      </c>
      <c r="K101">
        <f t="shared" si="8"/>
        <v>8.9957679046676056</v>
      </c>
      <c r="L101" s="6">
        <f t="shared" si="9"/>
        <v>1577.3657308924396</v>
      </c>
      <c r="M101" s="6">
        <f t="shared" si="10"/>
        <v>137.63426910756039</v>
      </c>
      <c r="N101" s="7">
        <f t="shared" si="11"/>
        <v>18943.192032772349</v>
      </c>
    </row>
    <row r="102" spans="1:14" x14ac:dyDescent="0.3">
      <c r="A102">
        <v>20034</v>
      </c>
      <c r="B102">
        <v>2006</v>
      </c>
      <c r="C102">
        <v>97</v>
      </c>
      <c r="D102">
        <v>0</v>
      </c>
      <c r="E102">
        <v>0</v>
      </c>
      <c r="F102">
        <v>0</v>
      </c>
      <c r="G102">
        <v>1</v>
      </c>
      <c r="H102">
        <v>20034</v>
      </c>
      <c r="I102" s="6">
        <f t="shared" si="6"/>
        <v>1845.9917294612928</v>
      </c>
      <c r="J102" s="7">
        <f t="shared" si="7"/>
        <v>49.074038197388589</v>
      </c>
      <c r="K102">
        <f t="shared" si="8"/>
        <v>111.35272854595956</v>
      </c>
      <c r="L102" s="6">
        <f t="shared" si="9"/>
        <v>1793.2846433582431</v>
      </c>
      <c r="M102" s="6">
        <f t="shared" si="10"/>
        <v>212.7153566417569</v>
      </c>
      <c r="N102" s="7">
        <f t="shared" si="11"/>
        <v>45247.822951229828</v>
      </c>
    </row>
    <row r="103" spans="1:14" x14ac:dyDescent="0.3">
      <c r="A103">
        <v>20041</v>
      </c>
      <c r="B103">
        <v>1909</v>
      </c>
      <c r="C103">
        <v>98</v>
      </c>
      <c r="D103">
        <v>1</v>
      </c>
      <c r="E103">
        <v>0</v>
      </c>
      <c r="F103">
        <v>0</v>
      </c>
      <c r="G103">
        <v>0</v>
      </c>
      <c r="H103">
        <v>20041</v>
      </c>
      <c r="I103" s="6">
        <f t="shared" si="6"/>
        <v>1928.2344537484898</v>
      </c>
      <c r="J103" s="7">
        <f t="shared" si="7"/>
        <v>54.317619569153557</v>
      </c>
      <c r="K103">
        <f t="shared" si="8"/>
        <v>-30.335461381420902</v>
      </c>
      <c r="L103" s="6">
        <f t="shared" si="9"/>
        <v>1860.4679170961913</v>
      </c>
      <c r="M103" s="6">
        <f t="shared" si="10"/>
        <v>48.532082903808714</v>
      </c>
      <c r="N103" s="7">
        <f t="shared" si="11"/>
        <v>2355.3630709821618</v>
      </c>
    </row>
    <row r="104" spans="1:14" x14ac:dyDescent="0.3">
      <c r="A104">
        <v>20042</v>
      </c>
      <c r="B104">
        <v>2014</v>
      </c>
      <c r="C104">
        <v>99</v>
      </c>
      <c r="D104">
        <v>0</v>
      </c>
      <c r="E104">
        <v>1</v>
      </c>
      <c r="F104">
        <v>0</v>
      </c>
      <c r="G104">
        <v>0</v>
      </c>
      <c r="H104">
        <v>20042</v>
      </c>
      <c r="I104" s="6">
        <f t="shared" si="6"/>
        <v>2042.9443576250674</v>
      </c>
      <c r="J104" s="7">
        <f t="shared" si="7"/>
        <v>63.864933446324116</v>
      </c>
      <c r="K104">
        <f t="shared" si="8"/>
        <v>-49.156650848006983</v>
      </c>
      <c r="L104" s="6">
        <f t="shared" si="9"/>
        <v>1925.6346260800829</v>
      </c>
      <c r="M104" s="6">
        <f t="shared" si="10"/>
        <v>88.365373919917147</v>
      </c>
      <c r="N104" s="7">
        <f t="shared" si="11"/>
        <v>7808.4393080067739</v>
      </c>
    </row>
    <row r="105" spans="1:14" x14ac:dyDescent="0.3">
      <c r="A105">
        <v>20043</v>
      </c>
      <c r="B105">
        <v>2350</v>
      </c>
      <c r="C105">
        <v>100</v>
      </c>
      <c r="D105">
        <v>0</v>
      </c>
      <c r="E105">
        <v>0</v>
      </c>
      <c r="F105">
        <v>1</v>
      </c>
      <c r="G105">
        <v>0</v>
      </c>
      <c r="H105">
        <v>20043</v>
      </c>
      <c r="I105" s="6">
        <f t="shared" si="6"/>
        <v>2266.8670923827531</v>
      </c>
      <c r="J105" s="7">
        <f t="shared" si="7"/>
        <v>89.168199999888145</v>
      </c>
      <c r="K105">
        <f t="shared" si="8"/>
        <v>29.564223308901621</v>
      </c>
      <c r="L105" s="6">
        <f t="shared" si="9"/>
        <v>2115.8050589760587</v>
      </c>
      <c r="M105" s="6">
        <f t="shared" si="10"/>
        <v>234.19494102394128</v>
      </c>
      <c r="N105" s="7">
        <f t="shared" si="11"/>
        <v>54847.270401207337</v>
      </c>
    </row>
    <row r="106" spans="1:14" x14ac:dyDescent="0.3">
      <c r="A106">
        <v>20044</v>
      </c>
      <c r="B106">
        <v>3490</v>
      </c>
      <c r="C106">
        <v>101</v>
      </c>
      <c r="D106">
        <v>0</v>
      </c>
      <c r="E106">
        <v>0</v>
      </c>
      <c r="F106">
        <v>0</v>
      </c>
      <c r="G106">
        <v>1</v>
      </c>
      <c r="H106">
        <v>20044</v>
      </c>
      <c r="I106" s="6">
        <f t="shared" si="6"/>
        <v>3054.9275239962008</v>
      </c>
      <c r="J106" s="7">
        <f t="shared" si="7"/>
        <v>199.65488845771466</v>
      </c>
      <c r="K106">
        <f t="shared" si="8"/>
        <v>201.16486878862793</v>
      </c>
      <c r="L106" s="6">
        <f t="shared" si="9"/>
        <v>2467.3880209286008</v>
      </c>
      <c r="M106" s="6">
        <f t="shared" si="10"/>
        <v>1022.6119790713992</v>
      </c>
      <c r="N106" s="7">
        <f t="shared" si="11"/>
        <v>1045735.2597403239</v>
      </c>
    </row>
    <row r="107" spans="1:14" x14ac:dyDescent="0.3">
      <c r="A107">
        <v>20051</v>
      </c>
      <c r="B107">
        <v>3243</v>
      </c>
      <c r="C107">
        <v>102</v>
      </c>
      <c r="D107">
        <v>1</v>
      </c>
      <c r="E107">
        <v>0</v>
      </c>
      <c r="F107">
        <v>0</v>
      </c>
      <c r="G107">
        <v>0</v>
      </c>
      <c r="H107">
        <v>20051</v>
      </c>
      <c r="I107" s="6">
        <f t="shared" si="6"/>
        <v>3267.3989650493622</v>
      </c>
      <c r="J107" s="7">
        <f t="shared" si="7"/>
        <v>201.68103553685327</v>
      </c>
      <c r="K107">
        <f t="shared" si="8"/>
        <v>-28.688452061439957</v>
      </c>
      <c r="L107" s="6">
        <f t="shared" si="9"/>
        <v>3224.2469510724945</v>
      </c>
      <c r="M107" s="6">
        <f t="shared" si="10"/>
        <v>18.753048927505461</v>
      </c>
      <c r="N107" s="7">
        <f t="shared" si="11"/>
        <v>351.6768440774137</v>
      </c>
    </row>
    <row r="108" spans="1:14" x14ac:dyDescent="0.3">
      <c r="A108">
        <v>20052</v>
      </c>
      <c r="B108">
        <v>3520</v>
      </c>
      <c r="C108">
        <v>103</v>
      </c>
      <c r="D108">
        <v>0</v>
      </c>
      <c r="E108">
        <v>1</v>
      </c>
      <c r="F108">
        <v>0</v>
      </c>
      <c r="G108">
        <v>0</v>
      </c>
      <c r="H108">
        <v>20052</v>
      </c>
      <c r="I108" s="6">
        <f t="shared" ref="I108:I109" si="12">$J$6*(B108-K104)+(1-$J$6)*(I107+J107)</f>
        <v>3537.4762201350868</v>
      </c>
      <c r="J108" s="7">
        <f t="shared" ref="J108:J109" si="13">$K$6*(I108-I107)+(1-$K$6)*(J107)</f>
        <v>212.49367797178547</v>
      </c>
      <c r="K108">
        <f t="shared" ref="K108:K109" si="14">$L$6*(B108-I108)+(1-$L$6)*(K104)</f>
        <v>-40.367297376428951</v>
      </c>
      <c r="L108" s="6">
        <f t="shared" ref="L108:L109" si="15">I107+J107+K104</f>
        <v>3419.9233497382088</v>
      </c>
      <c r="M108" s="6">
        <f t="shared" ref="M108:M109" si="16">B108-L108</f>
        <v>100.0766502617912</v>
      </c>
      <c r="N108" s="7">
        <f t="shared" si="11"/>
        <v>10015.335927620872</v>
      </c>
    </row>
    <row r="109" spans="1:14" x14ac:dyDescent="0.3">
      <c r="A109">
        <v>20053</v>
      </c>
      <c r="B109">
        <v>3678</v>
      </c>
      <c r="C109">
        <v>104</v>
      </c>
      <c r="D109">
        <v>0</v>
      </c>
      <c r="E109">
        <v>0</v>
      </c>
      <c r="F109">
        <v>1</v>
      </c>
      <c r="G109">
        <v>0</v>
      </c>
      <c r="H109">
        <v>20053</v>
      </c>
      <c r="I109" s="16">
        <f t="shared" si="12"/>
        <v>3680.5775868945293</v>
      </c>
      <c r="J109" s="16">
        <f t="shared" si="13"/>
        <v>201.52356509388761</v>
      </c>
      <c r="K109" s="16">
        <f t="shared" si="14"/>
        <v>20.646865661389782</v>
      </c>
      <c r="L109" s="16">
        <f t="shared" si="15"/>
        <v>3779.5341214157738</v>
      </c>
      <c r="M109" s="16">
        <f t="shared" si="16"/>
        <v>-101.53412141577382</v>
      </c>
      <c r="N109" s="16">
        <f t="shared" si="11"/>
        <v>10309.1778116731</v>
      </c>
    </row>
    <row r="110" spans="1:14" x14ac:dyDescent="0.3">
      <c r="G110" s="14" t="s">
        <v>20</v>
      </c>
      <c r="H110" s="14" t="s">
        <v>21</v>
      </c>
      <c r="I110" s="14" t="s">
        <v>1</v>
      </c>
    </row>
    <row r="111" spans="1:14" x14ac:dyDescent="0.3">
      <c r="G111">
        <v>1</v>
      </c>
      <c r="H111">
        <v>20054</v>
      </c>
      <c r="I111" s="6">
        <f>$I$109+$J$109*G111+K106</f>
        <v>4083.266020777045</v>
      </c>
    </row>
    <row r="112" spans="1:14" x14ac:dyDescent="0.3">
      <c r="G112">
        <v>2</v>
      </c>
      <c r="H112">
        <v>20061</v>
      </c>
      <c r="I112" s="6">
        <f>$I$109+$J$109*G112+K107</f>
        <v>4054.9362650208645</v>
      </c>
    </row>
    <row r="113" spans="7:9" x14ac:dyDescent="0.3">
      <c r="G113">
        <v>3</v>
      </c>
      <c r="H113">
        <v>20062</v>
      </c>
      <c r="I113" s="6">
        <f>$I$109+$J$109*G113+K108</f>
        <v>4244.7809847997632</v>
      </c>
    </row>
    <row r="114" spans="7:9" x14ac:dyDescent="0.3">
      <c r="G114">
        <v>4</v>
      </c>
      <c r="H114">
        <v>20063</v>
      </c>
      <c r="I114" s="6">
        <f>$I$109+$J$109*G114+K109</f>
        <v>4507.3187129314692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Bass Q1</vt:lpstr>
      <vt:lpstr>Bass Q2</vt:lpstr>
      <vt:lpstr>Apple Raw Data</vt:lpstr>
      <vt:lpstr>Q1.  2 Period MA</vt:lpstr>
      <vt:lpstr>Q2.   Holt Winter Model Initial</vt:lpstr>
      <vt:lpstr>Q2-Q3 Holt Winter Model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Sonnier, Garrett P</cp:lastModifiedBy>
  <dcterms:created xsi:type="dcterms:W3CDTF">2018-02-06T16:42:56Z</dcterms:created>
  <dcterms:modified xsi:type="dcterms:W3CDTF">2021-12-01T14:23:48Z</dcterms:modified>
</cp:coreProperties>
</file>