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ya\Desktop\Excel\Basics\"/>
    </mc:Choice>
  </mc:AlternateContent>
  <xr:revisionPtr revIDLastSave="0" documentId="13_ncr:1_{038AAE70-E0ED-435A-9826-0F004E3DD646}" xr6:coauthVersionLast="47" xr6:coauthVersionMax="47" xr10:uidLastSave="{00000000-0000-0000-0000-000000000000}"/>
  <bookViews>
    <workbookView xWindow="6612" yWindow="6612" windowWidth="7500" windowHeight="6000" firstSheet="2" activeTab="3" xr2:uid="{5D0E927D-D3B0-479F-AD28-BE9458D8E6BC}"/>
  </bookViews>
  <sheets>
    <sheet name="TEXT funcs" sheetId="12" r:id="rId1"/>
    <sheet name="Date &amp; Time" sheetId="10" r:id="rId2"/>
    <sheet name="Count If, Sum If" sheetId="9" r:id="rId3"/>
    <sheet name="Relative, Absolute cell ref" sheetId="8" r:id="rId4"/>
    <sheet name="Datatypes" sheetId="7" r:id="rId5"/>
    <sheet name="Lookup1" sheetId="1" r:id="rId6"/>
    <sheet name="Lookup2" sheetId="2" r:id="rId7"/>
    <sheet name="Vlookup" sheetId="3" r:id="rId8"/>
    <sheet name="ESD_Masterfile" sheetId="4" r:id="rId9"/>
    <sheet name="Hlookup" sheetId="5" r:id="rId10"/>
    <sheet name="Xlookup" sheetId="6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2" l="1"/>
  <c r="L20" i="12"/>
  <c r="K20" i="12"/>
  <c r="J20" i="12"/>
  <c r="E20" i="12"/>
  <c r="M20" i="12" s="1"/>
  <c r="D20" i="12"/>
  <c r="H20" i="12" s="1"/>
  <c r="L19" i="12"/>
  <c r="K19" i="12"/>
  <c r="J19" i="12"/>
  <c r="H19" i="12"/>
  <c r="F19" i="12"/>
  <c r="G19" i="12" s="1"/>
  <c r="E19" i="12"/>
  <c r="M19" i="12" s="1"/>
  <c r="D19" i="12"/>
  <c r="L18" i="12"/>
  <c r="K18" i="12"/>
  <c r="J18" i="12"/>
  <c r="D18" i="12"/>
  <c r="E18" i="12" s="1"/>
  <c r="L17" i="12"/>
  <c r="K17" i="12"/>
  <c r="J17" i="12"/>
  <c r="H17" i="12"/>
  <c r="D17" i="12"/>
  <c r="E17" i="12" s="1"/>
  <c r="L16" i="12"/>
  <c r="K16" i="12"/>
  <c r="J16" i="12"/>
  <c r="H16" i="12"/>
  <c r="E16" i="12"/>
  <c r="F16" i="12" s="1"/>
  <c r="G16" i="12" s="1"/>
  <c r="D16" i="12"/>
  <c r="L15" i="12"/>
  <c r="K15" i="12"/>
  <c r="J15" i="12"/>
  <c r="D15" i="12"/>
  <c r="H15" i="12" s="1"/>
  <c r="L14" i="12"/>
  <c r="K14" i="12"/>
  <c r="J14" i="12"/>
  <c r="H14" i="12"/>
  <c r="E14" i="12"/>
  <c r="F14" i="12" s="1"/>
  <c r="G14" i="12" s="1"/>
  <c r="D14" i="12"/>
  <c r="L13" i="12"/>
  <c r="K13" i="12"/>
  <c r="J13" i="12"/>
  <c r="D13" i="12"/>
  <c r="H13" i="12" s="1"/>
  <c r="L12" i="12"/>
  <c r="K12" i="12"/>
  <c r="J12" i="12"/>
  <c r="D12" i="12"/>
  <c r="E12" i="12" s="1"/>
  <c r="L11" i="12"/>
  <c r="K11" i="12"/>
  <c r="J11" i="12"/>
  <c r="H11" i="12"/>
  <c r="E11" i="12"/>
  <c r="F11" i="12" s="1"/>
  <c r="G11" i="12" s="1"/>
  <c r="D11" i="12"/>
  <c r="L10" i="12"/>
  <c r="K10" i="12"/>
  <c r="J10" i="12"/>
  <c r="D10" i="12"/>
  <c r="E10" i="12" s="1"/>
  <c r="L9" i="12"/>
  <c r="K9" i="12"/>
  <c r="J9" i="12"/>
  <c r="H9" i="12"/>
  <c r="D9" i="12"/>
  <c r="E9" i="12" s="1"/>
  <c r="L8" i="12"/>
  <c r="K8" i="12"/>
  <c r="J8" i="12"/>
  <c r="H8" i="12"/>
  <c r="E8" i="12"/>
  <c r="F8" i="12" s="1"/>
  <c r="G8" i="12" s="1"/>
  <c r="D8" i="12"/>
  <c r="L7" i="12"/>
  <c r="K7" i="12"/>
  <c r="J7" i="12"/>
  <c r="D7" i="12"/>
  <c r="H7" i="12" s="1"/>
  <c r="L6" i="12"/>
  <c r="K6" i="12"/>
  <c r="J6" i="12"/>
  <c r="H6" i="12"/>
  <c r="E6" i="12"/>
  <c r="F6" i="12" s="1"/>
  <c r="G6" i="12" s="1"/>
  <c r="D6" i="12"/>
  <c r="L5" i="12"/>
  <c r="K5" i="12"/>
  <c r="J5" i="12"/>
  <c r="D5" i="12"/>
  <c r="H5" i="12" s="1"/>
  <c r="L4" i="12"/>
  <c r="K4" i="12"/>
  <c r="J4" i="12"/>
  <c r="D4" i="12"/>
  <c r="H4" i="12" s="1"/>
  <c r="O3" i="12"/>
  <c r="L3" i="12"/>
  <c r="K3" i="12"/>
  <c r="J3" i="12"/>
  <c r="D3" i="12"/>
  <c r="E3" i="12" s="1"/>
  <c r="F3" i="12" s="1"/>
  <c r="G3" i="12" s="1"/>
  <c r="P2" i="12"/>
  <c r="O2" i="12"/>
  <c r="L2" i="12"/>
  <c r="K2" i="12"/>
  <c r="J2" i="12"/>
  <c r="H2" i="12"/>
  <c r="F2" i="12"/>
  <c r="G2" i="12" s="1"/>
  <c r="E2" i="12"/>
  <c r="D2" i="12"/>
  <c r="G3" i="10"/>
  <c r="C2" i="10"/>
  <c r="B2" i="10"/>
  <c r="E2" i="10" s="1"/>
  <c r="A2" i="10"/>
  <c r="L2" i="10" s="1"/>
  <c r="H10" i="9"/>
  <c r="K2" i="9"/>
  <c r="J2" i="9"/>
  <c r="I2" i="9"/>
  <c r="H2" i="9"/>
  <c r="G2" i="9"/>
  <c r="F2" i="9"/>
  <c r="F12" i="8"/>
  <c r="F15" i="8" s="1"/>
  <c r="E13" i="8"/>
  <c r="E12" i="8"/>
  <c r="G12" i="8"/>
  <c r="F6" i="8"/>
  <c r="G14" i="8"/>
  <c r="F14" i="8"/>
  <c r="E14" i="8"/>
  <c r="G13" i="8"/>
  <c r="F13" i="8"/>
  <c r="F11" i="8"/>
  <c r="E11" i="8"/>
  <c r="F10" i="8"/>
  <c r="E10" i="8"/>
  <c r="F9" i="8"/>
  <c r="E9" i="8"/>
  <c r="F8" i="8"/>
  <c r="E8" i="8"/>
  <c r="I7" i="8"/>
  <c r="F7" i="8"/>
  <c r="E7" i="8"/>
  <c r="E15" i="8" s="1"/>
  <c r="I6" i="8"/>
  <c r="E6" i="8"/>
  <c r="I5" i="8"/>
  <c r="G3" i="7"/>
  <c r="G2" i="7"/>
  <c r="C7" i="5"/>
  <c r="C8" i="5"/>
  <c r="F7" i="5"/>
  <c r="G22" i="6"/>
  <c r="G21" i="6"/>
  <c r="G20" i="6"/>
  <c r="G19" i="6"/>
  <c r="G18" i="6"/>
  <c r="G17" i="6"/>
  <c r="H14" i="6"/>
  <c r="G14" i="6"/>
  <c r="G9" i="6"/>
  <c r="G8" i="6"/>
  <c r="G7" i="6"/>
  <c r="G6" i="6"/>
  <c r="G5" i="6"/>
  <c r="G4" i="6"/>
  <c r="G3" i="6"/>
  <c r="C13" i="5"/>
  <c r="C12" i="5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I16" i="3"/>
  <c r="H16" i="3"/>
  <c r="G16" i="3"/>
  <c r="G12" i="3"/>
  <c r="H9" i="3"/>
  <c r="G9" i="3"/>
  <c r="G6" i="3"/>
  <c r="G4" i="3"/>
  <c r="G3" i="3"/>
  <c r="C7" i="2"/>
  <c r="C8" i="2"/>
  <c r="G20" i="1"/>
  <c r="J17" i="1"/>
  <c r="G17" i="1"/>
  <c r="G12" i="1"/>
  <c r="H9" i="1"/>
  <c r="G9" i="1"/>
  <c r="G6" i="1"/>
  <c r="G3" i="1"/>
  <c r="F10" i="12" l="1"/>
  <c r="G10" i="12" s="1"/>
  <c r="M10" i="12"/>
  <c r="M12" i="12"/>
  <c r="F12" i="12"/>
  <c r="G12" i="12" s="1"/>
  <c r="F17" i="12"/>
  <c r="G17" i="12" s="1"/>
  <c r="M17" i="12"/>
  <c r="F9" i="12"/>
  <c r="G9" i="12" s="1"/>
  <c r="M9" i="12"/>
  <c r="N2" i="12"/>
  <c r="M2" i="12"/>
  <c r="F18" i="12"/>
  <c r="G18" i="12" s="1"/>
  <c r="M18" i="12"/>
  <c r="E4" i="12"/>
  <c r="F4" i="12" s="1"/>
  <c r="G4" i="12" s="1"/>
  <c r="E5" i="12"/>
  <c r="M6" i="12"/>
  <c r="H10" i="12"/>
  <c r="E13" i="12"/>
  <c r="M14" i="12"/>
  <c r="H18" i="12"/>
  <c r="F20" i="12"/>
  <c r="G20" i="12" s="1"/>
  <c r="H3" i="12"/>
  <c r="E7" i="12"/>
  <c r="M8" i="12"/>
  <c r="H12" i="12"/>
  <c r="E15" i="12"/>
  <c r="M16" i="12"/>
  <c r="M11" i="12"/>
  <c r="D2" i="10"/>
  <c r="K2" i="10"/>
  <c r="M2" i="10"/>
  <c r="F2" i="10"/>
  <c r="H2" i="10"/>
  <c r="I2" i="10"/>
  <c r="J2" i="10"/>
  <c r="F7" i="12" l="1"/>
  <c r="G7" i="12" s="1"/>
  <c r="M7" i="12"/>
  <c r="M5" i="12"/>
  <c r="F5" i="12"/>
  <c r="G5" i="12" s="1"/>
  <c r="F15" i="12"/>
  <c r="G15" i="12" s="1"/>
  <c r="M15" i="12"/>
  <c r="M13" i="12"/>
  <c r="F13" i="12"/>
  <c r="G13" i="12" s="1"/>
</calcChain>
</file>

<file path=xl/sharedStrings.xml><?xml version="1.0" encoding="utf-8"?>
<sst xmlns="http://schemas.openxmlformats.org/spreadsheetml/2006/main" count="636" uniqueCount="330">
  <si>
    <t>Lookup(lookup_value, array)</t>
  </si>
  <si>
    <t>Product ID</t>
  </si>
  <si>
    <t>Product Name</t>
  </si>
  <si>
    <t>Sale</t>
  </si>
  <si>
    <t>P001</t>
  </si>
  <si>
    <t>Name 1</t>
  </si>
  <si>
    <t>P003</t>
  </si>
  <si>
    <t>P002</t>
  </si>
  <si>
    <t>Name 2</t>
  </si>
  <si>
    <t>Name 8</t>
  </si>
  <si>
    <t>P004</t>
  </si>
  <si>
    <t>Name 9</t>
  </si>
  <si>
    <t>P008</t>
  </si>
  <si>
    <t>P005</t>
  </si>
  <si>
    <t>Name 5</t>
  </si>
  <si>
    <t>P006</t>
  </si>
  <si>
    <t>Name 6</t>
  </si>
  <si>
    <t>P007</t>
  </si>
  <si>
    <t>Name 7</t>
  </si>
  <si>
    <t>P009</t>
  </si>
  <si>
    <t>P010</t>
  </si>
  <si>
    <t>Name 10</t>
  </si>
  <si>
    <t>For Lookup(lookup_value, array), always keep the lookup_value row i.e Product ID in ascending order.</t>
  </si>
  <si>
    <t>Lookup(lookup_value,lookup_vector,[result_vector])</t>
  </si>
  <si>
    <r>
      <rPr>
        <sz val="11"/>
        <color rgb="FFFF0000"/>
        <rFont val="Calibri"/>
        <family val="2"/>
        <scheme val="minor"/>
      </rPr>
      <t>Error:</t>
    </r>
    <r>
      <rPr>
        <sz val="11"/>
        <color theme="1"/>
        <rFont val="Calibri"/>
        <family val="2"/>
        <scheme val="minor"/>
      </rPr>
      <t xml:space="preserve"> Whenever lookup() doesn't find value, it stops at below value of ID at provides its according result.</t>
    </r>
  </si>
  <si>
    <t>Name8</t>
  </si>
  <si>
    <t>Here as Columns are Less &amp; Rows are More, Lookup() searches vertically.</t>
  </si>
  <si>
    <t>But if Columns are More &amp; Rows are Less, Lookup() searches horizontally.</t>
  </si>
  <si>
    <t>VLOOKUP(lookup_value,table_array,col__index_num,0/1)</t>
  </si>
  <si>
    <t>To get Exact value, give 0/False</t>
  </si>
  <si>
    <t>Whenever Vlookup() doesn't find value, it gives result as #N/A</t>
  </si>
  <si>
    <t xml:space="preserve">To get Approximate value, give 1/True. It behaves exactly like lookup, i.e </t>
  </si>
  <si>
    <t>P0044</t>
  </si>
  <si>
    <t xml:space="preserve">Whenever lookup() doesn't find value, it stops at below value of ID &amp; provides its according result. </t>
  </si>
  <si>
    <r>
      <rPr>
        <sz val="11"/>
        <color rgb="FFFF0000"/>
        <rFont val="Calibri"/>
        <family val="2"/>
        <scheme val="minor"/>
      </rPr>
      <t>Error(#N/A)</t>
    </r>
    <r>
      <rPr>
        <sz val="11"/>
        <color theme="1"/>
        <rFont val="Calibri"/>
        <family val="2"/>
        <scheme val="minor"/>
      </rPr>
      <t>: Vlookup() always searches rows to right side but can't search to left, so provide "table_array" accordingly from which column to start &amp; "col__index" based on entered table_array.</t>
    </r>
  </si>
  <si>
    <t>It checks only vertically, that's why called only Vlookup()</t>
  </si>
  <si>
    <t>VLOOKUP() from ESD_Masterfile</t>
  </si>
  <si>
    <t>EEID</t>
  </si>
  <si>
    <t>Name</t>
  </si>
  <si>
    <t>Age</t>
  </si>
  <si>
    <t>Gender</t>
  </si>
  <si>
    <t>E02387</t>
  </si>
  <si>
    <t>E02832</t>
  </si>
  <si>
    <t>E01550</t>
  </si>
  <si>
    <t>E03838</t>
  </si>
  <si>
    <t>E00530</t>
  </si>
  <si>
    <t>E00549</t>
  </si>
  <si>
    <t>E04116</t>
  </si>
  <si>
    <t>E04732</t>
  </si>
  <si>
    <t>E02071</t>
  </si>
  <si>
    <t>E00154</t>
  </si>
  <si>
    <t>E03343</t>
  </si>
  <si>
    <t>Full Name</t>
  </si>
  <si>
    <t>Job Title</t>
  </si>
  <si>
    <t>Ethnicity</t>
  </si>
  <si>
    <t>Emily Davis</t>
  </si>
  <si>
    <t>Sr. Manger</t>
  </si>
  <si>
    <t>Female</t>
  </si>
  <si>
    <t>Black</t>
  </si>
  <si>
    <t>E04105</t>
  </si>
  <si>
    <t>Theodore Dinh</t>
  </si>
  <si>
    <t>Technical Architect</t>
  </si>
  <si>
    <t>Male</t>
  </si>
  <si>
    <t>Asian</t>
  </si>
  <si>
    <t>E02572</t>
  </si>
  <si>
    <t>Luna Sanders</t>
  </si>
  <si>
    <t>Director</t>
  </si>
  <si>
    <t>Caucasian</t>
  </si>
  <si>
    <t>Penelope Jordan</t>
  </si>
  <si>
    <t>Computer Systems Manager</t>
  </si>
  <si>
    <t>E01639</t>
  </si>
  <si>
    <t>Austin Vo</t>
  </si>
  <si>
    <t>Sr. Analyst</t>
  </si>
  <si>
    <t>E00644</t>
  </si>
  <si>
    <t>Joshua Gupta</t>
  </si>
  <si>
    <t>Account Representative</t>
  </si>
  <si>
    <t>Ruby Barnes</t>
  </si>
  <si>
    <t>Manager</t>
  </si>
  <si>
    <t>E04332</t>
  </si>
  <si>
    <t>Luke Martin</t>
  </si>
  <si>
    <t>Analyst</t>
  </si>
  <si>
    <t>E04533</t>
  </si>
  <si>
    <t>Easton Bailey</t>
  </si>
  <si>
    <t>Madeline Walker</t>
  </si>
  <si>
    <t>E00591</t>
  </si>
  <si>
    <t>Savannah Ali</t>
  </si>
  <si>
    <t>E03344</t>
  </si>
  <si>
    <t>Camila Rogers</t>
  </si>
  <si>
    <t>Controls Engineer</t>
  </si>
  <si>
    <t>Eli Jones</t>
  </si>
  <si>
    <t>E04239</t>
  </si>
  <si>
    <t>Everleigh Ng</t>
  </si>
  <si>
    <t>E03496</t>
  </si>
  <si>
    <t>Robert Yang</t>
  </si>
  <si>
    <t>Isabella Xi</t>
  </si>
  <si>
    <t>Vice President</t>
  </si>
  <si>
    <t>E00163</t>
  </si>
  <si>
    <t>Bella Powell</t>
  </si>
  <si>
    <t>E00884</t>
  </si>
  <si>
    <t>Camila Silva</t>
  </si>
  <si>
    <t>Latino</t>
  </si>
  <si>
    <t>David Barnes</t>
  </si>
  <si>
    <t>E04625</t>
  </si>
  <si>
    <t>Adam Dang</t>
  </si>
  <si>
    <t>E03680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</si>
  <si>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</si>
  <si>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</si>
  <si>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</si>
  <si>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</si>
  <si>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</si>
  <si>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</si>
  <si>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</si>
  <si>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</si>
  <si>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</si>
  <si>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E04545</t>
  </si>
  <si>
    <t>Abigail Mejia</t>
  </si>
  <si>
    <t>Quality Engineer</t>
  </si>
  <si>
    <t>Wyatt Chin</t>
  </si>
  <si>
    <t>Carson Lu</t>
  </si>
  <si>
    <t>Engineering Manager</t>
  </si>
  <si>
    <t>Name 3</t>
  </si>
  <si>
    <t>HLOOKUP(lookup_value,table_array,row_index_num,[range_lookup])</t>
  </si>
  <si>
    <t>For Hlookup() , table_array should start with row in which we have lookup_value.</t>
  </si>
  <si>
    <r>
      <rPr>
        <sz val="11"/>
        <color rgb="FFFF0000"/>
        <rFont val="Calibri"/>
        <family val="2"/>
        <scheme val="minor"/>
      </rPr>
      <t>Error:</t>
    </r>
    <r>
      <rPr>
        <sz val="11"/>
        <color theme="1"/>
        <rFont val="Calibri"/>
        <family val="2"/>
        <scheme val="minor"/>
      </rPr>
      <t xml:space="preserve"> Hlookup() can't search value to above row, or results #N/A</t>
    </r>
  </si>
  <si>
    <t>XlookUp(lookup_value,lookup_array,return_array,[if_not_found],[match_mode],[search_mode])</t>
  </si>
  <si>
    <t>ram</t>
  </si>
  <si>
    <t>Here [match_mode]=0 , [search_mode]=1 by default</t>
  </si>
  <si>
    <t>nitin</t>
  </si>
  <si>
    <t xml:space="preserve"> [match_mode]=0 - Exact match</t>
  </si>
  <si>
    <t>om</t>
  </si>
  <si>
    <t xml:space="preserve"> [match_mode]=-1 -&gt; Exact match or next smaller item</t>
  </si>
  <si>
    <t>rohan</t>
  </si>
  <si>
    <t xml:space="preserve"> [match_mode]=1 -&gt; Exact match or next larger item</t>
  </si>
  <si>
    <t>monoj kumar</t>
  </si>
  <si>
    <t>Here [search_mode]=-1 -&gt; search from last to first</t>
  </si>
  <si>
    <t>aayush rawant</t>
  </si>
  <si>
    <t xml:space="preserve"> [search_mode]=2 -&gt; Binary search (sorted ascending order)</t>
  </si>
  <si>
    <t>ramu</t>
  </si>
  <si>
    <t xml:space="preserve"> [search_mode]=-2 -&gt; Binary search (sorted descending order)</t>
  </si>
  <si>
    <t>naresh kumar</t>
  </si>
  <si>
    <t>om prakash</t>
  </si>
  <si>
    <t>sonu</t>
  </si>
  <si>
    <t>Unlike , Vlookup() which always searches rows to right side but can't search to left</t>
  </si>
  <si>
    <t>Xlookup()  can search rows to both left &amp; right side</t>
  </si>
  <si>
    <t>*kumar</t>
  </si>
  <si>
    <t>In this case, [match_mode]=2 -&gt; wild_card works</t>
  </si>
  <si>
    <t>o*</t>
  </si>
  <si>
    <t>Text/label</t>
  </si>
  <si>
    <t>Number</t>
  </si>
  <si>
    <t>Currency</t>
  </si>
  <si>
    <t>Accounting</t>
  </si>
  <si>
    <t>Date</t>
  </si>
  <si>
    <t>Time</t>
  </si>
  <si>
    <t>Percentage</t>
  </si>
  <si>
    <t>Fraction</t>
  </si>
  <si>
    <t>Scientific</t>
  </si>
  <si>
    <t>Custom</t>
  </si>
  <si>
    <t>Strings start from LHS</t>
  </si>
  <si>
    <t>Numbers start from RHS</t>
  </si>
  <si>
    <t>Date start from RHS</t>
  </si>
  <si>
    <t>Soumya</t>
  </si>
  <si>
    <t>Daisey</t>
  </si>
  <si>
    <t>Tuesday, 18 July,2023</t>
  </si>
  <si>
    <t>Jan 5 2015</t>
  </si>
  <si>
    <t>23</t>
  </si>
  <si>
    <t>+19400662153</t>
  </si>
  <si>
    <t>Above mentioned</t>
  </si>
  <si>
    <t>E5 -&gt; short date</t>
  </si>
  <si>
    <t>E6 -&gt; Long Date</t>
  </si>
  <si>
    <t>School Supplies Order</t>
  </si>
  <si>
    <t>Tax Rate</t>
  </si>
  <si>
    <t>Relative cell</t>
  </si>
  <si>
    <t>Absolute cell (F4 - Keyboard shortcut)</t>
  </si>
  <si>
    <t>Absolute cell</t>
  </si>
  <si>
    <t>Item</t>
  </si>
  <si>
    <t>Quantity</t>
  </si>
  <si>
    <t>Unit Price</t>
  </si>
  <si>
    <t>Total Price</t>
  </si>
  <si>
    <t>Total Price by Tax Rate</t>
  </si>
  <si>
    <t>Column1</t>
  </si>
  <si>
    <t>Notebook</t>
  </si>
  <si>
    <t>Pencils</t>
  </si>
  <si>
    <t>Binder</t>
  </si>
  <si>
    <t>Dividend Tabs</t>
  </si>
  <si>
    <t>White Board</t>
  </si>
  <si>
    <t>Expo Marker</t>
  </si>
  <si>
    <t>Safety Scissors</t>
  </si>
  <si>
    <t>Glue</t>
  </si>
  <si>
    <t>White-Out</t>
  </si>
  <si>
    <t>TOTAL</t>
  </si>
  <si>
    <t>RELATIVE - When dragging functions, the location of the input cells change relative to the location of the function.
ABSOLUTE - When dragging functions, the reference cell does NOT move as follows...
$A$1: Column and Row do NOT change when copied.
A$1: Row does NOT change when copied.
$A1: Column does NOT change when copied.
*** The $ placed before the letter or number of the cell creates an absolute reference.</t>
  </si>
  <si>
    <t>Category</t>
  </si>
  <si>
    <t>Sub Category</t>
  </si>
  <si>
    <t>Price</t>
  </si>
  <si>
    <t>Payment Mode</t>
  </si>
  <si>
    <t>Sum</t>
  </si>
  <si>
    <t>Sumif</t>
  </si>
  <si>
    <t>Sumifs</t>
  </si>
  <si>
    <t>Count</t>
  </si>
  <si>
    <t>Countif</t>
  </si>
  <si>
    <t>Countifs</t>
  </si>
  <si>
    <t>Food</t>
  </si>
  <si>
    <t>Zomato</t>
  </si>
  <si>
    <t>UPI</t>
  </si>
  <si>
    <t>19/7/2023</t>
  </si>
  <si>
    <t>Clothes</t>
  </si>
  <si>
    <t>Dress</t>
  </si>
  <si>
    <t>Cash</t>
  </si>
  <si>
    <t>SUM(D1:D20)</t>
  </si>
  <si>
    <t>Grocery</t>
  </si>
  <si>
    <t>Fruits and Veggies</t>
  </si>
  <si>
    <t>SUMIF(E1:E20,"UPI",D1:D20)</t>
  </si>
  <si>
    <t>24- 07-2023</t>
  </si>
  <si>
    <t>Milk</t>
  </si>
  <si>
    <t>Total of price by UPI payment mode</t>
  </si>
  <si>
    <t>27-07-2023</t>
  </si>
  <si>
    <t>Restaurant</t>
  </si>
  <si>
    <t>Chocolate</t>
  </si>
  <si>
    <t>SUMIFS(D1:D20,E1:E20,"UPI",B1:B20,"Food")</t>
  </si>
  <si>
    <t>17-07-2023</t>
  </si>
  <si>
    <t>Card</t>
  </si>
  <si>
    <t>Total of price by UPI payment mode of Food category</t>
  </si>
  <si>
    <t>23-07-2023</t>
  </si>
  <si>
    <t>Bills</t>
  </si>
  <si>
    <t>House Rent</t>
  </si>
  <si>
    <t>Mobile</t>
  </si>
  <si>
    <t>Essentials</t>
  </si>
  <si>
    <t>Shampoo</t>
  </si>
  <si>
    <t>SUMIFS(D1:D20,E1:E20,"Cash",B1:B20,"Food")</t>
  </si>
  <si>
    <t>25/7/2023</t>
  </si>
  <si>
    <t>Chai</t>
  </si>
  <si>
    <t>20-07-2023</t>
  </si>
  <si>
    <t>Diary</t>
  </si>
  <si>
    <t>COUNT(D1:D20)</t>
  </si>
  <si>
    <t>Cylinder</t>
  </si>
  <si>
    <t>CountIf(E1:E20,"Cash")</t>
  </si>
  <si>
    <t>18/7/2023</t>
  </si>
  <si>
    <t>Salt and Sugar</t>
  </si>
  <si>
    <t>19-07-2023</t>
  </si>
  <si>
    <t>CountIfs(E1:E20,"Cash",B1:B20,"Food")</t>
  </si>
  <si>
    <t>Food Oil</t>
  </si>
  <si>
    <t>15-07-2023</t>
  </si>
  <si>
    <t>Breast and Milk</t>
  </si>
  <si>
    <t>Today</t>
  </si>
  <si>
    <t>Now</t>
  </si>
  <si>
    <t>Day of Week</t>
  </si>
  <si>
    <t>Day</t>
  </si>
  <si>
    <t>Month</t>
  </si>
  <si>
    <t>Year</t>
  </si>
  <si>
    <t>Hour</t>
  </si>
  <si>
    <t>Mins</t>
  </si>
  <si>
    <t>Secs</t>
  </si>
  <si>
    <t>Date+3 days</t>
  </si>
  <si>
    <t>Date+ 3 months</t>
  </si>
  <si>
    <t>Date + 3 years</t>
  </si>
  <si>
    <t>Ctrl+1</t>
  </si>
  <si>
    <t>EDATE result , Number should be converted to Short Date</t>
  </si>
  <si>
    <t>Format cells -&gt;</t>
  </si>
  <si>
    <t>Number -&gt;</t>
  </si>
  <si>
    <t>Custom -&gt; dddd</t>
  </si>
  <si>
    <t>Prefix</t>
  </si>
  <si>
    <t>FirstName</t>
  </si>
  <si>
    <t>LastName</t>
  </si>
  <si>
    <t>Concatenate(A2," ",B2," ",C2)</t>
  </si>
  <si>
    <t>Lower(D2)</t>
  </si>
  <si>
    <t>Upper(E2)</t>
  </si>
  <si>
    <t>Proper (~Title)</t>
  </si>
  <si>
    <t>Length</t>
  </si>
  <si>
    <t>Left(i3,3)</t>
  </si>
  <si>
    <t>Right(I3,4)</t>
  </si>
  <si>
    <t>Mid(I2,2,3) ~ SUBSTR in SQL</t>
  </si>
  <si>
    <t>Find("o",G2)</t>
  </si>
  <si>
    <t>Search("O",G2)</t>
  </si>
  <si>
    <t>Replace(I2,2,1,"O")</t>
  </si>
  <si>
    <t>Substitute("G3","e","i")</t>
  </si>
  <si>
    <t>MR.</t>
  </si>
  <si>
    <t>JON</t>
  </si>
  <si>
    <t>YANG</t>
  </si>
  <si>
    <t>January</t>
  </si>
  <si>
    <t>EUGENE</t>
  </si>
  <si>
    <t>HUANG</t>
  </si>
  <si>
    <t>February</t>
  </si>
  <si>
    <t>FIND("O",G2)</t>
  </si>
  <si>
    <t>RUBEN</t>
  </si>
  <si>
    <t>TORRES</t>
  </si>
  <si>
    <t>March</t>
  </si>
  <si>
    <t>Case Sensitive Error</t>
  </si>
  <si>
    <t>Not Case Sensitive</t>
  </si>
  <si>
    <t>MS.</t>
  </si>
  <si>
    <t>CHRISTY</t>
  </si>
  <si>
    <t>ZHU</t>
  </si>
  <si>
    <t>April</t>
  </si>
  <si>
    <t>MRS.</t>
  </si>
  <si>
    <t>ELIZABETH</t>
  </si>
  <si>
    <t>JOHNSON</t>
  </si>
  <si>
    <t>May</t>
  </si>
  <si>
    <t>JULIO</t>
  </si>
  <si>
    <t>RUIZ</t>
  </si>
  <si>
    <t>June</t>
  </si>
  <si>
    <t>MARCO</t>
  </si>
  <si>
    <t>MEHTA</t>
  </si>
  <si>
    <t>July</t>
  </si>
  <si>
    <t>ROBIN</t>
  </si>
  <si>
    <t>VERHOFF</t>
  </si>
  <si>
    <t>August</t>
  </si>
  <si>
    <t>SHANNON</t>
  </si>
  <si>
    <t>CARLSON</t>
  </si>
  <si>
    <t>September</t>
  </si>
  <si>
    <t>JAQUELY</t>
  </si>
  <si>
    <t>SUAREZ</t>
  </si>
  <si>
    <t>October</t>
  </si>
  <si>
    <t>CURTIS</t>
  </si>
  <si>
    <t>LU</t>
  </si>
  <si>
    <t>November</t>
  </si>
  <si>
    <t>LAUREN</t>
  </si>
  <si>
    <t>WALKER</t>
  </si>
  <si>
    <t>December</t>
  </si>
  <si>
    <t>IAN</t>
  </si>
  <si>
    <t>JENKINS</t>
  </si>
  <si>
    <t>SYDNEY</t>
  </si>
  <si>
    <t>BENNETT</t>
  </si>
  <si>
    <t>CHLOE</t>
  </si>
  <si>
    <t>YOUNG</t>
  </si>
  <si>
    <t>WYATT</t>
  </si>
  <si>
    <t>HILL</t>
  </si>
  <si>
    <t>WANG</t>
  </si>
  <si>
    <t>CLARENCE</t>
  </si>
  <si>
    <t>RAI</t>
  </si>
  <si>
    <t>LUKE</t>
  </si>
  <si>
    <t>JAI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</si>
</sst>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&quot;$&quot;#,##0.00"/>
    <numFmt numFmtId="165" formatCode="_ [$₹-439]* #,##0.00_ ;_ [$₹-439]* \-#,##0.00_ ;_ [$₹-439]* &quot;-&quot;??_ ;_ @_ "/>
    <numFmt numFmtId="166" formatCode="[$-F400]h:mm:ss\ AM/PM"/>
    <numFmt numFmtId="167" formatCode="dd\ mmmm\ yyyy"/>
    <numFmt numFmtId="168" formatCode="[$-F800]dddd\,\ mmmm\ dd\,\ yyyy"/>
    <numFmt numFmtId="171" formatCode="[$-14009]dd\-mm\-yyyy;@"/>
    <numFmt numFmtId="172" formatCode="dddd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theme="1"/>
      <name val="Aptos Narrow"/>
      <family val="2"/>
    </font>
    <font>
      <sz val="11"/>
      <color rgb="FFFFFFFF"/>
      <name val="Aptos Narrow"/>
      <family val="2"/>
    </font>
    <font>
      <b/>
      <sz val="11"/>
      <color rgb="FF000000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DB18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3C7D22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9"/>
      </left>
      <right style="medium">
        <color rgb="FFFFFFFF"/>
      </right>
      <top style="thin">
        <color theme="9"/>
      </top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3" borderId="1" xfId="0" applyFill="1" applyBorder="1"/>
    <xf numFmtId="0" fontId="0" fillId="3" borderId="0" xfId="0" applyFill="1"/>
    <xf numFmtId="0" fontId="4" fillId="4" borderId="3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2" borderId="0" xfId="0" applyFill="1"/>
    <xf numFmtId="0" fontId="3" fillId="5" borderId="0" xfId="0" applyFon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12" fontId="0" fillId="0" borderId="0" xfId="0" applyNumberFormat="1"/>
    <xf numFmtId="11" fontId="0" fillId="0" borderId="0" xfId="0" applyNumberFormat="1"/>
    <xf numFmtId="167" fontId="0" fillId="0" borderId="0" xfId="0" applyNumberFormat="1"/>
    <xf numFmtId="14" fontId="0" fillId="0" borderId="0" xfId="0" applyNumberFormat="1"/>
    <xf numFmtId="168" fontId="0" fillId="0" borderId="0" xfId="0" applyNumberFormat="1"/>
    <xf numFmtId="15" fontId="0" fillId="0" borderId="0" xfId="0" applyNumberFormat="1"/>
    <xf numFmtId="0" fontId="0" fillId="0" borderId="0" xfId="0" quotePrefix="1"/>
    <xf numFmtId="3" fontId="0" fillId="0" borderId="0" xfId="0" applyNumberFormat="1"/>
    <xf numFmtId="0" fontId="5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0" xfId="0" applyFont="1"/>
    <xf numFmtId="0" fontId="7" fillId="6" borderId="0" xfId="0" applyFont="1" applyFill="1"/>
    <xf numFmtId="10" fontId="6" fillId="0" borderId="0" xfId="0" applyNumberFormat="1" applyFont="1"/>
    <xf numFmtId="0" fontId="8" fillId="0" borderId="0" xfId="0" applyFont="1"/>
    <xf numFmtId="8" fontId="6" fillId="0" borderId="0" xfId="0" applyNumberFormat="1" applyFont="1"/>
    <xf numFmtId="0" fontId="6" fillId="0" borderId="0" xfId="0" applyFont="1" applyAlignment="1">
      <alignment wrapText="1"/>
    </xf>
    <xf numFmtId="0" fontId="7" fillId="6" borderId="0" xfId="0" applyFont="1" applyFill="1" applyAlignment="1">
      <alignment horizontal="center"/>
    </xf>
    <xf numFmtId="0" fontId="2" fillId="7" borderId="7" xfId="0" applyFont="1" applyFill="1" applyBorder="1"/>
    <xf numFmtId="0" fontId="2" fillId="7" borderId="8" xfId="0" applyFont="1" applyFill="1" applyBorder="1"/>
    <xf numFmtId="0" fontId="2" fillId="7" borderId="0" xfId="0" applyFont="1" applyFill="1"/>
    <xf numFmtId="171" fontId="0" fillId="8" borderId="7" xfId="0" applyNumberFormat="1" applyFill="1" applyBorder="1" applyAlignment="1">
      <alignment horizontal="left"/>
    </xf>
    <xf numFmtId="0" fontId="0" fillId="8" borderId="8" xfId="0" applyFill="1" applyBorder="1"/>
    <xf numFmtId="0" fontId="0" fillId="8" borderId="8" xfId="0" applyFill="1" applyBorder="1" applyAlignment="1">
      <alignment horizontal="center"/>
    </xf>
    <xf numFmtId="171" fontId="0" fillId="0" borderId="7" xfId="0" applyNumberFormat="1" applyBorder="1" applyAlignment="1">
      <alignment horizontal="left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8" borderId="0" xfId="0" applyFill="1"/>
    <xf numFmtId="22" fontId="0" fillId="0" borderId="0" xfId="0" applyNumberFormat="1"/>
    <xf numFmtId="172" fontId="0" fillId="0" borderId="0" xfId="0" applyNumberFormat="1"/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fill>
        <patternFill patternType="solid">
          <fgColor rgb="FF000000"/>
          <bgColor rgb="FF3C7D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nctions%20in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 funcs"/>
      <sheetName val="ESD-2"/>
      <sheetName val="Date &amp; Time"/>
      <sheetName val="Count If, Sum If"/>
      <sheetName val="Relative, Absolute cell ref"/>
      <sheetName val="Datatypes"/>
      <sheetName val="Lookup"/>
      <sheetName val="Lookup 2"/>
      <sheetName val="Vlookup"/>
      <sheetName val="ESD_Masterfile"/>
      <sheetName val="Hlookup"/>
      <sheetName val="X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EEID</v>
          </cell>
          <cell r="B1" t="str">
            <v>Full Name</v>
          </cell>
          <cell r="C1" t="str">
            <v>Job Title</v>
          </cell>
          <cell r="D1" t="str">
            <v>Gender</v>
          </cell>
          <cell r="E1" t="str">
            <v>Ethnicity</v>
          </cell>
          <cell r="F1" t="str">
            <v>Age</v>
          </cell>
        </row>
        <row r="2">
          <cell r="A2" t="str">
            <v>E02387</v>
          </cell>
          <cell r="B2" t="str">
            <v>Emily Davis</v>
          </cell>
          <cell r="C2" t="str">
            <v>Sr. Manger</v>
          </cell>
          <cell r="D2" t="str">
            <v>Female</v>
          </cell>
          <cell r="E2" t="str">
            <v>Black</v>
          </cell>
          <cell r="F2">
            <v>55</v>
          </cell>
        </row>
        <row r="3">
          <cell r="A3" t="str">
            <v>E04105</v>
          </cell>
          <cell r="B3" t="str">
            <v>Theodore Dinh</v>
          </cell>
          <cell r="C3" t="str">
            <v>Technical Architect</v>
          </cell>
          <cell r="D3" t="str">
            <v>Male</v>
          </cell>
          <cell r="E3" t="str">
            <v>Asian</v>
          </cell>
          <cell r="F3">
            <v>59</v>
          </cell>
        </row>
        <row r="4">
          <cell r="A4" t="str">
            <v>E02572</v>
          </cell>
          <cell r="B4" t="str">
            <v>Luna Sanders</v>
          </cell>
          <cell r="C4" t="str">
            <v>Director</v>
          </cell>
          <cell r="D4" t="str">
            <v>Female</v>
          </cell>
          <cell r="E4" t="str">
            <v>Caucasian</v>
          </cell>
          <cell r="F4">
            <v>50</v>
          </cell>
        </row>
        <row r="5">
          <cell r="A5" t="str">
            <v>E02832</v>
          </cell>
          <cell r="B5" t="str">
            <v>Penelope Jordan</v>
          </cell>
          <cell r="C5" t="str">
            <v>Computer Systems Manager</v>
          </cell>
          <cell r="D5" t="str">
            <v>Female</v>
          </cell>
          <cell r="E5" t="str">
            <v>Caucasian</v>
          </cell>
          <cell r="F5">
            <v>26</v>
          </cell>
        </row>
        <row r="6">
          <cell r="A6" t="str">
            <v>E01639</v>
          </cell>
          <cell r="B6" t="str">
            <v>Austin Vo</v>
          </cell>
          <cell r="C6" t="str">
            <v>Sr. Analyst</v>
          </cell>
          <cell r="D6" t="str">
            <v>Male</v>
          </cell>
          <cell r="E6" t="str">
            <v>Asian</v>
          </cell>
          <cell r="F6">
            <v>55</v>
          </cell>
        </row>
        <row r="7">
          <cell r="A7" t="str">
            <v>E00644</v>
          </cell>
          <cell r="B7" t="str">
            <v>Joshua Gupta</v>
          </cell>
          <cell r="C7" t="str">
            <v>Account Representative</v>
          </cell>
          <cell r="D7" t="str">
            <v>Male</v>
          </cell>
          <cell r="E7" t="str">
            <v>Asian</v>
          </cell>
          <cell r="F7">
            <v>57</v>
          </cell>
        </row>
        <row r="8">
          <cell r="A8" t="str">
            <v>E01550</v>
          </cell>
          <cell r="B8" t="str">
            <v>Ruby Barnes</v>
          </cell>
          <cell r="C8" t="str">
            <v>Manager</v>
          </cell>
          <cell r="D8" t="str">
            <v>Female</v>
          </cell>
          <cell r="E8" t="str">
            <v>Caucasian</v>
          </cell>
          <cell r="F8">
            <v>27</v>
          </cell>
        </row>
        <row r="9">
          <cell r="A9" t="str">
            <v>E04332</v>
          </cell>
          <cell r="B9" t="str">
            <v>Luke Martin</v>
          </cell>
          <cell r="C9" t="str">
            <v>Analyst</v>
          </cell>
          <cell r="D9" t="str">
            <v>Male</v>
          </cell>
          <cell r="E9" t="str">
            <v>Black</v>
          </cell>
          <cell r="F9">
            <v>25</v>
          </cell>
        </row>
        <row r="10">
          <cell r="A10" t="str">
            <v>E04533</v>
          </cell>
          <cell r="B10" t="str">
            <v>Easton Bailey</v>
          </cell>
          <cell r="C10" t="str">
            <v>Manager</v>
          </cell>
          <cell r="D10" t="str">
            <v>Male</v>
          </cell>
          <cell r="E10" t="str">
            <v>Caucasian</v>
          </cell>
          <cell r="F10">
            <v>29</v>
          </cell>
        </row>
        <row r="11">
          <cell r="A11" t="str">
            <v>E03838</v>
          </cell>
          <cell r="B11" t="str">
            <v>Madeline Walker</v>
          </cell>
          <cell r="C11" t="str">
            <v>Sr. Analyst</v>
          </cell>
          <cell r="D11" t="str">
            <v>Female</v>
          </cell>
          <cell r="E11" t="str">
            <v>Caucasian</v>
          </cell>
          <cell r="F11">
            <v>34</v>
          </cell>
        </row>
        <row r="12">
          <cell r="A12" t="str">
            <v>E00591</v>
          </cell>
          <cell r="B12" t="str">
            <v>Savannah Ali</v>
          </cell>
          <cell r="C12" t="str">
            <v>Sr. Manger</v>
          </cell>
          <cell r="D12" t="str">
            <v>Female</v>
          </cell>
          <cell r="E12" t="str">
            <v>Asian</v>
          </cell>
          <cell r="F12">
            <v>36</v>
          </cell>
        </row>
        <row r="13">
          <cell r="A13" t="str">
            <v>E03344</v>
          </cell>
          <cell r="B13" t="str">
            <v>Camila Rogers</v>
          </cell>
          <cell r="C13" t="str">
            <v>Controls Engineer</v>
          </cell>
          <cell r="D13" t="str">
            <v>Female</v>
          </cell>
          <cell r="E13" t="str">
            <v>Caucasian</v>
          </cell>
          <cell r="F13">
            <v>27</v>
          </cell>
        </row>
        <row r="14">
          <cell r="A14" t="str">
            <v>E00530</v>
          </cell>
          <cell r="B14" t="str">
            <v>Eli Jones</v>
          </cell>
          <cell r="C14" t="str">
            <v>Manager</v>
          </cell>
          <cell r="D14" t="str">
            <v>Male</v>
          </cell>
          <cell r="E14" t="str">
            <v>Caucasian</v>
          </cell>
          <cell r="F14">
            <v>59</v>
          </cell>
        </row>
        <row r="15">
          <cell r="A15" t="str">
            <v>E04239</v>
          </cell>
          <cell r="B15" t="str">
            <v>Everleigh Ng</v>
          </cell>
          <cell r="C15" t="str">
            <v>Sr. Manger</v>
          </cell>
          <cell r="D15" t="str">
            <v>Female</v>
          </cell>
          <cell r="E15" t="str">
            <v>Asian</v>
          </cell>
          <cell r="F15">
            <v>51</v>
          </cell>
        </row>
        <row r="16">
          <cell r="A16" t="str">
            <v>E03496</v>
          </cell>
          <cell r="B16" t="str">
            <v>Robert Yang</v>
          </cell>
          <cell r="C16" t="str">
            <v>Sr. Analyst</v>
          </cell>
          <cell r="D16" t="str">
            <v>Male</v>
          </cell>
          <cell r="E16" t="str">
            <v>Asian</v>
          </cell>
          <cell r="F16">
            <v>31</v>
          </cell>
        </row>
        <row r="17">
          <cell r="A17" t="str">
            <v>E00549</v>
          </cell>
          <cell r="B17" t="str">
            <v>Isabella Xi</v>
          </cell>
          <cell r="C17" t="str">
            <v>Vice President</v>
          </cell>
          <cell r="D17" t="str">
            <v>Female</v>
          </cell>
          <cell r="E17" t="str">
            <v>Asian</v>
          </cell>
          <cell r="F17">
            <v>41</v>
          </cell>
        </row>
        <row r="18">
          <cell r="A18" t="str">
            <v>E00163</v>
          </cell>
          <cell r="B18" t="str">
            <v>Bella Powell</v>
          </cell>
          <cell r="C18" t="str">
            <v>Director</v>
          </cell>
          <cell r="D18" t="str">
            <v>Female</v>
          </cell>
          <cell r="E18" t="str">
            <v>Black</v>
          </cell>
          <cell r="F18">
            <v>65</v>
          </cell>
        </row>
        <row r="19">
          <cell r="A19" t="str">
            <v>E00884</v>
          </cell>
          <cell r="B19" t="str">
            <v>Camila Silva</v>
          </cell>
          <cell r="C19" t="str">
            <v>Sr. Manger</v>
          </cell>
          <cell r="D19" t="str">
            <v>Female</v>
          </cell>
          <cell r="E19" t="str">
            <v>Latino</v>
          </cell>
          <cell r="F19">
            <v>64</v>
          </cell>
        </row>
        <row r="20">
          <cell r="A20" t="str">
            <v>E04116</v>
          </cell>
          <cell r="B20" t="str">
            <v>David Barnes</v>
          </cell>
          <cell r="C20" t="str">
            <v>Director</v>
          </cell>
          <cell r="D20" t="str">
            <v>Male</v>
          </cell>
          <cell r="E20" t="str">
            <v>Caucasian</v>
          </cell>
          <cell r="F20">
            <v>64</v>
          </cell>
        </row>
        <row r="21">
          <cell r="A21" t="str">
            <v>E04625</v>
          </cell>
          <cell r="B21" t="str">
            <v>Adam Dang</v>
          </cell>
          <cell r="C21" t="str">
            <v>Director</v>
          </cell>
          <cell r="D21" t="str">
            <v>Male</v>
          </cell>
          <cell r="E21" t="str">
            <v>Asian</v>
          </cell>
          <cell r="F21">
            <v>45</v>
          </cell>
        </row>
        <row r="22">
          <cell r="A22" t="str">
            <v>E03680</v>
          </cell>
          <cell r="B22" t="str">
            <v>Elias Alvarado</v>
          </cell>
          <cell r="C22" t="str">
            <v>Sr. Manger</v>
          </cell>
          <cell r="D22" t="str">
            <v>Male</v>
          </cell>
          <cell r="E22" t="str">
            <v>Latino</v>
          </cell>
          <cell r="F22">
            <v>56</v>
          </cell>
        </row>
        <row r="23">
          <cell r="A23" t="str">
            <v>E04732</v>
          </cell>
          <cell r="B23" t="str">
            <v>Eva Rivera</v>
          </cell>
          <cell r="C23" t="str">
            <v>Director</v>
          </cell>
          <cell r="D23" t="str">
            <v>Female</v>
          </cell>
          <cell r="E23" t="str">
            <v>Latino</v>
          </cell>
          <cell r="F23">
            <v>36</v>
          </cell>
        </row>
        <row r="24">
          <cell r="A24" t="str">
            <v>E03484</v>
          </cell>
          <cell r="B24" t="str">
            <v>Logan Rivera</v>
          </cell>
          <cell r="C24" t="str">
            <v>Director</v>
          </cell>
          <cell r="D24" t="str">
            <v>Male</v>
          </cell>
          <cell r="E24" t="str">
            <v>Latino</v>
          </cell>
          <cell r="F24">
            <v>59</v>
          </cell>
        </row>
        <row r="25">
          <cell r="A25" t="str">
            <v>E00671</v>
          </cell>
          <cell r="B25" t="str">
            <v>Leonardo Dixon</v>
          </cell>
          <cell r="C25" t="str">
            <v>Analyst</v>
          </cell>
          <cell r="D25" t="str">
            <v>Male</v>
          </cell>
          <cell r="E25" t="str">
            <v>Caucasian</v>
          </cell>
          <cell r="F25">
            <v>37</v>
          </cell>
        </row>
        <row r="26">
          <cell r="A26" t="str">
            <v>E02071</v>
          </cell>
          <cell r="B26" t="str">
            <v>Mateo Her</v>
          </cell>
          <cell r="C26" t="str">
            <v>Vice President</v>
          </cell>
          <cell r="D26" t="str">
            <v>Male</v>
          </cell>
          <cell r="E26" t="str">
            <v>Asian</v>
          </cell>
          <cell r="F26">
            <v>44</v>
          </cell>
        </row>
        <row r="27">
          <cell r="A27" t="str">
            <v>E02206</v>
          </cell>
          <cell r="B27" t="str">
            <v>Jose Henderson</v>
          </cell>
          <cell r="C27" t="str">
            <v>Director</v>
          </cell>
          <cell r="D27" t="str">
            <v>Male</v>
          </cell>
          <cell r="E27" t="str">
            <v>Black</v>
          </cell>
          <cell r="F27">
            <v>41</v>
          </cell>
        </row>
        <row r="28">
          <cell r="A28" t="str">
            <v>E04545</v>
          </cell>
          <cell r="B28" t="str">
            <v>Abigail Mejia</v>
          </cell>
          <cell r="C28" t="str">
            <v>Quality Engineer</v>
          </cell>
          <cell r="D28" t="str">
            <v>Female</v>
          </cell>
          <cell r="E28" t="str">
            <v>Latino</v>
          </cell>
          <cell r="F28">
            <v>56</v>
          </cell>
        </row>
        <row r="29">
          <cell r="A29" t="str">
            <v>E00154</v>
          </cell>
          <cell r="B29" t="str">
            <v>Wyatt Chin</v>
          </cell>
          <cell r="C29" t="str">
            <v>Vice President</v>
          </cell>
          <cell r="D29" t="str">
            <v>Male</v>
          </cell>
          <cell r="E29" t="str">
            <v>Asian</v>
          </cell>
          <cell r="F29">
            <v>43</v>
          </cell>
        </row>
        <row r="30">
          <cell r="A30" t="str">
            <v>E03343</v>
          </cell>
          <cell r="B30" t="str">
            <v>Carson Lu</v>
          </cell>
          <cell r="C30" t="str">
            <v>Engineering Manager</v>
          </cell>
          <cell r="D30" t="str">
            <v>Male</v>
          </cell>
          <cell r="E30" t="str">
            <v>Asian</v>
          </cell>
          <cell r="F30">
            <v>64</v>
          </cell>
        </row>
      </sheetData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86FE6C-46A5-46D1-9DF1-B36E448E1C33}" name="Table3" displayName="Table3" ref="B5:G15" totalsRowShown="0" headerRowDxfId="8">
  <autoFilter ref="B5:G15" xr:uid="{FD86FE6C-46A5-46D1-9DF1-B36E448E1C33}"/>
  <tableColumns count="6">
    <tableColumn id="1" xr3:uid="{994B13F6-B180-4837-AE79-080413686D87}" name="Item"/>
    <tableColumn id="2" xr3:uid="{05643D65-85C9-41AC-8B60-279DEC2E5431}" name="Quantity"/>
    <tableColumn id="3" xr3:uid="{3C0E0B02-66FD-4364-9D48-FBA255A585DB}" name="Unit Price" dataDxfId="7"/>
    <tableColumn id="4" xr3:uid="{60F05440-81B8-4E34-939B-5112EAF91537}" name="Total Price" dataDxfId="6">
      <calculatedColumnFormula>C6*D6</calculatedColumnFormula>
    </tableColumn>
    <tableColumn id="5" xr3:uid="{383ED3D5-5FAC-405D-9A38-B8B735ED95B4}" name="Total Price by Tax Rate" dataDxfId="5">
      <calculatedColumnFormula>(C6*D6)*1+$E$3</calculatedColumnFormula>
    </tableColumn>
    <tableColumn id="6" xr3:uid="{8C9AF524-C481-42CF-BC73-7EBE987B211C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7BF7-8DC5-4BCE-90B4-2CC7FDDFD288}">
  <dimension ref="A1:P22"/>
  <sheetViews>
    <sheetView workbookViewId="0">
      <selection activeCell="B29" sqref="B29"/>
    </sheetView>
  </sheetViews>
  <sheetFormatPr defaultRowHeight="14.4"/>
  <cols>
    <col min="1" max="1" width="8" customWidth="1"/>
    <col min="2" max="2" width="12.109375" customWidth="1"/>
    <col min="3" max="3" width="13.21875" customWidth="1"/>
    <col min="4" max="4" width="22.6640625" customWidth="1"/>
    <col min="5" max="5" width="20.109375" customWidth="1"/>
    <col min="6" max="7" width="21.44140625" customWidth="1"/>
    <col min="12" max="12" width="16.33203125" customWidth="1"/>
    <col min="13" max="13" width="18.5546875" customWidth="1"/>
    <col min="14" max="14" width="16.77734375" customWidth="1"/>
  </cols>
  <sheetData>
    <row r="1" spans="1:16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247</v>
      </c>
      <c r="J1" t="s">
        <v>268</v>
      </c>
      <c r="K1" t="s">
        <v>269</v>
      </c>
      <c r="L1" t="s">
        <v>270</v>
      </c>
      <c r="M1" t="s">
        <v>271</v>
      </c>
      <c r="N1" t="s">
        <v>272</v>
      </c>
      <c r="O1" t="s">
        <v>273</v>
      </c>
      <c r="P1" t="s">
        <v>274</v>
      </c>
    </row>
    <row r="2" spans="1:16">
      <c r="A2" t="s">
        <v>275</v>
      </c>
      <c r="B2" t="s">
        <v>276</v>
      </c>
      <c r="C2" t="s">
        <v>277</v>
      </c>
      <c r="D2" t="str">
        <f>CONCATENATE(A2," ",B2," ",C2)</f>
        <v>MR. JON YANG</v>
      </c>
      <c r="E2" t="str">
        <f>LOWER(D2)</f>
        <v>mr. jon yang</v>
      </c>
      <c r="F2" t="str">
        <f>UPPER(E2)</f>
        <v>MR. JON YANG</v>
      </c>
      <c r="G2" t="str">
        <f>PROPER(F2)</f>
        <v>Mr. Jon Yang</v>
      </c>
      <c r="H2">
        <f>LEN(D2)</f>
        <v>12</v>
      </c>
      <c r="I2" t="s">
        <v>278</v>
      </c>
      <c r="J2" t="str">
        <f>LEFT(I2)</f>
        <v>J</v>
      </c>
      <c r="K2" t="str">
        <f>RIGHT(I2)</f>
        <v>y</v>
      </c>
      <c r="L2" t="str">
        <f>MID(I2,2,3)</f>
        <v>anu</v>
      </c>
      <c r="M2">
        <f>FIND("o",G2)</f>
        <v>6</v>
      </c>
      <c r="N2">
        <f>SEARCH("O",G2)</f>
        <v>6</v>
      </c>
      <c r="O2" t="str">
        <f>REPLACE(I2,2,1,"O")</f>
        <v>JOnuary</v>
      </c>
      <c r="P2" t="str">
        <f>SUBSTITUTE("G3"," ","_")</f>
        <v>G3</v>
      </c>
    </row>
    <row r="3" spans="1:16">
      <c r="A3" t="s">
        <v>275</v>
      </c>
      <c r="B3" t="s">
        <v>279</v>
      </c>
      <c r="C3" t="s">
        <v>280</v>
      </c>
      <c r="D3" t="str">
        <f t="shared" ref="D3:D20" si="0">CONCATENATE(A3," ",B3," ",C3)</f>
        <v>MR. EUGENE HUANG</v>
      </c>
      <c r="E3" t="str">
        <f>LOWER(D3)</f>
        <v>mr. eugene huang</v>
      </c>
      <c r="F3" t="str">
        <f>UPPER(E3)</f>
        <v>MR. EUGENE HUANG</v>
      </c>
      <c r="G3" t="str">
        <f>PROPER(F3)</f>
        <v>Mr. Eugene Huang</v>
      </c>
      <c r="H3">
        <f t="shared" ref="H3:H20" si="1">LEN(D3)</f>
        <v>16</v>
      </c>
      <c r="I3" t="s">
        <v>281</v>
      </c>
      <c r="J3" t="str">
        <f>LEFT(I3,3)</f>
        <v>Feb</v>
      </c>
      <c r="K3" t="str">
        <f>RIGHT(I3,4)</f>
        <v>uary</v>
      </c>
      <c r="L3" t="str">
        <f t="shared" ref="L3:L20" si="2">MID(I3,2,3)</f>
        <v>ebr</v>
      </c>
      <c r="M3" t="s">
        <v>282</v>
      </c>
      <c r="O3" t="str">
        <f>REPLACE(I2,2,2,"O")</f>
        <v>JOuary</v>
      </c>
    </row>
    <row r="4" spans="1:16">
      <c r="A4" t="s">
        <v>275</v>
      </c>
      <c r="B4" t="s">
        <v>283</v>
      </c>
      <c r="C4" t="s">
        <v>284</v>
      </c>
      <c r="D4" t="str">
        <f t="shared" si="0"/>
        <v>MR. RUBEN TORRES</v>
      </c>
      <c r="E4" t="str">
        <f t="shared" ref="E4:E20" si="3">LOWER(D4)</f>
        <v>mr. ruben torres</v>
      </c>
      <c r="F4" t="str">
        <f t="shared" ref="F4:F20" si="4">UPPER(E4)</f>
        <v>MR. RUBEN TORRES</v>
      </c>
      <c r="G4" t="str">
        <f t="shared" ref="G4:G20" si="5">PROPER(F4)</f>
        <v>Mr. Ruben Torres</v>
      </c>
      <c r="H4">
        <f t="shared" si="1"/>
        <v>16</v>
      </c>
      <c r="I4" t="s">
        <v>285</v>
      </c>
      <c r="J4" t="str">
        <f t="shared" ref="J4:J20" si="6">LEFT(I4,3)</f>
        <v>Mar</v>
      </c>
      <c r="K4" t="str">
        <f t="shared" ref="K4:K20" si="7">RIGHT(I4,4)</f>
        <v>arch</v>
      </c>
      <c r="L4" t="str">
        <f t="shared" si="2"/>
        <v>arc</v>
      </c>
      <c r="M4" s="45" t="s">
        <v>286</v>
      </c>
      <c r="N4" s="45" t="s">
        <v>287</v>
      </c>
    </row>
    <row r="5" spans="1:16">
      <c r="A5" t="s">
        <v>288</v>
      </c>
      <c r="B5" t="s">
        <v>289</v>
      </c>
      <c r="C5" t="s">
        <v>290</v>
      </c>
      <c r="D5" t="str">
        <f t="shared" si="0"/>
        <v>MS. CHRISTY ZHU</v>
      </c>
      <c r="E5" t="str">
        <f t="shared" si="3"/>
        <v>ms. christy zhu</v>
      </c>
      <c r="F5" t="str">
        <f t="shared" si="4"/>
        <v>MS. CHRISTY ZHU</v>
      </c>
      <c r="G5" t="str">
        <f t="shared" si="5"/>
        <v>Ms. Christy Zhu</v>
      </c>
      <c r="H5">
        <f t="shared" si="1"/>
        <v>15</v>
      </c>
      <c r="I5" t="s">
        <v>291</v>
      </c>
      <c r="J5" t="str">
        <f t="shared" si="6"/>
        <v>Apr</v>
      </c>
      <c r="K5" t="str">
        <f t="shared" si="7"/>
        <v>pril</v>
      </c>
      <c r="L5" t="str">
        <f t="shared" si="2"/>
        <v>pri</v>
      </c>
      <c r="M5">
        <f>FIND("s",E5)</f>
        <v>2</v>
      </c>
    </row>
    <row r="6" spans="1:16">
      <c r="A6" t="s">
        <v>292</v>
      </c>
      <c r="B6" t="s">
        <v>293</v>
      </c>
      <c r="C6" t="s">
        <v>294</v>
      </c>
      <c r="D6" t="str">
        <f t="shared" si="0"/>
        <v>MRS. ELIZABETH JOHNSON</v>
      </c>
      <c r="E6" t="str">
        <f t="shared" si="3"/>
        <v>mrs. elizabeth johnson</v>
      </c>
      <c r="F6" t="str">
        <f t="shared" si="4"/>
        <v>MRS. ELIZABETH JOHNSON</v>
      </c>
      <c r="G6" t="str">
        <f t="shared" si="5"/>
        <v>Mrs. Elizabeth Johnson</v>
      </c>
      <c r="H6">
        <f t="shared" si="1"/>
        <v>22</v>
      </c>
      <c r="I6" t="s">
        <v>295</v>
      </c>
      <c r="J6" t="str">
        <f t="shared" si="6"/>
        <v>May</v>
      </c>
      <c r="K6" t="str">
        <f t="shared" si="7"/>
        <v>May</v>
      </c>
      <c r="L6" t="str">
        <f t="shared" si="2"/>
        <v>ay</v>
      </c>
      <c r="M6">
        <f>FIND("s",E6)</f>
        <v>3</v>
      </c>
    </row>
    <row r="7" spans="1:16">
      <c r="A7" t="s">
        <v>275</v>
      </c>
      <c r="B7" t="s">
        <v>296</v>
      </c>
      <c r="C7" t="s">
        <v>297</v>
      </c>
      <c r="D7" t="str">
        <f t="shared" si="0"/>
        <v>MR. JULIO RUIZ</v>
      </c>
      <c r="E7" t="str">
        <f t="shared" si="3"/>
        <v>mr. julio ruiz</v>
      </c>
      <c r="F7" t="str">
        <f t="shared" si="4"/>
        <v>MR. JULIO RUIZ</v>
      </c>
      <c r="G7" t="str">
        <f t="shared" si="5"/>
        <v>Mr. Julio Ruiz</v>
      </c>
      <c r="H7">
        <f t="shared" si="1"/>
        <v>14</v>
      </c>
      <c r="I7" t="s">
        <v>298</v>
      </c>
      <c r="J7" t="str">
        <f t="shared" si="6"/>
        <v>Jun</v>
      </c>
      <c r="K7" t="str">
        <f t="shared" si="7"/>
        <v>June</v>
      </c>
      <c r="L7" t="str">
        <f t="shared" si="2"/>
        <v>une</v>
      </c>
      <c r="M7" t="e">
        <f>FIND("s",E7)</f>
        <v>#VALUE!</v>
      </c>
    </row>
    <row r="8" spans="1:16">
      <c r="A8" t="s">
        <v>275</v>
      </c>
      <c r="B8" t="s">
        <v>299</v>
      </c>
      <c r="C8" t="s">
        <v>300</v>
      </c>
      <c r="D8" t="str">
        <f t="shared" si="0"/>
        <v>MR. MARCO MEHTA</v>
      </c>
      <c r="E8" t="str">
        <f t="shared" si="3"/>
        <v>mr. marco mehta</v>
      </c>
      <c r="F8" t="str">
        <f t="shared" si="4"/>
        <v>MR. MARCO MEHTA</v>
      </c>
      <c r="G8" t="str">
        <f t="shared" si="5"/>
        <v>Mr. Marco Mehta</v>
      </c>
      <c r="H8">
        <f t="shared" si="1"/>
        <v>15</v>
      </c>
      <c r="I8" t="s">
        <v>301</v>
      </c>
      <c r="J8" t="str">
        <f t="shared" si="6"/>
        <v>Jul</v>
      </c>
      <c r="K8" t="str">
        <f t="shared" si="7"/>
        <v>July</v>
      </c>
      <c r="L8" t="str">
        <f t="shared" si="2"/>
        <v>uly</v>
      </c>
      <c r="M8" t="e">
        <f t="shared" ref="M8:M20" si="8">FIND("s",E8)</f>
        <v>#VALUE!</v>
      </c>
    </row>
    <row r="9" spans="1:16">
      <c r="A9" t="s">
        <v>292</v>
      </c>
      <c r="B9" t="s">
        <v>302</v>
      </c>
      <c r="C9" t="s">
        <v>303</v>
      </c>
      <c r="D9" t="str">
        <f t="shared" si="0"/>
        <v>MRS. ROBIN VERHOFF</v>
      </c>
      <c r="E9" t="str">
        <f t="shared" si="3"/>
        <v>mrs. robin verhoff</v>
      </c>
      <c r="F9" t="str">
        <f t="shared" si="4"/>
        <v>MRS. ROBIN VERHOFF</v>
      </c>
      <c r="G9" t="str">
        <f t="shared" si="5"/>
        <v>Mrs. Robin Verhoff</v>
      </c>
      <c r="H9">
        <f t="shared" si="1"/>
        <v>18</v>
      </c>
      <c r="I9" t="s">
        <v>304</v>
      </c>
      <c r="J9" t="str">
        <f t="shared" si="6"/>
        <v>Aug</v>
      </c>
      <c r="K9" t="str">
        <f t="shared" si="7"/>
        <v>gust</v>
      </c>
      <c r="L9" t="str">
        <f t="shared" si="2"/>
        <v>ugu</v>
      </c>
      <c r="M9">
        <f t="shared" si="8"/>
        <v>3</v>
      </c>
    </row>
    <row r="10" spans="1:16">
      <c r="A10" t="s">
        <v>275</v>
      </c>
      <c r="B10" t="s">
        <v>305</v>
      </c>
      <c r="C10" t="s">
        <v>306</v>
      </c>
      <c r="D10" t="str">
        <f t="shared" si="0"/>
        <v>MR. SHANNON CARLSON</v>
      </c>
      <c r="E10" t="str">
        <f t="shared" si="3"/>
        <v>mr. shannon carlson</v>
      </c>
      <c r="F10" t="str">
        <f t="shared" si="4"/>
        <v>MR. SHANNON CARLSON</v>
      </c>
      <c r="G10" t="str">
        <f t="shared" si="5"/>
        <v>Mr. Shannon Carlson</v>
      </c>
      <c r="H10">
        <f t="shared" si="1"/>
        <v>19</v>
      </c>
      <c r="I10" t="s">
        <v>307</v>
      </c>
      <c r="J10" t="str">
        <f t="shared" si="6"/>
        <v>Sep</v>
      </c>
      <c r="K10" t="str">
        <f t="shared" si="7"/>
        <v>mber</v>
      </c>
      <c r="L10" t="str">
        <f t="shared" si="2"/>
        <v>ept</v>
      </c>
      <c r="M10">
        <f t="shared" si="8"/>
        <v>5</v>
      </c>
    </row>
    <row r="11" spans="1:16">
      <c r="A11" t="s">
        <v>288</v>
      </c>
      <c r="B11" t="s">
        <v>308</v>
      </c>
      <c r="C11" t="s">
        <v>309</v>
      </c>
      <c r="D11" t="str">
        <f t="shared" si="0"/>
        <v>MS. JAQUELY SUAREZ</v>
      </c>
      <c r="E11" t="str">
        <f t="shared" si="3"/>
        <v>ms. jaquely suarez</v>
      </c>
      <c r="F11" t="str">
        <f t="shared" si="4"/>
        <v>MS. JAQUELY SUAREZ</v>
      </c>
      <c r="G11" t="str">
        <f t="shared" si="5"/>
        <v>Ms. Jaquely Suarez</v>
      </c>
      <c r="H11">
        <f t="shared" si="1"/>
        <v>18</v>
      </c>
      <c r="I11" t="s">
        <v>310</v>
      </c>
      <c r="J11" t="str">
        <f t="shared" si="6"/>
        <v>Oct</v>
      </c>
      <c r="K11" t="str">
        <f t="shared" si="7"/>
        <v>ober</v>
      </c>
      <c r="L11" t="str">
        <f t="shared" si="2"/>
        <v>cto</v>
      </c>
      <c r="M11">
        <f t="shared" si="8"/>
        <v>2</v>
      </c>
    </row>
    <row r="12" spans="1:16">
      <c r="A12" t="s">
        <v>275</v>
      </c>
      <c r="B12" t="s">
        <v>311</v>
      </c>
      <c r="C12" t="s">
        <v>312</v>
      </c>
      <c r="D12" t="str">
        <f t="shared" si="0"/>
        <v>MR. CURTIS LU</v>
      </c>
      <c r="E12" t="str">
        <f t="shared" si="3"/>
        <v>mr. curtis lu</v>
      </c>
      <c r="F12" t="str">
        <f t="shared" si="4"/>
        <v>MR. CURTIS LU</v>
      </c>
      <c r="G12" t="str">
        <f t="shared" si="5"/>
        <v>Mr. Curtis Lu</v>
      </c>
      <c r="H12">
        <f t="shared" si="1"/>
        <v>13</v>
      </c>
      <c r="I12" t="s">
        <v>313</v>
      </c>
      <c r="J12" t="str">
        <f t="shared" si="6"/>
        <v>Nov</v>
      </c>
      <c r="K12" t="str">
        <f t="shared" si="7"/>
        <v>mber</v>
      </c>
      <c r="L12" t="str">
        <f t="shared" si="2"/>
        <v>ove</v>
      </c>
      <c r="M12">
        <f t="shared" si="8"/>
        <v>10</v>
      </c>
    </row>
    <row r="13" spans="1:16">
      <c r="A13" t="s">
        <v>292</v>
      </c>
      <c r="B13" t="s">
        <v>314</v>
      </c>
      <c r="C13" t="s">
        <v>315</v>
      </c>
      <c r="D13" t="str">
        <f t="shared" si="0"/>
        <v>MRS. LAUREN WALKER</v>
      </c>
      <c r="E13" t="str">
        <f t="shared" si="3"/>
        <v>mrs. lauren walker</v>
      </c>
      <c r="F13" t="str">
        <f t="shared" si="4"/>
        <v>MRS. LAUREN WALKER</v>
      </c>
      <c r="G13" t="str">
        <f t="shared" si="5"/>
        <v>Mrs. Lauren Walker</v>
      </c>
      <c r="H13">
        <f t="shared" si="1"/>
        <v>18</v>
      </c>
      <c r="I13" t="s">
        <v>316</v>
      </c>
      <c r="J13" t="str">
        <f t="shared" si="6"/>
        <v>Dec</v>
      </c>
      <c r="K13" t="str">
        <f t="shared" si="7"/>
        <v>mber</v>
      </c>
      <c r="L13" t="str">
        <f t="shared" si="2"/>
        <v>ece</v>
      </c>
      <c r="M13">
        <f t="shared" si="8"/>
        <v>3</v>
      </c>
    </row>
    <row r="14" spans="1:16">
      <c r="A14" t="s">
        <v>292</v>
      </c>
      <c r="B14" t="s">
        <v>317</v>
      </c>
      <c r="C14" t="s">
        <v>318</v>
      </c>
      <c r="D14" t="str">
        <f t="shared" si="0"/>
        <v>MRS. IAN JENKINS</v>
      </c>
      <c r="E14" t="str">
        <f t="shared" si="3"/>
        <v>mrs. ian jenkins</v>
      </c>
      <c r="F14" t="str">
        <f t="shared" si="4"/>
        <v>MRS. IAN JENKINS</v>
      </c>
      <c r="G14" t="str">
        <f t="shared" si="5"/>
        <v>Mrs. Ian Jenkins</v>
      </c>
      <c r="H14">
        <f t="shared" si="1"/>
        <v>16</v>
      </c>
      <c r="I14" t="s">
        <v>278</v>
      </c>
      <c r="J14" t="str">
        <f t="shared" si="6"/>
        <v>Jan</v>
      </c>
      <c r="K14" t="str">
        <f t="shared" si="7"/>
        <v>uary</v>
      </c>
      <c r="L14" t="str">
        <f t="shared" si="2"/>
        <v>anu</v>
      </c>
      <c r="M14">
        <f t="shared" si="8"/>
        <v>3</v>
      </c>
    </row>
    <row r="15" spans="1:16">
      <c r="A15" t="s">
        <v>292</v>
      </c>
      <c r="B15" t="s">
        <v>319</v>
      </c>
      <c r="C15" t="s">
        <v>320</v>
      </c>
      <c r="D15" t="str">
        <f t="shared" si="0"/>
        <v>MRS. SYDNEY BENNETT</v>
      </c>
      <c r="E15" t="str">
        <f t="shared" si="3"/>
        <v>mrs. sydney bennett</v>
      </c>
      <c r="F15" t="str">
        <f t="shared" si="4"/>
        <v>MRS. SYDNEY BENNETT</v>
      </c>
      <c r="G15" t="str">
        <f t="shared" si="5"/>
        <v>Mrs. Sydney Bennett</v>
      </c>
      <c r="H15">
        <f t="shared" si="1"/>
        <v>19</v>
      </c>
      <c r="I15" t="s">
        <v>281</v>
      </c>
      <c r="J15" t="str">
        <f t="shared" si="6"/>
        <v>Feb</v>
      </c>
      <c r="K15" t="str">
        <f t="shared" si="7"/>
        <v>uary</v>
      </c>
      <c r="L15" t="str">
        <f t="shared" si="2"/>
        <v>ebr</v>
      </c>
      <c r="M15">
        <f t="shared" si="8"/>
        <v>3</v>
      </c>
    </row>
    <row r="16" spans="1:16">
      <c r="A16" t="s">
        <v>288</v>
      </c>
      <c r="B16" t="s">
        <v>321</v>
      </c>
      <c r="C16" t="s">
        <v>322</v>
      </c>
      <c r="D16" t="str">
        <f t="shared" si="0"/>
        <v>MS. CHLOE YOUNG</v>
      </c>
      <c r="E16" t="str">
        <f t="shared" si="3"/>
        <v>ms. chloe young</v>
      </c>
      <c r="F16" t="str">
        <f t="shared" si="4"/>
        <v>MS. CHLOE YOUNG</v>
      </c>
      <c r="G16" t="str">
        <f t="shared" si="5"/>
        <v>Ms. Chloe Young</v>
      </c>
      <c r="H16">
        <f t="shared" si="1"/>
        <v>15</v>
      </c>
      <c r="I16" t="s">
        <v>285</v>
      </c>
      <c r="J16" t="str">
        <f t="shared" si="6"/>
        <v>Mar</v>
      </c>
      <c r="K16" t="str">
        <f t="shared" si="7"/>
        <v>arch</v>
      </c>
      <c r="L16" t="str">
        <f t="shared" si="2"/>
        <v>arc</v>
      </c>
      <c r="M16">
        <f t="shared" si="8"/>
        <v>2</v>
      </c>
    </row>
    <row r="17" spans="1:13">
      <c r="A17" t="s">
        <v>275</v>
      </c>
      <c r="B17" t="s">
        <v>323</v>
      </c>
      <c r="C17" t="s">
        <v>324</v>
      </c>
      <c r="D17" t="str">
        <f t="shared" si="0"/>
        <v>MR. WYATT HILL</v>
      </c>
      <c r="E17" t="str">
        <f t="shared" si="3"/>
        <v>mr. wyatt hill</v>
      </c>
      <c r="F17" t="str">
        <f t="shared" si="4"/>
        <v>MR. WYATT HILL</v>
      </c>
      <c r="G17" t="str">
        <f t="shared" si="5"/>
        <v>Mr. Wyatt Hill</v>
      </c>
      <c r="H17">
        <f t="shared" si="1"/>
        <v>14</v>
      </c>
      <c r="I17" t="s">
        <v>291</v>
      </c>
      <c r="J17" t="str">
        <f t="shared" si="6"/>
        <v>Apr</v>
      </c>
      <c r="K17" t="str">
        <f t="shared" si="7"/>
        <v>pril</v>
      </c>
      <c r="L17" t="str">
        <f t="shared" si="2"/>
        <v>pri</v>
      </c>
      <c r="M17" t="e">
        <f>FIND("s",E17)</f>
        <v>#VALUE!</v>
      </c>
    </row>
    <row r="18" spans="1:13">
      <c r="A18" t="s">
        <v>292</v>
      </c>
      <c r="B18" t="s">
        <v>305</v>
      </c>
      <c r="C18" t="s">
        <v>325</v>
      </c>
      <c r="D18" t="str">
        <f t="shared" si="0"/>
        <v>MRS. SHANNON WANG</v>
      </c>
      <c r="E18" t="str">
        <f t="shared" si="3"/>
        <v>mrs. shannon wang</v>
      </c>
      <c r="F18" t="str">
        <f t="shared" si="4"/>
        <v>MRS. SHANNON WANG</v>
      </c>
      <c r="G18" t="str">
        <f t="shared" si="5"/>
        <v>Mrs. Shannon Wang</v>
      </c>
      <c r="H18">
        <f t="shared" si="1"/>
        <v>17</v>
      </c>
      <c r="I18" t="s">
        <v>295</v>
      </c>
      <c r="J18" t="str">
        <f t="shared" si="6"/>
        <v>May</v>
      </c>
      <c r="K18" t="str">
        <f t="shared" si="7"/>
        <v>May</v>
      </c>
      <c r="L18" t="str">
        <f t="shared" si="2"/>
        <v>ay</v>
      </c>
      <c r="M18">
        <f t="shared" si="8"/>
        <v>3</v>
      </c>
    </row>
    <row r="19" spans="1:13">
      <c r="A19" t="s">
        <v>275</v>
      </c>
      <c r="B19" t="s">
        <v>326</v>
      </c>
      <c r="C19" t="s">
        <v>327</v>
      </c>
      <c r="D19" t="str">
        <f t="shared" si="0"/>
        <v>MR. CLARENCE RAI</v>
      </c>
      <c r="E19" t="str">
        <f t="shared" si="3"/>
        <v>mr. clarence rai</v>
      </c>
      <c r="F19" t="str">
        <f t="shared" si="4"/>
        <v>MR. CLARENCE RAI</v>
      </c>
      <c r="G19" t="str">
        <f t="shared" si="5"/>
        <v>Mr. Clarence Rai</v>
      </c>
      <c r="H19">
        <f t="shared" si="1"/>
        <v>16</v>
      </c>
      <c r="I19" t="s">
        <v>298</v>
      </c>
      <c r="J19" t="str">
        <f t="shared" si="6"/>
        <v>Jun</v>
      </c>
      <c r="K19" t="str">
        <f t="shared" si="7"/>
        <v>June</v>
      </c>
      <c r="L19" t="str">
        <f t="shared" si="2"/>
        <v>une</v>
      </c>
      <c r="M19" t="e">
        <f t="shared" si="8"/>
        <v>#VALUE!</v>
      </c>
    </row>
    <row r="20" spans="1:13">
      <c r="A20" t="s">
        <v>275</v>
      </c>
      <c r="B20" t="s">
        <v>328</v>
      </c>
      <c r="C20" t="s">
        <v>329</v>
      </c>
      <c r="D20" t="str">
        <f t="shared" si="0"/>
        <v>MR. LUKE JAI</v>
      </c>
      <c r="E20" t="str">
        <f t="shared" si="3"/>
        <v>mr. luke jai</v>
      </c>
      <c r="F20" t="str">
        <f t="shared" si="4"/>
        <v>MR. LUKE JAI</v>
      </c>
      <c r="G20" t="str">
        <f t="shared" si="5"/>
        <v>Mr. Luke Jai</v>
      </c>
      <c r="H20">
        <f t="shared" si="1"/>
        <v>12</v>
      </c>
      <c r="I20" t="s">
        <v>301</v>
      </c>
      <c r="J20" t="str">
        <f t="shared" si="6"/>
        <v>Jul</v>
      </c>
      <c r="K20" t="str">
        <f t="shared" si="7"/>
        <v>July</v>
      </c>
      <c r="L20" t="str">
        <f t="shared" si="2"/>
        <v>uly</v>
      </c>
      <c r="M20" t="e">
        <f t="shared" si="8"/>
        <v>#VALUE!</v>
      </c>
    </row>
    <row r="22" spans="1:13">
      <c r="D22" t="str">
        <f>CONCATENATE(J27)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9D4ED-A689-4D37-B7FE-A75B719F033D}">
  <dimension ref="B2:J13"/>
  <sheetViews>
    <sheetView workbookViewId="0">
      <selection activeCell="E17" sqref="E17"/>
    </sheetView>
  </sheetViews>
  <sheetFormatPr defaultRowHeight="14.4"/>
  <cols>
    <col min="2" max="2" width="13.6640625" customWidth="1"/>
    <col min="5" max="5" width="14.21875" customWidth="1"/>
  </cols>
  <sheetData>
    <row r="2" spans="2:10">
      <c r="B2" s="1" t="s">
        <v>1</v>
      </c>
      <c r="C2" s="2" t="s">
        <v>20</v>
      </c>
      <c r="D2" s="2" t="s">
        <v>19</v>
      </c>
      <c r="E2" s="2" t="s">
        <v>12</v>
      </c>
      <c r="F2" s="2" t="s">
        <v>17</v>
      </c>
      <c r="G2" s="2" t="s">
        <v>15</v>
      </c>
      <c r="H2" s="2" t="s">
        <v>13</v>
      </c>
      <c r="I2" s="2" t="s">
        <v>10</v>
      </c>
      <c r="J2" s="2" t="s">
        <v>6</v>
      </c>
    </row>
    <row r="3" spans="2:10">
      <c r="B3" s="1" t="s">
        <v>2</v>
      </c>
      <c r="C3" s="2" t="s">
        <v>21</v>
      </c>
      <c r="D3" s="2" t="s">
        <v>11</v>
      </c>
      <c r="E3" s="2" t="s">
        <v>120</v>
      </c>
      <c r="F3" s="2" t="s">
        <v>18</v>
      </c>
      <c r="G3" s="2" t="s">
        <v>16</v>
      </c>
      <c r="H3" s="2" t="s">
        <v>14</v>
      </c>
      <c r="I3" s="2" t="s">
        <v>11</v>
      </c>
      <c r="J3" s="2" t="s">
        <v>9</v>
      </c>
    </row>
    <row r="4" spans="2:10">
      <c r="B4" s="1" t="s">
        <v>3</v>
      </c>
      <c r="C4" s="2">
        <v>320</v>
      </c>
      <c r="D4" s="2">
        <v>310</v>
      </c>
      <c r="E4" s="2">
        <v>300</v>
      </c>
      <c r="F4" s="2">
        <v>290</v>
      </c>
      <c r="G4" s="2">
        <v>280</v>
      </c>
      <c r="H4" s="2">
        <v>270</v>
      </c>
      <c r="I4" s="2">
        <v>310</v>
      </c>
      <c r="J4" s="2">
        <v>300</v>
      </c>
    </row>
    <row r="6" spans="2:10">
      <c r="B6" s="1" t="s">
        <v>1</v>
      </c>
      <c r="C6" s="2" t="s">
        <v>12</v>
      </c>
      <c r="E6" s="1" t="s">
        <v>2</v>
      </c>
      <c r="F6" s="2" t="s">
        <v>16</v>
      </c>
    </row>
    <row r="7" spans="2:10">
      <c r="B7" s="1" t="s">
        <v>2</v>
      </c>
      <c r="C7" s="2" t="str">
        <f>HLOOKUP(C6,B2:J4,2,FALSE)</f>
        <v>Name 3</v>
      </c>
      <c r="E7" s="1" t="s">
        <v>3</v>
      </c>
      <c r="F7" s="2">
        <f>HLOOKUP(F6,C3:J4,2,0)</f>
        <v>280</v>
      </c>
    </row>
    <row r="8" spans="2:10">
      <c r="B8" s="1" t="s">
        <v>3</v>
      </c>
      <c r="C8" s="2">
        <f>HLOOKUP(C6,C2:J4,3,FALSE)</f>
        <v>300</v>
      </c>
    </row>
    <row r="9" spans="2:10">
      <c r="E9" t="s">
        <v>121</v>
      </c>
    </row>
    <row r="10" spans="2:10">
      <c r="E10" t="s">
        <v>122</v>
      </c>
    </row>
    <row r="11" spans="2:10">
      <c r="B11" s="1" t="s">
        <v>2</v>
      </c>
      <c r="C11" s="2" t="s">
        <v>18</v>
      </c>
      <c r="E11" t="s">
        <v>123</v>
      </c>
    </row>
    <row r="12" spans="2:10">
      <c r="B12" s="10" t="s">
        <v>1</v>
      </c>
      <c r="C12" t="e">
        <f>HLOOKUP("Name7",C2:J4,1,FALSE)</f>
        <v>#N/A</v>
      </c>
    </row>
    <row r="13" spans="2:10">
      <c r="C13" t="str">
        <f>IFERROR(HLOOKUP("Name7",C2:J4,1,FALSE),"Not found")</f>
        <v>Not found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2C1D-D13A-4F31-80E4-4AA8386DDE4D}">
  <dimension ref="B1:I22"/>
  <sheetViews>
    <sheetView workbookViewId="0">
      <selection activeCell="H26" sqref="H26"/>
    </sheetView>
  </sheetViews>
  <sheetFormatPr defaultRowHeight="14.4"/>
  <cols>
    <col min="2" max="2" width="11.88671875" customWidth="1"/>
    <col min="3" max="3" width="14" bestFit="1" customWidth="1"/>
    <col min="6" max="6" width="13.21875" customWidth="1"/>
  </cols>
  <sheetData>
    <row r="1" spans="2:9">
      <c r="F1" t="s">
        <v>124</v>
      </c>
    </row>
    <row r="2" spans="2:9">
      <c r="B2" s="1" t="s">
        <v>1</v>
      </c>
      <c r="C2" s="1" t="s">
        <v>2</v>
      </c>
      <c r="D2" s="1" t="s">
        <v>3</v>
      </c>
      <c r="F2" s="1" t="s">
        <v>1</v>
      </c>
      <c r="G2" s="1" t="s">
        <v>3</v>
      </c>
    </row>
    <row r="3" spans="2:9">
      <c r="B3" s="2" t="s">
        <v>4</v>
      </c>
      <c r="C3" s="2" t="s">
        <v>125</v>
      </c>
      <c r="D3" s="2">
        <v>230</v>
      </c>
      <c r="F3" s="2" t="s">
        <v>13</v>
      </c>
      <c r="G3" s="2">
        <f>_xlfn.XLOOKUP(F3,B2:B12,D2:D12,"Not Found")</f>
        <v>270</v>
      </c>
      <c r="H3" t="s">
        <v>126</v>
      </c>
    </row>
    <row r="4" spans="2:9">
      <c r="B4" s="2" t="s">
        <v>7</v>
      </c>
      <c r="C4" s="2" t="s">
        <v>127</v>
      </c>
      <c r="D4" s="2">
        <v>240</v>
      </c>
      <c r="F4" t="s">
        <v>32</v>
      </c>
      <c r="G4" t="str">
        <f>_xlfn.XLOOKUP(F4,B2:B12,D2:D12,"Not Found",0)</f>
        <v>Not Found</v>
      </c>
      <c r="H4" t="s">
        <v>128</v>
      </c>
    </row>
    <row r="5" spans="2:9">
      <c r="B5" s="2" t="s">
        <v>6</v>
      </c>
      <c r="C5" s="2" t="s">
        <v>129</v>
      </c>
      <c r="D5" s="2">
        <v>300</v>
      </c>
      <c r="G5">
        <f>_xlfn.XLOOKUP(F4,B2:B12,D2:D12,"Not Found",-1)</f>
        <v>310</v>
      </c>
      <c r="H5" t="s">
        <v>130</v>
      </c>
    </row>
    <row r="6" spans="2:9">
      <c r="B6" s="2" t="s">
        <v>10</v>
      </c>
      <c r="C6" s="2" t="s">
        <v>131</v>
      </c>
      <c r="D6" s="2">
        <v>310</v>
      </c>
      <c r="G6">
        <f>_xlfn.XLOOKUP(F4,B2:B12,D2:D12,"Not Found",1)</f>
        <v>270</v>
      </c>
      <c r="H6" t="s">
        <v>132</v>
      </c>
    </row>
    <row r="7" spans="2:9">
      <c r="B7" s="2" t="s">
        <v>13</v>
      </c>
      <c r="C7" s="2" t="s">
        <v>133</v>
      </c>
      <c r="D7" s="2">
        <v>270</v>
      </c>
      <c r="G7">
        <f>_xlfn.XLOOKUP(F3,B2:B12,D2:D12,"Not Found",,-1)</f>
        <v>290</v>
      </c>
      <c r="H7" t="s">
        <v>134</v>
      </c>
    </row>
    <row r="8" spans="2:9">
      <c r="B8" s="2" t="s">
        <v>15</v>
      </c>
      <c r="C8" s="2" t="s">
        <v>135</v>
      </c>
      <c r="D8" s="2">
        <v>280</v>
      </c>
      <c r="G8">
        <f>_xlfn.XLOOKUP(F3,B2:B12,D2:D12,"Not Found",,2)</f>
        <v>270</v>
      </c>
      <c r="H8" t="s">
        <v>136</v>
      </c>
    </row>
    <row r="9" spans="2:9">
      <c r="B9" s="2" t="s">
        <v>13</v>
      </c>
      <c r="C9" s="2" t="s">
        <v>137</v>
      </c>
      <c r="D9" s="2">
        <v>290</v>
      </c>
      <c r="G9">
        <f>_xlfn.XLOOKUP(F3,B2:B12,D2:D12,"Not Found",,-2)</f>
        <v>270</v>
      </c>
      <c r="H9" t="s">
        <v>138</v>
      </c>
    </row>
    <row r="10" spans="2:9">
      <c r="B10" s="2" t="s">
        <v>12</v>
      </c>
      <c r="C10" s="2" t="s">
        <v>139</v>
      </c>
      <c r="D10" s="2">
        <v>300</v>
      </c>
    </row>
    <row r="11" spans="2:9">
      <c r="B11" s="2" t="s">
        <v>19</v>
      </c>
      <c r="C11" s="2" t="s">
        <v>140</v>
      </c>
      <c r="D11" s="2">
        <v>310</v>
      </c>
    </row>
    <row r="12" spans="2:9">
      <c r="B12" s="2" t="s">
        <v>20</v>
      </c>
      <c r="C12" s="2" t="s">
        <v>141</v>
      </c>
      <c r="D12" s="2">
        <v>320</v>
      </c>
    </row>
    <row r="13" spans="2:9">
      <c r="F13" s="1" t="s">
        <v>1</v>
      </c>
      <c r="G13" s="1" t="s">
        <v>2</v>
      </c>
      <c r="H13" s="1" t="s">
        <v>3</v>
      </c>
    </row>
    <row r="14" spans="2:9">
      <c r="F14" s="2" t="s">
        <v>15</v>
      </c>
      <c r="G14" s="2" t="str">
        <f>_xlfn.XLOOKUP($F$14,$B$2:$B$12,C2:C12)</f>
        <v>aayush rawant</v>
      </c>
      <c r="H14" s="2">
        <f>_xlfn.XLOOKUP($F$14,$B$2:$B$12,D2:D12)</f>
        <v>280</v>
      </c>
    </row>
    <row r="16" spans="2:9">
      <c r="F16" s="1" t="s">
        <v>2</v>
      </c>
      <c r="G16" s="1" t="s">
        <v>1</v>
      </c>
      <c r="I16" t="s">
        <v>142</v>
      </c>
    </row>
    <row r="17" spans="6:9">
      <c r="F17" t="s">
        <v>131</v>
      </c>
      <c r="G17" t="str">
        <f>_xlfn.XLOOKUP(F17,C2:C12,B2:B12)</f>
        <v>P004</v>
      </c>
      <c r="I17" t="s">
        <v>143</v>
      </c>
    </row>
    <row r="18" spans="6:9">
      <c r="F18" t="s">
        <v>144</v>
      </c>
      <c r="G18" t="e">
        <f>_xlfn.XLOOKUP(F18,C2:C12,B2:B12)</f>
        <v>#N/A</v>
      </c>
    </row>
    <row r="19" spans="6:9">
      <c r="F19" t="s">
        <v>144</v>
      </c>
      <c r="G19" t="str">
        <f>_xlfn.XLOOKUP(F19,$C$2:$C$12,$B$2:$B$12,,2)</f>
        <v>P005</v>
      </c>
      <c r="I19" t="s">
        <v>145</v>
      </c>
    </row>
    <row r="20" spans="6:9">
      <c r="F20" t="s">
        <v>146</v>
      </c>
      <c r="G20" t="str">
        <f>_xlfn.XLOOKUP(F20,$C$2:$C$12,$B$2:$B$12,,2)</f>
        <v>P003</v>
      </c>
    </row>
    <row r="21" spans="6:9">
      <c r="F21" t="s">
        <v>144</v>
      </c>
      <c r="G21" t="str">
        <f>_xlfn.XLOOKUP(F21,$C$2:$C$12,$B$2:$B$12,,2,-1)</f>
        <v>P008</v>
      </c>
    </row>
    <row r="22" spans="6:9">
      <c r="F22" t="s">
        <v>146</v>
      </c>
      <c r="G22" t="str">
        <f>_xlfn.XLOOKUP(F22,$C$2:$C$12,$B$2:$B$12,,2,-1)</f>
        <v>P009</v>
      </c>
    </row>
  </sheetData>
  <dataValidations count="1">
    <dataValidation type="list" allowBlank="1" showInputMessage="1" showErrorMessage="1" sqref="F3 F14" xr:uid="{13CA5D97-163C-4382-86AE-25CA5E263C2A}">
      <formula1>$B$3:$B$12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E964C-04CA-4E99-832D-8B040D5B30ED}">
  <dimension ref="A1:M6"/>
  <sheetViews>
    <sheetView topLeftCell="F1" workbookViewId="0">
      <selection activeCell="I16" sqref="I16"/>
    </sheetView>
  </sheetViews>
  <sheetFormatPr defaultRowHeight="14.4"/>
  <cols>
    <col min="1" max="1" width="11.77734375" customWidth="1"/>
    <col min="2" max="3" width="19.21875" customWidth="1"/>
    <col min="7" max="7" width="10.33203125" bestFit="1" customWidth="1"/>
    <col min="9" max="9" width="15.88671875" bestFit="1" customWidth="1"/>
    <col min="11" max="11" width="12.109375" customWidth="1"/>
    <col min="12" max="12" width="15.6640625" customWidth="1"/>
    <col min="13" max="13" width="14" customWidth="1"/>
  </cols>
  <sheetData>
    <row r="1" spans="1:13">
      <c r="A1" t="s">
        <v>243</v>
      </c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151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</row>
    <row r="2" spans="1:13">
      <c r="A2" s="19">
        <f ca="1">TODAY()</f>
        <v>45499</v>
      </c>
      <c r="B2" s="43">
        <f ca="1">NOW()</f>
        <v>45499.074025694441</v>
      </c>
      <c r="C2" s="44">
        <f ca="1">NOW()</f>
        <v>45499.074025694441</v>
      </c>
      <c r="D2">
        <f ca="1">DAY(B2)</f>
        <v>26</v>
      </c>
      <c r="E2">
        <f ca="1">MONTH(B2)</f>
        <v>7</v>
      </c>
      <c r="F2">
        <f ca="1">YEAR(B2)</f>
        <v>2024</v>
      </c>
      <c r="H2">
        <f ca="1">HOUR(B2)</f>
        <v>1</v>
      </c>
      <c r="I2" s="43">
        <f ca="1">MINUTE(B2)</f>
        <v>46</v>
      </c>
      <c r="J2">
        <f ca="1">SECOND(B2)</f>
        <v>36</v>
      </c>
      <c r="K2" s="19">
        <f ca="1">A2-3</f>
        <v>45496</v>
      </c>
      <c r="L2" s="19">
        <f ca="1">EDATE(A2,3)</f>
        <v>45591</v>
      </c>
      <c r="M2" s="19">
        <f ca="1">EDATE(A2,(12*3))</f>
        <v>46594</v>
      </c>
    </row>
    <row r="3" spans="1:13">
      <c r="C3" s="45" t="s">
        <v>255</v>
      </c>
      <c r="D3">
        <v>18</v>
      </c>
      <c r="E3">
        <v>6</v>
      </c>
      <c r="F3">
        <v>2023</v>
      </c>
      <c r="G3" s="19">
        <f>DATE(F3,E3,D3)</f>
        <v>45095</v>
      </c>
      <c r="L3" s="45" t="s">
        <v>256</v>
      </c>
    </row>
    <row r="4" spans="1:13">
      <c r="C4" s="45" t="s">
        <v>257</v>
      </c>
    </row>
    <row r="5" spans="1:13">
      <c r="C5" s="45" t="s">
        <v>258</v>
      </c>
    </row>
    <row r="6" spans="1:13">
      <c r="C6" s="45" t="s">
        <v>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5AAE-49A2-44E7-B2C0-BDDF3161C8B0}">
  <dimension ref="A1:K20"/>
  <sheetViews>
    <sheetView workbookViewId="0">
      <selection activeCell="C24" sqref="C24"/>
    </sheetView>
  </sheetViews>
  <sheetFormatPr defaultRowHeight="14.4"/>
  <cols>
    <col min="1" max="1" width="15.6640625" customWidth="1"/>
    <col min="2" max="2" width="13.6640625" customWidth="1"/>
    <col min="3" max="3" width="18.5546875" customWidth="1"/>
    <col min="4" max="4" width="10" customWidth="1"/>
    <col min="5" max="5" width="22.21875" customWidth="1"/>
    <col min="6" max="6" width="12.21875" customWidth="1"/>
  </cols>
  <sheetData>
    <row r="1" spans="1:11">
      <c r="A1" s="33" t="s">
        <v>151</v>
      </c>
      <c r="B1" s="34" t="s">
        <v>191</v>
      </c>
      <c r="C1" s="34" t="s">
        <v>192</v>
      </c>
      <c r="D1" s="34" t="s">
        <v>193</v>
      </c>
      <c r="E1" s="34" t="s">
        <v>194</v>
      </c>
      <c r="F1" s="35" t="s">
        <v>195</v>
      </c>
      <c r="G1" s="35" t="s">
        <v>196</v>
      </c>
      <c r="H1" s="35" t="s">
        <v>197</v>
      </c>
      <c r="I1" s="35" t="s">
        <v>198</v>
      </c>
      <c r="J1" s="35" t="s">
        <v>199</v>
      </c>
      <c r="K1" s="35" t="s">
        <v>200</v>
      </c>
    </row>
    <row r="2" spans="1:11">
      <c r="A2" s="36">
        <v>45542</v>
      </c>
      <c r="B2" s="37" t="s">
        <v>201</v>
      </c>
      <c r="C2" s="37" t="s">
        <v>202</v>
      </c>
      <c r="D2" s="38">
        <v>300</v>
      </c>
      <c r="E2" s="37" t="s">
        <v>203</v>
      </c>
      <c r="F2">
        <f>SUM(D1:D20)</f>
        <v>25036</v>
      </c>
      <c r="G2">
        <f>SUMIF(E1:E20,"UPI",D1:D20)</f>
        <v>22970</v>
      </c>
      <c r="H2">
        <f>SUMIFS(D1:D20,E1:E20,"UPI",B1:B20,"Food")</f>
        <v>1310</v>
      </c>
      <c r="I2">
        <f>COUNT(D1:D20)</f>
        <v>19</v>
      </c>
      <c r="J2">
        <f>COUNTIF(E1:E20,"Cash")</f>
        <v>5</v>
      </c>
      <c r="K2">
        <f>COUNTIFS(E1:E20,"Cash",B1:B20,"Food")</f>
        <v>2</v>
      </c>
    </row>
    <row r="3" spans="1:11">
      <c r="A3" s="39" t="s">
        <v>204</v>
      </c>
      <c r="B3" s="40" t="s">
        <v>205</v>
      </c>
      <c r="C3" s="40" t="s">
        <v>206</v>
      </c>
      <c r="D3" s="41">
        <v>1000</v>
      </c>
      <c r="E3" s="40" t="s">
        <v>207</v>
      </c>
      <c r="F3" t="s">
        <v>208</v>
      </c>
    </row>
    <row r="4" spans="1:11">
      <c r="A4" s="36">
        <v>44964</v>
      </c>
      <c r="B4" s="37" t="s">
        <v>209</v>
      </c>
      <c r="C4" s="37" t="s">
        <v>210</v>
      </c>
      <c r="D4" s="38">
        <v>400</v>
      </c>
      <c r="E4" s="37" t="s">
        <v>207</v>
      </c>
      <c r="G4" s="42" t="s">
        <v>211</v>
      </c>
    </row>
    <row r="5" spans="1:11">
      <c r="A5" s="39" t="s">
        <v>212</v>
      </c>
      <c r="B5" s="40" t="s">
        <v>209</v>
      </c>
      <c r="C5" s="40" t="s">
        <v>213</v>
      </c>
      <c r="D5" s="41">
        <v>26</v>
      </c>
      <c r="E5" s="40" t="s">
        <v>203</v>
      </c>
      <c r="G5" t="s">
        <v>214</v>
      </c>
    </row>
    <row r="6" spans="1:11">
      <c r="A6" s="36" t="s">
        <v>215</v>
      </c>
      <c r="B6" s="37" t="s">
        <v>201</v>
      </c>
      <c r="C6" s="37" t="s">
        <v>216</v>
      </c>
      <c r="D6" s="38">
        <v>890</v>
      </c>
      <c r="E6" s="37" t="s">
        <v>203</v>
      </c>
    </row>
    <row r="7" spans="1:11">
      <c r="A7" s="39">
        <v>45033</v>
      </c>
      <c r="B7" s="40" t="s">
        <v>201</v>
      </c>
      <c r="C7" s="40" t="s">
        <v>217</v>
      </c>
      <c r="D7" s="41">
        <v>100</v>
      </c>
      <c r="E7" s="40" t="s">
        <v>203</v>
      </c>
      <c r="H7" t="s">
        <v>218</v>
      </c>
    </row>
    <row r="8" spans="1:11">
      <c r="A8" s="36" t="s">
        <v>219</v>
      </c>
      <c r="B8" s="37" t="s">
        <v>201</v>
      </c>
      <c r="C8" s="37" t="s">
        <v>209</v>
      </c>
      <c r="D8" s="38">
        <v>30</v>
      </c>
      <c r="E8" s="37" t="s">
        <v>220</v>
      </c>
      <c r="H8" t="s">
        <v>221</v>
      </c>
    </row>
    <row r="9" spans="1:11">
      <c r="A9" s="39" t="s">
        <v>222</v>
      </c>
      <c r="B9" s="40" t="s">
        <v>223</v>
      </c>
      <c r="C9" s="40" t="s">
        <v>224</v>
      </c>
      <c r="D9" s="41">
        <v>16000</v>
      </c>
      <c r="E9" s="40" t="s">
        <v>203</v>
      </c>
    </row>
    <row r="10" spans="1:11">
      <c r="A10" s="36">
        <v>44933</v>
      </c>
      <c r="B10" s="37" t="s">
        <v>223</v>
      </c>
      <c r="C10" s="37" t="s">
        <v>225</v>
      </c>
      <c r="D10" s="38">
        <v>1650</v>
      </c>
      <c r="E10" s="37" t="s">
        <v>203</v>
      </c>
      <c r="H10">
        <f>SUMIFS(D1:D20,E1:E20,"Cash",B1:B20,"Food")</f>
        <v>586</v>
      </c>
    </row>
    <row r="11" spans="1:11">
      <c r="A11" s="39">
        <v>45145</v>
      </c>
      <c r="B11" s="40" t="s">
        <v>226</v>
      </c>
      <c r="C11" s="40" t="s">
        <v>227</v>
      </c>
      <c r="D11" s="41">
        <v>780</v>
      </c>
      <c r="E11" s="40" t="s">
        <v>203</v>
      </c>
      <c r="H11" t="s">
        <v>228</v>
      </c>
    </row>
    <row r="12" spans="1:11">
      <c r="A12" s="36" t="s">
        <v>229</v>
      </c>
      <c r="B12" s="37" t="s">
        <v>201</v>
      </c>
      <c r="C12" s="37" t="s">
        <v>230</v>
      </c>
      <c r="D12" s="38">
        <v>10</v>
      </c>
      <c r="E12" s="37" t="s">
        <v>203</v>
      </c>
      <c r="H12" t="s">
        <v>221</v>
      </c>
    </row>
    <row r="13" spans="1:11">
      <c r="A13" s="39" t="s">
        <v>231</v>
      </c>
      <c r="B13" s="40" t="s">
        <v>226</v>
      </c>
      <c r="C13" s="40" t="s">
        <v>232</v>
      </c>
      <c r="D13" s="41">
        <v>120</v>
      </c>
      <c r="E13" s="40" t="s">
        <v>203</v>
      </c>
    </row>
    <row r="14" spans="1:11">
      <c r="A14" s="36">
        <v>45206</v>
      </c>
      <c r="B14" s="37" t="s">
        <v>201</v>
      </c>
      <c r="C14" s="37" t="s">
        <v>230</v>
      </c>
      <c r="D14" s="38">
        <v>10</v>
      </c>
      <c r="E14" s="37" t="s">
        <v>203</v>
      </c>
      <c r="I14" t="s">
        <v>233</v>
      </c>
    </row>
    <row r="15" spans="1:11">
      <c r="A15" s="39">
        <v>45237</v>
      </c>
      <c r="B15" s="40" t="s">
        <v>205</v>
      </c>
      <c r="C15" s="40" t="s">
        <v>206</v>
      </c>
      <c r="D15" s="41">
        <v>1890</v>
      </c>
      <c r="E15" s="40" t="s">
        <v>203</v>
      </c>
    </row>
    <row r="16" spans="1:11">
      <c r="A16" s="36">
        <v>45267</v>
      </c>
      <c r="B16" s="37" t="s">
        <v>223</v>
      </c>
      <c r="C16" s="37" t="s">
        <v>234</v>
      </c>
      <c r="D16" s="38">
        <v>1074</v>
      </c>
      <c r="E16" s="37" t="s">
        <v>203</v>
      </c>
      <c r="J16" t="s">
        <v>235</v>
      </c>
    </row>
    <row r="17" spans="1:11">
      <c r="A17" s="39" t="s">
        <v>236</v>
      </c>
      <c r="B17" s="40" t="s">
        <v>226</v>
      </c>
      <c r="C17" s="40" t="s">
        <v>237</v>
      </c>
      <c r="D17" s="41">
        <v>50</v>
      </c>
      <c r="E17" s="40" t="s">
        <v>207</v>
      </c>
    </row>
    <row r="18" spans="1:11">
      <c r="A18" s="36" t="s">
        <v>238</v>
      </c>
      <c r="B18" s="37" t="s">
        <v>201</v>
      </c>
      <c r="C18" s="37" t="s">
        <v>210</v>
      </c>
      <c r="D18" s="38">
        <v>530</v>
      </c>
      <c r="E18" s="37" t="s">
        <v>207</v>
      </c>
      <c r="K18" t="s">
        <v>239</v>
      </c>
    </row>
    <row r="19" spans="1:11">
      <c r="A19" s="39" t="s">
        <v>222</v>
      </c>
      <c r="B19" s="40" t="s">
        <v>226</v>
      </c>
      <c r="C19" s="40" t="s">
        <v>240</v>
      </c>
      <c r="D19" s="41">
        <v>120</v>
      </c>
      <c r="E19" s="40" t="s">
        <v>203</v>
      </c>
    </row>
    <row r="20" spans="1:11">
      <c r="A20" s="36" t="s">
        <v>241</v>
      </c>
      <c r="B20" s="37" t="s">
        <v>201</v>
      </c>
      <c r="C20" s="37" t="s">
        <v>242</v>
      </c>
      <c r="D20" s="38">
        <v>56</v>
      </c>
      <c r="E20" s="37" t="s">
        <v>207</v>
      </c>
    </row>
  </sheetData>
  <conditionalFormatting sqref="A1:A20">
    <cfRule type="timePeriod" dxfId="4" priority="7" timePeriod="thisMonth">
      <formula>AND(MONTH(A1)=MONTH(TODAY()),YEAR(A1)=YEAR(TODAY()))</formula>
    </cfRule>
  </conditionalFormatting>
  <conditionalFormatting sqref="A2:A20">
    <cfRule type="timePeriod" dxfId="3" priority="4" timePeriod="lastWeek">
      <formula>AND(TODAY()-ROUNDDOWN(A2,0)&gt;=(WEEKDAY(TODAY())),TODAY()-ROUNDDOWN(A2,0)&lt;(WEEKDAY(TODAY())+7))</formula>
    </cfRule>
    <cfRule type="timePeriod" dxfId="2" priority="5" timePeriod="nextMonth">
      <formula>AND(MONTH(A2)=MONTH(EDATE(TODAY(),0+1)),YEAR(A2)=YEAR(EDATE(TODAY(),0+1)))</formula>
    </cfRule>
    <cfRule type="timePeriod" dxfId="1" priority="6" timePeriod="nextWeek">
      <formula>AND(ROUNDDOWN(A2,0)-TODAY()&gt;(7-WEEKDAY(TODAY())),ROUNDDOWN(A2,0)-TODAY()&lt;(15-WEEKDAY(TODAY())))</formula>
    </cfRule>
  </conditionalFormatting>
  <conditionalFormatting sqref="H1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20">
    <cfRule type="containsText" dxfId="0" priority="1" operator="containsText" text="UPI">
      <formula>NOT(ISERROR(SEARCH("UPI",E2)))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00BF-9528-4114-8CD3-D70285386869}">
  <dimension ref="B2:I17"/>
  <sheetViews>
    <sheetView tabSelected="1" topLeftCell="B1" workbookViewId="0">
      <selection activeCell="F13" sqref="F13"/>
    </sheetView>
  </sheetViews>
  <sheetFormatPr defaultRowHeight="13.8"/>
  <cols>
    <col min="1" max="1" width="8.88671875" style="26"/>
    <col min="2" max="2" width="22" style="26" customWidth="1"/>
    <col min="3" max="3" width="10.6640625" style="26" bestFit="1" customWidth="1"/>
    <col min="4" max="4" width="11.88671875" style="26" bestFit="1" customWidth="1"/>
    <col min="5" max="5" width="13.109375" style="26" bestFit="1" customWidth="1"/>
    <col min="6" max="6" width="38.44140625" style="26" bestFit="1" customWidth="1"/>
    <col min="7" max="7" width="12.21875" style="26" bestFit="1" customWidth="1"/>
    <col min="8" max="8" width="8.88671875" style="26"/>
    <col min="9" max="9" width="6.6640625" style="26" bestFit="1" customWidth="1"/>
    <col min="10" max="16384" width="8.88671875" style="26"/>
  </cols>
  <sheetData>
    <row r="2" spans="2:9">
      <c r="B2" s="24" t="s">
        <v>169</v>
      </c>
      <c r="C2" s="25"/>
      <c r="E2" s="27" t="s">
        <v>170</v>
      </c>
    </row>
    <row r="3" spans="2:9">
      <c r="B3" s="25"/>
      <c r="C3" s="25"/>
      <c r="E3" s="28">
        <v>6.0350000000000001E-2</v>
      </c>
    </row>
    <row r="4" spans="2:9">
      <c r="E4" s="29" t="s">
        <v>171</v>
      </c>
      <c r="F4" s="29" t="s">
        <v>172</v>
      </c>
      <c r="G4" s="26" t="s">
        <v>173</v>
      </c>
    </row>
    <row r="5" spans="2:9">
      <c r="B5" s="27" t="s">
        <v>174</v>
      </c>
      <c r="C5" s="27" t="s">
        <v>175</v>
      </c>
      <c r="D5" s="27" t="s">
        <v>176</v>
      </c>
      <c r="E5" s="27" t="s">
        <v>177</v>
      </c>
      <c r="F5" s="27" t="s">
        <v>178</v>
      </c>
      <c r="G5" s="27" t="s">
        <v>179</v>
      </c>
      <c r="I5" s="28">
        <f>E$3</f>
        <v>6.0350000000000001E-2</v>
      </c>
    </row>
    <row r="6" spans="2:9">
      <c r="B6" s="26" t="s">
        <v>180</v>
      </c>
      <c r="C6" s="26">
        <v>50</v>
      </c>
      <c r="D6" s="30">
        <v>1.29</v>
      </c>
      <c r="E6" s="30">
        <f>C6*D6</f>
        <v>64.5</v>
      </c>
      <c r="F6" s="26">
        <f>(C6*D6)*1+$E$3</f>
        <v>64.56035</v>
      </c>
      <c r="I6" s="28">
        <f>$E$3</f>
        <v>6.0350000000000001E-2</v>
      </c>
    </row>
    <row r="7" spans="2:9">
      <c r="B7" s="26" t="s">
        <v>181</v>
      </c>
      <c r="C7" s="26">
        <v>10</v>
      </c>
      <c r="D7" s="30">
        <v>5.99</v>
      </c>
      <c r="E7" s="30">
        <f>C7*D7</f>
        <v>59.900000000000006</v>
      </c>
      <c r="F7" s="26">
        <f t="shared" ref="F7:F11" si="0">(C7*D7)*1+$E$3</f>
        <v>59.960350000000005</v>
      </c>
      <c r="I7" s="28">
        <f>$E3</f>
        <v>6.0350000000000001E-2</v>
      </c>
    </row>
    <row r="8" spans="2:9">
      <c r="B8" s="26" t="s">
        <v>182</v>
      </c>
      <c r="C8" s="26">
        <v>25</v>
      </c>
      <c r="D8" s="30">
        <v>1.99</v>
      </c>
      <c r="E8" s="30">
        <f>C8*D8</f>
        <v>49.75</v>
      </c>
      <c r="F8" s="26">
        <f>(C8*D8)*1+$E$3</f>
        <v>49.81035</v>
      </c>
      <c r="I8" s="31"/>
    </row>
    <row r="9" spans="2:9">
      <c r="B9" s="26" t="s">
        <v>183</v>
      </c>
      <c r="C9" s="26">
        <v>25</v>
      </c>
      <c r="D9" s="30">
        <v>2.99</v>
      </c>
      <c r="E9" s="30">
        <f>C9*D9</f>
        <v>74.75</v>
      </c>
      <c r="F9" s="26">
        <f t="shared" si="0"/>
        <v>74.81035</v>
      </c>
    </row>
    <row r="10" spans="2:9">
      <c r="B10" s="26" t="s">
        <v>184</v>
      </c>
      <c r="C10" s="26">
        <v>2</v>
      </c>
      <c r="D10" s="30">
        <v>49.99</v>
      </c>
      <c r="E10" s="30">
        <f t="shared" ref="E10:E14" si="1">C10*D10</f>
        <v>99.98</v>
      </c>
      <c r="F10" s="26">
        <f>(C10*D10)*1+$E$3</f>
        <v>100.04035</v>
      </c>
    </row>
    <row r="11" spans="2:9">
      <c r="B11" s="26" t="s">
        <v>185</v>
      </c>
      <c r="C11" s="26">
        <v>3</v>
      </c>
      <c r="D11" s="30">
        <v>12.49</v>
      </c>
      <c r="E11" s="30">
        <f t="shared" si="1"/>
        <v>37.47</v>
      </c>
      <c r="F11" s="26">
        <f t="shared" si="0"/>
        <v>37.530349999999999</v>
      </c>
    </row>
    <row r="12" spans="2:9">
      <c r="B12" s="26" t="s">
        <v>186</v>
      </c>
      <c r="C12" s="26">
        <v>25</v>
      </c>
      <c r="D12" s="30">
        <v>2.79</v>
      </c>
      <c r="E12" s="30">
        <f>C12*D12</f>
        <v>69.75</v>
      </c>
      <c r="F12" s="26">
        <f>(C12*D12)*1+$E3</f>
        <v>69.81035</v>
      </c>
      <c r="G12" s="28">
        <f>(D12*E12)*1+$E3</f>
        <v>194.66284999999999</v>
      </c>
    </row>
    <row r="13" spans="2:9">
      <c r="B13" s="26" t="s">
        <v>187</v>
      </c>
      <c r="C13" s="26">
        <v>25</v>
      </c>
      <c r="D13" s="30">
        <v>2.29</v>
      </c>
      <c r="E13" s="30">
        <f>C13*D13</f>
        <v>57.25</v>
      </c>
      <c r="F13" s="26">
        <f>(C13*D13)*1+E$3</f>
        <v>57.31035</v>
      </c>
      <c r="G13" s="26">
        <f>(D13*E13)*1+F$3</f>
        <v>131.10249999999999</v>
      </c>
    </row>
    <row r="14" spans="2:9">
      <c r="B14" s="26" t="s">
        <v>188</v>
      </c>
      <c r="C14" s="26">
        <v>1</v>
      </c>
      <c r="D14" s="30">
        <v>15.49</v>
      </c>
      <c r="E14" s="30">
        <f t="shared" si="1"/>
        <v>15.49</v>
      </c>
      <c r="F14" s="26">
        <f>(C14*D14)*1+$E$3</f>
        <v>15.55035</v>
      </c>
      <c r="G14" s="26">
        <f>(D14*E14)*1+$E$3</f>
        <v>240.00045</v>
      </c>
    </row>
    <row r="15" spans="2:9">
      <c r="B15" s="32" t="s">
        <v>189</v>
      </c>
      <c r="C15" s="32"/>
      <c r="D15" s="32"/>
      <c r="E15" s="30">
        <f>SUM(E6:E14)</f>
        <v>528.84</v>
      </c>
      <c r="F15" s="26">
        <f>SUM(F6:F14)</f>
        <v>529.38315</v>
      </c>
    </row>
    <row r="17" spans="2:2" ht="358.8">
      <c r="B17" s="31" t="s">
        <v>190</v>
      </c>
    </row>
  </sheetData>
  <mergeCells count="1">
    <mergeCell ref="B2:C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9CF9B-13A2-4CB2-A94C-6452B93DBFE7}">
  <dimension ref="A1:J9"/>
  <sheetViews>
    <sheetView workbookViewId="0">
      <selection activeCell="B26" sqref="B26"/>
    </sheetView>
  </sheetViews>
  <sheetFormatPr defaultRowHeight="14.4"/>
  <sheetData>
    <row r="1" spans="1:10">
      <c r="A1" s="11" t="s">
        <v>147</v>
      </c>
      <c r="B1" s="11" t="s">
        <v>148</v>
      </c>
      <c r="C1" s="11" t="s">
        <v>149</v>
      </c>
      <c r="D1" s="11" t="s">
        <v>150</v>
      </c>
      <c r="E1" s="11" t="s">
        <v>151</v>
      </c>
      <c r="F1" s="11" t="s">
        <v>152</v>
      </c>
      <c r="G1" s="11" t="s">
        <v>153</v>
      </c>
      <c r="H1" s="11" t="s">
        <v>154</v>
      </c>
      <c r="I1" s="11" t="s">
        <v>155</v>
      </c>
      <c r="J1" s="11" t="s">
        <v>156</v>
      </c>
    </row>
    <row r="2" spans="1:10">
      <c r="A2" t="s">
        <v>157</v>
      </c>
      <c r="B2" t="s">
        <v>158</v>
      </c>
      <c r="C2" s="12">
        <v>150</v>
      </c>
      <c r="D2" s="13">
        <v>150.99</v>
      </c>
      <c r="E2" t="s">
        <v>159</v>
      </c>
      <c r="F2" s="14">
        <v>0.96180555555555558</v>
      </c>
      <c r="G2" s="15">
        <f>53/60</f>
        <v>0.8833333333333333</v>
      </c>
      <c r="H2" s="16">
        <v>0.25</v>
      </c>
      <c r="I2" s="17">
        <v>68987.983250000005</v>
      </c>
      <c r="J2" s="18">
        <v>44969</v>
      </c>
    </row>
    <row r="3" spans="1:10">
      <c r="A3" t="s">
        <v>160</v>
      </c>
      <c r="B3">
        <v>3</v>
      </c>
      <c r="E3" s="19">
        <v>44969</v>
      </c>
      <c r="G3" s="15">
        <f>10/20</f>
        <v>0.5</v>
      </c>
      <c r="J3" s="20">
        <v>45125</v>
      </c>
    </row>
    <row r="4" spans="1:10">
      <c r="A4" t="s">
        <v>161</v>
      </c>
      <c r="B4">
        <v>9</v>
      </c>
      <c r="E4" s="21">
        <v>45262</v>
      </c>
      <c r="J4" t="s">
        <v>162</v>
      </c>
    </row>
    <row r="5" spans="1:10">
      <c r="A5" t="s">
        <v>163</v>
      </c>
      <c r="B5">
        <v>39</v>
      </c>
      <c r="E5" s="19">
        <v>45125</v>
      </c>
      <c r="J5" s="19">
        <v>45125</v>
      </c>
    </row>
    <row r="6" spans="1:10">
      <c r="A6" s="22" t="s">
        <v>164</v>
      </c>
      <c r="B6">
        <v>45.27</v>
      </c>
      <c r="E6" s="20">
        <v>45125</v>
      </c>
    </row>
    <row r="7" spans="1:10">
      <c r="A7" s="22" t="s">
        <v>165</v>
      </c>
      <c r="B7" s="23">
        <v>1200</v>
      </c>
      <c r="E7" t="s">
        <v>166</v>
      </c>
    </row>
    <row r="8" spans="1:10">
      <c r="E8" t="s">
        <v>167</v>
      </c>
    </row>
    <row r="9" spans="1:10">
      <c r="E9" t="s">
        <v>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07BAB-D2F6-4828-A2A4-A0612C1E6EDC}">
  <dimension ref="B1:J26"/>
  <sheetViews>
    <sheetView workbookViewId="0">
      <selection activeCell="M27" sqref="M27"/>
    </sheetView>
  </sheetViews>
  <sheetFormatPr defaultRowHeight="14.4"/>
  <cols>
    <col min="3" max="3" width="14.77734375" customWidth="1"/>
    <col min="6" max="6" width="13.5546875" customWidth="1"/>
    <col min="7" max="7" width="13.109375" customWidth="1"/>
  </cols>
  <sheetData>
    <row r="1" spans="2:10">
      <c r="G1" t="s">
        <v>0</v>
      </c>
    </row>
    <row r="2" spans="2:10">
      <c r="B2" s="1" t="s">
        <v>1</v>
      </c>
      <c r="C2" s="1" t="s">
        <v>2</v>
      </c>
      <c r="D2" s="1" t="s">
        <v>3</v>
      </c>
      <c r="F2" s="1" t="s">
        <v>1</v>
      </c>
      <c r="G2" s="1" t="s">
        <v>3</v>
      </c>
    </row>
    <row r="3" spans="2:10">
      <c r="B3" s="2" t="s">
        <v>4</v>
      </c>
      <c r="C3" s="2" t="s">
        <v>5</v>
      </c>
      <c r="D3" s="2">
        <v>230</v>
      </c>
      <c r="F3" s="2" t="s">
        <v>6</v>
      </c>
      <c r="G3" s="2">
        <f>LOOKUP(F3,B3:D12)</f>
        <v>300</v>
      </c>
    </row>
    <row r="4" spans="2:10">
      <c r="B4" s="2" t="s">
        <v>7</v>
      </c>
      <c r="C4" s="2" t="s">
        <v>8</v>
      </c>
      <c r="D4" s="2">
        <v>240</v>
      </c>
    </row>
    <row r="5" spans="2:10">
      <c r="B5" s="2" t="s">
        <v>6</v>
      </c>
      <c r="C5" s="2" t="s">
        <v>9</v>
      </c>
      <c r="D5" s="2">
        <v>300</v>
      </c>
      <c r="F5" s="1" t="s">
        <v>1</v>
      </c>
      <c r="G5" s="1" t="s">
        <v>2</v>
      </c>
    </row>
    <row r="6" spans="2:10">
      <c r="B6" s="2" t="s">
        <v>10</v>
      </c>
      <c r="C6" s="2" t="s">
        <v>11</v>
      </c>
      <c r="D6" s="2">
        <v>310</v>
      </c>
      <c r="F6" s="2" t="s">
        <v>12</v>
      </c>
      <c r="G6" s="2" t="str">
        <f>LOOKUP(F6,B3:C12)</f>
        <v>Name 8</v>
      </c>
    </row>
    <row r="7" spans="2:10">
      <c r="B7" s="2" t="s">
        <v>13</v>
      </c>
      <c r="C7" s="2" t="s">
        <v>14</v>
      </c>
      <c r="D7" s="2">
        <v>270</v>
      </c>
    </row>
    <row r="8" spans="2:10">
      <c r="B8" s="2" t="s">
        <v>15</v>
      </c>
      <c r="C8" s="2" t="s">
        <v>16</v>
      </c>
      <c r="D8" s="2">
        <v>280</v>
      </c>
      <c r="F8" s="1" t="s">
        <v>1</v>
      </c>
      <c r="G8" s="1" t="s">
        <v>2</v>
      </c>
      <c r="H8" s="1" t="s">
        <v>3</v>
      </c>
    </row>
    <row r="9" spans="2:10">
      <c r="B9" s="2" t="s">
        <v>17</v>
      </c>
      <c r="C9" s="2" t="s">
        <v>18</v>
      </c>
      <c r="D9" s="2">
        <v>290</v>
      </c>
      <c r="F9" s="2" t="s">
        <v>6</v>
      </c>
      <c r="G9" s="2" t="str">
        <f>LOOKUP($F$9,$B$3:C12)</f>
        <v>Name 8</v>
      </c>
      <c r="H9" s="2">
        <f>LOOKUP($F$9,$B$3:D12)</f>
        <v>300</v>
      </c>
    </row>
    <row r="10" spans="2:10">
      <c r="B10" s="2" t="s">
        <v>12</v>
      </c>
      <c r="C10" s="2" t="s">
        <v>9</v>
      </c>
      <c r="D10" s="2">
        <v>300</v>
      </c>
    </row>
    <row r="11" spans="2:10">
      <c r="B11" s="2" t="s">
        <v>19</v>
      </c>
      <c r="C11" s="2" t="s">
        <v>11</v>
      </c>
      <c r="D11" s="2">
        <v>310</v>
      </c>
      <c r="F11" s="1" t="s">
        <v>2</v>
      </c>
      <c r="G11" s="1" t="s">
        <v>3</v>
      </c>
    </row>
    <row r="12" spans="2:10">
      <c r="B12" s="2" t="s">
        <v>20</v>
      </c>
      <c r="C12" s="2" t="s">
        <v>21</v>
      </c>
      <c r="D12" s="2">
        <v>320</v>
      </c>
      <c r="F12" s="2" t="s">
        <v>14</v>
      </c>
      <c r="G12" s="2">
        <f>LOOKUP(F12,C3:D12)</f>
        <v>270</v>
      </c>
    </row>
    <row r="14" spans="2:10">
      <c r="B14" t="s">
        <v>22</v>
      </c>
    </row>
    <row r="15" spans="2:10">
      <c r="G15" t="s">
        <v>23</v>
      </c>
    </row>
    <row r="16" spans="2:10">
      <c r="B16" s="1" t="s">
        <v>1</v>
      </c>
      <c r="C16" s="1" t="s">
        <v>2</v>
      </c>
      <c r="D16" s="1" t="s">
        <v>3</v>
      </c>
      <c r="F16" s="1" t="s">
        <v>1</v>
      </c>
      <c r="G16" s="1" t="s">
        <v>3</v>
      </c>
      <c r="I16" s="1" t="s">
        <v>1</v>
      </c>
      <c r="J16" s="1" t="s">
        <v>3</v>
      </c>
    </row>
    <row r="17" spans="2:10">
      <c r="B17" s="2" t="s">
        <v>4</v>
      </c>
      <c r="C17" s="2" t="s">
        <v>5</v>
      </c>
      <c r="D17" s="2">
        <v>230</v>
      </c>
      <c r="F17" s="2" t="s">
        <v>15</v>
      </c>
      <c r="G17" s="2">
        <f>LOOKUP(F17,B17:B26,D17:D26)</f>
        <v>310</v>
      </c>
      <c r="I17" s="2" t="s">
        <v>13</v>
      </c>
      <c r="J17" s="2">
        <f>LOOKUP(I17,B17:D26)</f>
        <v>310</v>
      </c>
    </row>
    <row r="18" spans="2:10">
      <c r="B18" s="2" t="s">
        <v>7</v>
      </c>
      <c r="C18" s="2" t="s">
        <v>8</v>
      </c>
      <c r="D18" s="2">
        <v>240</v>
      </c>
      <c r="I18" t="s">
        <v>24</v>
      </c>
    </row>
    <row r="19" spans="2:10">
      <c r="B19" s="2" t="s">
        <v>6</v>
      </c>
      <c r="C19" s="2" t="s">
        <v>9</v>
      </c>
      <c r="D19" s="2">
        <v>300</v>
      </c>
      <c r="F19" s="1" t="s">
        <v>2</v>
      </c>
      <c r="G19" s="1" t="s">
        <v>1</v>
      </c>
    </row>
    <row r="20" spans="2:10">
      <c r="B20" s="2" t="s">
        <v>10</v>
      </c>
      <c r="C20" s="2" t="s">
        <v>11</v>
      </c>
      <c r="D20" s="2">
        <v>310</v>
      </c>
      <c r="F20" s="2" t="s">
        <v>25</v>
      </c>
      <c r="G20" s="2" t="str">
        <f>LOOKUP(F20,C17:C26,B17:B26)</f>
        <v>P010</v>
      </c>
    </row>
    <row r="21" spans="2:10">
      <c r="B21" s="2" t="s">
        <v>17</v>
      </c>
      <c r="C21" s="2" t="s">
        <v>18</v>
      </c>
      <c r="D21" s="2">
        <v>270</v>
      </c>
    </row>
    <row r="22" spans="2:10">
      <c r="B22" s="2" t="s">
        <v>12</v>
      </c>
      <c r="C22" s="2" t="s">
        <v>9</v>
      </c>
      <c r="D22" s="2">
        <v>280</v>
      </c>
      <c r="F22" t="s">
        <v>26</v>
      </c>
    </row>
    <row r="23" spans="2:10">
      <c r="B23" s="2" t="s">
        <v>19</v>
      </c>
      <c r="C23" s="2" t="s">
        <v>11</v>
      </c>
      <c r="D23" s="2">
        <v>290</v>
      </c>
      <c r="F23" t="s">
        <v>27</v>
      </c>
    </row>
    <row r="24" spans="2:10">
      <c r="B24" s="2" t="s">
        <v>13</v>
      </c>
      <c r="C24" s="2" t="s">
        <v>14</v>
      </c>
      <c r="D24" s="2">
        <v>300</v>
      </c>
    </row>
    <row r="25" spans="2:10">
      <c r="B25" s="2" t="s">
        <v>15</v>
      </c>
      <c r="C25" s="2" t="s">
        <v>16</v>
      </c>
      <c r="D25" s="2">
        <v>310</v>
      </c>
    </row>
    <row r="26" spans="2:10">
      <c r="B26" s="2" t="s">
        <v>20</v>
      </c>
      <c r="C26" s="2" t="s">
        <v>21</v>
      </c>
      <c r="D26" s="2">
        <v>320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30962-D291-4CCB-B793-06DE2B1F9CAC}">
  <dimension ref="B2:K8"/>
  <sheetViews>
    <sheetView workbookViewId="0">
      <selection sqref="A1:XFD1048576"/>
    </sheetView>
  </sheetViews>
  <sheetFormatPr defaultRowHeight="13.8"/>
  <cols>
    <col min="2" max="2" width="16" customWidth="1"/>
  </cols>
  <sheetData>
    <row r="2" spans="2:11">
      <c r="B2" s="1" t="s">
        <v>1</v>
      </c>
      <c r="C2" s="2" t="s">
        <v>4</v>
      </c>
      <c r="D2" s="2" t="s">
        <v>7</v>
      </c>
      <c r="E2" s="2" t="s">
        <v>6</v>
      </c>
      <c r="F2" s="2" t="s">
        <v>10</v>
      </c>
      <c r="G2" s="2" t="s">
        <v>13</v>
      </c>
      <c r="H2" s="2" t="s">
        <v>15</v>
      </c>
      <c r="I2" s="2" t="s">
        <v>17</v>
      </c>
      <c r="J2" s="2" t="s">
        <v>12</v>
      </c>
      <c r="K2" s="2" t="s">
        <v>10</v>
      </c>
    </row>
    <row r="3" spans="2:11">
      <c r="B3" s="1" t="s">
        <v>2</v>
      </c>
      <c r="C3" s="2" t="s">
        <v>5</v>
      </c>
      <c r="D3" s="2" t="s">
        <v>8</v>
      </c>
      <c r="E3" s="2" t="s">
        <v>9</v>
      </c>
      <c r="F3" s="2" t="s">
        <v>11</v>
      </c>
      <c r="G3" s="2" t="s">
        <v>14</v>
      </c>
      <c r="H3" s="2" t="s">
        <v>16</v>
      </c>
      <c r="I3" s="2" t="s">
        <v>18</v>
      </c>
      <c r="J3" s="2" t="s">
        <v>9</v>
      </c>
      <c r="K3" s="2" t="s">
        <v>11</v>
      </c>
    </row>
    <row r="4" spans="2:11">
      <c r="B4" s="1" t="s">
        <v>3</v>
      </c>
      <c r="C4" s="2">
        <v>230</v>
      </c>
      <c r="D4" s="2">
        <v>240</v>
      </c>
      <c r="E4" s="2">
        <v>300</v>
      </c>
      <c r="F4" s="2">
        <v>310</v>
      </c>
      <c r="G4" s="2">
        <v>270</v>
      </c>
      <c r="H4" s="2">
        <v>280</v>
      </c>
      <c r="I4" s="2">
        <v>290</v>
      </c>
      <c r="J4" s="2">
        <v>300</v>
      </c>
      <c r="K4" s="2">
        <v>310</v>
      </c>
    </row>
    <row r="6" spans="2:11">
      <c r="B6" s="1" t="s">
        <v>1</v>
      </c>
      <c r="C6" s="2" t="s">
        <v>6</v>
      </c>
    </row>
    <row r="7" spans="2:11">
      <c r="B7" s="1" t="s">
        <v>2</v>
      </c>
      <c r="C7" s="2" t="str">
        <f>LOOKUP(C6,C2:K3)</f>
        <v>Name 8</v>
      </c>
    </row>
    <row r="8" spans="2:11">
      <c r="C8" t="str">
        <f>LOOKUP(C6,C2:K2,C3:K3)</f>
        <v>Name 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EF4B-CCE4-4A0C-9811-C2BACD74134C}">
  <dimension ref="B1:J26"/>
  <sheetViews>
    <sheetView workbookViewId="0">
      <selection activeCell="L23" sqref="L23"/>
    </sheetView>
  </sheetViews>
  <sheetFormatPr defaultRowHeight="14.4"/>
  <cols>
    <col min="6" max="6" width="14" customWidth="1"/>
    <col min="7" max="7" width="13.6640625" customWidth="1"/>
  </cols>
  <sheetData>
    <row r="1" spans="2:10">
      <c r="G1" t="s">
        <v>28</v>
      </c>
    </row>
    <row r="2" spans="2:10">
      <c r="B2" s="1" t="s">
        <v>1</v>
      </c>
      <c r="C2" s="1" t="s">
        <v>2</v>
      </c>
      <c r="D2" s="1" t="s">
        <v>3</v>
      </c>
      <c r="F2" s="1" t="s">
        <v>1</v>
      </c>
      <c r="G2" s="1" t="s">
        <v>3</v>
      </c>
    </row>
    <row r="3" spans="2:10">
      <c r="B3" s="2" t="s">
        <v>4</v>
      </c>
      <c r="C3" s="2" t="s">
        <v>5</v>
      </c>
      <c r="D3" s="2">
        <v>230</v>
      </c>
      <c r="F3" s="2" t="s">
        <v>10</v>
      </c>
      <c r="G3" s="2" t="e">
        <f>VLOOKUP(F3,B3:D12,3,0)</f>
        <v>#N/A</v>
      </c>
      <c r="I3" t="s">
        <v>29</v>
      </c>
    </row>
    <row r="4" spans="2:10">
      <c r="B4" s="2" t="s">
        <v>7</v>
      </c>
      <c r="C4" s="2" t="s">
        <v>8</v>
      </c>
      <c r="D4" s="2">
        <v>240</v>
      </c>
      <c r="G4">
        <f>VLOOKUP(F3,B3:D12,3,1)</f>
        <v>300</v>
      </c>
      <c r="I4" t="s">
        <v>30</v>
      </c>
    </row>
    <row r="5" spans="2:10">
      <c r="B5" s="2" t="s">
        <v>6</v>
      </c>
      <c r="C5" s="2" t="s">
        <v>9</v>
      </c>
      <c r="D5" s="2">
        <v>300</v>
      </c>
      <c r="F5" s="1" t="s">
        <v>2</v>
      </c>
      <c r="G5" s="1" t="s">
        <v>3</v>
      </c>
      <c r="I5" t="s">
        <v>31</v>
      </c>
    </row>
    <row r="6" spans="2:10">
      <c r="B6" s="2" t="s">
        <v>32</v>
      </c>
      <c r="C6" s="2" t="s">
        <v>11</v>
      </c>
      <c r="D6" s="2">
        <v>310</v>
      </c>
      <c r="F6" s="2" t="s">
        <v>9</v>
      </c>
      <c r="G6" s="2">
        <f>VLOOKUP(F6,C3:D12,2,0)</f>
        <v>300</v>
      </c>
      <c r="I6" t="s">
        <v>33</v>
      </c>
    </row>
    <row r="7" spans="2:10">
      <c r="B7" s="2" t="s">
        <v>13</v>
      </c>
      <c r="C7" s="2" t="s">
        <v>14</v>
      </c>
      <c r="D7" s="2">
        <v>270</v>
      </c>
    </row>
    <row r="8" spans="2:10">
      <c r="B8" s="2" t="s">
        <v>15</v>
      </c>
      <c r="C8" s="2" t="s">
        <v>16</v>
      </c>
      <c r="D8" s="2">
        <v>280</v>
      </c>
      <c r="F8" s="1" t="s">
        <v>1</v>
      </c>
      <c r="G8" s="1" t="s">
        <v>2</v>
      </c>
      <c r="H8" s="1" t="s">
        <v>3</v>
      </c>
      <c r="J8" s="3" t="s">
        <v>34</v>
      </c>
    </row>
    <row r="9" spans="2:10">
      <c r="B9" s="2" t="s">
        <v>17</v>
      </c>
      <c r="C9" s="2" t="s">
        <v>18</v>
      </c>
      <c r="D9" s="2">
        <v>290</v>
      </c>
      <c r="F9" s="2" t="s">
        <v>6</v>
      </c>
      <c r="G9" s="2" t="str">
        <f>VLOOKUP(F9,B2:D12,2,0)</f>
        <v>Name 8</v>
      </c>
      <c r="H9" s="2">
        <f>VLOOKUP(F9,B2:D12,3,0)</f>
        <v>300</v>
      </c>
      <c r="J9" t="s">
        <v>35</v>
      </c>
    </row>
    <row r="10" spans="2:10">
      <c r="B10" s="2" t="s">
        <v>12</v>
      </c>
      <c r="C10" s="2" t="s">
        <v>9</v>
      </c>
      <c r="D10" s="2">
        <v>300</v>
      </c>
    </row>
    <row r="11" spans="2:10">
      <c r="B11" s="2" t="s">
        <v>19</v>
      </c>
      <c r="C11" s="2" t="s">
        <v>11</v>
      </c>
      <c r="D11" s="2">
        <v>310</v>
      </c>
      <c r="F11" s="1" t="s">
        <v>2</v>
      </c>
      <c r="G11" s="1" t="s">
        <v>1</v>
      </c>
    </row>
    <row r="12" spans="2:10">
      <c r="B12" s="2" t="s">
        <v>20</v>
      </c>
      <c r="C12" s="2" t="s">
        <v>21</v>
      </c>
      <c r="D12" s="2">
        <v>320</v>
      </c>
      <c r="F12" s="2" t="s">
        <v>9</v>
      </c>
      <c r="G12" s="2" t="e">
        <f>VLOOKUP(F12,B2:C12,1,0)</f>
        <v>#N/A</v>
      </c>
    </row>
    <row r="14" spans="2:10">
      <c r="F14" t="s">
        <v>36</v>
      </c>
    </row>
    <row r="15" spans="2:10">
      <c r="F15" s="4" t="s">
        <v>37</v>
      </c>
      <c r="G15" s="4" t="s">
        <v>38</v>
      </c>
      <c r="H15" s="4" t="s">
        <v>39</v>
      </c>
      <c r="I15" s="5" t="s">
        <v>40</v>
      </c>
    </row>
    <row r="16" spans="2:10">
      <c r="F16" s="2" t="s">
        <v>41</v>
      </c>
      <c r="G16" s="2" t="str">
        <f>VLOOKUP(F16,[1]ESD_Masterfile!A1:F30,2,FALSE)</f>
        <v>Emily Davis</v>
      </c>
      <c r="H16" s="2">
        <f>VLOOKUP(F16,[1]ESD_Masterfile!A2:F30,6,FALSE)</f>
        <v>55</v>
      </c>
      <c r="I16" t="str">
        <f>VLOOKUP("Emily Davis",[1]ESD_Masterfile!B2:F30,3,FALSE)</f>
        <v>Female</v>
      </c>
    </row>
    <row r="17" spans="6:8">
      <c r="F17" s="2" t="s">
        <v>42</v>
      </c>
      <c r="G17" s="2" t="str">
        <f>VLOOKUP(F17,[1]ESD_Masterfile!A2:F31,2,FALSE)</f>
        <v>Penelope Jordan</v>
      </c>
      <c r="H17" s="2">
        <f>VLOOKUP(F17,[1]ESD_Masterfile!A3:F31,6,FALSE)</f>
        <v>26</v>
      </c>
    </row>
    <row r="18" spans="6:8">
      <c r="F18" s="2" t="s">
        <v>43</v>
      </c>
      <c r="G18" s="2" t="str">
        <f>VLOOKUP(F18,[1]ESD_Masterfile!A3:F32,2,FALSE)</f>
        <v>Ruby Barnes</v>
      </c>
      <c r="H18" s="2">
        <f>VLOOKUP(F18,[1]ESD_Masterfile!A4:F32,6,FALSE)</f>
        <v>27</v>
      </c>
    </row>
    <row r="19" spans="6:8">
      <c r="F19" s="2" t="s">
        <v>44</v>
      </c>
      <c r="G19" s="2" t="str">
        <f>VLOOKUP(F19,[1]ESD_Masterfile!A4:F33,2,FALSE)</f>
        <v>Madeline Walker</v>
      </c>
      <c r="H19" s="2">
        <f>VLOOKUP(F19,[1]ESD_Masterfile!A5:F33,6,FALSE)</f>
        <v>34</v>
      </c>
    </row>
    <row r="20" spans="6:8">
      <c r="F20" s="2" t="s">
        <v>45</v>
      </c>
      <c r="G20" s="2" t="str">
        <f>VLOOKUP(F20,[1]ESD_Masterfile!A5:F34,2,FALSE)</f>
        <v>Eli Jones</v>
      </c>
      <c r="H20" s="2">
        <f>VLOOKUP(F20,[1]ESD_Masterfile!A6:F34,6,FALSE)</f>
        <v>59</v>
      </c>
    </row>
    <row r="21" spans="6:8">
      <c r="F21" s="2" t="s">
        <v>46</v>
      </c>
      <c r="G21" s="2" t="str">
        <f>VLOOKUP(F21,[1]ESD_Masterfile!A6:F35,2,FALSE)</f>
        <v>Isabella Xi</v>
      </c>
      <c r="H21" s="2">
        <f>VLOOKUP(F21,[1]ESD_Masterfile!A7:F35,6,FALSE)</f>
        <v>41</v>
      </c>
    </row>
    <row r="22" spans="6:8">
      <c r="F22" s="2" t="s">
        <v>47</v>
      </c>
      <c r="G22" s="2" t="str">
        <f>VLOOKUP(F22,[1]ESD_Masterfile!A7:F36,2,FALSE)</f>
        <v>David Barnes</v>
      </c>
      <c r="H22" s="2">
        <f>VLOOKUP(F22,[1]ESD_Masterfile!A8:F36,6,FALSE)</f>
        <v>64</v>
      </c>
    </row>
    <row r="23" spans="6:8">
      <c r="F23" s="2" t="s">
        <v>48</v>
      </c>
      <c r="G23" s="2" t="str">
        <f>VLOOKUP(F23,[1]ESD_Masterfile!A8:F37,2,FALSE)</f>
        <v>Eva Rivera</v>
      </c>
      <c r="H23" s="2">
        <f>VLOOKUP(F23,[1]ESD_Masterfile!A9:F37,6,FALSE)</f>
        <v>36</v>
      </c>
    </row>
    <row r="24" spans="6:8">
      <c r="F24" s="2" t="s">
        <v>49</v>
      </c>
      <c r="G24" s="2" t="str">
        <f>VLOOKUP(F24,[1]ESD_Masterfile!A9:F38,2,FALSE)</f>
        <v>Mateo Her</v>
      </c>
      <c r="H24" s="2">
        <f>VLOOKUP(F24,[1]ESD_Masterfile!A10:F38,6,FALSE)</f>
        <v>44</v>
      </c>
    </row>
    <row r="25" spans="6:8">
      <c r="F25" s="2" t="s">
        <v>50</v>
      </c>
      <c r="G25" s="2" t="str">
        <f>VLOOKUP(F25,[1]ESD_Masterfile!A10:F39,2,FALSE)</f>
        <v>Wyatt Chin</v>
      </c>
      <c r="H25" s="2">
        <f>VLOOKUP(F25,[1]ESD_Masterfile!A11:F39,6,FALSE)</f>
        <v>43</v>
      </c>
    </row>
    <row r="26" spans="6:8">
      <c r="F26" s="2" t="s">
        <v>51</v>
      </c>
      <c r="G26" s="2" t="str">
        <f>VLOOKUP(F26,[1]ESD_Masterfile!A11:F40,2,FALSE)</f>
        <v>Carson Lu</v>
      </c>
      <c r="H26" s="2">
        <f>VLOOKUP(F26,[1]ESD_Masterfile!A12:F40,6,FALSE)</f>
        <v>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0133-A44D-4A7C-BCB7-2A32311B44B4}">
  <dimension ref="A1:F30"/>
  <sheetViews>
    <sheetView workbookViewId="0">
      <selection sqref="A1:F30"/>
    </sheetView>
  </sheetViews>
  <sheetFormatPr defaultRowHeight="14.4"/>
  <cols>
    <col min="2" max="2" width="25.33203125" customWidth="1"/>
    <col min="3" max="3" width="38.77734375" customWidth="1"/>
    <col min="4" max="4" width="12" customWidth="1"/>
    <col min="5" max="5" width="37.88671875" customWidth="1"/>
    <col min="6" max="6" width="10.21875" customWidth="1"/>
  </cols>
  <sheetData>
    <row r="1" spans="1:6">
      <c r="A1" s="6" t="s">
        <v>37</v>
      </c>
      <c r="B1" s="7" t="s">
        <v>52</v>
      </c>
      <c r="C1" s="7" t="s">
        <v>53</v>
      </c>
      <c r="D1" s="7" t="s">
        <v>40</v>
      </c>
      <c r="E1" s="7" t="s">
        <v>54</v>
      </c>
      <c r="F1" s="7" t="s">
        <v>39</v>
      </c>
    </row>
    <row r="2" spans="1:6">
      <c r="A2" s="8" t="s">
        <v>41</v>
      </c>
      <c r="B2" s="9" t="s">
        <v>55</v>
      </c>
      <c r="C2" s="9" t="s">
        <v>56</v>
      </c>
      <c r="D2" s="9" t="s">
        <v>57</v>
      </c>
      <c r="E2" s="9" t="s">
        <v>58</v>
      </c>
      <c r="F2" s="9">
        <v>55</v>
      </c>
    </row>
    <row r="3" spans="1:6">
      <c r="A3" s="8" t="s">
        <v>59</v>
      </c>
      <c r="B3" s="9" t="s">
        <v>60</v>
      </c>
      <c r="C3" s="9" t="s">
        <v>61</v>
      </c>
      <c r="D3" s="9" t="s">
        <v>62</v>
      </c>
      <c r="E3" s="9" t="s">
        <v>63</v>
      </c>
      <c r="F3" s="9">
        <v>59</v>
      </c>
    </row>
    <row r="4" spans="1:6">
      <c r="A4" s="8" t="s">
        <v>64</v>
      </c>
      <c r="B4" s="9" t="s">
        <v>65</v>
      </c>
      <c r="C4" s="9" t="s">
        <v>66</v>
      </c>
      <c r="D4" s="9" t="s">
        <v>57</v>
      </c>
      <c r="E4" s="9" t="s">
        <v>67</v>
      </c>
      <c r="F4" s="9">
        <v>50</v>
      </c>
    </row>
    <row r="5" spans="1:6">
      <c r="A5" s="8" t="s">
        <v>42</v>
      </c>
      <c r="B5" s="9" t="s">
        <v>68</v>
      </c>
      <c r="C5" s="9" t="s">
        <v>69</v>
      </c>
      <c r="D5" s="9" t="s">
        <v>57</v>
      </c>
      <c r="E5" s="9" t="s">
        <v>67</v>
      </c>
      <c r="F5" s="9">
        <v>26</v>
      </c>
    </row>
    <row r="6" spans="1:6">
      <c r="A6" s="8" t="s">
        <v>70</v>
      </c>
      <c r="B6" s="9" t="s">
        <v>71</v>
      </c>
      <c r="C6" s="9" t="s">
        <v>72</v>
      </c>
      <c r="D6" s="9" t="s">
        <v>62</v>
      </c>
      <c r="E6" s="9" t="s">
        <v>63</v>
      </c>
      <c r="F6" s="9">
        <v>55</v>
      </c>
    </row>
    <row r="7" spans="1:6">
      <c r="A7" s="8" t="s">
        <v>73</v>
      </c>
      <c r="B7" s="9" t="s">
        <v>74</v>
      </c>
      <c r="C7" s="9" t="s">
        <v>75</v>
      </c>
      <c r="D7" s="9" t="s">
        <v>62</v>
      </c>
      <c r="E7" s="9" t="s">
        <v>63</v>
      </c>
      <c r="F7" s="9">
        <v>57</v>
      </c>
    </row>
    <row r="8" spans="1:6">
      <c r="A8" s="8" t="s">
        <v>43</v>
      </c>
      <c r="B8" s="9" t="s">
        <v>76</v>
      </c>
      <c r="C8" s="9" t="s">
        <v>77</v>
      </c>
      <c r="D8" s="9" t="s">
        <v>57</v>
      </c>
      <c r="E8" s="9" t="s">
        <v>67</v>
      </c>
      <c r="F8" s="9">
        <v>27</v>
      </c>
    </row>
    <row r="9" spans="1:6">
      <c r="A9" s="8" t="s">
        <v>78</v>
      </c>
      <c r="B9" s="9" t="s">
        <v>79</v>
      </c>
      <c r="C9" s="9" t="s">
        <v>80</v>
      </c>
      <c r="D9" s="9" t="s">
        <v>62</v>
      </c>
      <c r="E9" s="9" t="s">
        <v>58</v>
      </c>
      <c r="F9" s="9">
        <v>25</v>
      </c>
    </row>
    <row r="10" spans="1:6">
      <c r="A10" s="8" t="s">
        <v>81</v>
      </c>
      <c r="B10" s="9" t="s">
        <v>82</v>
      </c>
      <c r="C10" s="9" t="s">
        <v>77</v>
      </c>
      <c r="D10" s="9" t="s">
        <v>62</v>
      </c>
      <c r="E10" s="9" t="s">
        <v>67</v>
      </c>
      <c r="F10" s="9">
        <v>29</v>
      </c>
    </row>
    <row r="11" spans="1:6">
      <c r="A11" s="8" t="s">
        <v>44</v>
      </c>
      <c r="B11" s="9" t="s">
        <v>83</v>
      </c>
      <c r="C11" s="9" t="s">
        <v>72</v>
      </c>
      <c r="D11" s="9" t="s">
        <v>57</v>
      </c>
      <c r="E11" s="9" t="s">
        <v>67</v>
      </c>
      <c r="F11" s="9">
        <v>34</v>
      </c>
    </row>
    <row r="12" spans="1:6">
      <c r="A12" s="8" t="s">
        <v>84</v>
      </c>
      <c r="B12" s="9" t="s">
        <v>85</v>
      </c>
      <c r="C12" s="9" t="s">
        <v>56</v>
      </c>
      <c r="D12" s="9" t="s">
        <v>57</v>
      </c>
      <c r="E12" s="9" t="s">
        <v>63</v>
      </c>
      <c r="F12" s="9">
        <v>36</v>
      </c>
    </row>
    <row r="13" spans="1:6">
      <c r="A13" s="8" t="s">
        <v>86</v>
      </c>
      <c r="B13" s="9" t="s">
        <v>87</v>
      </c>
      <c r="C13" s="9" t="s">
        <v>88</v>
      </c>
      <c r="D13" s="9" t="s">
        <v>57</v>
      </c>
      <c r="E13" s="9" t="s">
        <v>67</v>
      </c>
      <c r="F13" s="9">
        <v>27</v>
      </c>
    </row>
    <row r="14" spans="1:6">
      <c r="A14" s="8" t="s">
        <v>45</v>
      </c>
      <c r="B14" s="9" t="s">
        <v>89</v>
      </c>
      <c r="C14" s="9" t="s">
        <v>77</v>
      </c>
      <c r="D14" s="9" t="s">
        <v>62</v>
      </c>
      <c r="E14" s="9" t="s">
        <v>67</v>
      </c>
      <c r="F14" s="9">
        <v>59</v>
      </c>
    </row>
    <row r="15" spans="1:6">
      <c r="A15" s="8" t="s">
        <v>90</v>
      </c>
      <c r="B15" s="9" t="s">
        <v>91</v>
      </c>
      <c r="C15" s="9" t="s">
        <v>56</v>
      </c>
      <c r="D15" s="9" t="s">
        <v>57</v>
      </c>
      <c r="E15" s="9" t="s">
        <v>63</v>
      </c>
      <c r="F15" s="9">
        <v>51</v>
      </c>
    </row>
    <row r="16" spans="1:6">
      <c r="A16" s="8" t="s">
        <v>92</v>
      </c>
      <c r="B16" s="9" t="s">
        <v>93</v>
      </c>
      <c r="C16" s="9" t="s">
        <v>72</v>
      </c>
      <c r="D16" s="9" t="s">
        <v>62</v>
      </c>
      <c r="E16" s="9" t="s">
        <v>63</v>
      </c>
      <c r="F16" s="9">
        <v>31</v>
      </c>
    </row>
    <row r="17" spans="1:6">
      <c r="A17" s="8" t="s">
        <v>46</v>
      </c>
      <c r="B17" s="9" t="s">
        <v>94</v>
      </c>
      <c r="C17" s="9" t="s">
        <v>95</v>
      </c>
      <c r="D17" s="9" t="s">
        <v>57</v>
      </c>
      <c r="E17" s="9" t="s">
        <v>63</v>
      </c>
      <c r="F17" s="9">
        <v>41</v>
      </c>
    </row>
    <row r="18" spans="1:6">
      <c r="A18" s="8" t="s">
        <v>96</v>
      </c>
      <c r="B18" s="9" t="s">
        <v>97</v>
      </c>
      <c r="C18" s="9" t="s">
        <v>66</v>
      </c>
      <c r="D18" s="9" t="s">
        <v>57</v>
      </c>
      <c r="E18" s="9" t="s">
        <v>58</v>
      </c>
      <c r="F18" s="9">
        <v>65</v>
      </c>
    </row>
    <row r="19" spans="1:6">
      <c r="A19" s="8" t="s">
        <v>98</v>
      </c>
      <c r="B19" s="9" t="s">
        <v>99</v>
      </c>
      <c r="C19" s="9" t="s">
        <v>56</v>
      </c>
      <c r="D19" s="9" t="s">
        <v>57</v>
      </c>
      <c r="E19" s="9" t="s">
        <v>100</v>
      </c>
      <c r="F19" s="9">
        <v>64</v>
      </c>
    </row>
    <row r="20" spans="1:6">
      <c r="A20" s="8" t="s">
        <v>47</v>
      </c>
      <c r="B20" s="9" t="s">
        <v>101</v>
      </c>
      <c r="C20" s="9" t="s">
        <v>66</v>
      </c>
      <c r="D20" s="9" t="s">
        <v>62</v>
      </c>
      <c r="E20" s="9" t="s">
        <v>67</v>
      </c>
      <c r="F20" s="9">
        <v>64</v>
      </c>
    </row>
    <row r="21" spans="1:6">
      <c r="A21" s="8" t="s">
        <v>102</v>
      </c>
      <c r="B21" s="9" t="s">
        <v>103</v>
      </c>
      <c r="C21" s="9" t="s">
        <v>66</v>
      </c>
      <c r="D21" s="9" t="s">
        <v>62</v>
      </c>
      <c r="E21" s="9" t="s">
        <v>63</v>
      </c>
      <c r="F21" s="9">
        <v>45</v>
      </c>
    </row>
    <row r="22" spans="1:6">
      <c r="A22" s="8" t="s">
        <v>104</v>
      </c>
      <c r="B22" s="9" t="s">
        <v>105</v>
      </c>
      <c r="C22" s="9" t="s">
        <v>56</v>
      </c>
      <c r="D22" s="9" t="s">
        <v>62</v>
      </c>
      <c r="E22" s="9" t="s">
        <v>100</v>
      </c>
      <c r="F22" s="9">
        <v>56</v>
      </c>
    </row>
    <row r="23" spans="1:6">
      <c r="A23" s="8" t="s">
        <v>48</v>
      </c>
      <c r="B23" s="9" t="s">
        <v>106</v>
      </c>
      <c r="C23" s="9" t="s">
        <v>66</v>
      </c>
      <c r="D23" s="9" t="s">
        <v>57</v>
      </c>
      <c r="E23" s="9" t="s">
        <v>100</v>
      </c>
      <c r="F23" s="9">
        <v>36</v>
      </c>
    </row>
    <row r="24" spans="1:6">
      <c r="A24" s="8" t="s">
        <v>107</v>
      </c>
      <c r="B24" s="9" t="s">
        <v>108</v>
      </c>
      <c r="C24" s="9" t="s">
        <v>66</v>
      </c>
      <c r="D24" s="9" t="s">
        <v>62</v>
      </c>
      <c r="E24" s="9" t="s">
        <v>100</v>
      </c>
      <c r="F24" s="9">
        <v>59</v>
      </c>
    </row>
    <row r="25" spans="1:6">
      <c r="A25" s="8" t="s">
        <v>109</v>
      </c>
      <c r="B25" s="9" t="s">
        <v>110</v>
      </c>
      <c r="C25" s="9" t="s">
        <v>80</v>
      </c>
      <c r="D25" s="9" t="s">
        <v>62</v>
      </c>
      <c r="E25" s="9" t="s">
        <v>67</v>
      </c>
      <c r="F25" s="9">
        <v>37</v>
      </c>
    </row>
    <row r="26" spans="1:6">
      <c r="A26" s="8" t="s">
        <v>49</v>
      </c>
      <c r="B26" s="9" t="s">
        <v>111</v>
      </c>
      <c r="C26" s="9" t="s">
        <v>95</v>
      </c>
      <c r="D26" s="9" t="s">
        <v>62</v>
      </c>
      <c r="E26" s="9" t="s">
        <v>63</v>
      </c>
      <c r="F26" s="9">
        <v>44</v>
      </c>
    </row>
    <row r="27" spans="1:6">
      <c r="A27" s="8" t="s">
        <v>112</v>
      </c>
      <c r="B27" s="9" t="s">
        <v>113</v>
      </c>
      <c r="C27" s="9" t="s">
        <v>66</v>
      </c>
      <c r="D27" s="9" t="s">
        <v>62</v>
      </c>
      <c r="E27" s="9" t="s">
        <v>58</v>
      </c>
      <c r="F27" s="9">
        <v>41</v>
      </c>
    </row>
    <row r="28" spans="1:6">
      <c r="A28" s="8" t="s">
        <v>114</v>
      </c>
      <c r="B28" s="9" t="s">
        <v>115</v>
      </c>
      <c r="C28" s="9" t="s">
        <v>116</v>
      </c>
      <c r="D28" s="9" t="s">
        <v>57</v>
      </c>
      <c r="E28" s="9" t="s">
        <v>100</v>
      </c>
      <c r="F28" s="9">
        <v>56</v>
      </c>
    </row>
    <row r="29" spans="1:6">
      <c r="A29" s="8" t="s">
        <v>50</v>
      </c>
      <c r="B29" s="9" t="s">
        <v>117</v>
      </c>
      <c r="C29" s="9" t="s">
        <v>95</v>
      </c>
      <c r="D29" s="9" t="s">
        <v>62</v>
      </c>
      <c r="E29" s="9" t="s">
        <v>63</v>
      </c>
      <c r="F29" s="9">
        <v>43</v>
      </c>
    </row>
    <row r="30" spans="1:6">
      <c r="A30" s="8" t="s">
        <v>51</v>
      </c>
      <c r="B30" s="9" t="s">
        <v>118</v>
      </c>
      <c r="C30" s="9" t="s">
        <v>119</v>
      </c>
      <c r="D30" s="9" t="s">
        <v>62</v>
      </c>
      <c r="E30" s="9" t="s">
        <v>63</v>
      </c>
      <c r="F30" s="9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TEXT funcs</vt:lpstr>
      <vt:lpstr>Date &amp; Time</vt:lpstr>
      <vt:lpstr>Count If, Sum If</vt:lpstr>
      <vt:lpstr>Relative, Absolute cell ref</vt:lpstr>
      <vt:lpstr>Datatypes</vt:lpstr>
      <vt:lpstr>Lookup1</vt:lpstr>
      <vt:lpstr>Lookup2</vt:lpstr>
      <vt:lpstr>Vlookup</vt:lpstr>
      <vt:lpstr>ESD_Masterfile</vt:lpstr>
      <vt:lpstr>Hlookup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M</dc:creator>
  <cp:lastModifiedBy>Soumya M</cp:lastModifiedBy>
  <dcterms:created xsi:type="dcterms:W3CDTF">2024-07-25T19:51:51Z</dcterms:created>
  <dcterms:modified xsi:type="dcterms:W3CDTF">2024-07-25T20:17:26Z</dcterms:modified>
</cp:coreProperties>
</file>