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OneDrive\Desktop\PERSONAL\NeuIQ - Sounak\Hiii\Advance Analytics-20250129T133149Z-001\Advance Analytics\DSD\"/>
    </mc:Choice>
  </mc:AlternateContent>
  <xr:revisionPtr revIDLastSave="0" documentId="13_ncr:1_{3F40EF68-5170-4DDE-98BD-68CEC370641A}" xr6:coauthVersionLast="47" xr6:coauthVersionMax="47" xr10:uidLastSave="{00000000-0000-0000-0000-000000000000}"/>
  <bookViews>
    <workbookView xWindow="-107" yWindow="-107" windowWidth="20847" windowHeight="11111" xr2:uid="{26D4546B-D2A1-4444-8EAF-A6228F96F0C1}"/>
  </bookViews>
  <sheets>
    <sheet name="Data" sheetId="1" r:id="rId1"/>
    <sheet name="Descriptive Stat" sheetId="2" r:id="rId2"/>
    <sheet name="EDA with CF" sheetId="3" r:id="rId3"/>
    <sheet name="Country Wise Sales" sheetId="5" r:id="rId4"/>
    <sheet name="Top % Products by $ per unit" sheetId="6" r:id="rId5"/>
    <sheet name="Anomaly Detection" sheetId="7" r:id="rId6"/>
    <sheet name="Best &amp; Worse Sales Details" sheetId="8" r:id="rId7"/>
    <sheet name="Profits by Products &amp; Slicers" sheetId="9" r:id="rId8"/>
    <sheet name="Country Level Sales Report" sheetId="12" r:id="rId9"/>
    <sheet name="Decision Making - Product Disco" sheetId="11" r:id="rId10"/>
    <sheet name="Sheet1" sheetId="13" r:id="rId11"/>
  </sheets>
  <definedNames>
    <definedName name="_xlnm._FilterDatabase" localSheetId="0" hidden="1">Data!$C$10:$G$10</definedName>
    <definedName name="_xlchart.v1.0" hidden="1">'Anomaly Detection'!$V$4:$V$303</definedName>
    <definedName name="_xlchart.v1.1" hidden="1">'Anomaly Detection'!$X$4:$X$303</definedName>
    <definedName name="_xlchart.v1.2" hidden="1">'Anomaly Detection'!$X$4:$X$303</definedName>
    <definedName name="_xlcn.WorksheetConnection_beginnerDAcourse.xlsxdata1" hidden="1">data[]</definedName>
    <definedName name="Slicer_Geography">#N/A</definedName>
    <definedName name="Slicer_Geography1">#N/A</definedName>
    <definedName name="Slicer_Sales_Person">#N/A</definedName>
  </definedNames>
  <calcPr calcId="191028"/>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Lst>
</workbook>
</file>

<file path=xl/calcChain.xml><?xml version="1.0" encoding="utf-8"?>
<calcChain xmlns="http://schemas.openxmlformats.org/spreadsheetml/2006/main">
  <c r="I11" i="1" l="1"/>
  <c r="H7" i="12"/>
  <c r="D9" i="12"/>
  <c r="I8" i="12"/>
  <c r="I9" i="12"/>
  <c r="I10" i="12"/>
  <c r="I11" i="12"/>
  <c r="I12" i="12"/>
  <c r="I13" i="12"/>
  <c r="I14" i="12"/>
  <c r="I15" i="12"/>
  <c r="I16" i="12"/>
  <c r="I7" i="12"/>
  <c r="H8" i="12"/>
  <c r="J8" i="12" s="1"/>
  <c r="H9" i="12"/>
  <c r="J9" i="12" s="1"/>
  <c r="H10" i="12"/>
  <c r="J10" i="12" s="1"/>
  <c r="H11" i="12"/>
  <c r="J11" i="12" s="1"/>
  <c r="H12" i="12"/>
  <c r="J12" i="12" s="1"/>
  <c r="H13" i="12"/>
  <c r="J13" i="12" s="1"/>
  <c r="H14" i="12"/>
  <c r="J14" i="12" s="1"/>
  <c r="H15" i="12"/>
  <c r="J15" i="12" s="1"/>
  <c r="H16" i="12"/>
  <c r="J16" i="12" s="1"/>
  <c r="J7" i="12"/>
  <c r="E12" i="12"/>
  <c r="E9" i="12"/>
  <c r="D12" i="12"/>
  <c r="E6" i="12"/>
  <c r="H11" i="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F12" i="2"/>
  <c r="E10" i="2"/>
  <c r="D10" i="2"/>
  <c r="E9" i="2"/>
  <c r="D9" i="2"/>
  <c r="E5" i="2"/>
  <c r="E6" i="2"/>
  <c r="E7" i="2" s="1"/>
  <c r="D6" i="2"/>
  <c r="D5" i="2"/>
  <c r="E4" i="2"/>
  <c r="D4" i="2"/>
  <c r="E3" i="2"/>
  <c r="D3" i="2"/>
  <c r="E10" i="12" l="1"/>
  <c r="E11" i="12" s="1"/>
  <c r="D10" i="12"/>
  <c r="D11" i="12" s="1"/>
  <c r="D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<sst xmlns="http://schemas.openxmlformats.org/spreadsheetml/2006/main" count="2899" uniqueCount="75">
  <si>
    <t>Sales Data Table</t>
  </si>
  <si>
    <t>Sales Person</t>
  </si>
  <si>
    <t>Geography</t>
  </si>
  <si>
    <t>Product</t>
  </si>
  <si>
    <t>Amount</t>
  </si>
  <si>
    <t>Units</t>
  </si>
  <si>
    <t>Cost per unit</t>
  </si>
  <si>
    <t>Cost</t>
  </si>
  <si>
    <t>Ram Mahesh</t>
  </si>
  <si>
    <t>New Zealand</t>
  </si>
  <si>
    <t>70% Dark Bites</t>
  </si>
  <si>
    <t>Milk Bars</t>
  </si>
  <si>
    <t>Brien Boise</t>
  </si>
  <si>
    <t>USA</t>
  </si>
  <si>
    <t>Choco Coated Almonds</t>
  </si>
  <si>
    <t>50% Dark Bites</t>
  </si>
  <si>
    <t>Husein Augar</t>
  </si>
  <si>
    <t>Almond Choco</t>
  </si>
  <si>
    <t>Carla Molina</t>
  </si>
  <si>
    <t>Canada</t>
  </si>
  <si>
    <t>Drinking Coco</t>
  </si>
  <si>
    <t>Raspberry Choco</t>
  </si>
  <si>
    <t>Curtice Advani</t>
  </si>
  <si>
    <t>UK</t>
  </si>
  <si>
    <t>White Choc</t>
  </si>
  <si>
    <t>Mint Chip Choco</t>
  </si>
  <si>
    <t>Peanut Butter Cubes</t>
  </si>
  <si>
    <t>Eclairs</t>
  </si>
  <si>
    <t>Australia</t>
  </si>
  <si>
    <t>Smooth Sliky Salty</t>
  </si>
  <si>
    <t>After Nines</t>
  </si>
  <si>
    <t>99% Dark &amp; Pure</t>
  </si>
  <si>
    <t>Ches Bonnell</t>
  </si>
  <si>
    <t>Orange Choco</t>
  </si>
  <si>
    <t>Gigi Bohling</t>
  </si>
  <si>
    <t>Spicy Special Slims</t>
  </si>
  <si>
    <t>Barr Faughny</t>
  </si>
  <si>
    <t>Gunar Cockshoot</t>
  </si>
  <si>
    <t>Fruit &amp; Nut Bars</t>
  </si>
  <si>
    <t>85% Dark Bars</t>
  </si>
  <si>
    <t>India</t>
  </si>
  <si>
    <t>Baker's Choco Chips</t>
  </si>
  <si>
    <t>Manuka Honey Choco</t>
  </si>
  <si>
    <t>Organic Choco Syrup</t>
  </si>
  <si>
    <t>Caramel Stuffed Bars</t>
  </si>
  <si>
    <t>Oby Sorrel</t>
  </si>
  <si>
    <t>Average</t>
  </si>
  <si>
    <t>Median</t>
  </si>
  <si>
    <t>Min</t>
  </si>
  <si>
    <t>Max</t>
  </si>
  <si>
    <t>Range</t>
  </si>
  <si>
    <t>First Q</t>
  </si>
  <si>
    <t>Third Q</t>
  </si>
  <si>
    <t>Distinct count of products</t>
  </si>
  <si>
    <t>Threshold Value</t>
  </si>
  <si>
    <t>Row Labels</t>
  </si>
  <si>
    <t>Sum of Amount</t>
  </si>
  <si>
    <t xml:space="preserve"> </t>
  </si>
  <si>
    <t>Sum of Units</t>
  </si>
  <si>
    <t>Sales per unit</t>
  </si>
  <si>
    <t>Grand Total</t>
  </si>
  <si>
    <t>Total Profit</t>
  </si>
  <si>
    <t>Country Name</t>
  </si>
  <si>
    <t>Countries</t>
  </si>
  <si>
    <t>Persons</t>
  </si>
  <si>
    <t>Quick summary</t>
  </si>
  <si>
    <t>By Sales person</t>
  </si>
  <si>
    <t xml:space="preserve">Threshold Value </t>
  </si>
  <si>
    <t>Number of transactions</t>
  </si>
  <si>
    <t>✅❎</t>
  </si>
  <si>
    <t>Total</t>
  </si>
  <si>
    <t>Sales</t>
  </si>
  <si>
    <t>Profit</t>
  </si>
  <si>
    <t>Quantity</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</si>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</sst>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6" x14ac:knownFonts="1">
    <font>
      <sz val="11"/>
      <color theme="1"/>
      <name val="Calibri"/>
      <family val="2"/>
      <scheme val="minor"/>
    </font>
    <font>
      <b/>
      <sz val="11"/>
      <color theme="1"/>
      <name val="Calibri"/>
      <family val="2"/>
      <scheme val="minor"/>
    </font>
    <font>
      <b/>
      <i/>
      <sz val="11"/>
      <color theme="1"/>
      <name val="Calibri"/>
      <family val="2"/>
      <scheme val="minor"/>
    </font>
    <font>
      <sz val="11"/>
      <color theme="7" tint="-0.249977111117893"/>
      <name val="Calibri"/>
      <family val="2"/>
      <scheme val="minor"/>
    </font>
    <font>
      <b/>
      <sz val="28"/>
      <color theme="1"/>
      <name val="Calibri"/>
      <family val="2"/>
      <scheme val="minor"/>
    </font>
    <font>
      <sz val="11"/>
      <color rgb="FF000000"/>
      <name val="Calibri"/>
      <family val="2"/>
    </font>
  </fonts>
  <fills count="8">
    <fill>
      <patternFill patternType="none"/>
    </fill>
    <fill>
      <patternFill patternType="gray125"/>
    </fill>
    <fill>
      <patternFill patternType="solid">
        <fgColor them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164" fontId="0" fillId="0" borderId="0" xfId="0" applyNumberFormat="1"/>
    <xf numFmtId="3" fontId="0" fillId="0" borderId="0" xfId="0" applyNumberFormat="1"/>
    <xf numFmtId="0" fontId="1" fillId="0" borderId="0" xfId="0" applyFont="1"/>
    <xf numFmtId="0" fontId="1" fillId="0" borderId="0" xfId="0" applyFont="1" applyAlignment="1">
      <alignment horizontal="right"/>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168" fontId="0" fillId="0" borderId="0" xfId="0" applyNumberFormat="1"/>
    <xf numFmtId="0" fontId="2" fillId="3" borderId="0" xfId="0" applyFont="1" applyFill="1"/>
    <xf numFmtId="169" fontId="0" fillId="0" borderId="0" xfId="0" applyNumberFormat="1"/>
    <xf numFmtId="0" fontId="0" fillId="0" borderId="1" xfId="0" applyBorder="1"/>
    <xf numFmtId="0" fontId="1" fillId="2" borderId="1" xfId="0" applyFont="1" applyFill="1" applyBorder="1" applyAlignment="1">
      <alignment horizontal="right"/>
    </xf>
    <xf numFmtId="164" fontId="0" fillId="0" borderId="1" xfId="0" applyNumberFormat="1" applyBorder="1"/>
    <xf numFmtId="0" fontId="0" fillId="7" borderId="1" xfId="0" applyFill="1" applyBorder="1"/>
    <xf numFmtId="0" fontId="0" fillId="5" borderId="1" xfId="0" applyFill="1" applyBorder="1"/>
    <xf numFmtId="0" fontId="1" fillId="5" borderId="1" xfId="0" applyFont="1" applyFill="1" applyBorder="1" applyAlignment="1">
      <alignment horizontal="right"/>
    </xf>
    <xf numFmtId="164" fontId="0" fillId="0" borderId="1" xfId="0" applyNumberFormat="1" applyBorder="1" applyAlignment="1">
      <alignment horizontal="right"/>
    </xf>
    <xf numFmtId="3" fontId="0" fillId="0" borderId="1" xfId="0" applyNumberFormat="1" applyBorder="1"/>
    <xf numFmtId="0" fontId="3" fillId="5" borderId="1" xfId="0" applyFont="1" applyFill="1" applyBorder="1" applyAlignment="1">
      <alignment horizontal="right"/>
    </xf>
    <xf numFmtId="0" fontId="0" fillId="0" borderId="1" xfId="0" applyBorder="1" applyAlignment="1">
      <alignment horizontal="center"/>
    </xf>
    <xf numFmtId="0" fontId="5" fillId="0" borderId="0" xfId="0" applyFont="1"/>
    <xf numFmtId="0" fontId="0" fillId="0" borderId="1" xfId="0" pivotButton="1" applyBorder="1"/>
    <xf numFmtId="0" fontId="0" fillId="0" borderId="1" xfId="0" applyBorder="1" applyAlignment="1">
      <alignment horizontal="left"/>
    </xf>
    <xf numFmtId="167" fontId="0" fillId="0" borderId="1" xfId="0" applyNumberFormat="1" applyBorder="1"/>
    <xf numFmtId="0" fontId="4" fillId="6" borderId="0" xfId="0" applyFont="1" applyFill="1" applyAlignment="1">
      <alignment horizontal="center" vertical="center"/>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cellXfs>
  <cellStyles count="1">
    <cellStyle name="Normal" xfId="0" builtinId="0"/>
  </cellStyles>
  <dxfs count="20">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 in the data (Amounts &amp;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'Anomaly Detection'!$X$4:$X$303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Detection'!$Y$4:$Y$303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Amount Anomaly</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Amount Anomaly</a:t>
          </a:r>
        </a:p>
      </cx:txPr>
    </cx:title>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2</xdr:row>
      <xdr:rowOff>0</xdr:rowOff>
    </xdr:from>
    <xdr:to>
      <xdr:col>11</xdr:col>
      <xdr:colOff>0</xdr:colOff>
      <xdr:row>13</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16</xdr:row>
      <xdr:rowOff>180975</xdr:rowOff>
    </xdr:from>
    <xdr:to>
      <xdr:col>18</xdr:col>
      <xdr:colOff>590550</xdr:colOff>
      <xdr:row>31</xdr:row>
      <xdr:rowOff>180975</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0</xdr:rowOff>
    </xdr:from>
    <xdr:to>
      <xdr:col>9</xdr:col>
      <xdr:colOff>600075</xdr:colOff>
      <xdr:row>16</xdr:row>
      <xdr:rowOff>28575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 uri="{147F2762-F138-4A5C-976F-8EAC2B608ADB}">
                  <a16:predDERef xmlns:a16="http://schemas.microsoft.com/office/drawing/2014/main" pred="{B037D79C-A27D-4EB9-ACA5-A7BC43DB4A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0501" y="177421"/>
              <a:ext cx="4803586" cy="26898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1</xdr:row>
      <xdr:rowOff>0</xdr:rowOff>
    </xdr:from>
    <xdr:to>
      <xdr:col>18</xdr:col>
      <xdr:colOff>600075</xdr:colOff>
      <xdr:row>16</xdr:row>
      <xdr:rowOff>9525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 uri="{147F2762-F138-4A5C-976F-8EAC2B608ADB}">
                  <a16:predDERef xmlns:a16="http://schemas.microsoft.com/office/drawing/2014/main" pre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05015" y="177421"/>
              <a:ext cx="4803585" cy="26708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1095375</xdr:colOff>
      <xdr:row>2</xdr:row>
      <xdr:rowOff>0</xdr:rowOff>
    </xdr:from>
    <xdr:to>
      <xdr:col>7</xdr:col>
      <xdr:colOff>600075</xdr:colOff>
      <xdr:row>15</xdr:row>
      <xdr:rowOff>47625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733</xdr:colOff>
      <xdr:row>1</xdr:row>
      <xdr:rowOff>178777</xdr:rowOff>
    </xdr:from>
    <xdr:to>
      <xdr:col>11</xdr:col>
      <xdr:colOff>5129</xdr:colOff>
      <xdr:row>15</xdr:row>
      <xdr:rowOff>35902</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628.002363657404" backgroundQuery="1" createdVersion="7" refreshedVersion="8" minRefreshableVersion="3" recordCount="0" supportSubquery="1" supportAdvancedDrill="1" xr:uid="{55E62187-943A-4A8B-8424-2B0DA503795E}">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628.007616550924" backgroundQuery="1" createdVersion="7" refreshedVersion="8" minRefreshableVersion="3" recordCount="0" supportSubquery="1" supportAdvancedDrill="1" xr:uid="{EF46A84F-72AE-4725-B53D-1196A7064602}">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3:F9"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3:D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formats count="6">
    <format dxfId="10">
      <pivotArea type="all" dataOnly="0" outline="0" fieldPosition="0"/>
    </format>
    <format dxfId="9">
      <pivotArea outline="0" collapsedLevelsAreSubtotals="1"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outline="0" axis="axisValues"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3:D16"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3:I16"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8" minRefreshableVersion="3" itemPrintTitles="1" createdVersion="7" indent="0" multipleFieldFilters="0">
  <location ref="C3:D26"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8" minRefreshableVersion="3" itemPrintTitles="1" createdVersion="7" indent="0" multipleFieldFilters="0">
  <location ref="C3:G26" firstHeaderRow="0" firstDataRow="1" firstDataCol="1"/>
  <pivotFields count="5">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v="2"/>
    </i>
    <i>
      <x v="20"/>
    </i>
    <i>
      <x v="18"/>
    </i>
    <i>
      <x v="5"/>
    </i>
    <i>
      <x v="19"/>
    </i>
    <i>
      <x v="9"/>
    </i>
    <i>
      <x v="11"/>
    </i>
    <i>
      <x v="17"/>
    </i>
    <i>
      <x v="13"/>
    </i>
    <i>
      <x v="3"/>
    </i>
    <i>
      <x/>
    </i>
    <i>
      <x v="4"/>
    </i>
    <i>
      <x v="21"/>
    </i>
    <i>
      <x v="6"/>
    </i>
    <i>
      <x v="14"/>
    </i>
    <i>
      <x v="15"/>
    </i>
    <i>
      <x v="8"/>
    </i>
    <i>
      <x v="10"/>
    </i>
    <i>
      <x v="1"/>
    </i>
    <i>
      <x v="12"/>
    </i>
    <i>
      <x v="16"/>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L10:M32" totalsRowShown="0">
  <autoFilter ref="L10:M32" xr:uid="{6DAC1E92-D947-4232-891E-65555AD7A47E}"/>
  <tableColumns count="2">
    <tableColumn id="1" xr3:uid="{1B8963D1-E60F-4400-A175-651A513B826F}" name="Product"/>
    <tableColumn id="2" xr3:uid="{1798A7DA-FB9F-46D3-AA0A-B6BCA4A81AC3}" name="Cost per unit"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0:I310" totalsRowShown="0" headerRowDxfId="18">
  <autoFilter ref="C10:I310" xr:uid="{BE8CDDE1-C7C2-498F-82DE-177B52BF6251}">
    <filterColumn colId="0" hiddenButton="1"/>
  </autoFilter>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7"/>
    <tableColumn id="5" xr3:uid="{1BA20B17-6E75-41FD-BADD-18A2CF3B6F5A}" name="Units" dataDxfId="16"/>
    <tableColumn id="6" xr3:uid="{65BB6323-E7C2-4422-A3EA-6479C4662D7D}" name="Cost per unit" dataDxfId="15">
      <calculatedColumnFormula>_xlfn.XLOOKUP(data[[#This Row],[Product]],products[Product],products[Cost per unit])</calculatedColumnFormula>
    </tableColumn>
    <tableColumn id="7" xr3:uid="{E0D3A73D-074E-46DE-BBC2-882F825E1F58}" name="Cost" dataDxfId="14">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2:G302" totalsRowShown="0" headerRowDxfId="13">
  <autoFilter ref="C2:G302" xr:uid="{F8AAD33C-4C83-41A4-9CC7-0869DF7DF1F9}"/>
  <sortState xmlns:xlrd2="http://schemas.microsoft.com/office/spreadsheetml/2017/richdata2" ref="C3:G302">
    <sortCondition descending="1" ref="G2:G302"/>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12"/>
    <tableColumn id="5" xr3:uid="{745C51EB-CD81-46C9-A36A-20AF38C0CAA6}" name="Units"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U3:Y303" totalsRowShown="0" headerRowDxfId="4">
  <autoFilter ref="U3:Y303"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9:M657"/>
  <sheetViews>
    <sheetView tabSelected="1" topLeftCell="A5" zoomScale="87" zoomScaleNormal="145" workbookViewId="0">
      <selection activeCell="H11" sqref="H11"/>
    </sheetView>
  </sheetViews>
  <sheetFormatPr defaultRowHeight="14" x14ac:dyDescent="0.3"/>
  <cols>
    <col min="1" max="1" width="1.69921875" customWidth="1"/>
    <col min="2" max="2" width="3.69921875" customWidth="1"/>
    <col min="3" max="3" width="19.59765625" customWidth="1"/>
    <col min="4" max="4" width="14.69921875" customWidth="1"/>
    <col min="5" max="5" width="21.8984375" bestFit="1" customWidth="1"/>
    <col min="6" max="6" width="13.59765625" customWidth="1"/>
    <col min="7" max="7" width="11.69921875" customWidth="1"/>
    <col min="8" max="9" width="14" customWidth="1"/>
    <col min="11" max="11" width="3.8984375" customWidth="1"/>
    <col min="12" max="12" width="25.8984375" customWidth="1"/>
    <col min="13" max="13" width="16.3984375" customWidth="1"/>
    <col min="24" max="24" width="21.8984375" bestFit="1" customWidth="1"/>
    <col min="25" max="25" width="14.3984375" customWidth="1"/>
    <col min="30" max="30" width="21.8984375" customWidth="1"/>
  </cols>
  <sheetData>
    <row r="9" spans="3:13" ht="36" x14ac:dyDescent="0.3">
      <c r="C9" s="27" t="s">
        <v>0</v>
      </c>
      <c r="D9" s="27"/>
      <c r="E9" s="27"/>
      <c r="F9" s="27"/>
      <c r="G9" s="27"/>
      <c r="H9" s="27"/>
      <c r="I9" s="27"/>
    </row>
    <row r="10" spans="3:13" x14ac:dyDescent="0.3">
      <c r="C10" s="3" t="s">
        <v>1</v>
      </c>
      <c r="D10" s="3" t="s">
        <v>2</v>
      </c>
      <c r="E10" s="3" t="s">
        <v>3</v>
      </c>
      <c r="F10" s="4" t="s">
        <v>4</v>
      </c>
      <c r="G10" s="4" t="s">
        <v>5</v>
      </c>
      <c r="H10" s="4" t="s">
        <v>6</v>
      </c>
      <c r="I10" s="4" t="s">
        <v>7</v>
      </c>
      <c r="L10" t="s">
        <v>3</v>
      </c>
      <c r="M10" t="s">
        <v>6</v>
      </c>
    </row>
    <row r="11" spans="3:13" x14ac:dyDescent="0.3">
      <c r="C11" t="s">
        <v>8</v>
      </c>
      <c r="D11" t="s">
        <v>9</v>
      </c>
      <c r="E11" t="s">
        <v>10</v>
      </c>
      <c r="F11" s="1">
        <v>1624</v>
      </c>
      <c r="G11" s="2">
        <v>114</v>
      </c>
      <c r="H11" s="5">
        <f>_xlfn.XLOOKUP(data[[#This Row],[Product]],products[Product],products[Cost per unit])</f>
        <v>14.49</v>
      </c>
      <c r="I11" s="5">
        <f>data[[#This Row],[Cost per unit]]*data[[#This Row],[Units]]</f>
        <v>1651.8600000000001</v>
      </c>
      <c r="L11" t="s">
        <v>11</v>
      </c>
      <c r="M11" s="5">
        <v>9.33</v>
      </c>
    </row>
    <row r="12" spans="3:13" x14ac:dyDescent="0.3">
      <c r="C12" t="s">
        <v>12</v>
      </c>
      <c r="D12" t="s">
        <v>13</v>
      </c>
      <c r="E12" t="s">
        <v>14</v>
      </c>
      <c r="F12" s="1">
        <v>6706</v>
      </c>
      <c r="G12" s="2">
        <v>459</v>
      </c>
      <c r="H12" s="5">
        <f>_xlfn.XLOOKUP(data[[#This Row],[Product]],products[Product],products[Cost per unit])</f>
        <v>8.65</v>
      </c>
      <c r="I12" s="5">
        <f>data[[#This Row],[Cost per unit]]*data[[#This Row],[Units]]</f>
        <v>3970.3500000000004</v>
      </c>
      <c r="L12" t="s">
        <v>15</v>
      </c>
      <c r="M12" s="5">
        <v>11.7</v>
      </c>
    </row>
    <row r="13" spans="3:13" x14ac:dyDescent="0.3">
      <c r="C13" t="s">
        <v>16</v>
      </c>
      <c r="D13" t="s">
        <v>13</v>
      </c>
      <c r="E13" t="s">
        <v>17</v>
      </c>
      <c r="F13" s="1">
        <v>959</v>
      </c>
      <c r="G13" s="2">
        <v>147</v>
      </c>
      <c r="H13" s="5">
        <f>_xlfn.XLOOKUP(data[[#This Row],[Product]],products[Product],products[Cost per unit])</f>
        <v>11.88</v>
      </c>
      <c r="I13" s="5">
        <f>data[[#This Row],[Cost per unit]]*data[[#This Row],[Units]]</f>
        <v>1746.3600000000001</v>
      </c>
      <c r="L13" t="s">
        <v>17</v>
      </c>
      <c r="M13" s="5">
        <v>11.88</v>
      </c>
    </row>
    <row r="14" spans="3:13" x14ac:dyDescent="0.3">
      <c r="C14" t="s">
        <v>18</v>
      </c>
      <c r="D14" t="s">
        <v>19</v>
      </c>
      <c r="E14" t="s">
        <v>20</v>
      </c>
      <c r="F14" s="1">
        <v>9632</v>
      </c>
      <c r="G14" s="2">
        <v>288</v>
      </c>
      <c r="H14" s="5">
        <f>_xlfn.XLOOKUP(data[[#This Row],[Product]],products[Product],products[Cost per unit])</f>
        <v>6.47</v>
      </c>
      <c r="I14" s="5">
        <f>data[[#This Row],[Cost per unit]]*data[[#This Row],[Units]]</f>
        <v>1863.36</v>
      </c>
      <c r="L14" t="s">
        <v>21</v>
      </c>
      <c r="M14" s="5">
        <v>11.73</v>
      </c>
    </row>
    <row r="15" spans="3:13" x14ac:dyDescent="0.3">
      <c r="C15" t="s">
        <v>22</v>
      </c>
      <c r="D15" t="s">
        <v>23</v>
      </c>
      <c r="E15" t="s">
        <v>24</v>
      </c>
      <c r="F15" s="1">
        <v>2100</v>
      </c>
      <c r="G15" s="2">
        <v>414</v>
      </c>
      <c r="H15" s="5">
        <f>_xlfn.XLOOKUP(data[[#This Row],[Product]],products[Product],products[Cost per unit])</f>
        <v>13.15</v>
      </c>
      <c r="I15" s="5">
        <f>data[[#This Row],[Cost per unit]]*data[[#This Row],[Units]]</f>
        <v>5444.1</v>
      </c>
      <c r="L15" t="s">
        <v>25</v>
      </c>
      <c r="M15" s="5">
        <v>8.7899999999999991</v>
      </c>
    </row>
    <row r="16" spans="3:13" x14ac:dyDescent="0.3">
      <c r="C16" t="s">
        <v>8</v>
      </c>
      <c r="D16" t="s">
        <v>13</v>
      </c>
      <c r="E16" t="s">
        <v>26</v>
      </c>
      <c r="F16" s="1">
        <v>8869</v>
      </c>
      <c r="G16" s="2">
        <v>432</v>
      </c>
      <c r="H16" s="5">
        <f>_xlfn.XLOOKUP(data[[#This Row],[Product]],products[Product],products[Cost per unit])</f>
        <v>12.37</v>
      </c>
      <c r="I16" s="5">
        <f>data[[#This Row],[Cost per unit]]*data[[#This Row],[Units]]</f>
        <v>5343.8399999999992</v>
      </c>
      <c r="L16" t="s">
        <v>27</v>
      </c>
      <c r="M16" s="5">
        <v>3.11</v>
      </c>
    </row>
    <row r="17" spans="3:13" x14ac:dyDescent="0.3">
      <c r="C17" t="s">
        <v>22</v>
      </c>
      <c r="D17" t="s">
        <v>28</v>
      </c>
      <c r="E17" t="s">
        <v>29</v>
      </c>
      <c r="F17" s="1">
        <v>2681</v>
      </c>
      <c r="G17" s="2">
        <v>54</v>
      </c>
      <c r="H17" s="5">
        <f>_xlfn.XLOOKUP(data[[#This Row],[Product]],products[Product],products[Cost per unit])</f>
        <v>5.79</v>
      </c>
      <c r="I17" s="5">
        <f>data[[#This Row],[Cost per unit]]*data[[#This Row],[Units]]</f>
        <v>312.66000000000003</v>
      </c>
      <c r="L17" t="s">
        <v>20</v>
      </c>
      <c r="M17" s="5">
        <v>6.47</v>
      </c>
    </row>
    <row r="18" spans="3:13" x14ac:dyDescent="0.3">
      <c r="C18" t="s">
        <v>12</v>
      </c>
      <c r="D18" t="s">
        <v>13</v>
      </c>
      <c r="E18" t="s">
        <v>30</v>
      </c>
      <c r="F18" s="1">
        <v>5012</v>
      </c>
      <c r="G18" s="2">
        <v>210</v>
      </c>
      <c r="H18" s="5">
        <f>_xlfn.XLOOKUP(data[[#This Row],[Product]],products[Product],products[Cost per unit])</f>
        <v>9.77</v>
      </c>
      <c r="I18" s="5">
        <f>data[[#This Row],[Cost per unit]]*data[[#This Row],[Units]]</f>
        <v>2051.6999999999998</v>
      </c>
      <c r="L18" t="s">
        <v>31</v>
      </c>
      <c r="M18" s="5">
        <v>7.64</v>
      </c>
    </row>
    <row r="19" spans="3:13" x14ac:dyDescent="0.3">
      <c r="C19" t="s">
        <v>32</v>
      </c>
      <c r="D19" t="s">
        <v>28</v>
      </c>
      <c r="E19" t="s">
        <v>15</v>
      </c>
      <c r="F19" s="1">
        <v>1281</v>
      </c>
      <c r="G19" s="2">
        <v>75</v>
      </c>
      <c r="H19" s="5">
        <f>_xlfn.XLOOKUP(data[[#This Row],[Product]],products[Product],products[Cost per unit])</f>
        <v>11.7</v>
      </c>
      <c r="I19" s="5">
        <f>data[[#This Row],[Cost per unit]]*data[[#This Row],[Units]]</f>
        <v>877.5</v>
      </c>
      <c r="L19" t="s">
        <v>33</v>
      </c>
      <c r="M19" s="5">
        <v>10.62</v>
      </c>
    </row>
    <row r="20" spans="3:13" x14ac:dyDescent="0.3">
      <c r="C20" t="s">
        <v>34</v>
      </c>
      <c r="D20" t="s">
        <v>9</v>
      </c>
      <c r="E20" t="s">
        <v>15</v>
      </c>
      <c r="F20" s="1">
        <v>4991</v>
      </c>
      <c r="G20" s="2">
        <v>12</v>
      </c>
      <c r="H20" s="5">
        <f>_xlfn.XLOOKUP(data[[#This Row],[Product]],products[Product],products[Cost per unit])</f>
        <v>11.7</v>
      </c>
      <c r="I20" s="5">
        <f>data[[#This Row],[Cost per unit]]*data[[#This Row],[Units]]</f>
        <v>140.39999999999998</v>
      </c>
      <c r="L20" t="s">
        <v>35</v>
      </c>
      <c r="M20" s="5">
        <v>9</v>
      </c>
    </row>
    <row r="21" spans="3:13" x14ac:dyDescent="0.3">
      <c r="C21" t="s">
        <v>36</v>
      </c>
      <c r="D21" t="s">
        <v>23</v>
      </c>
      <c r="E21" t="s">
        <v>24</v>
      </c>
      <c r="F21" s="1">
        <v>1785</v>
      </c>
      <c r="G21" s="2">
        <v>462</v>
      </c>
      <c r="H21" s="5">
        <f>_xlfn.XLOOKUP(data[[#This Row],[Product]],products[Product],products[Cost per unit])</f>
        <v>13.15</v>
      </c>
      <c r="I21" s="5">
        <f>data[[#This Row],[Cost per unit]]*data[[#This Row],[Units]]</f>
        <v>6075.3</v>
      </c>
      <c r="L21" t="s">
        <v>30</v>
      </c>
      <c r="M21" s="5">
        <v>9.77</v>
      </c>
    </row>
    <row r="22" spans="3:13" x14ac:dyDescent="0.3">
      <c r="C22" t="s">
        <v>37</v>
      </c>
      <c r="D22" t="s">
        <v>9</v>
      </c>
      <c r="E22" t="s">
        <v>27</v>
      </c>
      <c r="F22" s="1">
        <v>3983</v>
      </c>
      <c r="G22" s="2">
        <v>144</v>
      </c>
      <c r="H22" s="5">
        <f>_xlfn.XLOOKUP(data[[#This Row],[Product]],products[Product],products[Cost per unit])</f>
        <v>3.11</v>
      </c>
      <c r="I22" s="5">
        <f>data[[#This Row],[Cost per unit]]*data[[#This Row],[Units]]</f>
        <v>447.84</v>
      </c>
      <c r="L22" t="s">
        <v>38</v>
      </c>
      <c r="M22" s="5">
        <v>6.49</v>
      </c>
    </row>
    <row r="23" spans="3:13" x14ac:dyDescent="0.3">
      <c r="C23" t="s">
        <v>16</v>
      </c>
      <c r="D23" t="s">
        <v>28</v>
      </c>
      <c r="E23" t="s">
        <v>25</v>
      </c>
      <c r="F23" s="1">
        <v>2646</v>
      </c>
      <c r="G23" s="2">
        <v>120</v>
      </c>
      <c r="H23" s="5">
        <f>_xlfn.XLOOKUP(data[[#This Row],[Product]],products[Product],products[Cost per unit])</f>
        <v>8.7899999999999991</v>
      </c>
      <c r="I23" s="5">
        <f>data[[#This Row],[Cost per unit]]*data[[#This Row],[Units]]</f>
        <v>1054.8</v>
      </c>
      <c r="L23" t="s">
        <v>39</v>
      </c>
      <c r="M23" s="5">
        <v>4.97</v>
      </c>
    </row>
    <row r="24" spans="3:13" x14ac:dyDescent="0.3">
      <c r="C24" t="s">
        <v>36</v>
      </c>
      <c r="D24" t="s">
        <v>40</v>
      </c>
      <c r="E24" t="s">
        <v>11</v>
      </c>
      <c r="F24" s="1">
        <v>252</v>
      </c>
      <c r="G24" s="2">
        <v>54</v>
      </c>
      <c r="H24" s="5">
        <f>_xlfn.XLOOKUP(data[[#This Row],[Product]],products[Product],products[Cost per unit])</f>
        <v>9.33</v>
      </c>
      <c r="I24" s="5">
        <f>data[[#This Row],[Cost per unit]]*data[[#This Row],[Units]]</f>
        <v>503.82</v>
      </c>
      <c r="L24" t="s">
        <v>24</v>
      </c>
      <c r="M24" s="5">
        <v>13.15</v>
      </c>
    </row>
    <row r="25" spans="3:13" x14ac:dyDescent="0.3">
      <c r="C25" t="s">
        <v>37</v>
      </c>
      <c r="D25" t="s">
        <v>13</v>
      </c>
      <c r="E25" t="s">
        <v>24</v>
      </c>
      <c r="F25" s="1">
        <v>2464</v>
      </c>
      <c r="G25" s="2">
        <v>234</v>
      </c>
      <c r="H25" s="5">
        <f>_xlfn.XLOOKUP(data[[#This Row],[Product]],products[Product],products[Cost per unit])</f>
        <v>13.15</v>
      </c>
      <c r="I25" s="5">
        <f>data[[#This Row],[Cost per unit]]*data[[#This Row],[Units]]</f>
        <v>3077.1</v>
      </c>
      <c r="L25" t="s">
        <v>41</v>
      </c>
      <c r="M25" s="5">
        <v>5.6</v>
      </c>
    </row>
    <row r="26" spans="3:13" x14ac:dyDescent="0.3">
      <c r="C26" t="s">
        <v>37</v>
      </c>
      <c r="D26" t="s">
        <v>13</v>
      </c>
      <c r="E26" t="s">
        <v>42</v>
      </c>
      <c r="F26" s="1">
        <v>2114</v>
      </c>
      <c r="G26" s="2">
        <v>66</v>
      </c>
      <c r="H26" s="5">
        <f>_xlfn.XLOOKUP(data[[#This Row],[Product]],products[Product],products[Cost per unit])</f>
        <v>7.16</v>
      </c>
      <c r="I26" s="5">
        <f>data[[#This Row],[Cost per unit]]*data[[#This Row],[Units]]</f>
        <v>472.56</v>
      </c>
      <c r="L26" t="s">
        <v>43</v>
      </c>
      <c r="M26" s="5">
        <v>16.73</v>
      </c>
    </row>
    <row r="27" spans="3:13" x14ac:dyDescent="0.3">
      <c r="C27" t="s">
        <v>22</v>
      </c>
      <c r="D27" t="s">
        <v>9</v>
      </c>
      <c r="E27" t="s">
        <v>29</v>
      </c>
      <c r="F27" s="1">
        <v>7693</v>
      </c>
      <c r="G27" s="2">
        <v>87</v>
      </c>
      <c r="H27" s="5">
        <f>_xlfn.XLOOKUP(data[[#This Row],[Product]],products[Product],products[Cost per unit])</f>
        <v>5.79</v>
      </c>
      <c r="I27" s="5">
        <f>data[[#This Row],[Cost per unit]]*data[[#This Row],[Units]]</f>
        <v>503.73</v>
      </c>
      <c r="L27" t="s">
        <v>44</v>
      </c>
      <c r="M27" s="5">
        <v>10.38</v>
      </c>
    </row>
    <row r="28" spans="3:13" x14ac:dyDescent="0.3">
      <c r="C28" t="s">
        <v>34</v>
      </c>
      <c r="D28" t="s">
        <v>40</v>
      </c>
      <c r="E28" t="s">
        <v>33</v>
      </c>
      <c r="F28" s="1">
        <v>15610</v>
      </c>
      <c r="G28" s="2">
        <v>339</v>
      </c>
      <c r="H28" s="5">
        <f>_xlfn.XLOOKUP(data[[#This Row],[Product]],products[Product],products[Cost per unit])</f>
        <v>10.62</v>
      </c>
      <c r="I28" s="5">
        <f>data[[#This Row],[Cost per unit]]*data[[#This Row],[Units]]</f>
        <v>3600.18</v>
      </c>
      <c r="L28" t="s">
        <v>42</v>
      </c>
      <c r="M28" s="5">
        <v>7.16</v>
      </c>
    </row>
    <row r="29" spans="3:13" x14ac:dyDescent="0.3">
      <c r="C29" t="s">
        <v>18</v>
      </c>
      <c r="D29" t="s">
        <v>40</v>
      </c>
      <c r="E29" t="s">
        <v>30</v>
      </c>
      <c r="F29" s="1">
        <v>336</v>
      </c>
      <c r="G29" s="2">
        <v>144</v>
      </c>
      <c r="H29" s="5">
        <f>_xlfn.XLOOKUP(data[[#This Row],[Product]],products[Product],products[Cost per unit])</f>
        <v>9.77</v>
      </c>
      <c r="I29" s="5">
        <f>data[[#This Row],[Cost per unit]]*data[[#This Row],[Units]]</f>
        <v>1406.8799999999999</v>
      </c>
      <c r="L29" t="s">
        <v>10</v>
      </c>
      <c r="M29" s="5">
        <v>14.49</v>
      </c>
    </row>
    <row r="30" spans="3:13" x14ac:dyDescent="0.3">
      <c r="C30" t="s">
        <v>36</v>
      </c>
      <c r="D30" t="s">
        <v>23</v>
      </c>
      <c r="E30" t="s">
        <v>33</v>
      </c>
      <c r="F30" s="1">
        <v>9443</v>
      </c>
      <c r="G30" s="2">
        <v>162</v>
      </c>
      <c r="H30" s="5">
        <f>_xlfn.XLOOKUP(data[[#This Row],[Product]],products[Product],products[Cost per unit])</f>
        <v>10.62</v>
      </c>
      <c r="I30" s="5">
        <f>data[[#This Row],[Cost per unit]]*data[[#This Row],[Units]]</f>
        <v>1720.4399999999998</v>
      </c>
      <c r="L30" t="s">
        <v>29</v>
      </c>
      <c r="M30" s="5">
        <v>5.79</v>
      </c>
    </row>
    <row r="31" spans="3:13" x14ac:dyDescent="0.3">
      <c r="C31" t="s">
        <v>16</v>
      </c>
      <c r="D31" t="s">
        <v>40</v>
      </c>
      <c r="E31" t="s">
        <v>38</v>
      </c>
      <c r="F31" s="1">
        <v>8155</v>
      </c>
      <c r="G31" s="2">
        <v>90</v>
      </c>
      <c r="H31" s="5">
        <f>_xlfn.XLOOKUP(data[[#This Row],[Product]],products[Product],products[Cost per unit])</f>
        <v>6.49</v>
      </c>
      <c r="I31" s="5">
        <f>data[[#This Row],[Cost per unit]]*data[[#This Row],[Units]]</f>
        <v>584.1</v>
      </c>
      <c r="L31" t="s">
        <v>14</v>
      </c>
      <c r="M31" s="5">
        <v>8.65</v>
      </c>
    </row>
    <row r="32" spans="3:13" x14ac:dyDescent="0.3">
      <c r="C32" t="s">
        <v>12</v>
      </c>
      <c r="D32" t="s">
        <v>28</v>
      </c>
      <c r="E32" t="s">
        <v>38</v>
      </c>
      <c r="F32" s="1">
        <v>1701</v>
      </c>
      <c r="G32" s="2">
        <v>234</v>
      </c>
      <c r="H32" s="5">
        <f>_xlfn.XLOOKUP(data[[#This Row],[Product]],products[Product],products[Cost per unit])</f>
        <v>6.49</v>
      </c>
      <c r="I32" s="5">
        <f>data[[#This Row],[Cost per unit]]*data[[#This Row],[Units]]</f>
        <v>1518.66</v>
      </c>
      <c r="L32" t="s">
        <v>26</v>
      </c>
      <c r="M32" s="5">
        <v>12.37</v>
      </c>
    </row>
    <row r="33" spans="3:9" x14ac:dyDescent="0.3">
      <c r="C33" t="s">
        <v>45</v>
      </c>
      <c r="D33" t="s">
        <v>28</v>
      </c>
      <c r="E33" t="s">
        <v>30</v>
      </c>
      <c r="F33" s="1">
        <v>2205</v>
      </c>
      <c r="G33" s="2">
        <v>141</v>
      </c>
      <c r="H33" s="5">
        <f>_xlfn.XLOOKUP(data[[#This Row],[Product]],products[Product],products[Cost per unit])</f>
        <v>9.77</v>
      </c>
      <c r="I33" s="5">
        <f>data[[#This Row],[Cost per unit]]*data[[#This Row],[Units]]</f>
        <v>1377.57</v>
      </c>
    </row>
    <row r="34" spans="3:9" x14ac:dyDescent="0.3">
      <c r="C34" t="s">
        <v>12</v>
      </c>
      <c r="D34" t="s">
        <v>9</v>
      </c>
      <c r="E34" t="s">
        <v>31</v>
      </c>
      <c r="F34" s="1">
        <v>1771</v>
      </c>
      <c r="G34" s="2">
        <v>204</v>
      </c>
      <c r="H34" s="5">
        <f>_xlfn.XLOOKUP(data[[#This Row],[Product]],products[Product],products[Cost per unit])</f>
        <v>7.64</v>
      </c>
      <c r="I34" s="5">
        <f>data[[#This Row],[Cost per unit]]*data[[#This Row],[Units]]</f>
        <v>1558.56</v>
      </c>
    </row>
    <row r="35" spans="3:9" x14ac:dyDescent="0.3">
      <c r="C35" t="s">
        <v>18</v>
      </c>
      <c r="D35" t="s">
        <v>13</v>
      </c>
      <c r="E35" t="s">
        <v>21</v>
      </c>
      <c r="F35" s="1">
        <v>2114</v>
      </c>
      <c r="G35" s="2">
        <v>186</v>
      </c>
      <c r="H35" s="5">
        <f>_xlfn.XLOOKUP(data[[#This Row],[Product]],products[Product],products[Cost per unit])</f>
        <v>11.73</v>
      </c>
      <c r="I35" s="5">
        <f>data[[#This Row],[Cost per unit]]*data[[#This Row],[Units]]</f>
        <v>2181.7800000000002</v>
      </c>
    </row>
    <row r="36" spans="3:9" x14ac:dyDescent="0.3">
      <c r="C36" t="s">
        <v>18</v>
      </c>
      <c r="D36" t="s">
        <v>19</v>
      </c>
      <c r="E36" t="s">
        <v>11</v>
      </c>
      <c r="F36" s="1">
        <v>10311</v>
      </c>
      <c r="G36" s="2">
        <v>231</v>
      </c>
      <c r="H36" s="5">
        <f>_xlfn.XLOOKUP(data[[#This Row],[Product]],products[Product],products[Cost per unit])</f>
        <v>9.33</v>
      </c>
      <c r="I36" s="5">
        <f>data[[#This Row],[Cost per unit]]*data[[#This Row],[Units]]</f>
        <v>2155.23</v>
      </c>
    </row>
    <row r="37" spans="3:9" x14ac:dyDescent="0.3">
      <c r="C37" t="s">
        <v>37</v>
      </c>
      <c r="D37" t="s">
        <v>23</v>
      </c>
      <c r="E37" t="s">
        <v>25</v>
      </c>
      <c r="F37" s="1">
        <v>21</v>
      </c>
      <c r="G37" s="2">
        <v>168</v>
      </c>
      <c r="H37" s="5">
        <f>_xlfn.XLOOKUP(data[[#This Row],[Product]],products[Product],products[Cost per unit])</f>
        <v>8.7899999999999991</v>
      </c>
      <c r="I37" s="5">
        <f>data[[#This Row],[Cost per unit]]*data[[#This Row],[Units]]</f>
        <v>1476.7199999999998</v>
      </c>
    </row>
    <row r="38" spans="3:9" x14ac:dyDescent="0.3">
      <c r="C38" t="s">
        <v>45</v>
      </c>
      <c r="D38" t="s">
        <v>13</v>
      </c>
      <c r="E38" t="s">
        <v>33</v>
      </c>
      <c r="F38" s="1">
        <v>1974</v>
      </c>
      <c r="G38" s="2">
        <v>195</v>
      </c>
      <c r="H38" s="5">
        <f>_xlfn.XLOOKUP(data[[#This Row],[Product]],products[Product],products[Cost per unit])</f>
        <v>10.62</v>
      </c>
      <c r="I38" s="5">
        <f>data[[#This Row],[Cost per unit]]*data[[#This Row],[Units]]</f>
        <v>2070.8999999999996</v>
      </c>
    </row>
    <row r="39" spans="3:9" x14ac:dyDescent="0.3">
      <c r="C39" t="s">
        <v>34</v>
      </c>
      <c r="D39" t="s">
        <v>19</v>
      </c>
      <c r="E39" t="s">
        <v>38</v>
      </c>
      <c r="F39" s="1">
        <v>6314</v>
      </c>
      <c r="G39" s="2">
        <v>15</v>
      </c>
      <c r="H39" s="5">
        <f>_xlfn.XLOOKUP(data[[#This Row],[Product]],products[Product],products[Cost per unit])</f>
        <v>6.49</v>
      </c>
      <c r="I39" s="5">
        <f>data[[#This Row],[Cost per unit]]*data[[#This Row],[Units]]</f>
        <v>97.350000000000009</v>
      </c>
    </row>
    <row r="40" spans="3:9" x14ac:dyDescent="0.3">
      <c r="C40" t="s">
        <v>45</v>
      </c>
      <c r="D40" t="s">
        <v>9</v>
      </c>
      <c r="E40" t="s">
        <v>38</v>
      </c>
      <c r="F40" s="1">
        <v>4683</v>
      </c>
      <c r="G40" s="2">
        <v>30</v>
      </c>
      <c r="H40" s="5">
        <f>_xlfn.XLOOKUP(data[[#This Row],[Product]],products[Product],products[Cost per unit])</f>
        <v>6.49</v>
      </c>
      <c r="I40" s="5">
        <f>data[[#This Row],[Cost per unit]]*data[[#This Row],[Units]]</f>
        <v>194.70000000000002</v>
      </c>
    </row>
    <row r="41" spans="3:9" x14ac:dyDescent="0.3">
      <c r="C41" t="s">
        <v>18</v>
      </c>
      <c r="D41" t="s">
        <v>9</v>
      </c>
      <c r="E41" t="s">
        <v>39</v>
      </c>
      <c r="F41" s="1">
        <v>6398</v>
      </c>
      <c r="G41" s="2">
        <v>102</v>
      </c>
      <c r="H41" s="5">
        <f>_xlfn.XLOOKUP(data[[#This Row],[Product]],products[Product],products[Cost per unit])</f>
        <v>4.97</v>
      </c>
      <c r="I41" s="5">
        <f>data[[#This Row],[Cost per unit]]*data[[#This Row],[Units]]</f>
        <v>506.94</v>
      </c>
    </row>
    <row r="42" spans="3:9" x14ac:dyDescent="0.3">
      <c r="C42" t="s">
        <v>36</v>
      </c>
      <c r="D42" t="s">
        <v>13</v>
      </c>
      <c r="E42" t="s">
        <v>31</v>
      </c>
      <c r="F42" s="1">
        <v>553</v>
      </c>
      <c r="G42" s="2">
        <v>15</v>
      </c>
      <c r="H42" s="5">
        <f>_xlfn.XLOOKUP(data[[#This Row],[Product]],products[Product],products[Cost per unit])</f>
        <v>7.64</v>
      </c>
      <c r="I42" s="5">
        <f>data[[#This Row],[Cost per unit]]*data[[#This Row],[Units]]</f>
        <v>114.6</v>
      </c>
    </row>
    <row r="43" spans="3:9" x14ac:dyDescent="0.3">
      <c r="C43" t="s">
        <v>12</v>
      </c>
      <c r="D43" t="s">
        <v>23</v>
      </c>
      <c r="E43" t="s">
        <v>10</v>
      </c>
      <c r="F43" s="1">
        <v>7021</v>
      </c>
      <c r="G43" s="2">
        <v>183</v>
      </c>
      <c r="H43" s="5">
        <f>_xlfn.XLOOKUP(data[[#This Row],[Product]],products[Product],products[Cost per unit])</f>
        <v>14.49</v>
      </c>
      <c r="I43" s="5">
        <f>data[[#This Row],[Cost per unit]]*data[[#This Row],[Units]]</f>
        <v>2651.67</v>
      </c>
    </row>
    <row r="44" spans="3:9" x14ac:dyDescent="0.3">
      <c r="C44" t="s">
        <v>8</v>
      </c>
      <c r="D44" t="s">
        <v>23</v>
      </c>
      <c r="E44" t="s">
        <v>30</v>
      </c>
      <c r="F44" s="1">
        <v>5817</v>
      </c>
      <c r="G44" s="2">
        <v>12</v>
      </c>
      <c r="H44" s="5">
        <f>_xlfn.XLOOKUP(data[[#This Row],[Product]],products[Product],products[Cost per unit])</f>
        <v>9.77</v>
      </c>
      <c r="I44" s="5">
        <f>data[[#This Row],[Cost per unit]]*data[[#This Row],[Units]]</f>
        <v>117.24</v>
      </c>
    </row>
    <row r="45" spans="3:9" x14ac:dyDescent="0.3">
      <c r="C45" t="s">
        <v>18</v>
      </c>
      <c r="D45" t="s">
        <v>23</v>
      </c>
      <c r="E45" t="s">
        <v>15</v>
      </c>
      <c r="F45" s="1">
        <v>3976</v>
      </c>
      <c r="G45" s="2">
        <v>72</v>
      </c>
      <c r="H45" s="5">
        <f>_xlfn.XLOOKUP(data[[#This Row],[Product]],products[Product],products[Cost per unit])</f>
        <v>11.7</v>
      </c>
      <c r="I45" s="5">
        <f>data[[#This Row],[Cost per unit]]*data[[#This Row],[Units]]</f>
        <v>842.4</v>
      </c>
    </row>
    <row r="46" spans="3:9" x14ac:dyDescent="0.3">
      <c r="C46" t="s">
        <v>22</v>
      </c>
      <c r="D46" t="s">
        <v>28</v>
      </c>
      <c r="E46" t="s">
        <v>43</v>
      </c>
      <c r="F46" s="1">
        <v>1134</v>
      </c>
      <c r="G46" s="2">
        <v>282</v>
      </c>
      <c r="H46" s="5">
        <f>_xlfn.XLOOKUP(data[[#This Row],[Product]],products[Product],products[Cost per unit])</f>
        <v>16.73</v>
      </c>
      <c r="I46" s="5">
        <f>data[[#This Row],[Cost per unit]]*data[[#This Row],[Units]]</f>
        <v>4717.8599999999997</v>
      </c>
    </row>
    <row r="47" spans="3:9" x14ac:dyDescent="0.3">
      <c r="C47" t="s">
        <v>36</v>
      </c>
      <c r="D47" t="s">
        <v>23</v>
      </c>
      <c r="E47" t="s">
        <v>44</v>
      </c>
      <c r="F47" s="1">
        <v>6027</v>
      </c>
      <c r="G47" s="2">
        <v>144</v>
      </c>
      <c r="H47" s="5">
        <f>_xlfn.XLOOKUP(data[[#This Row],[Product]],products[Product],products[Cost per unit])</f>
        <v>10.38</v>
      </c>
      <c r="I47" s="5">
        <f>data[[#This Row],[Cost per unit]]*data[[#This Row],[Units]]</f>
        <v>1494.72</v>
      </c>
    </row>
    <row r="48" spans="3:9" x14ac:dyDescent="0.3">
      <c r="C48" t="s">
        <v>22</v>
      </c>
      <c r="D48" t="s">
        <v>9</v>
      </c>
      <c r="E48" t="s">
        <v>25</v>
      </c>
      <c r="F48" s="1">
        <v>1904</v>
      </c>
      <c r="G48" s="2">
        <v>405</v>
      </c>
      <c r="H48" s="5">
        <f>_xlfn.XLOOKUP(data[[#This Row],[Product]],products[Product],products[Cost per unit])</f>
        <v>8.7899999999999991</v>
      </c>
      <c r="I48" s="5">
        <f>data[[#This Row],[Cost per unit]]*data[[#This Row],[Units]]</f>
        <v>3559.95</v>
      </c>
    </row>
    <row r="49" spans="3:9" x14ac:dyDescent="0.3">
      <c r="C49" t="s">
        <v>32</v>
      </c>
      <c r="D49" t="s">
        <v>40</v>
      </c>
      <c r="E49" t="s">
        <v>14</v>
      </c>
      <c r="F49" s="1">
        <v>3262</v>
      </c>
      <c r="G49" s="2">
        <v>75</v>
      </c>
      <c r="H49" s="5">
        <f>_xlfn.XLOOKUP(data[[#This Row],[Product]],products[Product],products[Cost per unit])</f>
        <v>8.65</v>
      </c>
      <c r="I49" s="5">
        <f>data[[#This Row],[Cost per unit]]*data[[#This Row],[Units]]</f>
        <v>648.75</v>
      </c>
    </row>
    <row r="50" spans="3:9" x14ac:dyDescent="0.3">
      <c r="C50" t="s">
        <v>8</v>
      </c>
      <c r="D50" t="s">
        <v>40</v>
      </c>
      <c r="E50" t="s">
        <v>43</v>
      </c>
      <c r="F50" s="1">
        <v>2289</v>
      </c>
      <c r="G50" s="2">
        <v>135</v>
      </c>
      <c r="H50" s="5">
        <f>_xlfn.XLOOKUP(data[[#This Row],[Product]],products[Product],products[Cost per unit])</f>
        <v>16.73</v>
      </c>
      <c r="I50" s="5">
        <f>data[[#This Row],[Cost per unit]]*data[[#This Row],[Units]]</f>
        <v>2258.5500000000002</v>
      </c>
    </row>
    <row r="51" spans="3:9" x14ac:dyDescent="0.3">
      <c r="C51" t="s">
        <v>34</v>
      </c>
      <c r="D51" t="s">
        <v>40</v>
      </c>
      <c r="E51" t="s">
        <v>43</v>
      </c>
      <c r="F51" s="1">
        <v>6986</v>
      </c>
      <c r="G51" s="2">
        <v>21</v>
      </c>
      <c r="H51" s="5">
        <f>_xlfn.XLOOKUP(data[[#This Row],[Product]],products[Product],products[Cost per unit])</f>
        <v>16.73</v>
      </c>
      <c r="I51" s="5">
        <f>data[[#This Row],[Cost per unit]]*data[[#This Row],[Units]]</f>
        <v>351.33</v>
      </c>
    </row>
    <row r="52" spans="3:9" x14ac:dyDescent="0.3">
      <c r="C52" t="s">
        <v>36</v>
      </c>
      <c r="D52" t="s">
        <v>28</v>
      </c>
      <c r="E52" t="s">
        <v>38</v>
      </c>
      <c r="F52" s="1">
        <v>4417</v>
      </c>
      <c r="G52" s="2">
        <v>153</v>
      </c>
      <c r="H52" s="5">
        <f>_xlfn.XLOOKUP(data[[#This Row],[Product]],products[Product],products[Cost per unit])</f>
        <v>6.49</v>
      </c>
      <c r="I52" s="5">
        <f>data[[#This Row],[Cost per unit]]*data[[#This Row],[Units]]</f>
        <v>992.97</v>
      </c>
    </row>
    <row r="53" spans="3:9" x14ac:dyDescent="0.3">
      <c r="C53" t="s">
        <v>22</v>
      </c>
      <c r="D53" t="s">
        <v>40</v>
      </c>
      <c r="E53" t="s">
        <v>21</v>
      </c>
      <c r="F53" s="1">
        <v>1442</v>
      </c>
      <c r="G53" s="2">
        <v>15</v>
      </c>
      <c r="H53" s="5">
        <f>_xlfn.XLOOKUP(data[[#This Row],[Product]],products[Product],products[Cost per unit])</f>
        <v>11.73</v>
      </c>
      <c r="I53" s="5">
        <f>data[[#This Row],[Cost per unit]]*data[[#This Row],[Units]]</f>
        <v>175.95000000000002</v>
      </c>
    </row>
    <row r="54" spans="3:9" x14ac:dyDescent="0.3">
      <c r="C54" t="s">
        <v>37</v>
      </c>
      <c r="D54" t="s">
        <v>13</v>
      </c>
      <c r="E54" t="s">
        <v>15</v>
      </c>
      <c r="F54" s="1">
        <v>2415</v>
      </c>
      <c r="G54" s="2">
        <v>255</v>
      </c>
      <c r="H54" s="5">
        <f>_xlfn.XLOOKUP(data[[#This Row],[Product]],products[Product],products[Cost per unit])</f>
        <v>11.7</v>
      </c>
      <c r="I54" s="5">
        <f>data[[#This Row],[Cost per unit]]*data[[#This Row],[Units]]</f>
        <v>2983.5</v>
      </c>
    </row>
    <row r="55" spans="3:9" x14ac:dyDescent="0.3">
      <c r="C55" t="s">
        <v>36</v>
      </c>
      <c r="D55" t="s">
        <v>9</v>
      </c>
      <c r="E55" t="s">
        <v>31</v>
      </c>
      <c r="F55" s="1">
        <v>238</v>
      </c>
      <c r="G55" s="2">
        <v>18</v>
      </c>
      <c r="H55" s="5">
        <f>_xlfn.XLOOKUP(data[[#This Row],[Product]],products[Product],products[Cost per unit])</f>
        <v>7.64</v>
      </c>
      <c r="I55" s="5">
        <f>data[[#This Row],[Cost per unit]]*data[[#This Row],[Units]]</f>
        <v>137.51999999999998</v>
      </c>
    </row>
    <row r="56" spans="3:9" x14ac:dyDescent="0.3">
      <c r="C56" t="s">
        <v>22</v>
      </c>
      <c r="D56" t="s">
        <v>9</v>
      </c>
      <c r="E56" t="s">
        <v>38</v>
      </c>
      <c r="F56" s="1">
        <v>4949</v>
      </c>
      <c r="G56" s="2">
        <v>189</v>
      </c>
      <c r="H56" s="5">
        <f>_xlfn.XLOOKUP(data[[#This Row],[Product]],products[Product],products[Cost per unit])</f>
        <v>6.49</v>
      </c>
      <c r="I56" s="5">
        <f>data[[#This Row],[Cost per unit]]*data[[#This Row],[Units]]</f>
        <v>1226.6100000000001</v>
      </c>
    </row>
    <row r="57" spans="3:9" x14ac:dyDescent="0.3">
      <c r="C57" t="s">
        <v>34</v>
      </c>
      <c r="D57" t="s">
        <v>28</v>
      </c>
      <c r="E57" t="s">
        <v>14</v>
      </c>
      <c r="F57" s="1">
        <v>5075</v>
      </c>
      <c r="G57" s="2">
        <v>21</v>
      </c>
      <c r="H57" s="5">
        <f>_xlfn.XLOOKUP(data[[#This Row],[Product]],products[Product],products[Cost per unit])</f>
        <v>8.65</v>
      </c>
      <c r="I57" s="5">
        <f>data[[#This Row],[Cost per unit]]*data[[#This Row],[Units]]</f>
        <v>181.65</v>
      </c>
    </row>
    <row r="58" spans="3:9" x14ac:dyDescent="0.3">
      <c r="C58" t="s">
        <v>37</v>
      </c>
      <c r="D58" t="s">
        <v>19</v>
      </c>
      <c r="E58" t="s">
        <v>25</v>
      </c>
      <c r="F58" s="1">
        <v>9198</v>
      </c>
      <c r="G58" s="2">
        <v>36</v>
      </c>
      <c r="H58" s="5">
        <f>_xlfn.XLOOKUP(data[[#This Row],[Product]],products[Product],products[Cost per unit])</f>
        <v>8.7899999999999991</v>
      </c>
      <c r="I58" s="5">
        <f>data[[#This Row],[Cost per unit]]*data[[#This Row],[Units]]</f>
        <v>316.43999999999994</v>
      </c>
    </row>
    <row r="59" spans="3:9" x14ac:dyDescent="0.3">
      <c r="C59" t="s">
        <v>22</v>
      </c>
      <c r="D59" t="s">
        <v>40</v>
      </c>
      <c r="E59" t="s">
        <v>42</v>
      </c>
      <c r="F59" s="1">
        <v>3339</v>
      </c>
      <c r="G59" s="2">
        <v>75</v>
      </c>
      <c r="H59" s="5">
        <f>_xlfn.XLOOKUP(data[[#This Row],[Product]],products[Product],products[Cost per unit])</f>
        <v>7.16</v>
      </c>
      <c r="I59" s="5">
        <f>data[[#This Row],[Cost per unit]]*data[[#This Row],[Units]]</f>
        <v>537</v>
      </c>
    </row>
    <row r="60" spans="3:9" x14ac:dyDescent="0.3">
      <c r="C60" t="s">
        <v>8</v>
      </c>
      <c r="D60" t="s">
        <v>40</v>
      </c>
      <c r="E60" t="s">
        <v>27</v>
      </c>
      <c r="F60" s="1">
        <v>5019</v>
      </c>
      <c r="G60" s="2">
        <v>156</v>
      </c>
      <c r="H60" s="5">
        <f>_xlfn.XLOOKUP(data[[#This Row],[Product]],products[Product],products[Cost per unit])</f>
        <v>3.11</v>
      </c>
      <c r="I60" s="5">
        <f>data[[#This Row],[Cost per unit]]*data[[#This Row],[Units]]</f>
        <v>485.15999999999997</v>
      </c>
    </row>
    <row r="61" spans="3:9" x14ac:dyDescent="0.3">
      <c r="C61" t="s">
        <v>34</v>
      </c>
      <c r="D61" t="s">
        <v>19</v>
      </c>
      <c r="E61" t="s">
        <v>25</v>
      </c>
      <c r="F61" s="1">
        <v>16184</v>
      </c>
      <c r="G61" s="2">
        <v>39</v>
      </c>
      <c r="H61" s="5">
        <f>_xlfn.XLOOKUP(data[[#This Row],[Product]],products[Product],products[Cost per unit])</f>
        <v>8.7899999999999991</v>
      </c>
      <c r="I61" s="5">
        <f>data[[#This Row],[Cost per unit]]*data[[#This Row],[Units]]</f>
        <v>342.80999999999995</v>
      </c>
    </row>
    <row r="62" spans="3:9" x14ac:dyDescent="0.3">
      <c r="C62" t="s">
        <v>22</v>
      </c>
      <c r="D62" t="s">
        <v>19</v>
      </c>
      <c r="E62" t="s">
        <v>35</v>
      </c>
      <c r="F62" s="1">
        <v>497</v>
      </c>
      <c r="G62" s="2">
        <v>63</v>
      </c>
      <c r="H62" s="5">
        <f>_xlfn.XLOOKUP(data[[#This Row],[Product]],products[Product],products[Cost per unit])</f>
        <v>9</v>
      </c>
      <c r="I62" s="5">
        <f>data[[#This Row],[Cost per unit]]*data[[#This Row],[Units]]</f>
        <v>567</v>
      </c>
    </row>
    <row r="63" spans="3:9" x14ac:dyDescent="0.3">
      <c r="C63" t="s">
        <v>36</v>
      </c>
      <c r="D63" t="s">
        <v>19</v>
      </c>
      <c r="E63" t="s">
        <v>42</v>
      </c>
      <c r="F63" s="1">
        <v>8211</v>
      </c>
      <c r="G63" s="2">
        <v>75</v>
      </c>
      <c r="H63" s="5">
        <f>_xlfn.XLOOKUP(data[[#This Row],[Product]],products[Product],products[Cost per unit])</f>
        <v>7.16</v>
      </c>
      <c r="I63" s="5">
        <f>data[[#This Row],[Cost per unit]]*data[[#This Row],[Units]]</f>
        <v>537</v>
      </c>
    </row>
    <row r="64" spans="3:9" x14ac:dyDescent="0.3">
      <c r="C64" t="s">
        <v>36</v>
      </c>
      <c r="D64" t="s">
        <v>28</v>
      </c>
      <c r="E64" t="s">
        <v>44</v>
      </c>
      <c r="F64" s="1">
        <v>6580</v>
      </c>
      <c r="G64" s="2">
        <v>183</v>
      </c>
      <c r="H64" s="5">
        <f>_xlfn.XLOOKUP(data[[#This Row],[Product]],products[Product],products[Cost per unit])</f>
        <v>10.38</v>
      </c>
      <c r="I64" s="5">
        <f>data[[#This Row],[Cost per unit]]*data[[#This Row],[Units]]</f>
        <v>1899.5400000000002</v>
      </c>
    </row>
    <row r="65" spans="3:9" x14ac:dyDescent="0.3">
      <c r="C65" t="s">
        <v>18</v>
      </c>
      <c r="D65" t="s">
        <v>13</v>
      </c>
      <c r="E65" t="s">
        <v>11</v>
      </c>
      <c r="F65" s="1">
        <v>4760</v>
      </c>
      <c r="G65" s="2">
        <v>69</v>
      </c>
      <c r="H65" s="5">
        <f>_xlfn.XLOOKUP(data[[#This Row],[Product]],products[Product],products[Cost per unit])</f>
        <v>9.33</v>
      </c>
      <c r="I65" s="5">
        <f>data[[#This Row],[Cost per unit]]*data[[#This Row],[Units]]</f>
        <v>643.77</v>
      </c>
    </row>
    <row r="66" spans="3:9" x14ac:dyDescent="0.3">
      <c r="C66" t="s">
        <v>8</v>
      </c>
      <c r="D66" t="s">
        <v>19</v>
      </c>
      <c r="E66" t="s">
        <v>24</v>
      </c>
      <c r="F66" s="1">
        <v>5439</v>
      </c>
      <c r="G66" s="2">
        <v>30</v>
      </c>
      <c r="H66" s="5">
        <f>_xlfn.XLOOKUP(data[[#This Row],[Product]],products[Product],products[Cost per unit])</f>
        <v>13.15</v>
      </c>
      <c r="I66" s="5">
        <f>data[[#This Row],[Cost per unit]]*data[[#This Row],[Units]]</f>
        <v>394.5</v>
      </c>
    </row>
    <row r="67" spans="3:9" x14ac:dyDescent="0.3">
      <c r="C67" t="s">
        <v>18</v>
      </c>
      <c r="D67" t="s">
        <v>40</v>
      </c>
      <c r="E67" t="s">
        <v>27</v>
      </c>
      <c r="F67" s="1">
        <v>1463</v>
      </c>
      <c r="G67" s="2">
        <v>39</v>
      </c>
      <c r="H67" s="5">
        <f>_xlfn.XLOOKUP(data[[#This Row],[Product]],products[Product],products[Cost per unit])</f>
        <v>3.11</v>
      </c>
      <c r="I67" s="5">
        <f>data[[#This Row],[Cost per unit]]*data[[#This Row],[Units]]</f>
        <v>121.28999999999999</v>
      </c>
    </row>
    <row r="68" spans="3:9" x14ac:dyDescent="0.3">
      <c r="C68" t="s">
        <v>37</v>
      </c>
      <c r="D68" t="s">
        <v>40</v>
      </c>
      <c r="E68" t="s">
        <v>14</v>
      </c>
      <c r="F68" s="1">
        <v>7777</v>
      </c>
      <c r="G68" s="2">
        <v>504</v>
      </c>
      <c r="H68" s="5">
        <f>_xlfn.XLOOKUP(data[[#This Row],[Product]],products[Product],products[Cost per unit])</f>
        <v>8.65</v>
      </c>
      <c r="I68" s="5">
        <f>data[[#This Row],[Cost per unit]]*data[[#This Row],[Units]]</f>
        <v>4359.6000000000004</v>
      </c>
    </row>
    <row r="69" spans="3:9" x14ac:dyDescent="0.3">
      <c r="C69" t="s">
        <v>16</v>
      </c>
      <c r="D69" t="s">
        <v>9</v>
      </c>
      <c r="E69" t="s">
        <v>42</v>
      </c>
      <c r="F69" s="1">
        <v>1085</v>
      </c>
      <c r="G69" s="2">
        <v>273</v>
      </c>
      <c r="H69" s="5">
        <f>_xlfn.XLOOKUP(data[[#This Row],[Product]],products[Product],products[Cost per unit])</f>
        <v>7.16</v>
      </c>
      <c r="I69" s="5">
        <f>data[[#This Row],[Cost per unit]]*data[[#This Row],[Units]]</f>
        <v>1954.68</v>
      </c>
    </row>
    <row r="70" spans="3:9" x14ac:dyDescent="0.3">
      <c r="C70" t="s">
        <v>34</v>
      </c>
      <c r="D70" t="s">
        <v>9</v>
      </c>
      <c r="E70" t="s">
        <v>29</v>
      </c>
      <c r="F70" s="1">
        <v>182</v>
      </c>
      <c r="G70" s="2">
        <v>48</v>
      </c>
      <c r="H70" s="5">
        <f>_xlfn.XLOOKUP(data[[#This Row],[Product]],products[Product],products[Cost per unit])</f>
        <v>5.79</v>
      </c>
      <c r="I70" s="5">
        <f>data[[#This Row],[Cost per unit]]*data[[#This Row],[Units]]</f>
        <v>277.92</v>
      </c>
    </row>
    <row r="71" spans="3:9" x14ac:dyDescent="0.3">
      <c r="C71" t="s">
        <v>22</v>
      </c>
      <c r="D71" t="s">
        <v>40</v>
      </c>
      <c r="E71" t="s">
        <v>43</v>
      </c>
      <c r="F71" s="1">
        <v>4242</v>
      </c>
      <c r="G71" s="2">
        <v>207</v>
      </c>
      <c r="H71" s="5">
        <f>_xlfn.XLOOKUP(data[[#This Row],[Product]],products[Product],products[Cost per unit])</f>
        <v>16.73</v>
      </c>
      <c r="I71" s="5">
        <f>data[[#This Row],[Cost per unit]]*data[[#This Row],[Units]]</f>
        <v>3463.11</v>
      </c>
    </row>
    <row r="72" spans="3:9" x14ac:dyDescent="0.3">
      <c r="C72" t="s">
        <v>22</v>
      </c>
      <c r="D72" t="s">
        <v>19</v>
      </c>
      <c r="E72" t="s">
        <v>14</v>
      </c>
      <c r="F72" s="1">
        <v>6118</v>
      </c>
      <c r="G72" s="2">
        <v>9</v>
      </c>
      <c r="H72" s="5">
        <f>_xlfn.XLOOKUP(data[[#This Row],[Product]],products[Product],products[Cost per unit])</f>
        <v>8.65</v>
      </c>
      <c r="I72" s="5">
        <f>data[[#This Row],[Cost per unit]]*data[[#This Row],[Units]]</f>
        <v>77.850000000000009</v>
      </c>
    </row>
    <row r="73" spans="3:9" x14ac:dyDescent="0.3">
      <c r="C73" t="s">
        <v>45</v>
      </c>
      <c r="D73" t="s">
        <v>19</v>
      </c>
      <c r="E73" t="s">
        <v>38</v>
      </c>
      <c r="F73" s="1">
        <v>2317</v>
      </c>
      <c r="G73" s="2">
        <v>261</v>
      </c>
      <c r="H73" s="5">
        <f>_xlfn.XLOOKUP(data[[#This Row],[Product]],products[Product],products[Cost per unit])</f>
        <v>6.49</v>
      </c>
      <c r="I73" s="5">
        <f>data[[#This Row],[Cost per unit]]*data[[#This Row],[Units]]</f>
        <v>1693.89</v>
      </c>
    </row>
    <row r="74" spans="3:9" x14ac:dyDescent="0.3">
      <c r="C74" t="s">
        <v>22</v>
      </c>
      <c r="D74" t="s">
        <v>28</v>
      </c>
      <c r="E74" t="s">
        <v>25</v>
      </c>
      <c r="F74" s="1">
        <v>938</v>
      </c>
      <c r="G74" s="2">
        <v>6</v>
      </c>
      <c r="H74" s="5">
        <f>_xlfn.XLOOKUP(data[[#This Row],[Product]],products[Product],products[Cost per unit])</f>
        <v>8.7899999999999991</v>
      </c>
      <c r="I74" s="5">
        <f>data[[#This Row],[Cost per unit]]*data[[#This Row],[Units]]</f>
        <v>52.739999999999995</v>
      </c>
    </row>
    <row r="75" spans="3:9" x14ac:dyDescent="0.3">
      <c r="C75" t="s">
        <v>12</v>
      </c>
      <c r="D75" t="s">
        <v>9</v>
      </c>
      <c r="E75" t="s">
        <v>21</v>
      </c>
      <c r="F75" s="1">
        <v>9709</v>
      </c>
      <c r="G75" s="2">
        <v>30</v>
      </c>
      <c r="H75" s="5">
        <f>_xlfn.XLOOKUP(data[[#This Row],[Product]],products[Product],products[Cost per unit])</f>
        <v>11.73</v>
      </c>
      <c r="I75" s="5">
        <f>data[[#This Row],[Cost per unit]]*data[[#This Row],[Units]]</f>
        <v>351.90000000000003</v>
      </c>
    </row>
    <row r="76" spans="3:9" x14ac:dyDescent="0.3">
      <c r="C76" t="s">
        <v>32</v>
      </c>
      <c r="D76" t="s">
        <v>40</v>
      </c>
      <c r="E76" t="s">
        <v>33</v>
      </c>
      <c r="F76" s="1">
        <v>2205</v>
      </c>
      <c r="G76" s="2">
        <v>138</v>
      </c>
      <c r="H76" s="5">
        <f>_xlfn.XLOOKUP(data[[#This Row],[Product]],products[Product],products[Cost per unit])</f>
        <v>10.62</v>
      </c>
      <c r="I76" s="5">
        <f>data[[#This Row],[Cost per unit]]*data[[#This Row],[Units]]</f>
        <v>1465.56</v>
      </c>
    </row>
    <row r="77" spans="3:9" x14ac:dyDescent="0.3">
      <c r="C77" t="s">
        <v>32</v>
      </c>
      <c r="D77" t="s">
        <v>9</v>
      </c>
      <c r="E77" t="s">
        <v>27</v>
      </c>
      <c r="F77" s="1">
        <v>4487</v>
      </c>
      <c r="G77" s="2">
        <v>111</v>
      </c>
      <c r="H77" s="5">
        <f>_xlfn.XLOOKUP(data[[#This Row],[Product]],products[Product],products[Cost per unit])</f>
        <v>3.11</v>
      </c>
      <c r="I77" s="5">
        <f>data[[#This Row],[Cost per unit]]*data[[#This Row],[Units]]</f>
        <v>345.21</v>
      </c>
    </row>
    <row r="78" spans="3:9" x14ac:dyDescent="0.3">
      <c r="C78" t="s">
        <v>34</v>
      </c>
      <c r="D78" t="s">
        <v>13</v>
      </c>
      <c r="E78" t="s">
        <v>20</v>
      </c>
      <c r="F78" s="1">
        <v>2415</v>
      </c>
      <c r="G78" s="2">
        <v>15</v>
      </c>
      <c r="H78" s="5">
        <f>_xlfn.XLOOKUP(data[[#This Row],[Product]],products[Product],products[Cost per unit])</f>
        <v>6.47</v>
      </c>
      <c r="I78" s="5">
        <f>data[[#This Row],[Cost per unit]]*data[[#This Row],[Units]]</f>
        <v>97.05</v>
      </c>
    </row>
    <row r="79" spans="3:9" x14ac:dyDescent="0.3">
      <c r="C79" t="s">
        <v>8</v>
      </c>
      <c r="D79" t="s">
        <v>40</v>
      </c>
      <c r="E79" t="s">
        <v>31</v>
      </c>
      <c r="F79" s="1">
        <v>4018</v>
      </c>
      <c r="G79" s="2">
        <v>162</v>
      </c>
      <c r="H79" s="5">
        <f>_xlfn.XLOOKUP(data[[#This Row],[Product]],products[Product],products[Cost per unit])</f>
        <v>7.64</v>
      </c>
      <c r="I79" s="5">
        <f>data[[#This Row],[Cost per unit]]*data[[#This Row],[Units]]</f>
        <v>1237.6799999999998</v>
      </c>
    </row>
    <row r="80" spans="3:9" x14ac:dyDescent="0.3">
      <c r="C80" t="s">
        <v>34</v>
      </c>
      <c r="D80" t="s">
        <v>40</v>
      </c>
      <c r="E80" t="s">
        <v>31</v>
      </c>
      <c r="F80" s="1">
        <v>861</v>
      </c>
      <c r="G80" s="2">
        <v>195</v>
      </c>
      <c r="H80" s="5">
        <f>_xlfn.XLOOKUP(data[[#This Row],[Product]],products[Product],products[Cost per unit])</f>
        <v>7.64</v>
      </c>
      <c r="I80" s="5">
        <f>data[[#This Row],[Cost per unit]]*data[[#This Row],[Units]]</f>
        <v>1489.8</v>
      </c>
    </row>
    <row r="81" spans="3:9" x14ac:dyDescent="0.3">
      <c r="C81" t="s">
        <v>45</v>
      </c>
      <c r="D81" t="s">
        <v>28</v>
      </c>
      <c r="E81" t="s">
        <v>15</v>
      </c>
      <c r="F81" s="1">
        <v>5586</v>
      </c>
      <c r="G81" s="2">
        <v>525</v>
      </c>
      <c r="H81" s="5">
        <f>_xlfn.XLOOKUP(data[[#This Row],[Product]],products[Product],products[Cost per unit])</f>
        <v>11.7</v>
      </c>
      <c r="I81" s="5">
        <f>data[[#This Row],[Cost per unit]]*data[[#This Row],[Units]]</f>
        <v>6142.5</v>
      </c>
    </row>
    <row r="82" spans="3:9" x14ac:dyDescent="0.3">
      <c r="C82" t="s">
        <v>32</v>
      </c>
      <c r="D82" t="s">
        <v>40</v>
      </c>
      <c r="E82" t="s">
        <v>26</v>
      </c>
      <c r="F82" s="1">
        <v>2226</v>
      </c>
      <c r="G82" s="2">
        <v>48</v>
      </c>
      <c r="H82" s="5">
        <f>_xlfn.XLOOKUP(data[[#This Row],[Product]],products[Product],products[Cost per unit])</f>
        <v>12.37</v>
      </c>
      <c r="I82" s="5">
        <f>data[[#This Row],[Cost per unit]]*data[[#This Row],[Units]]</f>
        <v>593.76</v>
      </c>
    </row>
    <row r="83" spans="3:9" x14ac:dyDescent="0.3">
      <c r="C83" t="s">
        <v>16</v>
      </c>
      <c r="D83" t="s">
        <v>40</v>
      </c>
      <c r="E83" t="s">
        <v>44</v>
      </c>
      <c r="F83" s="1">
        <v>14329</v>
      </c>
      <c r="G83" s="2">
        <v>150</v>
      </c>
      <c r="H83" s="5">
        <f>_xlfn.XLOOKUP(data[[#This Row],[Product]],products[Product],products[Cost per unit])</f>
        <v>10.38</v>
      </c>
      <c r="I83" s="5">
        <f>data[[#This Row],[Cost per unit]]*data[[#This Row],[Units]]</f>
        <v>1557.0000000000002</v>
      </c>
    </row>
    <row r="84" spans="3:9" x14ac:dyDescent="0.3">
      <c r="C84" t="s">
        <v>16</v>
      </c>
      <c r="D84" t="s">
        <v>40</v>
      </c>
      <c r="E84" t="s">
        <v>33</v>
      </c>
      <c r="F84" s="1">
        <v>8463</v>
      </c>
      <c r="G84" s="2">
        <v>492</v>
      </c>
      <c r="H84" s="5">
        <f>_xlfn.XLOOKUP(data[[#This Row],[Product]],products[Product],products[Cost per unit])</f>
        <v>10.62</v>
      </c>
      <c r="I84" s="5">
        <f>data[[#This Row],[Cost per unit]]*data[[#This Row],[Units]]</f>
        <v>5225.04</v>
      </c>
    </row>
    <row r="85" spans="3:9" x14ac:dyDescent="0.3">
      <c r="C85" t="s">
        <v>34</v>
      </c>
      <c r="D85" t="s">
        <v>40</v>
      </c>
      <c r="E85" t="s">
        <v>42</v>
      </c>
      <c r="F85" s="1">
        <v>2891</v>
      </c>
      <c r="G85" s="2">
        <v>102</v>
      </c>
      <c r="H85" s="5">
        <f>_xlfn.XLOOKUP(data[[#This Row],[Product]],products[Product],products[Cost per unit])</f>
        <v>7.16</v>
      </c>
      <c r="I85" s="5">
        <f>data[[#This Row],[Cost per unit]]*data[[#This Row],[Units]]</f>
        <v>730.32</v>
      </c>
    </row>
    <row r="86" spans="3:9" x14ac:dyDescent="0.3">
      <c r="C86" t="s">
        <v>37</v>
      </c>
      <c r="D86" t="s">
        <v>19</v>
      </c>
      <c r="E86" t="s">
        <v>38</v>
      </c>
      <c r="F86" s="1">
        <v>3773</v>
      </c>
      <c r="G86" s="2">
        <v>165</v>
      </c>
      <c r="H86" s="5">
        <f>_xlfn.XLOOKUP(data[[#This Row],[Product]],products[Product],products[Cost per unit])</f>
        <v>6.49</v>
      </c>
      <c r="I86" s="5">
        <f>data[[#This Row],[Cost per unit]]*data[[#This Row],[Units]]</f>
        <v>1070.8500000000001</v>
      </c>
    </row>
    <row r="87" spans="3:9" x14ac:dyDescent="0.3">
      <c r="C87" t="s">
        <v>18</v>
      </c>
      <c r="D87" t="s">
        <v>19</v>
      </c>
      <c r="E87" t="s">
        <v>44</v>
      </c>
      <c r="F87" s="1">
        <v>854</v>
      </c>
      <c r="G87" s="2">
        <v>309</v>
      </c>
      <c r="H87" s="5">
        <f>_xlfn.XLOOKUP(data[[#This Row],[Product]],products[Product],products[Cost per unit])</f>
        <v>10.38</v>
      </c>
      <c r="I87" s="5">
        <f>data[[#This Row],[Cost per unit]]*data[[#This Row],[Units]]</f>
        <v>3207.42</v>
      </c>
    </row>
    <row r="88" spans="3:9" x14ac:dyDescent="0.3">
      <c r="C88" t="s">
        <v>22</v>
      </c>
      <c r="D88" t="s">
        <v>19</v>
      </c>
      <c r="E88" t="s">
        <v>27</v>
      </c>
      <c r="F88" s="1">
        <v>4970</v>
      </c>
      <c r="G88" s="2">
        <v>156</v>
      </c>
      <c r="H88" s="5">
        <f>_xlfn.XLOOKUP(data[[#This Row],[Product]],products[Product],products[Cost per unit])</f>
        <v>3.11</v>
      </c>
      <c r="I88" s="5">
        <f>data[[#This Row],[Cost per unit]]*data[[#This Row],[Units]]</f>
        <v>485.15999999999997</v>
      </c>
    </row>
    <row r="89" spans="3:9" x14ac:dyDescent="0.3">
      <c r="C89" t="s">
        <v>16</v>
      </c>
      <c r="D89" t="s">
        <v>13</v>
      </c>
      <c r="E89" t="s">
        <v>41</v>
      </c>
      <c r="F89" s="1">
        <v>98</v>
      </c>
      <c r="G89" s="2">
        <v>159</v>
      </c>
      <c r="H89" s="5">
        <f>_xlfn.XLOOKUP(data[[#This Row],[Product]],products[Product],products[Cost per unit])</f>
        <v>5.6</v>
      </c>
      <c r="I89" s="5">
        <f>data[[#This Row],[Cost per unit]]*data[[#This Row],[Units]]</f>
        <v>890.4</v>
      </c>
    </row>
    <row r="90" spans="3:9" x14ac:dyDescent="0.3">
      <c r="C90" t="s">
        <v>34</v>
      </c>
      <c r="D90" t="s">
        <v>13</v>
      </c>
      <c r="E90" t="s">
        <v>21</v>
      </c>
      <c r="F90" s="1">
        <v>13391</v>
      </c>
      <c r="G90" s="2">
        <v>201</v>
      </c>
      <c r="H90" s="5">
        <f>_xlfn.XLOOKUP(data[[#This Row],[Product]],products[Product],products[Cost per unit])</f>
        <v>11.73</v>
      </c>
      <c r="I90" s="5">
        <f>data[[#This Row],[Cost per unit]]*data[[#This Row],[Units]]</f>
        <v>2357.73</v>
      </c>
    </row>
    <row r="91" spans="3:9" x14ac:dyDescent="0.3">
      <c r="C91" t="s">
        <v>12</v>
      </c>
      <c r="D91" t="s">
        <v>23</v>
      </c>
      <c r="E91" t="s">
        <v>29</v>
      </c>
      <c r="F91" s="1">
        <v>8890</v>
      </c>
      <c r="G91" s="2">
        <v>210</v>
      </c>
      <c r="H91" s="5">
        <f>_xlfn.XLOOKUP(data[[#This Row],[Product]],products[Product],products[Cost per unit])</f>
        <v>5.79</v>
      </c>
      <c r="I91" s="5">
        <f>data[[#This Row],[Cost per unit]]*data[[#This Row],[Units]]</f>
        <v>1215.9000000000001</v>
      </c>
    </row>
    <row r="92" spans="3:9" x14ac:dyDescent="0.3">
      <c r="C92" t="s">
        <v>36</v>
      </c>
      <c r="D92" t="s">
        <v>28</v>
      </c>
      <c r="E92" t="s">
        <v>11</v>
      </c>
      <c r="F92" s="1">
        <v>56</v>
      </c>
      <c r="G92" s="2">
        <v>51</v>
      </c>
      <c r="H92" s="5">
        <f>_xlfn.XLOOKUP(data[[#This Row],[Product]],products[Product],products[Cost per unit])</f>
        <v>9.33</v>
      </c>
      <c r="I92" s="5">
        <f>data[[#This Row],[Cost per unit]]*data[[#This Row],[Units]]</f>
        <v>475.83</v>
      </c>
    </row>
    <row r="93" spans="3:9" x14ac:dyDescent="0.3">
      <c r="C93" t="s">
        <v>37</v>
      </c>
      <c r="D93" t="s">
        <v>19</v>
      </c>
      <c r="E93" t="s">
        <v>24</v>
      </c>
      <c r="F93" s="1">
        <v>3339</v>
      </c>
      <c r="G93" s="2">
        <v>39</v>
      </c>
      <c r="H93" s="5">
        <f>_xlfn.XLOOKUP(data[[#This Row],[Product]],products[Product],products[Cost per unit])</f>
        <v>13.15</v>
      </c>
      <c r="I93" s="5">
        <f>data[[#This Row],[Cost per unit]]*data[[#This Row],[Units]]</f>
        <v>512.85</v>
      </c>
    </row>
    <row r="94" spans="3:9" x14ac:dyDescent="0.3">
      <c r="C94" t="s">
        <v>45</v>
      </c>
      <c r="D94" t="s">
        <v>13</v>
      </c>
      <c r="E94" t="s">
        <v>20</v>
      </c>
      <c r="F94" s="1">
        <v>3808</v>
      </c>
      <c r="G94" s="2">
        <v>279</v>
      </c>
      <c r="H94" s="5">
        <f>_xlfn.XLOOKUP(data[[#This Row],[Product]],products[Product],products[Cost per unit])</f>
        <v>6.47</v>
      </c>
      <c r="I94" s="5">
        <f>data[[#This Row],[Cost per unit]]*data[[#This Row],[Units]]</f>
        <v>1805.1299999999999</v>
      </c>
    </row>
    <row r="95" spans="3:9" x14ac:dyDescent="0.3">
      <c r="C95" t="s">
        <v>45</v>
      </c>
      <c r="D95" t="s">
        <v>28</v>
      </c>
      <c r="E95" t="s">
        <v>11</v>
      </c>
      <c r="F95" s="1">
        <v>63</v>
      </c>
      <c r="G95" s="2">
        <v>123</v>
      </c>
      <c r="H95" s="5">
        <f>_xlfn.XLOOKUP(data[[#This Row],[Product]],products[Product],products[Cost per unit])</f>
        <v>9.33</v>
      </c>
      <c r="I95" s="5">
        <f>data[[#This Row],[Cost per unit]]*data[[#This Row],[Units]]</f>
        <v>1147.5899999999999</v>
      </c>
    </row>
    <row r="96" spans="3:9" x14ac:dyDescent="0.3">
      <c r="C96" t="s">
        <v>36</v>
      </c>
      <c r="D96" t="s">
        <v>23</v>
      </c>
      <c r="E96" t="s">
        <v>43</v>
      </c>
      <c r="F96" s="1">
        <v>7812</v>
      </c>
      <c r="G96" s="2">
        <v>81</v>
      </c>
      <c r="H96" s="5">
        <f>_xlfn.XLOOKUP(data[[#This Row],[Product]],products[Product],products[Cost per unit])</f>
        <v>16.73</v>
      </c>
      <c r="I96" s="5">
        <f>data[[#This Row],[Cost per unit]]*data[[#This Row],[Units]]</f>
        <v>1355.13</v>
      </c>
    </row>
    <row r="97" spans="3:9" x14ac:dyDescent="0.3">
      <c r="C97" t="s">
        <v>8</v>
      </c>
      <c r="D97" t="s">
        <v>9</v>
      </c>
      <c r="E97" t="s">
        <v>31</v>
      </c>
      <c r="F97" s="1">
        <v>7693</v>
      </c>
      <c r="G97" s="2">
        <v>21</v>
      </c>
      <c r="H97" s="5">
        <f>_xlfn.XLOOKUP(data[[#This Row],[Product]],products[Product],products[Cost per unit])</f>
        <v>7.64</v>
      </c>
      <c r="I97" s="5">
        <f>data[[#This Row],[Cost per unit]]*data[[#This Row],[Units]]</f>
        <v>160.44</v>
      </c>
    </row>
    <row r="98" spans="3:9" x14ac:dyDescent="0.3">
      <c r="C98" t="s">
        <v>37</v>
      </c>
      <c r="D98" t="s">
        <v>19</v>
      </c>
      <c r="E98" t="s">
        <v>44</v>
      </c>
      <c r="F98" s="1">
        <v>973</v>
      </c>
      <c r="G98" s="2">
        <v>162</v>
      </c>
      <c r="H98" s="5">
        <f>_xlfn.XLOOKUP(data[[#This Row],[Product]],products[Product],products[Cost per unit])</f>
        <v>10.38</v>
      </c>
      <c r="I98" s="5">
        <f>data[[#This Row],[Cost per unit]]*data[[#This Row],[Units]]</f>
        <v>1681.5600000000002</v>
      </c>
    </row>
    <row r="99" spans="3:9" x14ac:dyDescent="0.3">
      <c r="C99" t="s">
        <v>45</v>
      </c>
      <c r="D99" t="s">
        <v>13</v>
      </c>
      <c r="E99" t="s">
        <v>35</v>
      </c>
      <c r="F99" s="1">
        <v>567</v>
      </c>
      <c r="G99" s="2">
        <v>228</v>
      </c>
      <c r="H99" s="5">
        <f>_xlfn.XLOOKUP(data[[#This Row],[Product]],products[Product],products[Cost per unit])</f>
        <v>9</v>
      </c>
      <c r="I99" s="5">
        <f>data[[#This Row],[Cost per unit]]*data[[#This Row],[Units]]</f>
        <v>2052</v>
      </c>
    </row>
    <row r="100" spans="3:9" x14ac:dyDescent="0.3">
      <c r="C100" t="s">
        <v>45</v>
      </c>
      <c r="D100" t="s">
        <v>19</v>
      </c>
      <c r="E100" t="s">
        <v>42</v>
      </c>
      <c r="F100" s="1">
        <v>2471</v>
      </c>
      <c r="G100" s="2">
        <v>342</v>
      </c>
      <c r="H100" s="5">
        <f>_xlfn.XLOOKUP(data[[#This Row],[Product]],products[Product],products[Cost per unit])</f>
        <v>7.16</v>
      </c>
      <c r="I100" s="5">
        <f>data[[#This Row],[Cost per unit]]*data[[#This Row],[Units]]</f>
        <v>2448.7200000000003</v>
      </c>
    </row>
    <row r="101" spans="3:9" x14ac:dyDescent="0.3">
      <c r="C101" t="s">
        <v>34</v>
      </c>
      <c r="D101" t="s">
        <v>28</v>
      </c>
      <c r="E101" t="s">
        <v>11</v>
      </c>
      <c r="F101" s="1">
        <v>7189</v>
      </c>
      <c r="G101" s="2">
        <v>54</v>
      </c>
      <c r="H101" s="5">
        <f>_xlfn.XLOOKUP(data[[#This Row],[Product]],products[Product],products[Cost per unit])</f>
        <v>9.33</v>
      </c>
      <c r="I101" s="5">
        <f>data[[#This Row],[Cost per unit]]*data[[#This Row],[Units]]</f>
        <v>503.82</v>
      </c>
    </row>
    <row r="102" spans="3:9" x14ac:dyDescent="0.3">
      <c r="C102" t="s">
        <v>18</v>
      </c>
      <c r="D102" t="s">
        <v>13</v>
      </c>
      <c r="E102" t="s">
        <v>44</v>
      </c>
      <c r="F102" s="1">
        <v>7455</v>
      </c>
      <c r="G102" s="2">
        <v>216</v>
      </c>
      <c r="H102" s="5">
        <f>_xlfn.XLOOKUP(data[[#This Row],[Product]],products[Product],products[Cost per unit])</f>
        <v>10.38</v>
      </c>
      <c r="I102" s="5">
        <f>data[[#This Row],[Cost per unit]]*data[[#This Row],[Units]]</f>
        <v>2242.0800000000004</v>
      </c>
    </row>
    <row r="103" spans="3:9" x14ac:dyDescent="0.3">
      <c r="C103" t="s">
        <v>37</v>
      </c>
      <c r="D103" t="s">
        <v>40</v>
      </c>
      <c r="E103" t="s">
        <v>41</v>
      </c>
      <c r="F103" s="1">
        <v>3108</v>
      </c>
      <c r="G103" s="2">
        <v>54</v>
      </c>
      <c r="H103" s="5">
        <f>_xlfn.XLOOKUP(data[[#This Row],[Product]],products[Product],products[Cost per unit])</f>
        <v>5.6</v>
      </c>
      <c r="I103" s="5">
        <f>data[[#This Row],[Cost per unit]]*data[[#This Row],[Units]]</f>
        <v>302.39999999999998</v>
      </c>
    </row>
    <row r="104" spans="3:9" x14ac:dyDescent="0.3">
      <c r="C104" t="s">
        <v>22</v>
      </c>
      <c r="D104" t="s">
        <v>28</v>
      </c>
      <c r="E104" t="s">
        <v>24</v>
      </c>
      <c r="F104" s="1">
        <v>469</v>
      </c>
      <c r="G104" s="2">
        <v>75</v>
      </c>
      <c r="H104" s="5">
        <f>_xlfn.XLOOKUP(data[[#This Row],[Product]],products[Product],products[Cost per unit])</f>
        <v>13.15</v>
      </c>
      <c r="I104" s="5">
        <f>data[[#This Row],[Cost per unit]]*data[[#This Row],[Units]]</f>
        <v>986.25</v>
      </c>
    </row>
    <row r="105" spans="3:9" x14ac:dyDescent="0.3">
      <c r="C105" t="s">
        <v>16</v>
      </c>
      <c r="D105" t="s">
        <v>9</v>
      </c>
      <c r="E105" t="s">
        <v>38</v>
      </c>
      <c r="F105" s="1">
        <v>2737</v>
      </c>
      <c r="G105" s="2">
        <v>93</v>
      </c>
      <c r="H105" s="5">
        <f>_xlfn.XLOOKUP(data[[#This Row],[Product]],products[Product],products[Cost per unit])</f>
        <v>6.49</v>
      </c>
      <c r="I105" s="5">
        <f>data[[#This Row],[Cost per unit]]*data[[#This Row],[Units]]</f>
        <v>603.57000000000005</v>
      </c>
    </row>
    <row r="106" spans="3:9" x14ac:dyDescent="0.3">
      <c r="C106" t="s">
        <v>16</v>
      </c>
      <c r="D106" t="s">
        <v>9</v>
      </c>
      <c r="E106" t="s">
        <v>24</v>
      </c>
      <c r="F106" s="1">
        <v>4305</v>
      </c>
      <c r="G106" s="2">
        <v>156</v>
      </c>
      <c r="H106" s="5">
        <f>_xlfn.XLOOKUP(data[[#This Row],[Product]],products[Product],products[Cost per unit])</f>
        <v>13.15</v>
      </c>
      <c r="I106" s="5">
        <f>data[[#This Row],[Cost per unit]]*data[[#This Row],[Units]]</f>
        <v>2051.4</v>
      </c>
    </row>
    <row r="107" spans="3:9" x14ac:dyDescent="0.3">
      <c r="C107" t="s">
        <v>16</v>
      </c>
      <c r="D107" t="s">
        <v>28</v>
      </c>
      <c r="E107" t="s">
        <v>27</v>
      </c>
      <c r="F107" s="1">
        <v>2408</v>
      </c>
      <c r="G107" s="2">
        <v>9</v>
      </c>
      <c r="H107" s="5">
        <f>_xlfn.XLOOKUP(data[[#This Row],[Product]],products[Product],products[Cost per unit])</f>
        <v>3.11</v>
      </c>
      <c r="I107" s="5">
        <f>data[[#This Row],[Cost per unit]]*data[[#This Row],[Units]]</f>
        <v>27.99</v>
      </c>
    </row>
    <row r="108" spans="3:9" x14ac:dyDescent="0.3">
      <c r="C108" t="s">
        <v>37</v>
      </c>
      <c r="D108" t="s">
        <v>19</v>
      </c>
      <c r="E108" t="s">
        <v>31</v>
      </c>
      <c r="F108" s="1">
        <v>1281</v>
      </c>
      <c r="G108" s="2">
        <v>18</v>
      </c>
      <c r="H108" s="5">
        <f>_xlfn.XLOOKUP(data[[#This Row],[Product]],products[Product],products[Cost per unit])</f>
        <v>7.64</v>
      </c>
      <c r="I108" s="5">
        <f>data[[#This Row],[Cost per unit]]*data[[#This Row],[Units]]</f>
        <v>137.51999999999998</v>
      </c>
    </row>
    <row r="109" spans="3:9" x14ac:dyDescent="0.3">
      <c r="C109" t="s">
        <v>8</v>
      </c>
      <c r="D109" t="s">
        <v>13</v>
      </c>
      <c r="E109" t="s">
        <v>14</v>
      </c>
      <c r="F109" s="1">
        <v>12348</v>
      </c>
      <c r="G109" s="2">
        <v>234</v>
      </c>
      <c r="H109" s="5">
        <f>_xlfn.XLOOKUP(data[[#This Row],[Product]],products[Product],products[Cost per unit])</f>
        <v>8.65</v>
      </c>
      <c r="I109" s="5">
        <f>data[[#This Row],[Cost per unit]]*data[[#This Row],[Units]]</f>
        <v>2024.1000000000001</v>
      </c>
    </row>
    <row r="110" spans="3:9" x14ac:dyDescent="0.3">
      <c r="C110" t="s">
        <v>37</v>
      </c>
      <c r="D110" t="s">
        <v>40</v>
      </c>
      <c r="E110" t="s">
        <v>44</v>
      </c>
      <c r="F110" s="1">
        <v>3689</v>
      </c>
      <c r="G110" s="2">
        <v>312</v>
      </c>
      <c r="H110" s="5">
        <f>_xlfn.XLOOKUP(data[[#This Row],[Product]],products[Product],products[Cost per unit])</f>
        <v>10.38</v>
      </c>
      <c r="I110" s="5">
        <f>data[[#This Row],[Cost per unit]]*data[[#This Row],[Units]]</f>
        <v>3238.5600000000004</v>
      </c>
    </row>
    <row r="111" spans="3:9" x14ac:dyDescent="0.3">
      <c r="C111" t="s">
        <v>32</v>
      </c>
      <c r="D111" t="s">
        <v>19</v>
      </c>
      <c r="E111" t="s">
        <v>31</v>
      </c>
      <c r="F111" s="1">
        <v>2870</v>
      </c>
      <c r="G111" s="2">
        <v>300</v>
      </c>
      <c r="H111" s="5">
        <f>_xlfn.XLOOKUP(data[[#This Row],[Product]],products[Product],products[Cost per unit])</f>
        <v>7.64</v>
      </c>
      <c r="I111" s="5">
        <f>data[[#This Row],[Cost per unit]]*data[[#This Row],[Units]]</f>
        <v>2292</v>
      </c>
    </row>
    <row r="112" spans="3:9" x14ac:dyDescent="0.3">
      <c r="C112" t="s">
        <v>36</v>
      </c>
      <c r="D112" t="s">
        <v>19</v>
      </c>
      <c r="E112" t="s">
        <v>43</v>
      </c>
      <c r="F112" s="1">
        <v>798</v>
      </c>
      <c r="G112" s="2">
        <v>519</v>
      </c>
      <c r="H112" s="5">
        <f>_xlfn.XLOOKUP(data[[#This Row],[Product]],products[Product],products[Cost per unit])</f>
        <v>16.73</v>
      </c>
      <c r="I112" s="5">
        <f>data[[#This Row],[Cost per unit]]*data[[#This Row],[Units]]</f>
        <v>8682.8700000000008</v>
      </c>
    </row>
    <row r="113" spans="3:9" x14ac:dyDescent="0.3">
      <c r="C113" t="s">
        <v>18</v>
      </c>
      <c r="D113" t="s">
        <v>9</v>
      </c>
      <c r="E113" t="s">
        <v>35</v>
      </c>
      <c r="F113" s="1">
        <v>2933</v>
      </c>
      <c r="G113" s="2">
        <v>9</v>
      </c>
      <c r="H113" s="5">
        <f>_xlfn.XLOOKUP(data[[#This Row],[Product]],products[Product],products[Cost per unit])</f>
        <v>9</v>
      </c>
      <c r="I113" s="5">
        <f>data[[#This Row],[Cost per unit]]*data[[#This Row],[Units]]</f>
        <v>81</v>
      </c>
    </row>
    <row r="114" spans="3:9" x14ac:dyDescent="0.3">
      <c r="C114" t="s">
        <v>34</v>
      </c>
      <c r="D114" t="s">
        <v>13</v>
      </c>
      <c r="E114" t="s">
        <v>17</v>
      </c>
      <c r="F114" s="1">
        <v>2744</v>
      </c>
      <c r="G114" s="2">
        <v>9</v>
      </c>
      <c r="H114" s="5">
        <f>_xlfn.XLOOKUP(data[[#This Row],[Product]],products[Product],products[Cost per unit])</f>
        <v>11.88</v>
      </c>
      <c r="I114" s="5">
        <f>data[[#This Row],[Cost per unit]]*data[[#This Row],[Units]]</f>
        <v>106.92</v>
      </c>
    </row>
    <row r="115" spans="3:9" x14ac:dyDescent="0.3">
      <c r="C115" t="s">
        <v>8</v>
      </c>
      <c r="D115" t="s">
        <v>19</v>
      </c>
      <c r="E115" t="s">
        <v>26</v>
      </c>
      <c r="F115" s="1">
        <v>9772</v>
      </c>
      <c r="G115" s="2">
        <v>90</v>
      </c>
      <c r="H115" s="5">
        <f>_xlfn.XLOOKUP(data[[#This Row],[Product]],products[Product],products[Cost per unit])</f>
        <v>12.37</v>
      </c>
      <c r="I115" s="5">
        <f>data[[#This Row],[Cost per unit]]*data[[#This Row],[Units]]</f>
        <v>1113.3</v>
      </c>
    </row>
    <row r="116" spans="3:9" x14ac:dyDescent="0.3">
      <c r="C116" t="s">
        <v>32</v>
      </c>
      <c r="D116" t="s">
        <v>40</v>
      </c>
      <c r="E116" t="s">
        <v>24</v>
      </c>
      <c r="F116" s="1">
        <v>1568</v>
      </c>
      <c r="G116" s="2">
        <v>96</v>
      </c>
      <c r="H116" s="5">
        <f>_xlfn.XLOOKUP(data[[#This Row],[Product]],products[Product],products[Cost per unit])</f>
        <v>13.15</v>
      </c>
      <c r="I116" s="5">
        <f>data[[#This Row],[Cost per unit]]*data[[#This Row],[Units]]</f>
        <v>1262.4000000000001</v>
      </c>
    </row>
    <row r="117" spans="3:9" x14ac:dyDescent="0.3">
      <c r="C117" t="s">
        <v>36</v>
      </c>
      <c r="D117" t="s">
        <v>19</v>
      </c>
      <c r="E117" t="s">
        <v>25</v>
      </c>
      <c r="F117" s="1">
        <v>11417</v>
      </c>
      <c r="G117" s="2">
        <v>21</v>
      </c>
      <c r="H117" s="5">
        <f>_xlfn.XLOOKUP(data[[#This Row],[Product]],products[Product],products[Cost per unit])</f>
        <v>8.7899999999999991</v>
      </c>
      <c r="I117" s="5">
        <f>data[[#This Row],[Cost per unit]]*data[[#This Row],[Units]]</f>
        <v>184.58999999999997</v>
      </c>
    </row>
    <row r="118" spans="3:9" x14ac:dyDescent="0.3">
      <c r="C118" t="s">
        <v>8</v>
      </c>
      <c r="D118" t="s">
        <v>40</v>
      </c>
      <c r="E118" t="s">
        <v>41</v>
      </c>
      <c r="F118" s="1">
        <v>6748</v>
      </c>
      <c r="G118" s="2">
        <v>48</v>
      </c>
      <c r="H118" s="5">
        <f>_xlfn.XLOOKUP(data[[#This Row],[Product]],products[Product],products[Cost per unit])</f>
        <v>5.6</v>
      </c>
      <c r="I118" s="5">
        <f>data[[#This Row],[Cost per unit]]*data[[#This Row],[Units]]</f>
        <v>268.79999999999995</v>
      </c>
    </row>
    <row r="119" spans="3:9" x14ac:dyDescent="0.3">
      <c r="C119" t="s">
        <v>45</v>
      </c>
      <c r="D119" t="s">
        <v>19</v>
      </c>
      <c r="E119" t="s">
        <v>43</v>
      </c>
      <c r="F119" s="1">
        <v>1407</v>
      </c>
      <c r="G119" s="2">
        <v>72</v>
      </c>
      <c r="H119" s="5">
        <f>_xlfn.XLOOKUP(data[[#This Row],[Product]],products[Product],products[Cost per unit])</f>
        <v>16.73</v>
      </c>
      <c r="I119" s="5">
        <f>data[[#This Row],[Cost per unit]]*data[[#This Row],[Units]]</f>
        <v>1204.56</v>
      </c>
    </row>
    <row r="120" spans="3:9" x14ac:dyDescent="0.3">
      <c r="C120" t="s">
        <v>12</v>
      </c>
      <c r="D120" t="s">
        <v>13</v>
      </c>
      <c r="E120" t="s">
        <v>42</v>
      </c>
      <c r="F120" s="1">
        <v>2023</v>
      </c>
      <c r="G120" s="2">
        <v>168</v>
      </c>
      <c r="H120" s="5">
        <f>_xlfn.XLOOKUP(data[[#This Row],[Product]],products[Product],products[Cost per unit])</f>
        <v>7.16</v>
      </c>
      <c r="I120" s="5">
        <f>data[[#This Row],[Cost per unit]]*data[[#This Row],[Units]]</f>
        <v>1202.8800000000001</v>
      </c>
    </row>
    <row r="121" spans="3:9" x14ac:dyDescent="0.3">
      <c r="C121" t="s">
        <v>34</v>
      </c>
      <c r="D121" t="s">
        <v>23</v>
      </c>
      <c r="E121" t="s">
        <v>41</v>
      </c>
      <c r="F121" s="1">
        <v>5236</v>
      </c>
      <c r="G121" s="2">
        <v>51</v>
      </c>
      <c r="H121" s="5">
        <f>_xlfn.XLOOKUP(data[[#This Row],[Product]],products[Product],products[Cost per unit])</f>
        <v>5.6</v>
      </c>
      <c r="I121" s="5">
        <f>data[[#This Row],[Cost per unit]]*data[[#This Row],[Units]]</f>
        <v>285.59999999999997</v>
      </c>
    </row>
    <row r="122" spans="3:9" x14ac:dyDescent="0.3">
      <c r="C122" t="s">
        <v>18</v>
      </c>
      <c r="D122" t="s">
        <v>19</v>
      </c>
      <c r="E122" t="s">
        <v>31</v>
      </c>
      <c r="F122" s="1">
        <v>1925</v>
      </c>
      <c r="G122" s="2">
        <v>192</v>
      </c>
      <c r="H122" s="5">
        <f>_xlfn.XLOOKUP(data[[#This Row],[Product]],products[Product],products[Cost per unit])</f>
        <v>7.64</v>
      </c>
      <c r="I122" s="5">
        <f>data[[#This Row],[Cost per unit]]*data[[#This Row],[Units]]</f>
        <v>1466.8799999999999</v>
      </c>
    </row>
    <row r="123" spans="3:9" x14ac:dyDescent="0.3">
      <c r="C123" t="s">
        <v>32</v>
      </c>
      <c r="D123" t="s">
        <v>9</v>
      </c>
      <c r="E123" t="s">
        <v>15</v>
      </c>
      <c r="F123" s="1">
        <v>6608</v>
      </c>
      <c r="G123" s="2">
        <v>225</v>
      </c>
      <c r="H123" s="5">
        <f>_xlfn.XLOOKUP(data[[#This Row],[Product]],products[Product],products[Cost per unit])</f>
        <v>11.7</v>
      </c>
      <c r="I123" s="5">
        <f>data[[#This Row],[Cost per unit]]*data[[#This Row],[Units]]</f>
        <v>2632.5</v>
      </c>
    </row>
    <row r="124" spans="3:9" x14ac:dyDescent="0.3">
      <c r="C124" t="s">
        <v>22</v>
      </c>
      <c r="D124" t="s">
        <v>40</v>
      </c>
      <c r="E124" t="s">
        <v>41</v>
      </c>
      <c r="F124" s="1">
        <v>8008</v>
      </c>
      <c r="G124" s="2">
        <v>456</v>
      </c>
      <c r="H124" s="5">
        <f>_xlfn.XLOOKUP(data[[#This Row],[Product]],products[Product],products[Cost per unit])</f>
        <v>5.6</v>
      </c>
      <c r="I124" s="5">
        <f>data[[#This Row],[Cost per unit]]*data[[#This Row],[Units]]</f>
        <v>2553.6</v>
      </c>
    </row>
    <row r="125" spans="3:9" x14ac:dyDescent="0.3">
      <c r="C125" t="s">
        <v>45</v>
      </c>
      <c r="D125" t="s">
        <v>40</v>
      </c>
      <c r="E125" t="s">
        <v>24</v>
      </c>
      <c r="F125" s="1">
        <v>1428</v>
      </c>
      <c r="G125" s="2">
        <v>93</v>
      </c>
      <c r="H125" s="5">
        <f>_xlfn.XLOOKUP(data[[#This Row],[Product]],products[Product],products[Cost per unit])</f>
        <v>13.15</v>
      </c>
      <c r="I125" s="5">
        <f>data[[#This Row],[Cost per unit]]*data[[#This Row],[Units]]</f>
        <v>1222.95</v>
      </c>
    </row>
    <row r="126" spans="3:9" x14ac:dyDescent="0.3">
      <c r="C126" t="s">
        <v>22</v>
      </c>
      <c r="D126" t="s">
        <v>40</v>
      </c>
      <c r="E126" t="s">
        <v>17</v>
      </c>
      <c r="F126" s="1">
        <v>525</v>
      </c>
      <c r="G126" s="2">
        <v>48</v>
      </c>
      <c r="H126" s="5">
        <f>_xlfn.XLOOKUP(data[[#This Row],[Product]],products[Product],products[Cost per unit])</f>
        <v>11.88</v>
      </c>
      <c r="I126" s="5">
        <f>data[[#This Row],[Cost per unit]]*data[[#This Row],[Units]]</f>
        <v>570.24</v>
      </c>
    </row>
    <row r="127" spans="3:9" x14ac:dyDescent="0.3">
      <c r="C127" t="s">
        <v>22</v>
      </c>
      <c r="D127" t="s">
        <v>9</v>
      </c>
      <c r="E127" t="s">
        <v>20</v>
      </c>
      <c r="F127" s="1">
        <v>1505</v>
      </c>
      <c r="G127" s="2">
        <v>102</v>
      </c>
      <c r="H127" s="5">
        <f>_xlfn.XLOOKUP(data[[#This Row],[Product]],products[Product],products[Cost per unit])</f>
        <v>6.47</v>
      </c>
      <c r="I127" s="5">
        <f>data[[#This Row],[Cost per unit]]*data[[#This Row],[Units]]</f>
        <v>659.93999999999994</v>
      </c>
    </row>
    <row r="128" spans="3:9" x14ac:dyDescent="0.3">
      <c r="C128" t="s">
        <v>32</v>
      </c>
      <c r="D128" t="s">
        <v>13</v>
      </c>
      <c r="E128" t="s">
        <v>10</v>
      </c>
      <c r="F128" s="1">
        <v>6755</v>
      </c>
      <c r="G128" s="2">
        <v>252</v>
      </c>
      <c r="H128" s="5">
        <f>_xlfn.XLOOKUP(data[[#This Row],[Product]],products[Product],products[Cost per unit])</f>
        <v>14.49</v>
      </c>
      <c r="I128" s="5">
        <f>data[[#This Row],[Cost per unit]]*data[[#This Row],[Units]]</f>
        <v>3651.48</v>
      </c>
    </row>
    <row r="129" spans="3:9" x14ac:dyDescent="0.3">
      <c r="C129" t="s">
        <v>36</v>
      </c>
      <c r="D129" t="s">
        <v>9</v>
      </c>
      <c r="E129" t="s">
        <v>20</v>
      </c>
      <c r="F129" s="1">
        <v>11571</v>
      </c>
      <c r="G129" s="2">
        <v>138</v>
      </c>
      <c r="H129" s="5">
        <f>_xlfn.XLOOKUP(data[[#This Row],[Product]],products[Product],products[Cost per unit])</f>
        <v>6.47</v>
      </c>
      <c r="I129" s="5">
        <f>data[[#This Row],[Cost per unit]]*data[[#This Row],[Units]]</f>
        <v>892.86</v>
      </c>
    </row>
    <row r="130" spans="3:9" x14ac:dyDescent="0.3">
      <c r="C130" t="s">
        <v>8</v>
      </c>
      <c r="D130" t="s">
        <v>28</v>
      </c>
      <c r="E130" t="s">
        <v>24</v>
      </c>
      <c r="F130" s="1">
        <v>2541</v>
      </c>
      <c r="G130" s="2">
        <v>90</v>
      </c>
      <c r="H130" s="5">
        <f>_xlfn.XLOOKUP(data[[#This Row],[Product]],products[Product],products[Cost per unit])</f>
        <v>13.15</v>
      </c>
      <c r="I130" s="5">
        <f>data[[#This Row],[Cost per unit]]*data[[#This Row],[Units]]</f>
        <v>1183.5</v>
      </c>
    </row>
    <row r="131" spans="3:9" x14ac:dyDescent="0.3">
      <c r="C131" t="s">
        <v>18</v>
      </c>
      <c r="D131" t="s">
        <v>9</v>
      </c>
      <c r="E131" t="s">
        <v>10</v>
      </c>
      <c r="F131" s="1">
        <v>1526</v>
      </c>
      <c r="G131" s="2">
        <v>240</v>
      </c>
      <c r="H131" s="5">
        <f>_xlfn.XLOOKUP(data[[#This Row],[Product]],products[Product],products[Cost per unit])</f>
        <v>14.49</v>
      </c>
      <c r="I131" s="5">
        <f>data[[#This Row],[Cost per unit]]*data[[#This Row],[Units]]</f>
        <v>3477.6</v>
      </c>
    </row>
    <row r="132" spans="3:9" x14ac:dyDescent="0.3">
      <c r="C132" t="s">
        <v>8</v>
      </c>
      <c r="D132" t="s">
        <v>28</v>
      </c>
      <c r="E132" t="s">
        <v>17</v>
      </c>
      <c r="F132" s="1">
        <v>6125</v>
      </c>
      <c r="G132" s="2">
        <v>102</v>
      </c>
      <c r="H132" s="5">
        <f>_xlfn.XLOOKUP(data[[#This Row],[Product]],products[Product],products[Cost per unit])</f>
        <v>11.88</v>
      </c>
      <c r="I132" s="5">
        <f>data[[#This Row],[Cost per unit]]*data[[#This Row],[Units]]</f>
        <v>1211.76</v>
      </c>
    </row>
    <row r="133" spans="3:9" x14ac:dyDescent="0.3">
      <c r="C133" t="s">
        <v>18</v>
      </c>
      <c r="D133" t="s">
        <v>13</v>
      </c>
      <c r="E133" t="s">
        <v>43</v>
      </c>
      <c r="F133" s="1">
        <v>847</v>
      </c>
      <c r="G133" s="2">
        <v>129</v>
      </c>
      <c r="H133" s="5">
        <f>_xlfn.XLOOKUP(data[[#This Row],[Product]],products[Product],products[Cost per unit])</f>
        <v>16.73</v>
      </c>
      <c r="I133" s="5">
        <f>data[[#This Row],[Cost per unit]]*data[[#This Row],[Units]]</f>
        <v>2158.17</v>
      </c>
    </row>
    <row r="134" spans="3:9" x14ac:dyDescent="0.3">
      <c r="C134" t="s">
        <v>12</v>
      </c>
      <c r="D134" t="s">
        <v>13</v>
      </c>
      <c r="E134" t="s">
        <v>43</v>
      </c>
      <c r="F134" s="1">
        <v>4753</v>
      </c>
      <c r="G134" s="2">
        <v>300</v>
      </c>
      <c r="H134" s="5">
        <f>_xlfn.XLOOKUP(data[[#This Row],[Product]],products[Product],products[Cost per unit])</f>
        <v>16.73</v>
      </c>
      <c r="I134" s="5">
        <f>data[[#This Row],[Cost per unit]]*data[[#This Row],[Units]]</f>
        <v>5019</v>
      </c>
    </row>
    <row r="135" spans="3:9" x14ac:dyDescent="0.3">
      <c r="C135" t="s">
        <v>22</v>
      </c>
      <c r="D135" t="s">
        <v>28</v>
      </c>
      <c r="E135" t="s">
        <v>26</v>
      </c>
      <c r="F135" s="1">
        <v>959</v>
      </c>
      <c r="G135" s="2">
        <v>135</v>
      </c>
      <c r="H135" s="5">
        <f>_xlfn.XLOOKUP(data[[#This Row],[Product]],products[Product],products[Cost per unit])</f>
        <v>12.37</v>
      </c>
      <c r="I135" s="5">
        <f>data[[#This Row],[Cost per unit]]*data[[#This Row],[Units]]</f>
        <v>1669.9499999999998</v>
      </c>
    </row>
    <row r="136" spans="3:9" x14ac:dyDescent="0.3">
      <c r="C136" t="s">
        <v>32</v>
      </c>
      <c r="D136" t="s">
        <v>13</v>
      </c>
      <c r="E136" t="s">
        <v>39</v>
      </c>
      <c r="F136" s="1">
        <v>2793</v>
      </c>
      <c r="G136" s="2">
        <v>114</v>
      </c>
      <c r="H136" s="5">
        <f>_xlfn.XLOOKUP(data[[#This Row],[Product]],products[Product],products[Cost per unit])</f>
        <v>4.97</v>
      </c>
      <c r="I136" s="5">
        <f>data[[#This Row],[Cost per unit]]*data[[#This Row],[Units]]</f>
        <v>566.57999999999993</v>
      </c>
    </row>
    <row r="137" spans="3:9" x14ac:dyDescent="0.3">
      <c r="C137" t="s">
        <v>32</v>
      </c>
      <c r="D137" t="s">
        <v>13</v>
      </c>
      <c r="E137" t="s">
        <v>15</v>
      </c>
      <c r="F137" s="1">
        <v>4606</v>
      </c>
      <c r="G137" s="2">
        <v>63</v>
      </c>
      <c r="H137" s="5">
        <f>_xlfn.XLOOKUP(data[[#This Row],[Product]],products[Product],products[Cost per unit])</f>
        <v>11.7</v>
      </c>
      <c r="I137" s="5">
        <f>data[[#This Row],[Cost per unit]]*data[[#This Row],[Units]]</f>
        <v>737.09999999999991</v>
      </c>
    </row>
    <row r="138" spans="3:9" x14ac:dyDescent="0.3">
      <c r="C138" t="s">
        <v>32</v>
      </c>
      <c r="D138" t="s">
        <v>19</v>
      </c>
      <c r="E138" t="s">
        <v>42</v>
      </c>
      <c r="F138" s="1">
        <v>5551</v>
      </c>
      <c r="G138" s="2">
        <v>252</v>
      </c>
      <c r="H138" s="5">
        <f>_xlfn.XLOOKUP(data[[#This Row],[Product]],products[Product],products[Cost per unit])</f>
        <v>7.16</v>
      </c>
      <c r="I138" s="5">
        <f>data[[#This Row],[Cost per unit]]*data[[#This Row],[Units]]</f>
        <v>1804.32</v>
      </c>
    </row>
    <row r="139" spans="3:9" x14ac:dyDescent="0.3">
      <c r="C139" t="s">
        <v>45</v>
      </c>
      <c r="D139" t="s">
        <v>19</v>
      </c>
      <c r="E139" t="s">
        <v>14</v>
      </c>
      <c r="F139" s="1">
        <v>6657</v>
      </c>
      <c r="G139" s="2">
        <v>303</v>
      </c>
      <c r="H139" s="5">
        <f>_xlfn.XLOOKUP(data[[#This Row],[Product]],products[Product],products[Cost per unit])</f>
        <v>8.65</v>
      </c>
      <c r="I139" s="5">
        <f>data[[#This Row],[Cost per unit]]*data[[#This Row],[Units]]</f>
        <v>2620.9500000000003</v>
      </c>
    </row>
    <row r="140" spans="3:9" x14ac:dyDescent="0.3">
      <c r="C140" t="s">
        <v>32</v>
      </c>
      <c r="D140" t="s">
        <v>23</v>
      </c>
      <c r="E140" t="s">
        <v>27</v>
      </c>
      <c r="F140" s="1">
        <v>4438</v>
      </c>
      <c r="G140" s="2">
        <v>246</v>
      </c>
      <c r="H140" s="5">
        <f>_xlfn.XLOOKUP(data[[#This Row],[Product]],products[Product],products[Cost per unit])</f>
        <v>3.11</v>
      </c>
      <c r="I140" s="5">
        <f>data[[#This Row],[Cost per unit]]*data[[#This Row],[Units]]</f>
        <v>765.06</v>
      </c>
    </row>
    <row r="141" spans="3:9" x14ac:dyDescent="0.3">
      <c r="C141" t="s">
        <v>12</v>
      </c>
      <c r="D141" t="s">
        <v>28</v>
      </c>
      <c r="E141" t="s">
        <v>30</v>
      </c>
      <c r="F141" s="1">
        <v>168</v>
      </c>
      <c r="G141" s="2">
        <v>84</v>
      </c>
      <c r="H141" s="5">
        <f>_xlfn.XLOOKUP(data[[#This Row],[Product]],products[Product],products[Cost per unit])</f>
        <v>9.77</v>
      </c>
      <c r="I141" s="5">
        <f>data[[#This Row],[Cost per unit]]*data[[#This Row],[Units]]</f>
        <v>820.68</v>
      </c>
    </row>
    <row r="142" spans="3:9" x14ac:dyDescent="0.3">
      <c r="C142" t="s">
        <v>32</v>
      </c>
      <c r="D142" t="s">
        <v>40</v>
      </c>
      <c r="E142" t="s">
        <v>27</v>
      </c>
      <c r="F142" s="1">
        <v>7777</v>
      </c>
      <c r="G142" s="2">
        <v>39</v>
      </c>
      <c r="H142" s="5">
        <f>_xlfn.XLOOKUP(data[[#This Row],[Product]],products[Product],products[Cost per unit])</f>
        <v>3.11</v>
      </c>
      <c r="I142" s="5">
        <f>data[[#This Row],[Cost per unit]]*data[[#This Row],[Units]]</f>
        <v>121.28999999999999</v>
      </c>
    </row>
    <row r="143" spans="3:9" x14ac:dyDescent="0.3">
      <c r="C143" t="s">
        <v>34</v>
      </c>
      <c r="D143" t="s">
        <v>19</v>
      </c>
      <c r="E143" t="s">
        <v>27</v>
      </c>
      <c r="F143" s="1">
        <v>3339</v>
      </c>
      <c r="G143" s="2">
        <v>348</v>
      </c>
      <c r="H143" s="5">
        <f>_xlfn.XLOOKUP(data[[#This Row],[Product]],products[Product],products[Cost per unit])</f>
        <v>3.11</v>
      </c>
      <c r="I143" s="5">
        <f>data[[#This Row],[Cost per unit]]*data[[#This Row],[Units]]</f>
        <v>1082.28</v>
      </c>
    </row>
    <row r="144" spans="3:9" x14ac:dyDescent="0.3">
      <c r="C144" t="s">
        <v>32</v>
      </c>
      <c r="D144" t="s">
        <v>9</v>
      </c>
      <c r="E144" t="s">
        <v>26</v>
      </c>
      <c r="F144" s="1">
        <v>6391</v>
      </c>
      <c r="G144" s="2">
        <v>48</v>
      </c>
      <c r="H144" s="5">
        <f>_xlfn.XLOOKUP(data[[#This Row],[Product]],products[Product],products[Cost per unit])</f>
        <v>12.37</v>
      </c>
      <c r="I144" s="5">
        <f>data[[#This Row],[Cost per unit]]*data[[#This Row],[Units]]</f>
        <v>593.76</v>
      </c>
    </row>
    <row r="145" spans="3:9" x14ac:dyDescent="0.3">
      <c r="C145" t="s">
        <v>34</v>
      </c>
      <c r="D145" t="s">
        <v>9</v>
      </c>
      <c r="E145" t="s">
        <v>30</v>
      </c>
      <c r="F145" s="1">
        <v>518</v>
      </c>
      <c r="G145" s="2">
        <v>75</v>
      </c>
      <c r="H145" s="5">
        <f>_xlfn.XLOOKUP(data[[#This Row],[Product]],products[Product],products[Cost per unit])</f>
        <v>9.77</v>
      </c>
      <c r="I145" s="5">
        <f>data[[#This Row],[Cost per unit]]*data[[#This Row],[Units]]</f>
        <v>732.75</v>
      </c>
    </row>
    <row r="146" spans="3:9" x14ac:dyDescent="0.3">
      <c r="C146" t="s">
        <v>32</v>
      </c>
      <c r="D146" t="s">
        <v>28</v>
      </c>
      <c r="E146" t="s">
        <v>44</v>
      </c>
      <c r="F146" s="1">
        <v>5677</v>
      </c>
      <c r="G146" s="2">
        <v>258</v>
      </c>
      <c r="H146" s="5">
        <f>_xlfn.XLOOKUP(data[[#This Row],[Product]],products[Product],products[Cost per unit])</f>
        <v>10.38</v>
      </c>
      <c r="I146" s="5">
        <f>data[[#This Row],[Cost per unit]]*data[[#This Row],[Units]]</f>
        <v>2678.0400000000004</v>
      </c>
    </row>
    <row r="147" spans="3:9" x14ac:dyDescent="0.3">
      <c r="C147" t="s">
        <v>22</v>
      </c>
      <c r="D147" t="s">
        <v>23</v>
      </c>
      <c r="E147" t="s">
        <v>27</v>
      </c>
      <c r="F147" s="1">
        <v>6048</v>
      </c>
      <c r="G147" s="2">
        <v>27</v>
      </c>
      <c r="H147" s="5">
        <f>_xlfn.XLOOKUP(data[[#This Row],[Product]],products[Product],products[Cost per unit])</f>
        <v>3.11</v>
      </c>
      <c r="I147" s="5">
        <f>data[[#This Row],[Cost per unit]]*data[[#This Row],[Units]]</f>
        <v>83.97</v>
      </c>
    </row>
    <row r="148" spans="3:9" x14ac:dyDescent="0.3">
      <c r="C148" t="s">
        <v>12</v>
      </c>
      <c r="D148" t="s">
        <v>28</v>
      </c>
      <c r="E148" t="s">
        <v>14</v>
      </c>
      <c r="F148" s="1">
        <v>3752</v>
      </c>
      <c r="G148" s="2">
        <v>213</v>
      </c>
      <c r="H148" s="5">
        <f>_xlfn.XLOOKUP(data[[#This Row],[Product]],products[Product],products[Cost per unit])</f>
        <v>8.65</v>
      </c>
      <c r="I148" s="5">
        <f>data[[#This Row],[Cost per unit]]*data[[#This Row],[Units]]</f>
        <v>1842.45</v>
      </c>
    </row>
    <row r="149" spans="3:9" x14ac:dyDescent="0.3">
      <c r="C149" t="s">
        <v>34</v>
      </c>
      <c r="D149" t="s">
        <v>13</v>
      </c>
      <c r="E149" t="s">
        <v>42</v>
      </c>
      <c r="F149" s="1">
        <v>4480</v>
      </c>
      <c r="G149" s="2">
        <v>357</v>
      </c>
      <c r="H149" s="5">
        <f>_xlfn.XLOOKUP(data[[#This Row],[Product]],products[Product],products[Cost per unit])</f>
        <v>7.16</v>
      </c>
      <c r="I149" s="5">
        <f>data[[#This Row],[Cost per unit]]*data[[#This Row],[Units]]</f>
        <v>2556.12</v>
      </c>
    </row>
    <row r="150" spans="3:9" x14ac:dyDescent="0.3">
      <c r="C150" t="s">
        <v>16</v>
      </c>
      <c r="D150" t="s">
        <v>9</v>
      </c>
      <c r="E150" t="s">
        <v>17</v>
      </c>
      <c r="F150" s="1">
        <v>259</v>
      </c>
      <c r="G150" s="2">
        <v>207</v>
      </c>
      <c r="H150" s="5">
        <f>_xlfn.XLOOKUP(data[[#This Row],[Product]],products[Product],products[Cost per unit])</f>
        <v>11.88</v>
      </c>
      <c r="I150" s="5">
        <f>data[[#This Row],[Cost per unit]]*data[[#This Row],[Units]]</f>
        <v>2459.1600000000003</v>
      </c>
    </row>
    <row r="151" spans="3:9" x14ac:dyDescent="0.3">
      <c r="C151" t="s">
        <v>12</v>
      </c>
      <c r="D151" t="s">
        <v>9</v>
      </c>
      <c r="E151" t="s">
        <v>10</v>
      </c>
      <c r="F151" s="1">
        <v>42</v>
      </c>
      <c r="G151" s="2">
        <v>150</v>
      </c>
      <c r="H151" s="5">
        <f>_xlfn.XLOOKUP(data[[#This Row],[Product]],products[Product],products[Cost per unit])</f>
        <v>14.49</v>
      </c>
      <c r="I151" s="5">
        <f>data[[#This Row],[Cost per unit]]*data[[#This Row],[Units]]</f>
        <v>2173.5</v>
      </c>
    </row>
    <row r="152" spans="3:9" x14ac:dyDescent="0.3">
      <c r="C152" t="s">
        <v>18</v>
      </c>
      <c r="D152" t="s">
        <v>19</v>
      </c>
      <c r="E152" t="s">
        <v>41</v>
      </c>
      <c r="F152" s="1">
        <v>98</v>
      </c>
      <c r="G152" s="2">
        <v>204</v>
      </c>
      <c r="H152" s="5">
        <f>_xlfn.XLOOKUP(data[[#This Row],[Product]],products[Product],products[Cost per unit])</f>
        <v>5.6</v>
      </c>
      <c r="I152" s="5">
        <f>data[[#This Row],[Cost per unit]]*data[[#This Row],[Units]]</f>
        <v>1142.3999999999999</v>
      </c>
    </row>
    <row r="153" spans="3:9" x14ac:dyDescent="0.3">
      <c r="C153" t="s">
        <v>32</v>
      </c>
      <c r="D153" t="s">
        <v>13</v>
      </c>
      <c r="E153" t="s">
        <v>43</v>
      </c>
      <c r="F153" s="1">
        <v>2478</v>
      </c>
      <c r="G153" s="2">
        <v>21</v>
      </c>
      <c r="H153" s="5">
        <f>_xlfn.XLOOKUP(data[[#This Row],[Product]],products[Product],products[Cost per unit])</f>
        <v>16.73</v>
      </c>
      <c r="I153" s="5">
        <f>data[[#This Row],[Cost per unit]]*data[[#This Row],[Units]]</f>
        <v>351.33</v>
      </c>
    </row>
    <row r="154" spans="3:9" x14ac:dyDescent="0.3">
      <c r="C154" t="s">
        <v>18</v>
      </c>
      <c r="D154" t="s">
        <v>40</v>
      </c>
      <c r="E154" t="s">
        <v>26</v>
      </c>
      <c r="F154" s="1">
        <v>7847</v>
      </c>
      <c r="G154" s="2">
        <v>174</v>
      </c>
      <c r="H154" s="5">
        <f>_xlfn.XLOOKUP(data[[#This Row],[Product]],products[Product],products[Cost per unit])</f>
        <v>12.37</v>
      </c>
      <c r="I154" s="5">
        <f>data[[#This Row],[Cost per unit]]*data[[#This Row],[Units]]</f>
        <v>2152.3799999999997</v>
      </c>
    </row>
    <row r="155" spans="3:9" x14ac:dyDescent="0.3">
      <c r="C155" t="s">
        <v>36</v>
      </c>
      <c r="D155" t="s">
        <v>9</v>
      </c>
      <c r="E155" t="s">
        <v>27</v>
      </c>
      <c r="F155" s="1">
        <v>9926</v>
      </c>
      <c r="G155" s="2">
        <v>201</v>
      </c>
      <c r="H155" s="5">
        <f>_xlfn.XLOOKUP(data[[#This Row],[Product]],products[Product],products[Cost per unit])</f>
        <v>3.11</v>
      </c>
      <c r="I155" s="5">
        <f>data[[#This Row],[Cost per unit]]*data[[#This Row],[Units]]</f>
        <v>625.11</v>
      </c>
    </row>
    <row r="156" spans="3:9" x14ac:dyDescent="0.3">
      <c r="C156" t="s">
        <v>12</v>
      </c>
      <c r="D156" t="s">
        <v>28</v>
      </c>
      <c r="E156" t="s">
        <v>11</v>
      </c>
      <c r="F156" s="1">
        <v>819</v>
      </c>
      <c r="G156" s="2">
        <v>510</v>
      </c>
      <c r="H156" s="5">
        <f>_xlfn.XLOOKUP(data[[#This Row],[Product]],products[Product],products[Cost per unit])</f>
        <v>9.33</v>
      </c>
      <c r="I156" s="5">
        <f>data[[#This Row],[Cost per unit]]*data[[#This Row],[Units]]</f>
        <v>4758.3</v>
      </c>
    </row>
    <row r="157" spans="3:9" x14ac:dyDescent="0.3">
      <c r="C157" t="s">
        <v>22</v>
      </c>
      <c r="D157" t="s">
        <v>23</v>
      </c>
      <c r="E157" t="s">
        <v>42</v>
      </c>
      <c r="F157" s="1">
        <v>3052</v>
      </c>
      <c r="G157" s="2">
        <v>378</v>
      </c>
      <c r="H157" s="5">
        <f>_xlfn.XLOOKUP(data[[#This Row],[Product]],products[Product],products[Cost per unit])</f>
        <v>7.16</v>
      </c>
      <c r="I157" s="5">
        <f>data[[#This Row],[Cost per unit]]*data[[#This Row],[Units]]</f>
        <v>2706.48</v>
      </c>
    </row>
    <row r="158" spans="3:9" x14ac:dyDescent="0.3">
      <c r="C158" t="s">
        <v>16</v>
      </c>
      <c r="D158" t="s">
        <v>40</v>
      </c>
      <c r="E158" t="s">
        <v>35</v>
      </c>
      <c r="F158" s="1">
        <v>6832</v>
      </c>
      <c r="G158" s="2">
        <v>27</v>
      </c>
      <c r="H158" s="5">
        <f>_xlfn.XLOOKUP(data[[#This Row],[Product]],products[Product],products[Cost per unit])</f>
        <v>9</v>
      </c>
      <c r="I158" s="5">
        <f>data[[#This Row],[Cost per unit]]*data[[#This Row],[Units]]</f>
        <v>243</v>
      </c>
    </row>
    <row r="159" spans="3:9" x14ac:dyDescent="0.3">
      <c r="C159" t="s">
        <v>36</v>
      </c>
      <c r="D159" t="s">
        <v>23</v>
      </c>
      <c r="E159" t="s">
        <v>25</v>
      </c>
      <c r="F159" s="1">
        <v>2016</v>
      </c>
      <c r="G159" s="2">
        <v>117</v>
      </c>
      <c r="H159" s="5">
        <f>_xlfn.XLOOKUP(data[[#This Row],[Product]],products[Product],products[Cost per unit])</f>
        <v>8.7899999999999991</v>
      </c>
      <c r="I159" s="5">
        <f>data[[#This Row],[Cost per unit]]*data[[#This Row],[Units]]</f>
        <v>1028.4299999999998</v>
      </c>
    </row>
    <row r="160" spans="3:9" x14ac:dyDescent="0.3">
      <c r="C160" t="s">
        <v>22</v>
      </c>
      <c r="D160" t="s">
        <v>28</v>
      </c>
      <c r="E160" t="s">
        <v>35</v>
      </c>
      <c r="F160" s="1">
        <v>7322</v>
      </c>
      <c r="G160" s="2">
        <v>36</v>
      </c>
      <c r="H160" s="5">
        <f>_xlfn.XLOOKUP(data[[#This Row],[Product]],products[Product],products[Cost per unit])</f>
        <v>9</v>
      </c>
      <c r="I160" s="5">
        <f>data[[#This Row],[Cost per unit]]*data[[#This Row],[Units]]</f>
        <v>324</v>
      </c>
    </row>
    <row r="161" spans="3:9" x14ac:dyDescent="0.3">
      <c r="C161" t="s">
        <v>12</v>
      </c>
      <c r="D161" t="s">
        <v>13</v>
      </c>
      <c r="E161" t="s">
        <v>26</v>
      </c>
      <c r="F161" s="1">
        <v>357</v>
      </c>
      <c r="G161" s="2">
        <v>126</v>
      </c>
      <c r="H161" s="5">
        <f>_xlfn.XLOOKUP(data[[#This Row],[Product]],products[Product],products[Cost per unit])</f>
        <v>12.37</v>
      </c>
      <c r="I161" s="5">
        <f>data[[#This Row],[Cost per unit]]*data[[#This Row],[Units]]</f>
        <v>1558.62</v>
      </c>
    </row>
    <row r="162" spans="3:9" x14ac:dyDescent="0.3">
      <c r="C162" t="s">
        <v>16</v>
      </c>
      <c r="D162" t="s">
        <v>23</v>
      </c>
      <c r="E162" t="s">
        <v>24</v>
      </c>
      <c r="F162" s="1">
        <v>3192</v>
      </c>
      <c r="G162" s="2">
        <v>72</v>
      </c>
      <c r="H162" s="5">
        <f>_xlfn.XLOOKUP(data[[#This Row],[Product]],products[Product],products[Cost per unit])</f>
        <v>13.15</v>
      </c>
      <c r="I162" s="5">
        <f>data[[#This Row],[Cost per unit]]*data[[#This Row],[Units]]</f>
        <v>946.80000000000007</v>
      </c>
    </row>
    <row r="163" spans="3:9" x14ac:dyDescent="0.3">
      <c r="C163" t="s">
        <v>32</v>
      </c>
      <c r="D163" t="s">
        <v>19</v>
      </c>
      <c r="E163" t="s">
        <v>30</v>
      </c>
      <c r="F163" s="1">
        <v>8435</v>
      </c>
      <c r="G163" s="2">
        <v>42</v>
      </c>
      <c r="H163" s="5">
        <f>_xlfn.XLOOKUP(data[[#This Row],[Product]],products[Product],products[Cost per unit])</f>
        <v>9.77</v>
      </c>
      <c r="I163" s="5">
        <f>data[[#This Row],[Cost per unit]]*data[[#This Row],[Units]]</f>
        <v>410.34</v>
      </c>
    </row>
    <row r="164" spans="3:9" x14ac:dyDescent="0.3">
      <c r="C164" t="s">
        <v>8</v>
      </c>
      <c r="D164" t="s">
        <v>23</v>
      </c>
      <c r="E164" t="s">
        <v>42</v>
      </c>
      <c r="F164" s="1">
        <v>0</v>
      </c>
      <c r="G164" s="2">
        <v>135</v>
      </c>
      <c r="H164" s="5">
        <f>_xlfn.XLOOKUP(data[[#This Row],[Product]],products[Product],products[Cost per unit])</f>
        <v>7.16</v>
      </c>
      <c r="I164" s="5">
        <f>data[[#This Row],[Cost per unit]]*data[[#This Row],[Units]]</f>
        <v>966.6</v>
      </c>
    </row>
    <row r="165" spans="3:9" x14ac:dyDescent="0.3">
      <c r="C165" t="s">
        <v>32</v>
      </c>
      <c r="D165" t="s">
        <v>40</v>
      </c>
      <c r="E165" t="s">
        <v>39</v>
      </c>
      <c r="F165" s="1">
        <v>8862</v>
      </c>
      <c r="G165" s="2">
        <v>189</v>
      </c>
      <c r="H165" s="5">
        <f>_xlfn.XLOOKUP(data[[#This Row],[Product]],products[Product],products[Cost per unit])</f>
        <v>4.97</v>
      </c>
      <c r="I165" s="5">
        <f>data[[#This Row],[Cost per unit]]*data[[#This Row],[Units]]</f>
        <v>939.32999999999993</v>
      </c>
    </row>
    <row r="166" spans="3:9" x14ac:dyDescent="0.3">
      <c r="C166" t="s">
        <v>22</v>
      </c>
      <c r="D166" t="s">
        <v>9</v>
      </c>
      <c r="E166" t="s">
        <v>44</v>
      </c>
      <c r="F166" s="1">
        <v>3556</v>
      </c>
      <c r="G166" s="2">
        <v>459</v>
      </c>
      <c r="H166" s="5">
        <f>_xlfn.XLOOKUP(data[[#This Row],[Product]],products[Product],products[Cost per unit])</f>
        <v>10.38</v>
      </c>
      <c r="I166" s="5">
        <f>data[[#This Row],[Cost per unit]]*data[[#This Row],[Units]]</f>
        <v>4764.42</v>
      </c>
    </row>
    <row r="167" spans="3:9" x14ac:dyDescent="0.3">
      <c r="C167" t="s">
        <v>34</v>
      </c>
      <c r="D167" t="s">
        <v>40</v>
      </c>
      <c r="E167" t="s">
        <v>21</v>
      </c>
      <c r="F167" s="1">
        <v>7280</v>
      </c>
      <c r="G167" s="2">
        <v>201</v>
      </c>
      <c r="H167" s="5">
        <f>_xlfn.XLOOKUP(data[[#This Row],[Product]],products[Product],products[Cost per unit])</f>
        <v>11.73</v>
      </c>
      <c r="I167" s="5">
        <f>data[[#This Row],[Cost per unit]]*data[[#This Row],[Units]]</f>
        <v>2357.73</v>
      </c>
    </row>
    <row r="168" spans="3:9" x14ac:dyDescent="0.3">
      <c r="C168" t="s">
        <v>22</v>
      </c>
      <c r="D168" t="s">
        <v>40</v>
      </c>
      <c r="E168" t="s">
        <v>10</v>
      </c>
      <c r="F168" s="1">
        <v>3402</v>
      </c>
      <c r="G168" s="2">
        <v>366</v>
      </c>
      <c r="H168" s="5">
        <f>_xlfn.XLOOKUP(data[[#This Row],[Product]],products[Product],products[Cost per unit])</f>
        <v>14.49</v>
      </c>
      <c r="I168" s="5">
        <f>data[[#This Row],[Cost per unit]]*data[[#This Row],[Units]]</f>
        <v>5303.34</v>
      </c>
    </row>
    <row r="169" spans="3:9" x14ac:dyDescent="0.3">
      <c r="C169" t="s">
        <v>37</v>
      </c>
      <c r="D169" t="s">
        <v>9</v>
      </c>
      <c r="E169" t="s">
        <v>42</v>
      </c>
      <c r="F169" s="1">
        <v>4592</v>
      </c>
      <c r="G169" s="2">
        <v>324</v>
      </c>
      <c r="H169" s="5">
        <f>_xlfn.XLOOKUP(data[[#This Row],[Product]],products[Product],products[Cost per unit])</f>
        <v>7.16</v>
      </c>
      <c r="I169" s="5">
        <f>data[[#This Row],[Cost per unit]]*data[[#This Row],[Units]]</f>
        <v>2319.84</v>
      </c>
    </row>
    <row r="170" spans="3:9" x14ac:dyDescent="0.3">
      <c r="C170" t="s">
        <v>16</v>
      </c>
      <c r="D170" t="s">
        <v>13</v>
      </c>
      <c r="E170" t="s">
        <v>21</v>
      </c>
      <c r="F170" s="1">
        <v>7833</v>
      </c>
      <c r="G170" s="2">
        <v>243</v>
      </c>
      <c r="H170" s="5">
        <f>_xlfn.XLOOKUP(data[[#This Row],[Product]],products[Product],products[Cost per unit])</f>
        <v>11.73</v>
      </c>
      <c r="I170" s="5">
        <f>data[[#This Row],[Cost per unit]]*data[[#This Row],[Units]]</f>
        <v>2850.3900000000003</v>
      </c>
    </row>
    <row r="171" spans="3:9" x14ac:dyDescent="0.3">
      <c r="C171" t="s">
        <v>36</v>
      </c>
      <c r="D171" t="s">
        <v>23</v>
      </c>
      <c r="E171" t="s">
        <v>35</v>
      </c>
      <c r="F171" s="1">
        <v>7651</v>
      </c>
      <c r="G171" s="2">
        <v>213</v>
      </c>
      <c r="H171" s="5">
        <f>_xlfn.XLOOKUP(data[[#This Row],[Product]],products[Product],products[Cost per unit])</f>
        <v>9</v>
      </c>
      <c r="I171" s="5">
        <f>data[[#This Row],[Cost per unit]]*data[[#This Row],[Units]]</f>
        <v>1917</v>
      </c>
    </row>
    <row r="172" spans="3:9" x14ac:dyDescent="0.3">
      <c r="C172" t="s">
        <v>8</v>
      </c>
      <c r="D172" t="s">
        <v>13</v>
      </c>
      <c r="E172" t="s">
        <v>10</v>
      </c>
      <c r="F172" s="1">
        <v>2275</v>
      </c>
      <c r="G172" s="2">
        <v>447</v>
      </c>
      <c r="H172" s="5">
        <f>_xlfn.XLOOKUP(data[[#This Row],[Product]],products[Product],products[Cost per unit])</f>
        <v>14.49</v>
      </c>
      <c r="I172" s="5">
        <f>data[[#This Row],[Cost per unit]]*data[[#This Row],[Units]]</f>
        <v>6477.03</v>
      </c>
    </row>
    <row r="173" spans="3:9" x14ac:dyDescent="0.3">
      <c r="C173" t="s">
        <v>8</v>
      </c>
      <c r="D173" t="s">
        <v>28</v>
      </c>
      <c r="E173" t="s">
        <v>11</v>
      </c>
      <c r="F173" s="1">
        <v>5670</v>
      </c>
      <c r="G173" s="2">
        <v>297</v>
      </c>
      <c r="H173" s="5">
        <f>_xlfn.XLOOKUP(data[[#This Row],[Product]],products[Product],products[Cost per unit])</f>
        <v>9.33</v>
      </c>
      <c r="I173" s="5">
        <f>data[[#This Row],[Cost per unit]]*data[[#This Row],[Units]]</f>
        <v>2771.01</v>
      </c>
    </row>
    <row r="174" spans="3:9" x14ac:dyDescent="0.3">
      <c r="C174" t="s">
        <v>32</v>
      </c>
      <c r="D174" t="s">
        <v>13</v>
      </c>
      <c r="E174" t="s">
        <v>25</v>
      </c>
      <c r="F174" s="1">
        <v>2135</v>
      </c>
      <c r="G174" s="2">
        <v>27</v>
      </c>
      <c r="H174" s="5">
        <f>_xlfn.XLOOKUP(data[[#This Row],[Product]],products[Product],products[Cost per unit])</f>
        <v>8.7899999999999991</v>
      </c>
      <c r="I174" s="5">
        <f>data[[#This Row],[Cost per unit]]*data[[#This Row],[Units]]</f>
        <v>237.32999999999998</v>
      </c>
    </row>
    <row r="175" spans="3:9" x14ac:dyDescent="0.3">
      <c r="C175" t="s">
        <v>8</v>
      </c>
      <c r="D175" t="s">
        <v>40</v>
      </c>
      <c r="E175" t="s">
        <v>38</v>
      </c>
      <c r="F175" s="1">
        <v>2779</v>
      </c>
      <c r="G175" s="2">
        <v>75</v>
      </c>
      <c r="H175" s="5">
        <f>_xlfn.XLOOKUP(data[[#This Row],[Product]],products[Product],products[Cost per unit])</f>
        <v>6.49</v>
      </c>
      <c r="I175" s="5">
        <f>data[[#This Row],[Cost per unit]]*data[[#This Row],[Units]]</f>
        <v>486.75</v>
      </c>
    </row>
    <row r="176" spans="3:9" x14ac:dyDescent="0.3">
      <c r="C176" t="s">
        <v>45</v>
      </c>
      <c r="D176" t="s">
        <v>23</v>
      </c>
      <c r="E176" t="s">
        <v>26</v>
      </c>
      <c r="F176" s="1">
        <v>12950</v>
      </c>
      <c r="G176" s="2">
        <v>30</v>
      </c>
      <c r="H176" s="5">
        <f>_xlfn.XLOOKUP(data[[#This Row],[Product]],products[Product],products[Cost per unit])</f>
        <v>12.37</v>
      </c>
      <c r="I176" s="5">
        <f>data[[#This Row],[Cost per unit]]*data[[#This Row],[Units]]</f>
        <v>371.09999999999997</v>
      </c>
    </row>
    <row r="177" spans="3:9" x14ac:dyDescent="0.3">
      <c r="C177" t="s">
        <v>32</v>
      </c>
      <c r="D177" t="s">
        <v>19</v>
      </c>
      <c r="E177" t="s">
        <v>20</v>
      </c>
      <c r="F177" s="1">
        <v>2646</v>
      </c>
      <c r="G177" s="2">
        <v>177</v>
      </c>
      <c r="H177" s="5">
        <f>_xlfn.XLOOKUP(data[[#This Row],[Product]],products[Product],products[Cost per unit])</f>
        <v>6.47</v>
      </c>
      <c r="I177" s="5">
        <f>data[[#This Row],[Cost per unit]]*data[[#This Row],[Units]]</f>
        <v>1145.19</v>
      </c>
    </row>
    <row r="178" spans="3:9" x14ac:dyDescent="0.3">
      <c r="C178" t="s">
        <v>8</v>
      </c>
      <c r="D178" t="s">
        <v>40</v>
      </c>
      <c r="E178" t="s">
        <v>26</v>
      </c>
      <c r="F178" s="1">
        <v>3794</v>
      </c>
      <c r="G178" s="2">
        <v>159</v>
      </c>
      <c r="H178" s="5">
        <f>_xlfn.XLOOKUP(data[[#This Row],[Product]],products[Product],products[Cost per unit])</f>
        <v>12.37</v>
      </c>
      <c r="I178" s="5">
        <f>data[[#This Row],[Cost per unit]]*data[[#This Row],[Units]]</f>
        <v>1966.83</v>
      </c>
    </row>
    <row r="179" spans="3:9" x14ac:dyDescent="0.3">
      <c r="C179" t="s">
        <v>37</v>
      </c>
      <c r="D179" t="s">
        <v>13</v>
      </c>
      <c r="E179" t="s">
        <v>26</v>
      </c>
      <c r="F179" s="1">
        <v>819</v>
      </c>
      <c r="G179" s="2">
        <v>306</v>
      </c>
      <c r="H179" s="5">
        <f>_xlfn.XLOOKUP(data[[#This Row],[Product]],products[Product],products[Cost per unit])</f>
        <v>12.37</v>
      </c>
      <c r="I179" s="5">
        <f>data[[#This Row],[Cost per unit]]*data[[#This Row],[Units]]</f>
        <v>3785.22</v>
      </c>
    </row>
    <row r="180" spans="3:9" x14ac:dyDescent="0.3">
      <c r="C180" t="s">
        <v>37</v>
      </c>
      <c r="D180" t="s">
        <v>40</v>
      </c>
      <c r="E180" t="s">
        <v>33</v>
      </c>
      <c r="F180" s="1">
        <v>2583</v>
      </c>
      <c r="G180" s="2">
        <v>18</v>
      </c>
      <c r="H180" s="5">
        <f>_xlfn.XLOOKUP(data[[#This Row],[Product]],products[Product],products[Cost per unit])</f>
        <v>10.62</v>
      </c>
      <c r="I180" s="5">
        <f>data[[#This Row],[Cost per unit]]*data[[#This Row],[Units]]</f>
        <v>191.16</v>
      </c>
    </row>
    <row r="181" spans="3:9" x14ac:dyDescent="0.3">
      <c r="C181" t="s">
        <v>32</v>
      </c>
      <c r="D181" t="s">
        <v>13</v>
      </c>
      <c r="E181" t="s">
        <v>31</v>
      </c>
      <c r="F181" s="1">
        <v>4585</v>
      </c>
      <c r="G181" s="2">
        <v>240</v>
      </c>
      <c r="H181" s="5">
        <f>_xlfn.XLOOKUP(data[[#This Row],[Product]],products[Product],products[Cost per unit])</f>
        <v>7.64</v>
      </c>
      <c r="I181" s="5">
        <f>data[[#This Row],[Cost per unit]]*data[[#This Row],[Units]]</f>
        <v>1833.6</v>
      </c>
    </row>
    <row r="182" spans="3:9" x14ac:dyDescent="0.3">
      <c r="C182" t="s">
        <v>34</v>
      </c>
      <c r="D182" t="s">
        <v>40</v>
      </c>
      <c r="E182" t="s">
        <v>26</v>
      </c>
      <c r="F182" s="1">
        <v>1652</v>
      </c>
      <c r="G182" s="2">
        <v>93</v>
      </c>
      <c r="H182" s="5">
        <f>_xlfn.XLOOKUP(data[[#This Row],[Product]],products[Product],products[Cost per unit])</f>
        <v>12.37</v>
      </c>
      <c r="I182" s="5">
        <f>data[[#This Row],[Cost per unit]]*data[[#This Row],[Units]]</f>
        <v>1150.4099999999999</v>
      </c>
    </row>
    <row r="183" spans="3:9" x14ac:dyDescent="0.3">
      <c r="C183" t="s">
        <v>45</v>
      </c>
      <c r="D183" t="s">
        <v>40</v>
      </c>
      <c r="E183" t="s">
        <v>41</v>
      </c>
      <c r="F183" s="1">
        <v>4991</v>
      </c>
      <c r="G183" s="2">
        <v>9</v>
      </c>
      <c r="H183" s="5">
        <f>_xlfn.XLOOKUP(data[[#This Row],[Product]],products[Product],products[Cost per unit])</f>
        <v>5.6</v>
      </c>
      <c r="I183" s="5">
        <f>data[[#This Row],[Cost per unit]]*data[[#This Row],[Units]]</f>
        <v>50.4</v>
      </c>
    </row>
    <row r="184" spans="3:9" x14ac:dyDescent="0.3">
      <c r="C184" t="s">
        <v>12</v>
      </c>
      <c r="D184" t="s">
        <v>40</v>
      </c>
      <c r="E184" t="s">
        <v>25</v>
      </c>
      <c r="F184" s="1">
        <v>2009</v>
      </c>
      <c r="G184" s="2">
        <v>219</v>
      </c>
      <c r="H184" s="5">
        <f>_xlfn.XLOOKUP(data[[#This Row],[Product]],products[Product],products[Cost per unit])</f>
        <v>8.7899999999999991</v>
      </c>
      <c r="I184" s="5">
        <f>data[[#This Row],[Cost per unit]]*data[[#This Row],[Units]]</f>
        <v>1925.0099999999998</v>
      </c>
    </row>
    <row r="185" spans="3:9" x14ac:dyDescent="0.3">
      <c r="C185" t="s">
        <v>36</v>
      </c>
      <c r="D185" t="s">
        <v>23</v>
      </c>
      <c r="E185" t="s">
        <v>30</v>
      </c>
      <c r="F185" s="1">
        <v>1568</v>
      </c>
      <c r="G185" s="2">
        <v>141</v>
      </c>
      <c r="H185" s="5">
        <f>_xlfn.XLOOKUP(data[[#This Row],[Product]],products[Product],products[Cost per unit])</f>
        <v>9.77</v>
      </c>
      <c r="I185" s="5">
        <f>data[[#This Row],[Cost per unit]]*data[[#This Row],[Units]]</f>
        <v>1377.57</v>
      </c>
    </row>
    <row r="186" spans="3:9" x14ac:dyDescent="0.3">
      <c r="C186" t="s">
        <v>18</v>
      </c>
      <c r="D186" t="s">
        <v>9</v>
      </c>
      <c r="E186" t="s">
        <v>33</v>
      </c>
      <c r="F186" s="1">
        <v>3388</v>
      </c>
      <c r="G186" s="2">
        <v>123</v>
      </c>
      <c r="H186" s="5">
        <f>_xlfn.XLOOKUP(data[[#This Row],[Product]],products[Product],products[Cost per unit])</f>
        <v>10.62</v>
      </c>
      <c r="I186" s="5">
        <f>data[[#This Row],[Cost per unit]]*data[[#This Row],[Units]]</f>
        <v>1306.26</v>
      </c>
    </row>
    <row r="187" spans="3:9" x14ac:dyDescent="0.3">
      <c r="C187" t="s">
        <v>8</v>
      </c>
      <c r="D187" t="s">
        <v>28</v>
      </c>
      <c r="E187" t="s">
        <v>39</v>
      </c>
      <c r="F187" s="1">
        <v>623</v>
      </c>
      <c r="G187" s="2">
        <v>51</v>
      </c>
      <c r="H187" s="5">
        <f>_xlfn.XLOOKUP(data[[#This Row],[Product]],products[Product],products[Cost per unit])</f>
        <v>4.97</v>
      </c>
      <c r="I187" s="5">
        <f>data[[#This Row],[Cost per unit]]*data[[#This Row],[Units]]</f>
        <v>253.47</v>
      </c>
    </row>
    <row r="188" spans="3:9" x14ac:dyDescent="0.3">
      <c r="C188" t="s">
        <v>22</v>
      </c>
      <c r="D188" t="s">
        <v>19</v>
      </c>
      <c r="E188" t="s">
        <v>17</v>
      </c>
      <c r="F188" s="1">
        <v>10073</v>
      </c>
      <c r="G188" s="2">
        <v>120</v>
      </c>
      <c r="H188" s="5">
        <f>_xlfn.XLOOKUP(data[[#This Row],[Product]],products[Product],products[Cost per unit])</f>
        <v>11.88</v>
      </c>
      <c r="I188" s="5">
        <f>data[[#This Row],[Cost per unit]]*data[[#This Row],[Units]]</f>
        <v>1425.6000000000001</v>
      </c>
    </row>
    <row r="189" spans="3:9" x14ac:dyDescent="0.3">
      <c r="C189" t="s">
        <v>12</v>
      </c>
      <c r="D189" t="s">
        <v>23</v>
      </c>
      <c r="E189" t="s">
        <v>41</v>
      </c>
      <c r="F189" s="1">
        <v>1561</v>
      </c>
      <c r="G189" s="2">
        <v>27</v>
      </c>
      <c r="H189" s="5">
        <f>_xlfn.XLOOKUP(data[[#This Row],[Product]],products[Product],products[Cost per unit])</f>
        <v>5.6</v>
      </c>
      <c r="I189" s="5">
        <f>data[[#This Row],[Cost per unit]]*data[[#This Row],[Units]]</f>
        <v>151.19999999999999</v>
      </c>
    </row>
    <row r="190" spans="3:9" x14ac:dyDescent="0.3">
      <c r="C190" t="s">
        <v>16</v>
      </c>
      <c r="D190" t="s">
        <v>19</v>
      </c>
      <c r="E190" t="s">
        <v>43</v>
      </c>
      <c r="F190" s="1">
        <v>11522</v>
      </c>
      <c r="G190" s="2">
        <v>204</v>
      </c>
      <c r="H190" s="5">
        <f>_xlfn.XLOOKUP(data[[#This Row],[Product]],products[Product],products[Cost per unit])</f>
        <v>16.73</v>
      </c>
      <c r="I190" s="5">
        <f>data[[#This Row],[Cost per unit]]*data[[#This Row],[Units]]</f>
        <v>3412.92</v>
      </c>
    </row>
    <row r="191" spans="3:9" x14ac:dyDescent="0.3">
      <c r="C191" t="s">
        <v>22</v>
      </c>
      <c r="D191" t="s">
        <v>28</v>
      </c>
      <c r="E191" t="s">
        <v>11</v>
      </c>
      <c r="F191" s="1">
        <v>2317</v>
      </c>
      <c r="G191" s="2">
        <v>123</v>
      </c>
      <c r="H191" s="5">
        <f>_xlfn.XLOOKUP(data[[#This Row],[Product]],products[Product],products[Cost per unit])</f>
        <v>9.33</v>
      </c>
      <c r="I191" s="5">
        <f>data[[#This Row],[Cost per unit]]*data[[#This Row],[Units]]</f>
        <v>1147.5899999999999</v>
      </c>
    </row>
    <row r="192" spans="3:9" x14ac:dyDescent="0.3">
      <c r="C192" t="s">
        <v>45</v>
      </c>
      <c r="D192" t="s">
        <v>9</v>
      </c>
      <c r="E192" t="s">
        <v>44</v>
      </c>
      <c r="F192" s="1">
        <v>3059</v>
      </c>
      <c r="G192" s="2">
        <v>27</v>
      </c>
      <c r="H192" s="5">
        <f>_xlfn.XLOOKUP(data[[#This Row],[Product]],products[Product],products[Cost per unit])</f>
        <v>10.38</v>
      </c>
      <c r="I192" s="5">
        <f>data[[#This Row],[Cost per unit]]*data[[#This Row],[Units]]</f>
        <v>280.26000000000005</v>
      </c>
    </row>
    <row r="193" spans="3:9" x14ac:dyDescent="0.3">
      <c r="C193" t="s">
        <v>18</v>
      </c>
      <c r="D193" t="s">
        <v>9</v>
      </c>
      <c r="E193" t="s">
        <v>41</v>
      </c>
      <c r="F193" s="1">
        <v>2324</v>
      </c>
      <c r="G193" s="2">
        <v>177</v>
      </c>
      <c r="H193" s="5">
        <f>_xlfn.XLOOKUP(data[[#This Row],[Product]],products[Product],products[Cost per unit])</f>
        <v>5.6</v>
      </c>
      <c r="I193" s="5">
        <f>data[[#This Row],[Cost per unit]]*data[[#This Row],[Units]]</f>
        <v>991.19999999999993</v>
      </c>
    </row>
    <row r="194" spans="3:9" x14ac:dyDescent="0.3">
      <c r="C194" t="s">
        <v>37</v>
      </c>
      <c r="D194" t="s">
        <v>23</v>
      </c>
      <c r="E194" t="s">
        <v>41</v>
      </c>
      <c r="F194" s="1">
        <v>4956</v>
      </c>
      <c r="G194" s="2">
        <v>171</v>
      </c>
      <c r="H194" s="5">
        <f>_xlfn.XLOOKUP(data[[#This Row],[Product]],products[Product],products[Cost per unit])</f>
        <v>5.6</v>
      </c>
      <c r="I194" s="5">
        <f>data[[#This Row],[Cost per unit]]*data[[#This Row],[Units]]</f>
        <v>957.59999999999991</v>
      </c>
    </row>
    <row r="195" spans="3:9" x14ac:dyDescent="0.3">
      <c r="C195" t="s">
        <v>45</v>
      </c>
      <c r="D195" t="s">
        <v>40</v>
      </c>
      <c r="E195" t="s">
        <v>31</v>
      </c>
      <c r="F195" s="1">
        <v>5355</v>
      </c>
      <c r="G195" s="2">
        <v>204</v>
      </c>
      <c r="H195" s="5">
        <f>_xlfn.XLOOKUP(data[[#This Row],[Product]],products[Product],products[Cost per unit])</f>
        <v>7.64</v>
      </c>
      <c r="I195" s="5">
        <f>data[[#This Row],[Cost per unit]]*data[[#This Row],[Units]]</f>
        <v>1558.56</v>
      </c>
    </row>
    <row r="196" spans="3:9" x14ac:dyDescent="0.3">
      <c r="C196" t="s">
        <v>37</v>
      </c>
      <c r="D196" t="s">
        <v>40</v>
      </c>
      <c r="E196" t="s">
        <v>15</v>
      </c>
      <c r="F196" s="1">
        <v>7259</v>
      </c>
      <c r="G196" s="2">
        <v>276</v>
      </c>
      <c r="H196" s="5">
        <f>_xlfn.XLOOKUP(data[[#This Row],[Product]],products[Product],products[Cost per unit])</f>
        <v>11.7</v>
      </c>
      <c r="I196" s="5">
        <f>data[[#This Row],[Cost per unit]]*data[[#This Row],[Units]]</f>
        <v>3229.2</v>
      </c>
    </row>
    <row r="197" spans="3:9" x14ac:dyDescent="0.3">
      <c r="C197" t="s">
        <v>12</v>
      </c>
      <c r="D197" t="s">
        <v>9</v>
      </c>
      <c r="E197" t="s">
        <v>41</v>
      </c>
      <c r="F197" s="1">
        <v>6279</v>
      </c>
      <c r="G197" s="2">
        <v>45</v>
      </c>
      <c r="H197" s="5">
        <f>_xlfn.XLOOKUP(data[[#This Row],[Product]],products[Product],products[Cost per unit])</f>
        <v>5.6</v>
      </c>
      <c r="I197" s="5">
        <f>data[[#This Row],[Cost per unit]]*data[[#This Row],[Units]]</f>
        <v>251.99999999999997</v>
      </c>
    </row>
    <row r="198" spans="3:9" x14ac:dyDescent="0.3">
      <c r="C198" t="s">
        <v>8</v>
      </c>
      <c r="D198" t="s">
        <v>28</v>
      </c>
      <c r="E198" t="s">
        <v>42</v>
      </c>
      <c r="F198" s="1">
        <v>2541</v>
      </c>
      <c r="G198" s="2">
        <v>45</v>
      </c>
      <c r="H198" s="5">
        <f>_xlfn.XLOOKUP(data[[#This Row],[Product]],products[Product],products[Cost per unit])</f>
        <v>7.16</v>
      </c>
      <c r="I198" s="5">
        <f>data[[#This Row],[Cost per unit]]*data[[#This Row],[Units]]</f>
        <v>322.2</v>
      </c>
    </row>
    <row r="199" spans="3:9" x14ac:dyDescent="0.3">
      <c r="C199" t="s">
        <v>22</v>
      </c>
      <c r="D199" t="s">
        <v>13</v>
      </c>
      <c r="E199" t="s">
        <v>43</v>
      </c>
      <c r="F199" s="1">
        <v>3864</v>
      </c>
      <c r="G199" s="2">
        <v>177</v>
      </c>
      <c r="H199" s="5">
        <f>_xlfn.XLOOKUP(data[[#This Row],[Product]],products[Product],products[Cost per unit])</f>
        <v>16.73</v>
      </c>
      <c r="I199" s="5">
        <f>data[[#This Row],[Cost per unit]]*data[[#This Row],[Units]]</f>
        <v>2961.21</v>
      </c>
    </row>
    <row r="200" spans="3:9" x14ac:dyDescent="0.3">
      <c r="C200" t="s">
        <v>34</v>
      </c>
      <c r="D200" t="s">
        <v>19</v>
      </c>
      <c r="E200" t="s">
        <v>11</v>
      </c>
      <c r="F200" s="1">
        <v>6146</v>
      </c>
      <c r="G200" s="2">
        <v>63</v>
      </c>
      <c r="H200" s="5">
        <f>_xlfn.XLOOKUP(data[[#This Row],[Product]],products[Product],products[Cost per unit])</f>
        <v>9.33</v>
      </c>
      <c r="I200" s="5">
        <f>data[[#This Row],[Cost per unit]]*data[[#This Row],[Units]]</f>
        <v>587.79</v>
      </c>
    </row>
    <row r="201" spans="3:9" x14ac:dyDescent="0.3">
      <c r="C201" t="s">
        <v>16</v>
      </c>
      <c r="D201" t="s">
        <v>23</v>
      </c>
      <c r="E201" t="s">
        <v>20</v>
      </c>
      <c r="F201" s="1">
        <v>2639</v>
      </c>
      <c r="G201" s="2">
        <v>204</v>
      </c>
      <c r="H201" s="5">
        <f>_xlfn.XLOOKUP(data[[#This Row],[Product]],products[Product],products[Cost per unit])</f>
        <v>6.47</v>
      </c>
      <c r="I201" s="5">
        <f>data[[#This Row],[Cost per unit]]*data[[#This Row],[Units]]</f>
        <v>1319.8799999999999</v>
      </c>
    </row>
    <row r="202" spans="3:9" x14ac:dyDescent="0.3">
      <c r="C202" t="s">
        <v>12</v>
      </c>
      <c r="D202" t="s">
        <v>9</v>
      </c>
      <c r="E202" t="s">
        <v>30</v>
      </c>
      <c r="F202" s="1">
        <v>1890</v>
      </c>
      <c r="G202" s="2">
        <v>195</v>
      </c>
      <c r="H202" s="5">
        <f>_xlfn.XLOOKUP(data[[#This Row],[Product]],products[Product],products[Cost per unit])</f>
        <v>9.77</v>
      </c>
      <c r="I202" s="5">
        <f>data[[#This Row],[Cost per unit]]*data[[#This Row],[Units]]</f>
        <v>1905.1499999999999</v>
      </c>
    </row>
    <row r="203" spans="3:9" x14ac:dyDescent="0.3">
      <c r="C203" t="s">
        <v>32</v>
      </c>
      <c r="D203" t="s">
        <v>40</v>
      </c>
      <c r="E203" t="s">
        <v>15</v>
      </c>
      <c r="F203" s="1">
        <v>1932</v>
      </c>
      <c r="G203" s="2">
        <v>369</v>
      </c>
      <c r="H203" s="5">
        <f>_xlfn.XLOOKUP(data[[#This Row],[Product]],products[Product],products[Cost per unit])</f>
        <v>11.7</v>
      </c>
      <c r="I203" s="5">
        <f>data[[#This Row],[Cost per unit]]*data[[#This Row],[Units]]</f>
        <v>4317.3</v>
      </c>
    </row>
    <row r="204" spans="3:9" x14ac:dyDescent="0.3">
      <c r="C204" t="s">
        <v>37</v>
      </c>
      <c r="D204" t="s">
        <v>40</v>
      </c>
      <c r="E204" t="s">
        <v>24</v>
      </c>
      <c r="F204" s="1">
        <v>6300</v>
      </c>
      <c r="G204" s="2">
        <v>42</v>
      </c>
      <c r="H204" s="5">
        <f>_xlfn.XLOOKUP(data[[#This Row],[Product]],products[Product],products[Cost per unit])</f>
        <v>13.15</v>
      </c>
      <c r="I204" s="5">
        <f>data[[#This Row],[Cost per unit]]*data[[#This Row],[Units]]</f>
        <v>552.30000000000007</v>
      </c>
    </row>
    <row r="205" spans="3:9" x14ac:dyDescent="0.3">
      <c r="C205" t="s">
        <v>22</v>
      </c>
      <c r="D205" t="s">
        <v>9</v>
      </c>
      <c r="E205" t="s">
        <v>10</v>
      </c>
      <c r="F205" s="1">
        <v>560</v>
      </c>
      <c r="G205" s="2">
        <v>81</v>
      </c>
      <c r="H205" s="5">
        <f>_xlfn.XLOOKUP(data[[#This Row],[Product]],products[Product],products[Cost per unit])</f>
        <v>14.49</v>
      </c>
      <c r="I205" s="5">
        <f>data[[#This Row],[Cost per unit]]*data[[#This Row],[Units]]</f>
        <v>1173.69</v>
      </c>
    </row>
    <row r="206" spans="3:9" x14ac:dyDescent="0.3">
      <c r="C206" t="s">
        <v>16</v>
      </c>
      <c r="D206" t="s">
        <v>9</v>
      </c>
      <c r="E206" t="s">
        <v>41</v>
      </c>
      <c r="F206" s="1">
        <v>2856</v>
      </c>
      <c r="G206" s="2">
        <v>246</v>
      </c>
      <c r="H206" s="5">
        <f>_xlfn.XLOOKUP(data[[#This Row],[Product]],products[Product],products[Cost per unit])</f>
        <v>5.6</v>
      </c>
      <c r="I206" s="5">
        <f>data[[#This Row],[Cost per unit]]*data[[#This Row],[Units]]</f>
        <v>1377.6</v>
      </c>
    </row>
    <row r="207" spans="3:9" x14ac:dyDescent="0.3">
      <c r="C207" t="s">
        <v>16</v>
      </c>
      <c r="D207" t="s">
        <v>40</v>
      </c>
      <c r="E207" t="s">
        <v>27</v>
      </c>
      <c r="F207" s="1">
        <v>707</v>
      </c>
      <c r="G207" s="2">
        <v>174</v>
      </c>
      <c r="H207" s="5">
        <f>_xlfn.XLOOKUP(data[[#This Row],[Product]],products[Product],products[Cost per unit])</f>
        <v>3.11</v>
      </c>
      <c r="I207" s="5">
        <f>data[[#This Row],[Cost per unit]]*data[[#This Row],[Units]]</f>
        <v>541.14</v>
      </c>
    </row>
    <row r="208" spans="3:9" x14ac:dyDescent="0.3">
      <c r="C208" t="s">
        <v>12</v>
      </c>
      <c r="D208" t="s">
        <v>13</v>
      </c>
      <c r="E208" t="s">
        <v>10</v>
      </c>
      <c r="F208" s="1">
        <v>3598</v>
      </c>
      <c r="G208" s="2">
        <v>81</v>
      </c>
      <c r="H208" s="5">
        <f>_xlfn.XLOOKUP(data[[#This Row],[Product]],products[Product],products[Cost per unit])</f>
        <v>14.49</v>
      </c>
      <c r="I208" s="5">
        <f>data[[#This Row],[Cost per unit]]*data[[#This Row],[Units]]</f>
        <v>1173.69</v>
      </c>
    </row>
    <row r="209" spans="3:9" x14ac:dyDescent="0.3">
      <c r="C209" t="s">
        <v>8</v>
      </c>
      <c r="D209" t="s">
        <v>13</v>
      </c>
      <c r="E209" t="s">
        <v>30</v>
      </c>
      <c r="F209" s="1">
        <v>6853</v>
      </c>
      <c r="G209" s="2">
        <v>372</v>
      </c>
      <c r="H209" s="5">
        <f>_xlfn.XLOOKUP(data[[#This Row],[Product]],products[Product],products[Cost per unit])</f>
        <v>9.77</v>
      </c>
      <c r="I209" s="5">
        <f>data[[#This Row],[Cost per unit]]*data[[#This Row],[Units]]</f>
        <v>3634.44</v>
      </c>
    </row>
    <row r="210" spans="3:9" x14ac:dyDescent="0.3">
      <c r="C210" t="s">
        <v>8</v>
      </c>
      <c r="D210" t="s">
        <v>13</v>
      </c>
      <c r="E210" t="s">
        <v>25</v>
      </c>
      <c r="F210" s="1">
        <v>4725</v>
      </c>
      <c r="G210" s="2">
        <v>174</v>
      </c>
      <c r="H210" s="5">
        <f>_xlfn.XLOOKUP(data[[#This Row],[Product]],products[Product],products[Cost per unit])</f>
        <v>8.7899999999999991</v>
      </c>
      <c r="I210" s="5">
        <f>data[[#This Row],[Cost per unit]]*data[[#This Row],[Units]]</f>
        <v>1529.4599999999998</v>
      </c>
    </row>
    <row r="211" spans="3:9" x14ac:dyDescent="0.3">
      <c r="C211" t="s">
        <v>18</v>
      </c>
      <c r="D211" t="s">
        <v>19</v>
      </c>
      <c r="E211" t="s">
        <v>14</v>
      </c>
      <c r="F211" s="1">
        <v>10304</v>
      </c>
      <c r="G211" s="2">
        <v>84</v>
      </c>
      <c r="H211" s="5">
        <f>_xlfn.XLOOKUP(data[[#This Row],[Product]],products[Product],products[Cost per unit])</f>
        <v>8.65</v>
      </c>
      <c r="I211" s="5">
        <f>data[[#This Row],[Cost per unit]]*data[[#This Row],[Units]]</f>
        <v>726.6</v>
      </c>
    </row>
    <row r="212" spans="3:9" x14ac:dyDescent="0.3">
      <c r="C212" t="s">
        <v>18</v>
      </c>
      <c r="D212" t="s">
        <v>40</v>
      </c>
      <c r="E212" t="s">
        <v>25</v>
      </c>
      <c r="F212" s="1">
        <v>1274</v>
      </c>
      <c r="G212" s="2">
        <v>225</v>
      </c>
      <c r="H212" s="5">
        <f>_xlfn.XLOOKUP(data[[#This Row],[Product]],products[Product],products[Cost per unit])</f>
        <v>8.7899999999999991</v>
      </c>
      <c r="I212" s="5">
        <f>data[[#This Row],[Cost per unit]]*data[[#This Row],[Units]]</f>
        <v>1977.7499999999998</v>
      </c>
    </row>
    <row r="213" spans="3:9" x14ac:dyDescent="0.3">
      <c r="C213" t="s">
        <v>34</v>
      </c>
      <c r="D213" t="s">
        <v>19</v>
      </c>
      <c r="E213" t="s">
        <v>10</v>
      </c>
      <c r="F213" s="1">
        <v>1526</v>
      </c>
      <c r="G213" s="2">
        <v>105</v>
      </c>
      <c r="H213" s="5">
        <f>_xlfn.XLOOKUP(data[[#This Row],[Product]],products[Product],products[Cost per unit])</f>
        <v>14.49</v>
      </c>
      <c r="I213" s="5">
        <f>data[[#This Row],[Cost per unit]]*data[[#This Row],[Units]]</f>
        <v>1521.45</v>
      </c>
    </row>
    <row r="214" spans="3:9" x14ac:dyDescent="0.3">
      <c r="C214" t="s">
        <v>8</v>
      </c>
      <c r="D214" t="s">
        <v>23</v>
      </c>
      <c r="E214" t="s">
        <v>44</v>
      </c>
      <c r="F214" s="1">
        <v>3101</v>
      </c>
      <c r="G214" s="2">
        <v>225</v>
      </c>
      <c r="H214" s="5">
        <f>_xlfn.XLOOKUP(data[[#This Row],[Product]],products[Product],products[Cost per unit])</f>
        <v>10.38</v>
      </c>
      <c r="I214" s="5">
        <f>data[[#This Row],[Cost per unit]]*data[[#This Row],[Units]]</f>
        <v>2335.5</v>
      </c>
    </row>
    <row r="215" spans="3:9" x14ac:dyDescent="0.3">
      <c r="C215" t="s">
        <v>36</v>
      </c>
      <c r="D215" t="s">
        <v>9</v>
      </c>
      <c r="E215" t="s">
        <v>15</v>
      </c>
      <c r="F215" s="1">
        <v>1057</v>
      </c>
      <c r="G215" s="2">
        <v>54</v>
      </c>
      <c r="H215" s="5">
        <f>_xlfn.XLOOKUP(data[[#This Row],[Product]],products[Product],products[Cost per unit])</f>
        <v>11.7</v>
      </c>
      <c r="I215" s="5">
        <f>data[[#This Row],[Cost per unit]]*data[[#This Row],[Units]]</f>
        <v>631.79999999999995</v>
      </c>
    </row>
    <row r="216" spans="3:9" x14ac:dyDescent="0.3">
      <c r="C216" t="s">
        <v>32</v>
      </c>
      <c r="D216" t="s">
        <v>9</v>
      </c>
      <c r="E216" t="s">
        <v>41</v>
      </c>
      <c r="F216" s="1">
        <v>5306</v>
      </c>
      <c r="G216" s="2">
        <v>0</v>
      </c>
      <c r="H216" s="5">
        <f>_xlfn.XLOOKUP(data[[#This Row],[Product]],products[Product],products[Cost per unit])</f>
        <v>5.6</v>
      </c>
      <c r="I216" s="5">
        <f>data[[#This Row],[Cost per unit]]*data[[#This Row],[Units]]</f>
        <v>0</v>
      </c>
    </row>
    <row r="217" spans="3:9" x14ac:dyDescent="0.3">
      <c r="C217" t="s">
        <v>34</v>
      </c>
      <c r="D217" t="s">
        <v>23</v>
      </c>
      <c r="E217" t="s">
        <v>39</v>
      </c>
      <c r="F217" s="1">
        <v>4018</v>
      </c>
      <c r="G217" s="2">
        <v>171</v>
      </c>
      <c r="H217" s="5">
        <f>_xlfn.XLOOKUP(data[[#This Row],[Product]],products[Product],products[Cost per unit])</f>
        <v>4.97</v>
      </c>
      <c r="I217" s="5">
        <f>data[[#This Row],[Cost per unit]]*data[[#This Row],[Units]]</f>
        <v>849.87</v>
      </c>
    </row>
    <row r="218" spans="3:9" x14ac:dyDescent="0.3">
      <c r="C218" t="s">
        <v>16</v>
      </c>
      <c r="D218" t="s">
        <v>40</v>
      </c>
      <c r="E218" t="s">
        <v>25</v>
      </c>
      <c r="F218" s="1">
        <v>938</v>
      </c>
      <c r="G218" s="2">
        <v>189</v>
      </c>
      <c r="H218" s="5">
        <f>_xlfn.XLOOKUP(data[[#This Row],[Product]],products[Product],products[Cost per unit])</f>
        <v>8.7899999999999991</v>
      </c>
      <c r="I218" s="5">
        <f>data[[#This Row],[Cost per unit]]*data[[#This Row],[Units]]</f>
        <v>1661.31</v>
      </c>
    </row>
    <row r="219" spans="3:9" x14ac:dyDescent="0.3">
      <c r="C219" t="s">
        <v>32</v>
      </c>
      <c r="D219" t="s">
        <v>28</v>
      </c>
      <c r="E219" t="s">
        <v>20</v>
      </c>
      <c r="F219" s="1">
        <v>1778</v>
      </c>
      <c r="G219" s="2">
        <v>270</v>
      </c>
      <c r="H219" s="5">
        <f>_xlfn.XLOOKUP(data[[#This Row],[Product]],products[Product],products[Cost per unit])</f>
        <v>6.47</v>
      </c>
      <c r="I219" s="5">
        <f>data[[#This Row],[Cost per unit]]*data[[#This Row],[Units]]</f>
        <v>1746.8999999999999</v>
      </c>
    </row>
    <row r="220" spans="3:9" x14ac:dyDescent="0.3">
      <c r="C220" t="s">
        <v>22</v>
      </c>
      <c r="D220" t="s">
        <v>23</v>
      </c>
      <c r="E220" t="s">
        <v>10</v>
      </c>
      <c r="F220" s="1">
        <v>1638</v>
      </c>
      <c r="G220" s="2">
        <v>63</v>
      </c>
      <c r="H220" s="5">
        <f>_xlfn.XLOOKUP(data[[#This Row],[Product]],products[Product],products[Cost per unit])</f>
        <v>14.49</v>
      </c>
      <c r="I220" s="5">
        <f>data[[#This Row],[Cost per unit]]*data[[#This Row],[Units]]</f>
        <v>912.87</v>
      </c>
    </row>
    <row r="221" spans="3:9" x14ac:dyDescent="0.3">
      <c r="C221" t="s">
        <v>18</v>
      </c>
      <c r="D221" t="s">
        <v>28</v>
      </c>
      <c r="E221" t="s">
        <v>24</v>
      </c>
      <c r="F221" s="1">
        <v>154</v>
      </c>
      <c r="G221" s="2">
        <v>21</v>
      </c>
      <c r="H221" s="5">
        <f>_xlfn.XLOOKUP(data[[#This Row],[Product]],products[Product],products[Cost per unit])</f>
        <v>13.15</v>
      </c>
      <c r="I221" s="5">
        <f>data[[#This Row],[Cost per unit]]*data[[#This Row],[Units]]</f>
        <v>276.15000000000003</v>
      </c>
    </row>
    <row r="222" spans="3:9" x14ac:dyDescent="0.3">
      <c r="C222" t="s">
        <v>32</v>
      </c>
      <c r="D222" t="s">
        <v>9</v>
      </c>
      <c r="E222" t="s">
        <v>30</v>
      </c>
      <c r="F222" s="1">
        <v>9835</v>
      </c>
      <c r="G222" s="2">
        <v>207</v>
      </c>
      <c r="H222" s="5">
        <f>_xlfn.XLOOKUP(data[[#This Row],[Product]],products[Product],products[Cost per unit])</f>
        <v>9.77</v>
      </c>
      <c r="I222" s="5">
        <f>data[[#This Row],[Cost per unit]]*data[[#This Row],[Units]]</f>
        <v>2022.3899999999999</v>
      </c>
    </row>
    <row r="223" spans="3:9" x14ac:dyDescent="0.3">
      <c r="C223" t="s">
        <v>16</v>
      </c>
      <c r="D223" t="s">
        <v>9</v>
      </c>
      <c r="E223" t="s">
        <v>33</v>
      </c>
      <c r="F223" s="1">
        <v>7273</v>
      </c>
      <c r="G223" s="2">
        <v>96</v>
      </c>
      <c r="H223" s="5">
        <f>_xlfn.XLOOKUP(data[[#This Row],[Product]],products[Product],products[Cost per unit])</f>
        <v>10.62</v>
      </c>
      <c r="I223" s="5">
        <f>data[[#This Row],[Cost per unit]]*data[[#This Row],[Units]]</f>
        <v>1019.52</v>
      </c>
    </row>
    <row r="224" spans="3:9" x14ac:dyDescent="0.3">
      <c r="C224" t="s">
        <v>34</v>
      </c>
      <c r="D224" t="s">
        <v>23</v>
      </c>
      <c r="E224" t="s">
        <v>30</v>
      </c>
      <c r="F224" s="1">
        <v>6909</v>
      </c>
      <c r="G224" s="2">
        <v>81</v>
      </c>
      <c r="H224" s="5">
        <f>_xlfn.XLOOKUP(data[[#This Row],[Product]],products[Product],products[Cost per unit])</f>
        <v>9.77</v>
      </c>
      <c r="I224" s="5">
        <f>data[[#This Row],[Cost per unit]]*data[[#This Row],[Units]]</f>
        <v>791.37</v>
      </c>
    </row>
    <row r="225" spans="3:9" x14ac:dyDescent="0.3">
      <c r="C225" t="s">
        <v>16</v>
      </c>
      <c r="D225" t="s">
        <v>23</v>
      </c>
      <c r="E225" t="s">
        <v>39</v>
      </c>
      <c r="F225" s="1">
        <v>3920</v>
      </c>
      <c r="G225" s="2">
        <v>306</v>
      </c>
      <c r="H225" s="5">
        <f>_xlfn.XLOOKUP(data[[#This Row],[Product]],products[Product],products[Cost per unit])</f>
        <v>4.97</v>
      </c>
      <c r="I225" s="5">
        <f>data[[#This Row],[Cost per unit]]*data[[#This Row],[Units]]</f>
        <v>1520.82</v>
      </c>
    </row>
    <row r="226" spans="3:9" x14ac:dyDescent="0.3">
      <c r="C226" t="s">
        <v>45</v>
      </c>
      <c r="D226" t="s">
        <v>23</v>
      </c>
      <c r="E226" t="s">
        <v>35</v>
      </c>
      <c r="F226" s="1">
        <v>4858</v>
      </c>
      <c r="G226" s="2">
        <v>279</v>
      </c>
      <c r="H226" s="5">
        <f>_xlfn.XLOOKUP(data[[#This Row],[Product]],products[Product],products[Cost per unit])</f>
        <v>9</v>
      </c>
      <c r="I226" s="5">
        <f>data[[#This Row],[Cost per unit]]*data[[#This Row],[Units]]</f>
        <v>2511</v>
      </c>
    </row>
    <row r="227" spans="3:9" x14ac:dyDescent="0.3">
      <c r="C227" t="s">
        <v>36</v>
      </c>
      <c r="D227" t="s">
        <v>28</v>
      </c>
      <c r="E227" t="s">
        <v>17</v>
      </c>
      <c r="F227" s="1">
        <v>3549</v>
      </c>
      <c r="G227" s="2">
        <v>3</v>
      </c>
      <c r="H227" s="5">
        <f>_xlfn.XLOOKUP(data[[#This Row],[Product]],products[Product],products[Cost per unit])</f>
        <v>11.88</v>
      </c>
      <c r="I227" s="5">
        <f>data[[#This Row],[Cost per unit]]*data[[#This Row],[Units]]</f>
        <v>35.64</v>
      </c>
    </row>
    <row r="228" spans="3:9" x14ac:dyDescent="0.3">
      <c r="C228" t="s">
        <v>32</v>
      </c>
      <c r="D228" t="s">
        <v>23</v>
      </c>
      <c r="E228" t="s">
        <v>43</v>
      </c>
      <c r="F228" s="1">
        <v>966</v>
      </c>
      <c r="G228" s="2">
        <v>198</v>
      </c>
      <c r="H228" s="5">
        <f>_xlfn.XLOOKUP(data[[#This Row],[Product]],products[Product],products[Cost per unit])</f>
        <v>16.73</v>
      </c>
      <c r="I228" s="5">
        <f>data[[#This Row],[Cost per unit]]*data[[#This Row],[Units]]</f>
        <v>3312.54</v>
      </c>
    </row>
    <row r="229" spans="3:9" x14ac:dyDescent="0.3">
      <c r="C229" t="s">
        <v>34</v>
      </c>
      <c r="D229" t="s">
        <v>23</v>
      </c>
      <c r="E229" t="s">
        <v>20</v>
      </c>
      <c r="F229" s="1">
        <v>385</v>
      </c>
      <c r="G229" s="2">
        <v>249</v>
      </c>
      <c r="H229" s="5">
        <f>_xlfn.XLOOKUP(data[[#This Row],[Product]],products[Product],products[Cost per unit])</f>
        <v>6.47</v>
      </c>
      <c r="I229" s="5">
        <f>data[[#This Row],[Cost per unit]]*data[[#This Row],[Units]]</f>
        <v>1611.03</v>
      </c>
    </row>
    <row r="230" spans="3:9" x14ac:dyDescent="0.3">
      <c r="C230" t="s">
        <v>22</v>
      </c>
      <c r="D230" t="s">
        <v>40</v>
      </c>
      <c r="E230" t="s">
        <v>25</v>
      </c>
      <c r="F230" s="1">
        <v>2219</v>
      </c>
      <c r="G230" s="2">
        <v>75</v>
      </c>
      <c r="H230" s="5">
        <f>_xlfn.XLOOKUP(data[[#This Row],[Product]],products[Product],products[Cost per unit])</f>
        <v>8.7899999999999991</v>
      </c>
      <c r="I230" s="5">
        <f>data[[#This Row],[Cost per unit]]*data[[#This Row],[Units]]</f>
        <v>659.24999999999989</v>
      </c>
    </row>
    <row r="231" spans="3:9" x14ac:dyDescent="0.3">
      <c r="C231" t="s">
        <v>16</v>
      </c>
      <c r="D231" t="s">
        <v>19</v>
      </c>
      <c r="E231" t="s">
        <v>14</v>
      </c>
      <c r="F231" s="1">
        <v>2954</v>
      </c>
      <c r="G231" s="2">
        <v>189</v>
      </c>
      <c r="H231" s="5">
        <f>_xlfn.XLOOKUP(data[[#This Row],[Product]],products[Product],products[Cost per unit])</f>
        <v>8.65</v>
      </c>
      <c r="I231" s="5">
        <f>data[[#This Row],[Cost per unit]]*data[[#This Row],[Units]]</f>
        <v>1634.8500000000001</v>
      </c>
    </row>
    <row r="232" spans="3:9" x14ac:dyDescent="0.3">
      <c r="C232" t="s">
        <v>32</v>
      </c>
      <c r="D232" t="s">
        <v>19</v>
      </c>
      <c r="E232" t="s">
        <v>14</v>
      </c>
      <c r="F232" s="1">
        <v>280</v>
      </c>
      <c r="G232" s="2">
        <v>87</v>
      </c>
      <c r="H232" s="5">
        <f>_xlfn.XLOOKUP(data[[#This Row],[Product]],products[Product],products[Cost per unit])</f>
        <v>8.65</v>
      </c>
      <c r="I232" s="5">
        <f>data[[#This Row],[Cost per unit]]*data[[#This Row],[Units]]</f>
        <v>752.55000000000007</v>
      </c>
    </row>
    <row r="233" spans="3:9" x14ac:dyDescent="0.3">
      <c r="C233" t="s">
        <v>18</v>
      </c>
      <c r="D233" t="s">
        <v>19</v>
      </c>
      <c r="E233" t="s">
        <v>10</v>
      </c>
      <c r="F233" s="1">
        <v>6118</v>
      </c>
      <c r="G233" s="2">
        <v>174</v>
      </c>
      <c r="H233" s="5">
        <f>_xlfn.XLOOKUP(data[[#This Row],[Product]],products[Product],products[Cost per unit])</f>
        <v>14.49</v>
      </c>
      <c r="I233" s="5">
        <f>data[[#This Row],[Cost per unit]]*data[[#This Row],[Units]]</f>
        <v>2521.2600000000002</v>
      </c>
    </row>
    <row r="234" spans="3:9" x14ac:dyDescent="0.3">
      <c r="C234" t="s">
        <v>36</v>
      </c>
      <c r="D234" t="s">
        <v>23</v>
      </c>
      <c r="E234" t="s">
        <v>21</v>
      </c>
      <c r="F234" s="1">
        <v>4802</v>
      </c>
      <c r="G234" s="2">
        <v>36</v>
      </c>
      <c r="H234" s="5">
        <f>_xlfn.XLOOKUP(data[[#This Row],[Product]],products[Product],products[Cost per unit])</f>
        <v>11.73</v>
      </c>
      <c r="I234" s="5">
        <f>data[[#This Row],[Cost per unit]]*data[[#This Row],[Units]]</f>
        <v>422.28000000000003</v>
      </c>
    </row>
    <row r="235" spans="3:9" x14ac:dyDescent="0.3">
      <c r="C235" t="s">
        <v>16</v>
      </c>
      <c r="D235" t="s">
        <v>28</v>
      </c>
      <c r="E235" t="s">
        <v>39</v>
      </c>
      <c r="F235" s="1">
        <v>4137</v>
      </c>
      <c r="G235" s="2">
        <v>60</v>
      </c>
      <c r="H235" s="5">
        <f>_xlfn.XLOOKUP(data[[#This Row],[Product]],products[Product],products[Cost per unit])</f>
        <v>4.97</v>
      </c>
      <c r="I235" s="5">
        <f>data[[#This Row],[Cost per unit]]*data[[#This Row],[Units]]</f>
        <v>298.2</v>
      </c>
    </row>
    <row r="236" spans="3:9" x14ac:dyDescent="0.3">
      <c r="C236" t="s">
        <v>37</v>
      </c>
      <c r="D236" t="s">
        <v>13</v>
      </c>
      <c r="E236" t="s">
        <v>38</v>
      </c>
      <c r="F236" s="1">
        <v>2023</v>
      </c>
      <c r="G236" s="2">
        <v>78</v>
      </c>
      <c r="H236" s="5">
        <f>_xlfn.XLOOKUP(data[[#This Row],[Product]],products[Product],products[Cost per unit])</f>
        <v>6.49</v>
      </c>
      <c r="I236" s="5">
        <f>data[[#This Row],[Cost per unit]]*data[[#This Row],[Units]]</f>
        <v>506.22</v>
      </c>
    </row>
    <row r="237" spans="3:9" x14ac:dyDescent="0.3">
      <c r="C237" t="s">
        <v>16</v>
      </c>
      <c r="D237" t="s">
        <v>19</v>
      </c>
      <c r="E237" t="s">
        <v>10</v>
      </c>
      <c r="F237" s="1">
        <v>9051</v>
      </c>
      <c r="G237" s="2">
        <v>57</v>
      </c>
      <c r="H237" s="5">
        <f>_xlfn.XLOOKUP(data[[#This Row],[Product]],products[Product],products[Cost per unit])</f>
        <v>14.49</v>
      </c>
      <c r="I237" s="5">
        <f>data[[#This Row],[Cost per unit]]*data[[#This Row],[Units]]</f>
        <v>825.93000000000006</v>
      </c>
    </row>
    <row r="238" spans="3:9" x14ac:dyDescent="0.3">
      <c r="C238" t="s">
        <v>16</v>
      </c>
      <c r="D238" t="s">
        <v>9</v>
      </c>
      <c r="E238" t="s">
        <v>44</v>
      </c>
      <c r="F238" s="1">
        <v>2919</v>
      </c>
      <c r="G238" s="2">
        <v>45</v>
      </c>
      <c r="H238" s="5">
        <f>_xlfn.XLOOKUP(data[[#This Row],[Product]],products[Product],products[Cost per unit])</f>
        <v>10.38</v>
      </c>
      <c r="I238" s="5">
        <f>data[[#This Row],[Cost per unit]]*data[[#This Row],[Units]]</f>
        <v>467.1</v>
      </c>
    </row>
    <row r="239" spans="3:9" x14ac:dyDescent="0.3">
      <c r="C239" t="s">
        <v>18</v>
      </c>
      <c r="D239" t="s">
        <v>28</v>
      </c>
      <c r="E239" t="s">
        <v>30</v>
      </c>
      <c r="F239" s="1">
        <v>5915</v>
      </c>
      <c r="G239" s="2">
        <v>3</v>
      </c>
      <c r="H239" s="5">
        <f>_xlfn.XLOOKUP(data[[#This Row],[Product]],products[Product],products[Cost per unit])</f>
        <v>9.77</v>
      </c>
      <c r="I239" s="5">
        <f>data[[#This Row],[Cost per unit]]*data[[#This Row],[Units]]</f>
        <v>29.31</v>
      </c>
    </row>
    <row r="240" spans="3:9" x14ac:dyDescent="0.3">
      <c r="C240" t="s">
        <v>45</v>
      </c>
      <c r="D240" t="s">
        <v>13</v>
      </c>
      <c r="E240" t="s">
        <v>21</v>
      </c>
      <c r="F240" s="1">
        <v>2562</v>
      </c>
      <c r="G240" s="2">
        <v>6</v>
      </c>
      <c r="H240" s="5">
        <f>_xlfn.XLOOKUP(data[[#This Row],[Product]],products[Product],products[Cost per unit])</f>
        <v>11.73</v>
      </c>
      <c r="I240" s="5">
        <f>data[[#This Row],[Cost per unit]]*data[[#This Row],[Units]]</f>
        <v>70.38</v>
      </c>
    </row>
    <row r="241" spans="3:9" x14ac:dyDescent="0.3">
      <c r="C241" t="s">
        <v>34</v>
      </c>
      <c r="D241" t="s">
        <v>9</v>
      </c>
      <c r="E241" t="s">
        <v>24</v>
      </c>
      <c r="F241" s="1">
        <v>8813</v>
      </c>
      <c r="G241" s="2">
        <v>21</v>
      </c>
      <c r="H241" s="5">
        <f>_xlfn.XLOOKUP(data[[#This Row],[Product]],products[Product],products[Cost per unit])</f>
        <v>13.15</v>
      </c>
      <c r="I241" s="5">
        <f>data[[#This Row],[Cost per unit]]*data[[#This Row],[Units]]</f>
        <v>276.15000000000003</v>
      </c>
    </row>
    <row r="242" spans="3:9" x14ac:dyDescent="0.3">
      <c r="C242" t="s">
        <v>34</v>
      </c>
      <c r="D242" t="s">
        <v>19</v>
      </c>
      <c r="E242" t="s">
        <v>20</v>
      </c>
      <c r="F242" s="1">
        <v>6111</v>
      </c>
      <c r="G242" s="2">
        <v>3</v>
      </c>
      <c r="H242" s="5">
        <f>_xlfn.XLOOKUP(data[[#This Row],[Product]],products[Product],products[Cost per unit])</f>
        <v>6.47</v>
      </c>
      <c r="I242" s="5">
        <f>data[[#This Row],[Cost per unit]]*data[[#This Row],[Units]]</f>
        <v>19.41</v>
      </c>
    </row>
    <row r="243" spans="3:9" x14ac:dyDescent="0.3">
      <c r="C243" t="s">
        <v>12</v>
      </c>
      <c r="D243" t="s">
        <v>40</v>
      </c>
      <c r="E243" t="s">
        <v>29</v>
      </c>
      <c r="F243" s="1">
        <v>3507</v>
      </c>
      <c r="G243" s="2">
        <v>288</v>
      </c>
      <c r="H243" s="5">
        <f>_xlfn.XLOOKUP(data[[#This Row],[Product]],products[Product],products[Cost per unit])</f>
        <v>5.79</v>
      </c>
      <c r="I243" s="5">
        <f>data[[#This Row],[Cost per unit]]*data[[#This Row],[Units]]</f>
        <v>1667.52</v>
      </c>
    </row>
    <row r="244" spans="3:9" x14ac:dyDescent="0.3">
      <c r="C244" t="s">
        <v>22</v>
      </c>
      <c r="D244" t="s">
        <v>19</v>
      </c>
      <c r="E244" t="s">
        <v>11</v>
      </c>
      <c r="F244" s="1">
        <v>4319</v>
      </c>
      <c r="G244" s="2">
        <v>30</v>
      </c>
      <c r="H244" s="5">
        <f>_xlfn.XLOOKUP(data[[#This Row],[Product]],products[Product],products[Cost per unit])</f>
        <v>9.33</v>
      </c>
      <c r="I244" s="5">
        <f>data[[#This Row],[Cost per unit]]*data[[#This Row],[Units]]</f>
        <v>279.89999999999998</v>
      </c>
    </row>
    <row r="245" spans="3:9" x14ac:dyDescent="0.3">
      <c r="C245" t="s">
        <v>8</v>
      </c>
      <c r="D245" t="s">
        <v>28</v>
      </c>
      <c r="E245" t="s">
        <v>41</v>
      </c>
      <c r="F245" s="1">
        <v>609</v>
      </c>
      <c r="G245" s="2">
        <v>87</v>
      </c>
      <c r="H245" s="5">
        <f>_xlfn.XLOOKUP(data[[#This Row],[Product]],products[Product],products[Cost per unit])</f>
        <v>5.6</v>
      </c>
      <c r="I245" s="5">
        <f>data[[#This Row],[Cost per unit]]*data[[#This Row],[Units]]</f>
        <v>487.2</v>
      </c>
    </row>
    <row r="246" spans="3:9" x14ac:dyDescent="0.3">
      <c r="C246" t="s">
        <v>8</v>
      </c>
      <c r="D246" t="s">
        <v>23</v>
      </c>
      <c r="E246" t="s">
        <v>43</v>
      </c>
      <c r="F246" s="1">
        <v>6370</v>
      </c>
      <c r="G246" s="2">
        <v>30</v>
      </c>
      <c r="H246" s="5">
        <f>_xlfn.XLOOKUP(data[[#This Row],[Product]],products[Product],products[Cost per unit])</f>
        <v>16.73</v>
      </c>
      <c r="I246" s="5">
        <f>data[[#This Row],[Cost per unit]]*data[[#This Row],[Units]]</f>
        <v>501.90000000000003</v>
      </c>
    </row>
    <row r="247" spans="3:9" x14ac:dyDescent="0.3">
      <c r="C247" t="s">
        <v>34</v>
      </c>
      <c r="D247" t="s">
        <v>28</v>
      </c>
      <c r="E247" t="s">
        <v>31</v>
      </c>
      <c r="F247" s="1">
        <v>5474</v>
      </c>
      <c r="G247" s="2">
        <v>168</v>
      </c>
      <c r="H247" s="5">
        <f>_xlfn.XLOOKUP(data[[#This Row],[Product]],products[Product],products[Cost per unit])</f>
        <v>7.64</v>
      </c>
      <c r="I247" s="5">
        <f>data[[#This Row],[Cost per unit]]*data[[#This Row],[Units]]</f>
        <v>1283.52</v>
      </c>
    </row>
    <row r="248" spans="3:9" x14ac:dyDescent="0.3">
      <c r="C248" t="s">
        <v>8</v>
      </c>
      <c r="D248" t="s">
        <v>19</v>
      </c>
      <c r="E248" t="s">
        <v>43</v>
      </c>
      <c r="F248" s="1">
        <v>3164</v>
      </c>
      <c r="G248" s="2">
        <v>306</v>
      </c>
      <c r="H248" s="5">
        <f>_xlfn.XLOOKUP(data[[#This Row],[Product]],products[Product],products[Cost per unit])</f>
        <v>16.73</v>
      </c>
      <c r="I248" s="5">
        <f>data[[#This Row],[Cost per unit]]*data[[#This Row],[Units]]</f>
        <v>5119.38</v>
      </c>
    </row>
    <row r="249" spans="3:9" x14ac:dyDescent="0.3">
      <c r="C249" t="s">
        <v>22</v>
      </c>
      <c r="D249" t="s">
        <v>13</v>
      </c>
      <c r="E249" t="s">
        <v>17</v>
      </c>
      <c r="F249" s="1">
        <v>1302</v>
      </c>
      <c r="G249" s="2">
        <v>402</v>
      </c>
      <c r="H249" s="5">
        <f>_xlfn.XLOOKUP(data[[#This Row],[Product]],products[Product],products[Cost per unit])</f>
        <v>11.88</v>
      </c>
      <c r="I249" s="5">
        <f>data[[#This Row],[Cost per unit]]*data[[#This Row],[Units]]</f>
        <v>4775.76</v>
      </c>
    </row>
    <row r="250" spans="3:9" x14ac:dyDescent="0.3">
      <c r="C250" t="s">
        <v>37</v>
      </c>
      <c r="D250" t="s">
        <v>9</v>
      </c>
      <c r="E250" t="s">
        <v>44</v>
      </c>
      <c r="F250" s="1">
        <v>7308</v>
      </c>
      <c r="G250" s="2">
        <v>327</v>
      </c>
      <c r="H250" s="5">
        <f>_xlfn.XLOOKUP(data[[#This Row],[Product]],products[Product],products[Cost per unit])</f>
        <v>10.38</v>
      </c>
      <c r="I250" s="5">
        <f>data[[#This Row],[Cost per unit]]*data[[#This Row],[Units]]</f>
        <v>3394.26</v>
      </c>
    </row>
    <row r="251" spans="3:9" x14ac:dyDescent="0.3">
      <c r="C251" t="s">
        <v>8</v>
      </c>
      <c r="D251" t="s">
        <v>9</v>
      </c>
      <c r="E251" t="s">
        <v>43</v>
      </c>
      <c r="F251" s="1">
        <v>6132</v>
      </c>
      <c r="G251" s="2">
        <v>93</v>
      </c>
      <c r="H251" s="5">
        <f>_xlfn.XLOOKUP(data[[#This Row],[Product]],products[Product],products[Cost per unit])</f>
        <v>16.73</v>
      </c>
      <c r="I251" s="5">
        <f>data[[#This Row],[Cost per unit]]*data[[#This Row],[Units]]</f>
        <v>1555.89</v>
      </c>
    </row>
    <row r="252" spans="3:9" x14ac:dyDescent="0.3">
      <c r="C252" t="s">
        <v>45</v>
      </c>
      <c r="D252" t="s">
        <v>13</v>
      </c>
      <c r="E252" t="s">
        <v>15</v>
      </c>
      <c r="F252" s="1">
        <v>3472</v>
      </c>
      <c r="G252" s="2">
        <v>96</v>
      </c>
      <c r="H252" s="5">
        <f>_xlfn.XLOOKUP(data[[#This Row],[Product]],products[Product],products[Cost per unit])</f>
        <v>11.7</v>
      </c>
      <c r="I252" s="5">
        <f>data[[#This Row],[Cost per unit]]*data[[#This Row],[Units]]</f>
        <v>1123.1999999999998</v>
      </c>
    </row>
    <row r="253" spans="3:9" x14ac:dyDescent="0.3">
      <c r="C253" t="s">
        <v>12</v>
      </c>
      <c r="D253" t="s">
        <v>23</v>
      </c>
      <c r="E253" t="s">
        <v>20</v>
      </c>
      <c r="F253" s="1">
        <v>9660</v>
      </c>
      <c r="G253" s="2">
        <v>27</v>
      </c>
      <c r="H253" s="5">
        <f>_xlfn.XLOOKUP(data[[#This Row],[Product]],products[Product],products[Cost per unit])</f>
        <v>6.47</v>
      </c>
      <c r="I253" s="5">
        <f>data[[#This Row],[Cost per unit]]*data[[#This Row],[Units]]</f>
        <v>174.69</v>
      </c>
    </row>
    <row r="254" spans="3:9" x14ac:dyDescent="0.3">
      <c r="C254" t="s">
        <v>16</v>
      </c>
      <c r="D254" t="s">
        <v>28</v>
      </c>
      <c r="E254" t="s">
        <v>41</v>
      </c>
      <c r="F254" s="1">
        <v>2436</v>
      </c>
      <c r="G254" s="2">
        <v>99</v>
      </c>
      <c r="H254" s="5">
        <f>_xlfn.XLOOKUP(data[[#This Row],[Product]],products[Product],products[Cost per unit])</f>
        <v>5.6</v>
      </c>
      <c r="I254" s="5">
        <f>data[[#This Row],[Cost per unit]]*data[[#This Row],[Units]]</f>
        <v>554.4</v>
      </c>
    </row>
    <row r="255" spans="3:9" x14ac:dyDescent="0.3">
      <c r="C255" t="s">
        <v>16</v>
      </c>
      <c r="D255" t="s">
        <v>28</v>
      </c>
      <c r="E255" t="s">
        <v>26</v>
      </c>
      <c r="F255" s="1">
        <v>9506</v>
      </c>
      <c r="G255" s="2">
        <v>87</v>
      </c>
      <c r="H255" s="5">
        <f>_xlfn.XLOOKUP(data[[#This Row],[Product]],products[Product],products[Cost per unit])</f>
        <v>12.37</v>
      </c>
      <c r="I255" s="5">
        <f>data[[#This Row],[Cost per unit]]*data[[#This Row],[Units]]</f>
        <v>1076.1899999999998</v>
      </c>
    </row>
    <row r="256" spans="3:9" x14ac:dyDescent="0.3">
      <c r="C256" t="s">
        <v>45</v>
      </c>
      <c r="D256" t="s">
        <v>9</v>
      </c>
      <c r="E256" t="s">
        <v>35</v>
      </c>
      <c r="F256" s="1">
        <v>245</v>
      </c>
      <c r="G256" s="2">
        <v>288</v>
      </c>
      <c r="H256" s="5">
        <f>_xlfn.XLOOKUP(data[[#This Row],[Product]],products[Product],products[Cost per unit])</f>
        <v>9</v>
      </c>
      <c r="I256" s="5">
        <f>data[[#This Row],[Cost per unit]]*data[[#This Row],[Units]]</f>
        <v>2592</v>
      </c>
    </row>
    <row r="257" spans="3:9" x14ac:dyDescent="0.3">
      <c r="C257" t="s">
        <v>12</v>
      </c>
      <c r="D257" t="s">
        <v>13</v>
      </c>
      <c r="E257" t="s">
        <v>33</v>
      </c>
      <c r="F257" s="1">
        <v>2702</v>
      </c>
      <c r="G257" s="2">
        <v>363</v>
      </c>
      <c r="H257" s="5">
        <f>_xlfn.XLOOKUP(data[[#This Row],[Product]],products[Product],products[Cost per unit])</f>
        <v>10.62</v>
      </c>
      <c r="I257" s="5">
        <f>data[[#This Row],[Cost per unit]]*data[[#This Row],[Units]]</f>
        <v>3855.0599999999995</v>
      </c>
    </row>
    <row r="258" spans="3:9" x14ac:dyDescent="0.3">
      <c r="C258" t="s">
        <v>45</v>
      </c>
      <c r="D258" t="s">
        <v>40</v>
      </c>
      <c r="E258" t="s">
        <v>27</v>
      </c>
      <c r="F258" s="1">
        <v>700</v>
      </c>
      <c r="G258" s="2">
        <v>87</v>
      </c>
      <c r="H258" s="5">
        <f>_xlfn.XLOOKUP(data[[#This Row],[Product]],products[Product],products[Cost per unit])</f>
        <v>3.11</v>
      </c>
      <c r="I258" s="5">
        <f>data[[#This Row],[Cost per unit]]*data[[#This Row],[Units]]</f>
        <v>270.57</v>
      </c>
    </row>
    <row r="259" spans="3:9" x14ac:dyDescent="0.3">
      <c r="C259" t="s">
        <v>22</v>
      </c>
      <c r="D259" t="s">
        <v>40</v>
      </c>
      <c r="E259" t="s">
        <v>27</v>
      </c>
      <c r="F259" s="1">
        <v>3759</v>
      </c>
      <c r="G259" s="2">
        <v>150</v>
      </c>
      <c r="H259" s="5">
        <f>_xlfn.XLOOKUP(data[[#This Row],[Product]],products[Product],products[Cost per unit])</f>
        <v>3.11</v>
      </c>
      <c r="I259" s="5">
        <f>data[[#This Row],[Cost per unit]]*data[[#This Row],[Units]]</f>
        <v>466.5</v>
      </c>
    </row>
    <row r="260" spans="3:9" x14ac:dyDescent="0.3">
      <c r="C260" t="s">
        <v>36</v>
      </c>
      <c r="D260" t="s">
        <v>13</v>
      </c>
      <c r="E260" t="s">
        <v>27</v>
      </c>
      <c r="F260" s="1">
        <v>1589</v>
      </c>
      <c r="G260" s="2">
        <v>303</v>
      </c>
      <c r="H260" s="5">
        <f>_xlfn.XLOOKUP(data[[#This Row],[Product]],products[Product],products[Cost per unit])</f>
        <v>3.11</v>
      </c>
      <c r="I260" s="5">
        <f>data[[#This Row],[Cost per unit]]*data[[#This Row],[Units]]</f>
        <v>942.32999999999993</v>
      </c>
    </row>
    <row r="261" spans="3:9" x14ac:dyDescent="0.3">
      <c r="C261" t="s">
        <v>32</v>
      </c>
      <c r="D261" t="s">
        <v>13</v>
      </c>
      <c r="E261" t="s">
        <v>44</v>
      </c>
      <c r="F261" s="1">
        <v>5194</v>
      </c>
      <c r="G261" s="2">
        <v>288</v>
      </c>
      <c r="H261" s="5">
        <f>_xlfn.XLOOKUP(data[[#This Row],[Product]],products[Product],products[Cost per unit])</f>
        <v>10.38</v>
      </c>
      <c r="I261" s="5">
        <f>data[[#This Row],[Cost per unit]]*data[[#This Row],[Units]]</f>
        <v>2989.44</v>
      </c>
    </row>
    <row r="262" spans="3:9" x14ac:dyDescent="0.3">
      <c r="C262" t="s">
        <v>45</v>
      </c>
      <c r="D262" t="s">
        <v>19</v>
      </c>
      <c r="E262" t="s">
        <v>11</v>
      </c>
      <c r="F262" s="1">
        <v>945</v>
      </c>
      <c r="G262" s="2">
        <v>75</v>
      </c>
      <c r="H262" s="5">
        <f>_xlfn.XLOOKUP(data[[#This Row],[Product]],products[Product],products[Cost per unit])</f>
        <v>9.33</v>
      </c>
      <c r="I262" s="5">
        <f>data[[#This Row],[Cost per unit]]*data[[#This Row],[Units]]</f>
        <v>699.75</v>
      </c>
    </row>
    <row r="263" spans="3:9" x14ac:dyDescent="0.3">
      <c r="C263" t="s">
        <v>8</v>
      </c>
      <c r="D263" t="s">
        <v>28</v>
      </c>
      <c r="E263" t="s">
        <v>29</v>
      </c>
      <c r="F263" s="1">
        <v>1988</v>
      </c>
      <c r="G263" s="2">
        <v>39</v>
      </c>
      <c r="H263" s="5">
        <f>_xlfn.XLOOKUP(data[[#This Row],[Product]],products[Product],products[Cost per unit])</f>
        <v>5.79</v>
      </c>
      <c r="I263" s="5">
        <f>data[[#This Row],[Cost per unit]]*data[[#This Row],[Units]]</f>
        <v>225.81</v>
      </c>
    </row>
    <row r="264" spans="3:9" x14ac:dyDescent="0.3">
      <c r="C264" t="s">
        <v>22</v>
      </c>
      <c r="D264" t="s">
        <v>40</v>
      </c>
      <c r="E264" t="s">
        <v>14</v>
      </c>
      <c r="F264" s="1">
        <v>6734</v>
      </c>
      <c r="G264" s="2">
        <v>123</v>
      </c>
      <c r="H264" s="5">
        <f>_xlfn.XLOOKUP(data[[#This Row],[Product]],products[Product],products[Cost per unit])</f>
        <v>8.65</v>
      </c>
      <c r="I264" s="5">
        <f>data[[#This Row],[Cost per unit]]*data[[#This Row],[Units]]</f>
        <v>1063.95</v>
      </c>
    </row>
    <row r="265" spans="3:9" x14ac:dyDescent="0.3">
      <c r="C265" t="s">
        <v>8</v>
      </c>
      <c r="D265" t="s">
        <v>19</v>
      </c>
      <c r="E265" t="s">
        <v>17</v>
      </c>
      <c r="F265" s="1">
        <v>217</v>
      </c>
      <c r="G265" s="2">
        <v>36</v>
      </c>
      <c r="H265" s="5">
        <f>_xlfn.XLOOKUP(data[[#This Row],[Product]],products[Product],products[Cost per unit])</f>
        <v>11.88</v>
      </c>
      <c r="I265" s="5">
        <f>data[[#This Row],[Cost per unit]]*data[[#This Row],[Units]]</f>
        <v>427.68</v>
      </c>
    </row>
    <row r="266" spans="3:9" x14ac:dyDescent="0.3">
      <c r="C266" t="s">
        <v>34</v>
      </c>
      <c r="D266" t="s">
        <v>40</v>
      </c>
      <c r="E266" t="s">
        <v>30</v>
      </c>
      <c r="F266" s="1">
        <v>6279</v>
      </c>
      <c r="G266" s="2">
        <v>237</v>
      </c>
      <c r="H266" s="5">
        <f>_xlfn.XLOOKUP(data[[#This Row],[Product]],products[Product],products[Cost per unit])</f>
        <v>9.77</v>
      </c>
      <c r="I266" s="5">
        <f>data[[#This Row],[Cost per unit]]*data[[#This Row],[Units]]</f>
        <v>2315.4899999999998</v>
      </c>
    </row>
    <row r="267" spans="3:9" x14ac:dyDescent="0.3">
      <c r="C267" t="s">
        <v>8</v>
      </c>
      <c r="D267" t="s">
        <v>19</v>
      </c>
      <c r="E267" t="s">
        <v>11</v>
      </c>
      <c r="F267" s="1">
        <v>4424</v>
      </c>
      <c r="G267" s="2">
        <v>201</v>
      </c>
      <c r="H267" s="5">
        <f>_xlfn.XLOOKUP(data[[#This Row],[Product]],products[Product],products[Cost per unit])</f>
        <v>9.33</v>
      </c>
      <c r="I267" s="5">
        <f>data[[#This Row],[Cost per unit]]*data[[#This Row],[Units]]</f>
        <v>1875.33</v>
      </c>
    </row>
    <row r="268" spans="3:9" x14ac:dyDescent="0.3">
      <c r="C268" t="s">
        <v>36</v>
      </c>
      <c r="D268" t="s">
        <v>19</v>
      </c>
      <c r="E268" t="s">
        <v>27</v>
      </c>
      <c r="F268" s="1">
        <v>189</v>
      </c>
      <c r="G268" s="2">
        <v>48</v>
      </c>
      <c r="H268" s="5">
        <f>_xlfn.XLOOKUP(data[[#This Row],[Product]],products[Product],products[Cost per unit])</f>
        <v>3.11</v>
      </c>
      <c r="I268" s="5">
        <f>data[[#This Row],[Cost per unit]]*data[[#This Row],[Units]]</f>
        <v>149.28</v>
      </c>
    </row>
    <row r="269" spans="3:9" x14ac:dyDescent="0.3">
      <c r="C269" t="s">
        <v>34</v>
      </c>
      <c r="D269" t="s">
        <v>13</v>
      </c>
      <c r="E269" t="s">
        <v>30</v>
      </c>
      <c r="F269" s="1">
        <v>490</v>
      </c>
      <c r="G269" s="2">
        <v>84</v>
      </c>
      <c r="H269" s="5">
        <f>_xlfn.XLOOKUP(data[[#This Row],[Product]],products[Product],products[Cost per unit])</f>
        <v>9.77</v>
      </c>
      <c r="I269" s="5">
        <f>data[[#This Row],[Cost per unit]]*data[[#This Row],[Units]]</f>
        <v>820.68</v>
      </c>
    </row>
    <row r="270" spans="3:9" x14ac:dyDescent="0.3">
      <c r="C270" t="s">
        <v>12</v>
      </c>
      <c r="D270" t="s">
        <v>9</v>
      </c>
      <c r="E270" t="s">
        <v>35</v>
      </c>
      <c r="F270" s="1">
        <v>434</v>
      </c>
      <c r="G270" s="2">
        <v>87</v>
      </c>
      <c r="H270" s="5">
        <f>_xlfn.XLOOKUP(data[[#This Row],[Product]],products[Product],products[Cost per unit])</f>
        <v>9</v>
      </c>
      <c r="I270" s="5">
        <f>data[[#This Row],[Cost per unit]]*data[[#This Row],[Units]]</f>
        <v>783</v>
      </c>
    </row>
    <row r="271" spans="3:9" x14ac:dyDescent="0.3">
      <c r="C271" t="s">
        <v>32</v>
      </c>
      <c r="D271" t="s">
        <v>28</v>
      </c>
      <c r="E271" t="s">
        <v>10</v>
      </c>
      <c r="F271" s="1">
        <v>10129</v>
      </c>
      <c r="G271" s="2">
        <v>312</v>
      </c>
      <c r="H271" s="5">
        <f>_xlfn.XLOOKUP(data[[#This Row],[Product]],products[Product],products[Cost per unit])</f>
        <v>14.49</v>
      </c>
      <c r="I271" s="5">
        <f>data[[#This Row],[Cost per unit]]*data[[#This Row],[Units]]</f>
        <v>4520.88</v>
      </c>
    </row>
    <row r="272" spans="3:9" x14ac:dyDescent="0.3">
      <c r="C272" t="s">
        <v>37</v>
      </c>
      <c r="D272" t="s">
        <v>23</v>
      </c>
      <c r="E272" t="s">
        <v>44</v>
      </c>
      <c r="F272" s="1">
        <v>1652</v>
      </c>
      <c r="G272" s="2">
        <v>102</v>
      </c>
      <c r="H272" s="5">
        <f>_xlfn.XLOOKUP(data[[#This Row],[Product]],products[Product],products[Cost per unit])</f>
        <v>10.38</v>
      </c>
      <c r="I272" s="5">
        <f>data[[#This Row],[Cost per unit]]*data[[#This Row],[Units]]</f>
        <v>1058.76</v>
      </c>
    </row>
    <row r="273" spans="3:9" x14ac:dyDescent="0.3">
      <c r="C273" t="s">
        <v>12</v>
      </c>
      <c r="D273" t="s">
        <v>28</v>
      </c>
      <c r="E273" t="s">
        <v>35</v>
      </c>
      <c r="F273" s="1">
        <v>6433</v>
      </c>
      <c r="G273" s="2">
        <v>78</v>
      </c>
      <c r="H273" s="5">
        <f>_xlfn.XLOOKUP(data[[#This Row],[Product]],products[Product],products[Cost per unit])</f>
        <v>9</v>
      </c>
      <c r="I273" s="5">
        <f>data[[#This Row],[Cost per unit]]*data[[#This Row],[Units]]</f>
        <v>702</v>
      </c>
    </row>
    <row r="274" spans="3:9" x14ac:dyDescent="0.3">
      <c r="C274" t="s">
        <v>37</v>
      </c>
      <c r="D274" t="s">
        <v>40</v>
      </c>
      <c r="E274" t="s">
        <v>38</v>
      </c>
      <c r="F274" s="1">
        <v>2212</v>
      </c>
      <c r="G274" s="2">
        <v>117</v>
      </c>
      <c r="H274" s="5">
        <f>_xlfn.XLOOKUP(data[[#This Row],[Product]],products[Product],products[Cost per unit])</f>
        <v>6.49</v>
      </c>
      <c r="I274" s="5">
        <f>data[[#This Row],[Cost per unit]]*data[[#This Row],[Units]]</f>
        <v>759.33</v>
      </c>
    </row>
    <row r="275" spans="3:9" x14ac:dyDescent="0.3">
      <c r="C275" t="s">
        <v>18</v>
      </c>
      <c r="D275" t="s">
        <v>13</v>
      </c>
      <c r="E275" t="s">
        <v>31</v>
      </c>
      <c r="F275" s="1">
        <v>609</v>
      </c>
      <c r="G275" s="2">
        <v>99</v>
      </c>
      <c r="H275" s="5">
        <f>_xlfn.XLOOKUP(data[[#This Row],[Product]],products[Product],products[Cost per unit])</f>
        <v>7.64</v>
      </c>
      <c r="I275" s="5">
        <f>data[[#This Row],[Cost per unit]]*data[[#This Row],[Units]]</f>
        <v>756.36</v>
      </c>
    </row>
    <row r="276" spans="3:9" x14ac:dyDescent="0.3">
      <c r="C276" t="s">
        <v>8</v>
      </c>
      <c r="D276" t="s">
        <v>13</v>
      </c>
      <c r="E276" t="s">
        <v>39</v>
      </c>
      <c r="F276" s="1">
        <v>1638</v>
      </c>
      <c r="G276" s="2">
        <v>48</v>
      </c>
      <c r="H276" s="5">
        <f>_xlfn.XLOOKUP(data[[#This Row],[Product]],products[Product],products[Cost per unit])</f>
        <v>4.97</v>
      </c>
      <c r="I276" s="5">
        <f>data[[#This Row],[Cost per unit]]*data[[#This Row],[Units]]</f>
        <v>238.56</v>
      </c>
    </row>
    <row r="277" spans="3:9" x14ac:dyDescent="0.3">
      <c r="C277" t="s">
        <v>32</v>
      </c>
      <c r="D277" t="s">
        <v>40</v>
      </c>
      <c r="E277" t="s">
        <v>21</v>
      </c>
      <c r="F277" s="1">
        <v>3829</v>
      </c>
      <c r="G277" s="2">
        <v>24</v>
      </c>
      <c r="H277" s="5">
        <f>_xlfn.XLOOKUP(data[[#This Row],[Product]],products[Product],products[Cost per unit])</f>
        <v>11.73</v>
      </c>
      <c r="I277" s="5">
        <f>data[[#This Row],[Cost per unit]]*data[[#This Row],[Units]]</f>
        <v>281.52</v>
      </c>
    </row>
    <row r="278" spans="3:9" x14ac:dyDescent="0.3">
      <c r="C278" t="s">
        <v>8</v>
      </c>
      <c r="D278" t="s">
        <v>23</v>
      </c>
      <c r="E278" t="s">
        <v>21</v>
      </c>
      <c r="F278" s="1">
        <v>5775</v>
      </c>
      <c r="G278" s="2">
        <v>42</v>
      </c>
      <c r="H278" s="5">
        <f>_xlfn.XLOOKUP(data[[#This Row],[Product]],products[Product],products[Cost per unit])</f>
        <v>11.73</v>
      </c>
      <c r="I278" s="5">
        <f>data[[#This Row],[Cost per unit]]*data[[#This Row],[Units]]</f>
        <v>492.66</v>
      </c>
    </row>
    <row r="279" spans="3:9" x14ac:dyDescent="0.3">
      <c r="C279" t="s">
        <v>22</v>
      </c>
      <c r="D279" t="s">
        <v>13</v>
      </c>
      <c r="E279" t="s">
        <v>33</v>
      </c>
      <c r="F279" s="1">
        <v>1071</v>
      </c>
      <c r="G279" s="2">
        <v>270</v>
      </c>
      <c r="H279" s="5">
        <f>_xlfn.XLOOKUP(data[[#This Row],[Product]],products[Product],products[Cost per unit])</f>
        <v>10.62</v>
      </c>
      <c r="I279" s="5">
        <f>data[[#This Row],[Cost per unit]]*data[[#This Row],[Units]]</f>
        <v>2867.3999999999996</v>
      </c>
    </row>
    <row r="280" spans="3:9" x14ac:dyDescent="0.3">
      <c r="C280" t="s">
        <v>12</v>
      </c>
      <c r="D280" t="s">
        <v>19</v>
      </c>
      <c r="E280" t="s">
        <v>38</v>
      </c>
      <c r="F280" s="1">
        <v>5019</v>
      </c>
      <c r="G280" s="2">
        <v>150</v>
      </c>
      <c r="H280" s="5">
        <f>_xlfn.XLOOKUP(data[[#This Row],[Product]],products[Product],products[Cost per unit])</f>
        <v>6.49</v>
      </c>
      <c r="I280" s="5">
        <f>data[[#This Row],[Cost per unit]]*data[[#This Row],[Units]]</f>
        <v>973.5</v>
      </c>
    </row>
    <row r="281" spans="3:9" x14ac:dyDescent="0.3">
      <c r="C281" t="s">
        <v>36</v>
      </c>
      <c r="D281" t="s">
        <v>9</v>
      </c>
      <c r="E281" t="s">
        <v>21</v>
      </c>
      <c r="F281" s="1">
        <v>2863</v>
      </c>
      <c r="G281" s="2">
        <v>42</v>
      </c>
      <c r="H281" s="5">
        <f>_xlfn.XLOOKUP(data[[#This Row],[Product]],products[Product],products[Cost per unit])</f>
        <v>11.73</v>
      </c>
      <c r="I281" s="5">
        <f>data[[#This Row],[Cost per unit]]*data[[#This Row],[Units]]</f>
        <v>492.66</v>
      </c>
    </row>
    <row r="282" spans="3:9" x14ac:dyDescent="0.3">
      <c r="C282" t="s">
        <v>8</v>
      </c>
      <c r="D282" t="s">
        <v>13</v>
      </c>
      <c r="E282" t="s">
        <v>42</v>
      </c>
      <c r="F282" s="1">
        <v>1617</v>
      </c>
      <c r="G282" s="2">
        <v>126</v>
      </c>
      <c r="H282" s="5">
        <f>_xlfn.XLOOKUP(data[[#This Row],[Product]],products[Product],products[Cost per unit])</f>
        <v>7.16</v>
      </c>
      <c r="I282" s="5">
        <f>data[[#This Row],[Cost per unit]]*data[[#This Row],[Units]]</f>
        <v>902.16</v>
      </c>
    </row>
    <row r="283" spans="3:9" x14ac:dyDescent="0.3">
      <c r="C283" t="s">
        <v>22</v>
      </c>
      <c r="D283" t="s">
        <v>9</v>
      </c>
      <c r="E283" t="s">
        <v>41</v>
      </c>
      <c r="F283" s="1">
        <v>6818</v>
      </c>
      <c r="G283" s="2">
        <v>6</v>
      </c>
      <c r="H283" s="5">
        <f>_xlfn.XLOOKUP(data[[#This Row],[Product]],products[Product],products[Cost per unit])</f>
        <v>5.6</v>
      </c>
      <c r="I283" s="5">
        <f>data[[#This Row],[Cost per unit]]*data[[#This Row],[Units]]</f>
        <v>33.599999999999994</v>
      </c>
    </row>
    <row r="284" spans="3:9" x14ac:dyDescent="0.3">
      <c r="C284" t="s">
        <v>37</v>
      </c>
      <c r="D284" t="s">
        <v>13</v>
      </c>
      <c r="E284" t="s">
        <v>21</v>
      </c>
      <c r="F284" s="1">
        <v>6657</v>
      </c>
      <c r="G284" s="2">
        <v>276</v>
      </c>
      <c r="H284" s="5">
        <f>_xlfn.XLOOKUP(data[[#This Row],[Product]],products[Product],products[Cost per unit])</f>
        <v>11.73</v>
      </c>
      <c r="I284" s="5">
        <f>data[[#This Row],[Cost per unit]]*data[[#This Row],[Units]]</f>
        <v>3237.48</v>
      </c>
    </row>
    <row r="285" spans="3:9" x14ac:dyDescent="0.3">
      <c r="C285" t="s">
        <v>37</v>
      </c>
      <c r="D285" t="s">
        <v>40</v>
      </c>
      <c r="E285" t="s">
        <v>27</v>
      </c>
      <c r="F285" s="1">
        <v>2919</v>
      </c>
      <c r="G285" s="2">
        <v>93</v>
      </c>
      <c r="H285" s="5">
        <f>_xlfn.XLOOKUP(data[[#This Row],[Product]],products[Product],products[Cost per unit])</f>
        <v>3.11</v>
      </c>
      <c r="I285" s="5">
        <f>data[[#This Row],[Cost per unit]]*data[[#This Row],[Units]]</f>
        <v>289.22999999999996</v>
      </c>
    </row>
    <row r="286" spans="3:9" x14ac:dyDescent="0.3">
      <c r="C286" t="s">
        <v>36</v>
      </c>
      <c r="D286" t="s">
        <v>19</v>
      </c>
      <c r="E286" t="s">
        <v>29</v>
      </c>
      <c r="F286" s="1">
        <v>3094</v>
      </c>
      <c r="G286" s="2">
        <v>246</v>
      </c>
      <c r="H286" s="5">
        <f>_xlfn.XLOOKUP(data[[#This Row],[Product]],products[Product],products[Cost per unit])</f>
        <v>5.79</v>
      </c>
      <c r="I286" s="5">
        <f>data[[#This Row],[Cost per unit]]*data[[#This Row],[Units]]</f>
        <v>1424.34</v>
      </c>
    </row>
    <row r="287" spans="3:9" x14ac:dyDescent="0.3">
      <c r="C287" t="s">
        <v>22</v>
      </c>
      <c r="D287" t="s">
        <v>23</v>
      </c>
      <c r="E287" t="s">
        <v>39</v>
      </c>
      <c r="F287" s="1">
        <v>2989</v>
      </c>
      <c r="G287" s="2">
        <v>3</v>
      </c>
      <c r="H287" s="5">
        <f>_xlfn.XLOOKUP(data[[#This Row],[Product]],products[Product],products[Cost per unit])</f>
        <v>4.97</v>
      </c>
      <c r="I287" s="5">
        <f>data[[#This Row],[Cost per unit]]*data[[#This Row],[Units]]</f>
        <v>14.91</v>
      </c>
    </row>
    <row r="288" spans="3:9" x14ac:dyDescent="0.3">
      <c r="C288" t="s">
        <v>12</v>
      </c>
      <c r="D288" t="s">
        <v>28</v>
      </c>
      <c r="E288" t="s">
        <v>43</v>
      </c>
      <c r="F288" s="1">
        <v>2268</v>
      </c>
      <c r="G288" s="2">
        <v>63</v>
      </c>
      <c r="H288" s="5">
        <f>_xlfn.XLOOKUP(data[[#This Row],[Product]],products[Product],products[Cost per unit])</f>
        <v>16.73</v>
      </c>
      <c r="I288" s="5">
        <f>data[[#This Row],[Cost per unit]]*data[[#This Row],[Units]]</f>
        <v>1053.99</v>
      </c>
    </row>
    <row r="289" spans="3:9" x14ac:dyDescent="0.3">
      <c r="C289" t="s">
        <v>34</v>
      </c>
      <c r="D289" t="s">
        <v>13</v>
      </c>
      <c r="E289" t="s">
        <v>29</v>
      </c>
      <c r="F289" s="1">
        <v>4753</v>
      </c>
      <c r="G289" s="2">
        <v>246</v>
      </c>
      <c r="H289" s="5">
        <f>_xlfn.XLOOKUP(data[[#This Row],[Product]],products[Product],products[Cost per unit])</f>
        <v>5.79</v>
      </c>
      <c r="I289" s="5">
        <f>data[[#This Row],[Cost per unit]]*data[[#This Row],[Units]]</f>
        <v>1424.34</v>
      </c>
    </row>
    <row r="290" spans="3:9" x14ac:dyDescent="0.3">
      <c r="C290" t="s">
        <v>36</v>
      </c>
      <c r="D290" t="s">
        <v>40</v>
      </c>
      <c r="E290" t="s">
        <v>31</v>
      </c>
      <c r="F290" s="1">
        <v>7511</v>
      </c>
      <c r="G290" s="2">
        <v>120</v>
      </c>
      <c r="H290" s="5">
        <f>_xlfn.XLOOKUP(data[[#This Row],[Product]],products[Product],products[Cost per unit])</f>
        <v>7.64</v>
      </c>
      <c r="I290" s="5">
        <f>data[[#This Row],[Cost per unit]]*data[[#This Row],[Units]]</f>
        <v>916.8</v>
      </c>
    </row>
    <row r="291" spans="3:9" x14ac:dyDescent="0.3">
      <c r="C291" t="s">
        <v>36</v>
      </c>
      <c r="D291" t="s">
        <v>28</v>
      </c>
      <c r="E291" t="s">
        <v>29</v>
      </c>
      <c r="F291" s="1">
        <v>4326</v>
      </c>
      <c r="G291" s="2">
        <v>348</v>
      </c>
      <c r="H291" s="5">
        <f>_xlfn.XLOOKUP(data[[#This Row],[Product]],products[Product],products[Cost per unit])</f>
        <v>5.79</v>
      </c>
      <c r="I291" s="5">
        <f>data[[#This Row],[Cost per unit]]*data[[#This Row],[Units]]</f>
        <v>2014.92</v>
      </c>
    </row>
    <row r="292" spans="3:9" x14ac:dyDescent="0.3">
      <c r="C292" t="s">
        <v>18</v>
      </c>
      <c r="D292" t="s">
        <v>40</v>
      </c>
      <c r="E292" t="s">
        <v>38</v>
      </c>
      <c r="F292" s="1">
        <v>4935</v>
      </c>
      <c r="G292" s="2">
        <v>126</v>
      </c>
      <c r="H292" s="5">
        <f>_xlfn.XLOOKUP(data[[#This Row],[Product]],products[Product],products[Cost per unit])</f>
        <v>6.49</v>
      </c>
      <c r="I292" s="5">
        <f>data[[#This Row],[Cost per unit]]*data[[#This Row],[Units]]</f>
        <v>817.74</v>
      </c>
    </row>
    <row r="293" spans="3:9" x14ac:dyDescent="0.3">
      <c r="C293" t="s">
        <v>22</v>
      </c>
      <c r="D293" t="s">
        <v>13</v>
      </c>
      <c r="E293" t="s">
        <v>10</v>
      </c>
      <c r="F293" s="1">
        <v>4781</v>
      </c>
      <c r="G293" s="2">
        <v>123</v>
      </c>
      <c r="H293" s="5">
        <f>_xlfn.XLOOKUP(data[[#This Row],[Product]],products[Product],products[Cost per unit])</f>
        <v>14.49</v>
      </c>
      <c r="I293" s="5">
        <f>data[[#This Row],[Cost per unit]]*data[[#This Row],[Units]]</f>
        <v>1782.27</v>
      </c>
    </row>
    <row r="294" spans="3:9" x14ac:dyDescent="0.3">
      <c r="C294" t="s">
        <v>34</v>
      </c>
      <c r="D294" t="s">
        <v>28</v>
      </c>
      <c r="E294" t="s">
        <v>24</v>
      </c>
      <c r="F294" s="1">
        <v>7483</v>
      </c>
      <c r="G294" s="2">
        <v>45</v>
      </c>
      <c r="H294" s="5">
        <f>_xlfn.XLOOKUP(data[[#This Row],[Product]],products[Product],products[Cost per unit])</f>
        <v>13.15</v>
      </c>
      <c r="I294" s="5">
        <f>data[[#This Row],[Cost per unit]]*data[[#This Row],[Units]]</f>
        <v>591.75</v>
      </c>
    </row>
    <row r="295" spans="3:9" x14ac:dyDescent="0.3">
      <c r="C295" t="s">
        <v>45</v>
      </c>
      <c r="D295" t="s">
        <v>28</v>
      </c>
      <c r="E295" t="s">
        <v>17</v>
      </c>
      <c r="F295" s="1">
        <v>6860</v>
      </c>
      <c r="G295" s="2">
        <v>126</v>
      </c>
      <c r="H295" s="5">
        <f>_xlfn.XLOOKUP(data[[#This Row],[Product]],products[Product],products[Cost per unit])</f>
        <v>11.88</v>
      </c>
      <c r="I295" s="5">
        <f>data[[#This Row],[Cost per unit]]*data[[#This Row],[Units]]</f>
        <v>1496.88</v>
      </c>
    </row>
    <row r="296" spans="3:9" x14ac:dyDescent="0.3">
      <c r="C296" t="s">
        <v>8</v>
      </c>
      <c r="D296" t="s">
        <v>9</v>
      </c>
      <c r="E296" t="s">
        <v>42</v>
      </c>
      <c r="F296" s="1">
        <v>9002</v>
      </c>
      <c r="G296" s="2">
        <v>72</v>
      </c>
      <c r="H296" s="5">
        <f>_xlfn.XLOOKUP(data[[#This Row],[Product]],products[Product],products[Cost per unit])</f>
        <v>7.16</v>
      </c>
      <c r="I296" s="5">
        <f>data[[#This Row],[Cost per unit]]*data[[#This Row],[Units]]</f>
        <v>515.52</v>
      </c>
    </row>
    <row r="297" spans="3:9" x14ac:dyDescent="0.3">
      <c r="C297" t="s">
        <v>22</v>
      </c>
      <c r="D297" t="s">
        <v>19</v>
      </c>
      <c r="E297" t="s">
        <v>42</v>
      </c>
      <c r="F297" s="1">
        <v>1400</v>
      </c>
      <c r="G297" s="2">
        <v>135</v>
      </c>
      <c r="H297" s="5">
        <f>_xlfn.XLOOKUP(data[[#This Row],[Product]],products[Product],products[Cost per unit])</f>
        <v>7.16</v>
      </c>
      <c r="I297" s="5">
        <f>data[[#This Row],[Cost per unit]]*data[[#This Row],[Units]]</f>
        <v>966.6</v>
      </c>
    </row>
    <row r="298" spans="3:9" x14ac:dyDescent="0.3">
      <c r="C298" t="s">
        <v>45</v>
      </c>
      <c r="D298" t="s">
        <v>40</v>
      </c>
      <c r="E298" t="s">
        <v>30</v>
      </c>
      <c r="F298" s="1">
        <v>4053</v>
      </c>
      <c r="G298" s="2">
        <v>24</v>
      </c>
      <c r="H298" s="5">
        <f>_xlfn.XLOOKUP(data[[#This Row],[Product]],products[Product],products[Cost per unit])</f>
        <v>9.77</v>
      </c>
      <c r="I298" s="5">
        <f>data[[#This Row],[Cost per unit]]*data[[#This Row],[Units]]</f>
        <v>234.48</v>
      </c>
    </row>
    <row r="299" spans="3:9" x14ac:dyDescent="0.3">
      <c r="C299" t="s">
        <v>32</v>
      </c>
      <c r="D299" t="s">
        <v>19</v>
      </c>
      <c r="E299" t="s">
        <v>29</v>
      </c>
      <c r="F299" s="1">
        <v>2149</v>
      </c>
      <c r="G299" s="2">
        <v>117</v>
      </c>
      <c r="H299" s="5">
        <f>_xlfn.XLOOKUP(data[[#This Row],[Product]],products[Product],products[Cost per unit])</f>
        <v>5.79</v>
      </c>
      <c r="I299" s="5">
        <f>data[[#This Row],[Cost per unit]]*data[[#This Row],[Units]]</f>
        <v>677.43</v>
      </c>
    </row>
    <row r="300" spans="3:9" x14ac:dyDescent="0.3">
      <c r="C300" t="s">
        <v>37</v>
      </c>
      <c r="D300" t="s">
        <v>23</v>
      </c>
      <c r="E300" t="s">
        <v>42</v>
      </c>
      <c r="F300" s="1">
        <v>3640</v>
      </c>
      <c r="G300" s="2">
        <v>51</v>
      </c>
      <c r="H300" s="5">
        <f>_xlfn.XLOOKUP(data[[#This Row],[Product]],products[Product],products[Cost per unit])</f>
        <v>7.16</v>
      </c>
      <c r="I300" s="5">
        <f>data[[#This Row],[Cost per unit]]*data[[#This Row],[Units]]</f>
        <v>365.16</v>
      </c>
    </row>
    <row r="301" spans="3:9" x14ac:dyDescent="0.3">
      <c r="C301" t="s">
        <v>36</v>
      </c>
      <c r="D301" t="s">
        <v>23</v>
      </c>
      <c r="E301" t="s">
        <v>38</v>
      </c>
      <c r="F301" s="1">
        <v>630</v>
      </c>
      <c r="G301" s="2">
        <v>36</v>
      </c>
      <c r="H301" s="5">
        <f>_xlfn.XLOOKUP(data[[#This Row],[Product]],products[Product],products[Cost per unit])</f>
        <v>6.49</v>
      </c>
      <c r="I301" s="5">
        <f>data[[#This Row],[Cost per unit]]*data[[#This Row],[Units]]</f>
        <v>233.64000000000001</v>
      </c>
    </row>
    <row r="302" spans="3:9" x14ac:dyDescent="0.3">
      <c r="C302" t="s">
        <v>16</v>
      </c>
      <c r="D302" t="s">
        <v>13</v>
      </c>
      <c r="E302" t="s">
        <v>43</v>
      </c>
      <c r="F302" s="1">
        <v>2429</v>
      </c>
      <c r="G302" s="2">
        <v>144</v>
      </c>
      <c r="H302" s="5">
        <f>_xlfn.XLOOKUP(data[[#This Row],[Product]],products[Product],products[Cost per unit])</f>
        <v>16.73</v>
      </c>
      <c r="I302" s="5">
        <f>data[[#This Row],[Cost per unit]]*data[[#This Row],[Units]]</f>
        <v>2409.12</v>
      </c>
    </row>
    <row r="303" spans="3:9" x14ac:dyDescent="0.3">
      <c r="C303" t="s">
        <v>16</v>
      </c>
      <c r="D303" t="s">
        <v>19</v>
      </c>
      <c r="E303" t="s">
        <v>24</v>
      </c>
      <c r="F303" s="1">
        <v>2142</v>
      </c>
      <c r="G303" s="2">
        <v>114</v>
      </c>
      <c r="H303" s="5">
        <f>_xlfn.XLOOKUP(data[[#This Row],[Product]],products[Product],products[Cost per unit])</f>
        <v>13.15</v>
      </c>
      <c r="I303" s="5">
        <f>data[[#This Row],[Cost per unit]]*data[[#This Row],[Units]]</f>
        <v>1499.1000000000001</v>
      </c>
    </row>
    <row r="304" spans="3:9" x14ac:dyDescent="0.3">
      <c r="C304" t="s">
        <v>32</v>
      </c>
      <c r="D304" t="s">
        <v>9</v>
      </c>
      <c r="E304" t="s">
        <v>10</v>
      </c>
      <c r="F304" s="1">
        <v>6454</v>
      </c>
      <c r="G304" s="2">
        <v>54</v>
      </c>
      <c r="H304" s="5">
        <f>_xlfn.XLOOKUP(data[[#This Row],[Product]],products[Product],products[Cost per unit])</f>
        <v>14.49</v>
      </c>
      <c r="I304" s="5">
        <f>data[[#This Row],[Cost per unit]]*data[[#This Row],[Units]]</f>
        <v>782.46</v>
      </c>
    </row>
    <row r="305" spans="3:9" x14ac:dyDescent="0.3">
      <c r="C305" t="s">
        <v>32</v>
      </c>
      <c r="D305" t="s">
        <v>9</v>
      </c>
      <c r="E305" t="s">
        <v>25</v>
      </c>
      <c r="F305" s="1">
        <v>4487</v>
      </c>
      <c r="G305" s="2">
        <v>333</v>
      </c>
      <c r="H305" s="5">
        <f>_xlfn.XLOOKUP(data[[#This Row],[Product]],products[Product],products[Cost per unit])</f>
        <v>8.7899999999999991</v>
      </c>
      <c r="I305" s="5">
        <f>data[[#This Row],[Cost per unit]]*data[[#This Row],[Units]]</f>
        <v>2927.0699999999997</v>
      </c>
    </row>
    <row r="306" spans="3:9" x14ac:dyDescent="0.3">
      <c r="C306" t="s">
        <v>37</v>
      </c>
      <c r="D306" t="s">
        <v>9</v>
      </c>
      <c r="E306" t="s">
        <v>17</v>
      </c>
      <c r="F306" s="1">
        <v>938</v>
      </c>
      <c r="G306" s="2">
        <v>366</v>
      </c>
      <c r="H306" s="5">
        <f>_xlfn.XLOOKUP(data[[#This Row],[Product]],products[Product],products[Cost per unit])</f>
        <v>11.88</v>
      </c>
      <c r="I306" s="5">
        <f>data[[#This Row],[Cost per unit]]*data[[#This Row],[Units]]</f>
        <v>4348.08</v>
      </c>
    </row>
    <row r="307" spans="3:9" x14ac:dyDescent="0.3">
      <c r="C307" t="s">
        <v>37</v>
      </c>
      <c r="D307" t="s">
        <v>28</v>
      </c>
      <c r="E307" t="s">
        <v>41</v>
      </c>
      <c r="F307" s="1">
        <v>8841</v>
      </c>
      <c r="G307" s="2">
        <v>303</v>
      </c>
      <c r="H307" s="5">
        <f>_xlfn.XLOOKUP(data[[#This Row],[Product]],products[Product],products[Cost per unit])</f>
        <v>5.6</v>
      </c>
      <c r="I307" s="5">
        <f>data[[#This Row],[Cost per unit]]*data[[#This Row],[Units]]</f>
        <v>1696.8</v>
      </c>
    </row>
    <row r="308" spans="3:9" x14ac:dyDescent="0.3">
      <c r="C308" t="s">
        <v>36</v>
      </c>
      <c r="D308" t="s">
        <v>23</v>
      </c>
      <c r="E308" t="s">
        <v>26</v>
      </c>
      <c r="F308" s="1">
        <v>4018</v>
      </c>
      <c r="G308" s="2">
        <v>126</v>
      </c>
      <c r="H308" s="5">
        <f>_xlfn.XLOOKUP(data[[#This Row],[Product]],products[Product],products[Cost per unit])</f>
        <v>12.37</v>
      </c>
      <c r="I308" s="5">
        <f>data[[#This Row],[Cost per unit]]*data[[#This Row],[Units]]</f>
        <v>1558.62</v>
      </c>
    </row>
    <row r="309" spans="3:9" x14ac:dyDescent="0.3">
      <c r="C309" t="s">
        <v>18</v>
      </c>
      <c r="D309" t="s">
        <v>9</v>
      </c>
      <c r="E309" t="s">
        <v>21</v>
      </c>
      <c r="F309" s="1">
        <v>714</v>
      </c>
      <c r="G309" s="2">
        <v>231</v>
      </c>
      <c r="H309" s="5">
        <f>_xlfn.XLOOKUP(data[[#This Row],[Product]],products[Product],products[Cost per unit])</f>
        <v>11.73</v>
      </c>
      <c r="I309" s="5">
        <f>data[[#This Row],[Cost per unit]]*data[[#This Row],[Units]]</f>
        <v>2709.63</v>
      </c>
    </row>
    <row r="310" spans="3:9" x14ac:dyDescent="0.3">
      <c r="C310" t="s">
        <v>16</v>
      </c>
      <c r="D310" t="s">
        <v>28</v>
      </c>
      <c r="E310" t="s">
        <v>24</v>
      </c>
      <c r="F310" s="1">
        <v>3850</v>
      </c>
      <c r="G310" s="2">
        <v>102</v>
      </c>
      <c r="H310" s="5">
        <f>_xlfn.XLOOKUP(data[[#This Row],[Product]],products[Product],products[Cost per unit])</f>
        <v>13.15</v>
      </c>
      <c r="I310" s="5">
        <f>data[[#This Row],[Cost per unit]]*data[[#This Row],[Units]]</f>
        <v>1341.3</v>
      </c>
    </row>
    <row r="311" spans="3:9" x14ac:dyDescent="0.3">
      <c r="F311" s="1"/>
      <c r="G311" s="2"/>
    </row>
    <row r="312" spans="3:9" x14ac:dyDescent="0.3">
      <c r="F312" s="1"/>
      <c r="G312" s="2"/>
    </row>
    <row r="313" spans="3:9" x14ac:dyDescent="0.3">
      <c r="F313" s="1"/>
      <c r="G313" s="2"/>
    </row>
    <row r="314" spans="3:9" x14ac:dyDescent="0.3">
      <c r="F314" s="1"/>
      <c r="G314" s="2"/>
    </row>
    <row r="315" spans="3:9" x14ac:dyDescent="0.3">
      <c r="F315" s="1"/>
      <c r="G315" s="2"/>
    </row>
    <row r="316" spans="3:9" x14ac:dyDescent="0.3">
      <c r="F316" s="1"/>
      <c r="G316" s="2"/>
    </row>
    <row r="317" spans="3:9" x14ac:dyDescent="0.3">
      <c r="F317" s="1"/>
      <c r="G317" s="2"/>
    </row>
    <row r="318" spans="3:9" x14ac:dyDescent="0.3">
      <c r="F318" s="1"/>
      <c r="G318" s="2"/>
    </row>
    <row r="319" spans="3:9" x14ac:dyDescent="0.3">
      <c r="F319" s="1"/>
      <c r="G319" s="2"/>
    </row>
    <row r="320" spans="3:9" x14ac:dyDescent="0.3">
      <c r="F320" s="1"/>
      <c r="G320" s="2"/>
    </row>
    <row r="321" spans="6:7" x14ac:dyDescent="0.3">
      <c r="F321" s="1"/>
      <c r="G321" s="2"/>
    </row>
    <row r="322" spans="6:7" x14ac:dyDescent="0.3">
      <c r="F322" s="1"/>
      <c r="G322" s="2"/>
    </row>
    <row r="323" spans="6:7" x14ac:dyDescent="0.3">
      <c r="F323" s="1"/>
      <c r="G323" s="2"/>
    </row>
    <row r="324" spans="6:7" x14ac:dyDescent="0.3">
      <c r="F324" s="1"/>
      <c r="G324" s="2"/>
    </row>
    <row r="325" spans="6:7" x14ac:dyDescent="0.3">
      <c r="F325" s="1"/>
      <c r="G325" s="2"/>
    </row>
    <row r="326" spans="6:7" x14ac:dyDescent="0.3">
      <c r="F326" s="1"/>
      <c r="G326" s="2"/>
    </row>
    <row r="327" spans="6:7" x14ac:dyDescent="0.3">
      <c r="F327" s="1"/>
      <c r="G327" s="2"/>
    </row>
    <row r="328" spans="6:7" x14ac:dyDescent="0.3">
      <c r="F328" s="1"/>
      <c r="G328" s="2"/>
    </row>
    <row r="329" spans="6:7" x14ac:dyDescent="0.3">
      <c r="F329" s="1"/>
      <c r="G329" s="2"/>
    </row>
    <row r="330" spans="6:7" x14ac:dyDescent="0.3">
      <c r="F330" s="1"/>
      <c r="G330" s="2"/>
    </row>
    <row r="331" spans="6:7" x14ac:dyDescent="0.3">
      <c r="F331" s="1"/>
      <c r="G331" s="2"/>
    </row>
    <row r="332" spans="6:7" x14ac:dyDescent="0.3">
      <c r="F332" s="1"/>
      <c r="G332" s="2"/>
    </row>
    <row r="333" spans="6:7" x14ac:dyDescent="0.3">
      <c r="F333" s="1"/>
      <c r="G333" s="2"/>
    </row>
    <row r="334" spans="6:7" x14ac:dyDescent="0.3">
      <c r="F334" s="1"/>
      <c r="G334" s="2"/>
    </row>
    <row r="335" spans="6:7" x14ac:dyDescent="0.3">
      <c r="F335" s="1"/>
      <c r="G335" s="2"/>
    </row>
    <row r="336" spans="6:7" x14ac:dyDescent="0.3">
      <c r="F336" s="1"/>
      <c r="G336" s="2"/>
    </row>
    <row r="337" spans="6:7" x14ac:dyDescent="0.3">
      <c r="F337" s="1"/>
      <c r="G337" s="2"/>
    </row>
    <row r="338" spans="6:7" x14ac:dyDescent="0.3">
      <c r="F338" s="1"/>
      <c r="G338" s="2"/>
    </row>
    <row r="339" spans="6:7" x14ac:dyDescent="0.3">
      <c r="F339" s="1"/>
      <c r="G339" s="2"/>
    </row>
    <row r="340" spans="6:7" x14ac:dyDescent="0.3">
      <c r="F340" s="1"/>
      <c r="G340" s="2"/>
    </row>
    <row r="341" spans="6:7" x14ac:dyDescent="0.3">
      <c r="F341" s="1"/>
      <c r="G341" s="2"/>
    </row>
    <row r="342" spans="6:7" x14ac:dyDescent="0.3">
      <c r="F342" s="1"/>
      <c r="G342" s="2"/>
    </row>
    <row r="343" spans="6:7" x14ac:dyDescent="0.3">
      <c r="F343" s="1"/>
      <c r="G343" s="2"/>
    </row>
    <row r="344" spans="6:7" x14ac:dyDescent="0.3">
      <c r="F344" s="1"/>
      <c r="G344" s="2"/>
    </row>
    <row r="345" spans="6:7" x14ac:dyDescent="0.3">
      <c r="F345" s="1"/>
      <c r="G345" s="2"/>
    </row>
    <row r="346" spans="6:7" x14ac:dyDescent="0.3">
      <c r="F346" s="1"/>
      <c r="G346" s="2"/>
    </row>
    <row r="347" spans="6:7" x14ac:dyDescent="0.3">
      <c r="F347" s="1"/>
      <c r="G347" s="2"/>
    </row>
    <row r="348" spans="6:7" x14ac:dyDescent="0.3">
      <c r="F348" s="1"/>
      <c r="G348" s="2"/>
    </row>
    <row r="349" spans="6:7" x14ac:dyDescent="0.3">
      <c r="F349" s="1"/>
      <c r="G349" s="2"/>
    </row>
    <row r="350" spans="6:7" x14ac:dyDescent="0.3">
      <c r="F350" s="1"/>
      <c r="G350" s="2"/>
    </row>
    <row r="351" spans="6:7" x14ac:dyDescent="0.3">
      <c r="F351" s="1"/>
      <c r="G351" s="2"/>
    </row>
    <row r="352" spans="6:7" x14ac:dyDescent="0.3">
      <c r="F352" s="1"/>
      <c r="G352" s="2"/>
    </row>
    <row r="353" spans="6:7" x14ac:dyDescent="0.3">
      <c r="F353" s="1"/>
      <c r="G353" s="2"/>
    </row>
    <row r="354" spans="6:7" x14ac:dyDescent="0.3">
      <c r="F354" s="1"/>
      <c r="G354" s="2"/>
    </row>
    <row r="355" spans="6:7" x14ac:dyDescent="0.3">
      <c r="F355" s="1"/>
      <c r="G355" s="2"/>
    </row>
    <row r="356" spans="6:7" x14ac:dyDescent="0.3">
      <c r="F356" s="1"/>
      <c r="G356" s="2"/>
    </row>
    <row r="357" spans="6:7" x14ac:dyDescent="0.3">
      <c r="F357" s="1"/>
      <c r="G357" s="2"/>
    </row>
    <row r="358" spans="6:7" x14ac:dyDescent="0.3">
      <c r="F358" s="1"/>
      <c r="G358" s="2"/>
    </row>
    <row r="359" spans="6:7" x14ac:dyDescent="0.3">
      <c r="F359" s="1"/>
      <c r="G359" s="2"/>
    </row>
    <row r="360" spans="6:7" x14ac:dyDescent="0.3">
      <c r="F360" s="1"/>
      <c r="G360" s="2"/>
    </row>
    <row r="361" spans="6:7" x14ac:dyDescent="0.3">
      <c r="F361" s="1"/>
      <c r="G361" s="2"/>
    </row>
    <row r="362" spans="6:7" x14ac:dyDescent="0.3">
      <c r="F362" s="1"/>
      <c r="G362" s="2"/>
    </row>
    <row r="363" spans="6:7" x14ac:dyDescent="0.3">
      <c r="F363" s="1"/>
      <c r="G363" s="2"/>
    </row>
    <row r="364" spans="6:7" x14ac:dyDescent="0.3">
      <c r="F364" s="1"/>
      <c r="G364" s="2"/>
    </row>
    <row r="365" spans="6:7" x14ac:dyDescent="0.3">
      <c r="F365" s="1"/>
      <c r="G365" s="2"/>
    </row>
    <row r="366" spans="6:7" x14ac:dyDescent="0.3">
      <c r="F366" s="1"/>
      <c r="G366" s="2"/>
    </row>
    <row r="367" spans="6:7" x14ac:dyDescent="0.3">
      <c r="F367" s="1"/>
      <c r="G367" s="2"/>
    </row>
    <row r="368" spans="6:7" x14ac:dyDescent="0.3">
      <c r="F368" s="1"/>
      <c r="G368" s="2"/>
    </row>
    <row r="369" spans="6:7" x14ac:dyDescent="0.3">
      <c r="F369" s="1"/>
      <c r="G369" s="2"/>
    </row>
    <row r="370" spans="6:7" x14ac:dyDescent="0.3">
      <c r="F370" s="1"/>
      <c r="G370" s="2"/>
    </row>
    <row r="371" spans="6:7" x14ac:dyDescent="0.3">
      <c r="F371" s="1"/>
      <c r="G371" s="2"/>
    </row>
    <row r="372" spans="6:7" x14ac:dyDescent="0.3">
      <c r="F372" s="1"/>
      <c r="G372" s="2"/>
    </row>
    <row r="373" spans="6:7" x14ac:dyDescent="0.3">
      <c r="F373" s="1"/>
      <c r="G373" s="2"/>
    </row>
    <row r="374" spans="6:7" x14ac:dyDescent="0.3">
      <c r="F374" s="1"/>
      <c r="G374" s="2"/>
    </row>
    <row r="375" spans="6:7" x14ac:dyDescent="0.3">
      <c r="F375" s="1"/>
      <c r="G375" s="2"/>
    </row>
    <row r="376" spans="6:7" x14ac:dyDescent="0.3">
      <c r="F376" s="1"/>
      <c r="G376" s="2"/>
    </row>
    <row r="377" spans="6:7" x14ac:dyDescent="0.3">
      <c r="F377" s="1"/>
      <c r="G377" s="2"/>
    </row>
    <row r="378" spans="6:7" x14ac:dyDescent="0.3">
      <c r="F378" s="1"/>
      <c r="G378" s="2"/>
    </row>
    <row r="379" spans="6:7" x14ac:dyDescent="0.3">
      <c r="F379" s="1"/>
      <c r="G379" s="2"/>
    </row>
    <row r="380" spans="6:7" x14ac:dyDescent="0.3">
      <c r="F380" s="1"/>
      <c r="G380" s="2"/>
    </row>
    <row r="381" spans="6:7" x14ac:dyDescent="0.3">
      <c r="F381" s="1"/>
      <c r="G381" s="2"/>
    </row>
    <row r="382" spans="6:7" x14ac:dyDescent="0.3">
      <c r="F382" s="1"/>
      <c r="G382" s="2"/>
    </row>
    <row r="383" spans="6:7" x14ac:dyDescent="0.3">
      <c r="F383" s="1"/>
      <c r="G383" s="2"/>
    </row>
    <row r="384" spans="6:7" x14ac:dyDescent="0.3">
      <c r="F384" s="1"/>
      <c r="G384" s="2"/>
    </row>
    <row r="385" spans="6:7" x14ac:dyDescent="0.3">
      <c r="F385" s="1"/>
      <c r="G385" s="2"/>
    </row>
    <row r="386" spans="6:7" x14ac:dyDescent="0.3">
      <c r="F386" s="1"/>
      <c r="G386" s="2"/>
    </row>
    <row r="387" spans="6:7" x14ac:dyDescent="0.3">
      <c r="F387" s="1"/>
      <c r="G387" s="2"/>
    </row>
    <row r="388" spans="6:7" x14ac:dyDescent="0.3">
      <c r="F388" s="1"/>
      <c r="G388" s="2"/>
    </row>
    <row r="389" spans="6:7" x14ac:dyDescent="0.3">
      <c r="F389" s="1"/>
      <c r="G389" s="2"/>
    </row>
    <row r="390" spans="6:7" x14ac:dyDescent="0.3">
      <c r="F390" s="1"/>
      <c r="G390" s="2"/>
    </row>
    <row r="391" spans="6:7" x14ac:dyDescent="0.3">
      <c r="F391" s="1"/>
      <c r="G391" s="2"/>
    </row>
    <row r="392" spans="6:7" x14ac:dyDescent="0.3">
      <c r="F392" s="1"/>
      <c r="G392" s="2"/>
    </row>
    <row r="393" spans="6:7" x14ac:dyDescent="0.3">
      <c r="F393" s="1"/>
      <c r="G393" s="2"/>
    </row>
    <row r="394" spans="6:7" x14ac:dyDescent="0.3">
      <c r="F394" s="1"/>
      <c r="G394" s="2"/>
    </row>
    <row r="395" spans="6:7" x14ac:dyDescent="0.3">
      <c r="F395" s="1"/>
      <c r="G395" s="2"/>
    </row>
    <row r="396" spans="6:7" x14ac:dyDescent="0.3">
      <c r="F396" s="1"/>
      <c r="G396" s="2"/>
    </row>
    <row r="397" spans="6:7" x14ac:dyDescent="0.3">
      <c r="F397" s="1"/>
      <c r="G397" s="2"/>
    </row>
    <row r="398" spans="6:7" x14ac:dyDescent="0.3">
      <c r="F398" s="1"/>
      <c r="G398" s="2"/>
    </row>
    <row r="399" spans="6:7" x14ac:dyDescent="0.3">
      <c r="F399" s="1"/>
      <c r="G399" s="2"/>
    </row>
    <row r="400" spans="6:7" x14ac:dyDescent="0.3">
      <c r="F400" s="1"/>
      <c r="G400" s="2"/>
    </row>
    <row r="401" spans="6:7" x14ac:dyDescent="0.3">
      <c r="F401" s="1"/>
      <c r="G401" s="2"/>
    </row>
    <row r="402" spans="6:7" x14ac:dyDescent="0.3">
      <c r="F402" s="1"/>
      <c r="G402" s="2"/>
    </row>
    <row r="403" spans="6:7" x14ac:dyDescent="0.3">
      <c r="F403" s="1"/>
      <c r="G403" s="2"/>
    </row>
    <row r="404" spans="6:7" x14ac:dyDescent="0.3">
      <c r="F404" s="1"/>
      <c r="G404" s="2"/>
    </row>
    <row r="405" spans="6:7" x14ac:dyDescent="0.3">
      <c r="F405" s="1"/>
      <c r="G405" s="2"/>
    </row>
    <row r="406" spans="6:7" x14ac:dyDescent="0.3">
      <c r="F406" s="1"/>
      <c r="G406" s="2"/>
    </row>
    <row r="407" spans="6:7" x14ac:dyDescent="0.3">
      <c r="F407" s="1"/>
      <c r="G407" s="2"/>
    </row>
    <row r="408" spans="6:7" x14ac:dyDescent="0.3">
      <c r="F408" s="1"/>
      <c r="G408" s="2"/>
    </row>
    <row r="409" spans="6:7" x14ac:dyDescent="0.3">
      <c r="F409" s="1"/>
      <c r="G409" s="2"/>
    </row>
    <row r="410" spans="6:7" x14ac:dyDescent="0.3">
      <c r="F410" s="1"/>
      <c r="G410" s="2"/>
    </row>
    <row r="411" spans="6:7" x14ac:dyDescent="0.3">
      <c r="F411" s="1"/>
      <c r="G411" s="2"/>
    </row>
    <row r="412" spans="6:7" x14ac:dyDescent="0.3">
      <c r="F412" s="1"/>
      <c r="G412" s="2"/>
    </row>
    <row r="413" spans="6:7" x14ac:dyDescent="0.3">
      <c r="F413" s="1"/>
      <c r="G413" s="2"/>
    </row>
    <row r="414" spans="6:7" x14ac:dyDescent="0.3">
      <c r="F414" s="1"/>
      <c r="G414" s="2"/>
    </row>
    <row r="415" spans="6:7" x14ac:dyDescent="0.3">
      <c r="F415" s="1"/>
      <c r="G415" s="2"/>
    </row>
    <row r="416" spans="6:7" x14ac:dyDescent="0.3">
      <c r="F416" s="1"/>
      <c r="G416" s="2"/>
    </row>
    <row r="417" spans="6:7" x14ac:dyDescent="0.3">
      <c r="F417" s="1"/>
      <c r="G417" s="2"/>
    </row>
    <row r="418" spans="6:7" x14ac:dyDescent="0.3">
      <c r="F418" s="1"/>
      <c r="G418" s="2"/>
    </row>
    <row r="419" spans="6:7" x14ac:dyDescent="0.3">
      <c r="F419" s="1"/>
      <c r="G419" s="2"/>
    </row>
    <row r="420" spans="6:7" x14ac:dyDescent="0.3">
      <c r="F420" s="1"/>
      <c r="G420" s="2"/>
    </row>
    <row r="421" spans="6:7" x14ac:dyDescent="0.3">
      <c r="F421" s="1"/>
      <c r="G421" s="2"/>
    </row>
    <row r="422" spans="6:7" x14ac:dyDescent="0.3">
      <c r="F422" s="1"/>
      <c r="G422" s="2"/>
    </row>
    <row r="423" spans="6:7" x14ac:dyDescent="0.3">
      <c r="F423" s="1"/>
      <c r="G423" s="2"/>
    </row>
    <row r="424" spans="6:7" x14ac:dyDescent="0.3">
      <c r="F424" s="1"/>
      <c r="G424" s="2"/>
    </row>
    <row r="425" spans="6:7" x14ac:dyDescent="0.3">
      <c r="F425" s="1"/>
      <c r="G425" s="2"/>
    </row>
    <row r="426" spans="6:7" x14ac:dyDescent="0.3">
      <c r="F426" s="1"/>
      <c r="G426" s="2"/>
    </row>
    <row r="427" spans="6:7" x14ac:dyDescent="0.3">
      <c r="F427" s="1"/>
      <c r="G427" s="2"/>
    </row>
    <row r="428" spans="6:7" x14ac:dyDescent="0.3">
      <c r="F428" s="1"/>
      <c r="G428" s="2"/>
    </row>
    <row r="429" spans="6:7" x14ac:dyDescent="0.3">
      <c r="F429" s="1"/>
      <c r="G429" s="2"/>
    </row>
    <row r="430" spans="6:7" x14ac:dyDescent="0.3">
      <c r="F430" s="1"/>
      <c r="G430" s="2"/>
    </row>
    <row r="431" spans="6:7" x14ac:dyDescent="0.3">
      <c r="F431" s="1"/>
      <c r="G431" s="2"/>
    </row>
    <row r="432" spans="6:7" x14ac:dyDescent="0.3">
      <c r="F432" s="1"/>
      <c r="G432" s="2"/>
    </row>
    <row r="433" spans="6:7" x14ac:dyDescent="0.3">
      <c r="F433" s="1"/>
      <c r="G433" s="2"/>
    </row>
    <row r="434" spans="6:7" x14ac:dyDescent="0.3">
      <c r="F434" s="1"/>
      <c r="G434" s="2"/>
    </row>
    <row r="435" spans="6:7" x14ac:dyDescent="0.3">
      <c r="F435" s="1"/>
      <c r="G435" s="2"/>
    </row>
    <row r="436" spans="6:7" x14ac:dyDescent="0.3">
      <c r="F436" s="1"/>
      <c r="G436" s="2"/>
    </row>
    <row r="437" spans="6:7" x14ac:dyDescent="0.3">
      <c r="F437" s="1"/>
      <c r="G437" s="2"/>
    </row>
    <row r="438" spans="6:7" x14ac:dyDescent="0.3">
      <c r="F438" s="1"/>
      <c r="G438" s="2"/>
    </row>
    <row r="439" spans="6:7" x14ac:dyDescent="0.3">
      <c r="F439" s="1"/>
      <c r="G439" s="2"/>
    </row>
    <row r="440" spans="6:7" x14ac:dyDescent="0.3">
      <c r="F440" s="1"/>
      <c r="G440" s="2"/>
    </row>
    <row r="441" spans="6:7" x14ac:dyDescent="0.3">
      <c r="F441" s="1"/>
      <c r="G441" s="2"/>
    </row>
    <row r="442" spans="6:7" x14ac:dyDescent="0.3">
      <c r="F442" s="1"/>
      <c r="G442" s="2"/>
    </row>
    <row r="443" spans="6:7" x14ac:dyDescent="0.3">
      <c r="F443" s="1"/>
      <c r="G443" s="2"/>
    </row>
    <row r="444" spans="6:7" x14ac:dyDescent="0.3">
      <c r="F444" s="1"/>
      <c r="G444" s="2"/>
    </row>
    <row r="445" spans="6:7" x14ac:dyDescent="0.3">
      <c r="F445" s="1"/>
      <c r="G445" s="2"/>
    </row>
    <row r="446" spans="6:7" x14ac:dyDescent="0.3">
      <c r="F446" s="1"/>
      <c r="G446" s="2"/>
    </row>
    <row r="447" spans="6:7" x14ac:dyDescent="0.3">
      <c r="F447" s="1"/>
      <c r="G447" s="2"/>
    </row>
    <row r="448" spans="6:7" x14ac:dyDescent="0.3">
      <c r="F448" s="1"/>
      <c r="G448" s="2"/>
    </row>
    <row r="449" spans="6:7" x14ac:dyDescent="0.3">
      <c r="F449" s="1"/>
      <c r="G449" s="2"/>
    </row>
    <row r="450" spans="6:7" x14ac:dyDescent="0.3">
      <c r="F450" s="1"/>
      <c r="G450" s="2"/>
    </row>
    <row r="451" spans="6:7" x14ac:dyDescent="0.3">
      <c r="F451" s="1"/>
      <c r="G451" s="2"/>
    </row>
    <row r="452" spans="6:7" x14ac:dyDescent="0.3">
      <c r="F452" s="1"/>
      <c r="G452" s="2"/>
    </row>
    <row r="453" spans="6:7" x14ac:dyDescent="0.3">
      <c r="F453" s="1"/>
      <c r="G453" s="2"/>
    </row>
    <row r="454" spans="6:7" x14ac:dyDescent="0.3">
      <c r="F454" s="1"/>
      <c r="G454" s="2"/>
    </row>
    <row r="455" spans="6:7" x14ac:dyDescent="0.3">
      <c r="F455" s="1"/>
      <c r="G455" s="2"/>
    </row>
    <row r="456" spans="6:7" x14ac:dyDescent="0.3">
      <c r="F456" s="1"/>
      <c r="G456" s="2"/>
    </row>
    <row r="457" spans="6:7" x14ac:dyDescent="0.3">
      <c r="F457" s="1"/>
      <c r="G457" s="2"/>
    </row>
    <row r="458" spans="6:7" x14ac:dyDescent="0.3">
      <c r="F458" s="1"/>
      <c r="G458" s="2"/>
    </row>
    <row r="459" spans="6:7" x14ac:dyDescent="0.3">
      <c r="F459" s="1"/>
      <c r="G459" s="2"/>
    </row>
    <row r="460" spans="6:7" x14ac:dyDescent="0.3">
      <c r="F460" s="1"/>
      <c r="G460" s="2"/>
    </row>
    <row r="461" spans="6:7" x14ac:dyDescent="0.3">
      <c r="F461" s="1"/>
      <c r="G461" s="2"/>
    </row>
    <row r="462" spans="6:7" x14ac:dyDescent="0.3">
      <c r="F462" s="1"/>
      <c r="G462" s="2"/>
    </row>
    <row r="463" spans="6:7" x14ac:dyDescent="0.3">
      <c r="F463" s="1"/>
      <c r="G463" s="2"/>
    </row>
    <row r="464" spans="6:7" x14ac:dyDescent="0.3">
      <c r="F464" s="1"/>
      <c r="G464" s="2"/>
    </row>
    <row r="465" spans="6:7" x14ac:dyDescent="0.3">
      <c r="F465" s="1"/>
      <c r="G465" s="2"/>
    </row>
    <row r="466" spans="6:7" x14ac:dyDescent="0.3">
      <c r="F466" s="1"/>
      <c r="G466" s="2"/>
    </row>
    <row r="467" spans="6:7" x14ac:dyDescent="0.3">
      <c r="F467" s="1"/>
      <c r="G467" s="2"/>
    </row>
    <row r="468" spans="6:7" x14ac:dyDescent="0.3">
      <c r="F468" s="1"/>
      <c r="G468" s="2"/>
    </row>
    <row r="469" spans="6:7" x14ac:dyDescent="0.3">
      <c r="F469" s="1"/>
      <c r="G469" s="2"/>
    </row>
    <row r="470" spans="6:7" x14ac:dyDescent="0.3">
      <c r="F470" s="1"/>
      <c r="G470" s="2"/>
    </row>
    <row r="471" spans="6:7" x14ac:dyDescent="0.3">
      <c r="F471" s="1"/>
      <c r="G471" s="2"/>
    </row>
    <row r="472" spans="6:7" x14ac:dyDescent="0.3">
      <c r="F472" s="1"/>
      <c r="G472" s="2"/>
    </row>
    <row r="473" spans="6:7" x14ac:dyDescent="0.3">
      <c r="F473" s="1"/>
      <c r="G473" s="2"/>
    </row>
    <row r="474" spans="6:7" x14ac:dyDescent="0.3">
      <c r="F474" s="1"/>
      <c r="G474" s="2"/>
    </row>
    <row r="475" spans="6:7" x14ac:dyDescent="0.3">
      <c r="F475" s="1"/>
      <c r="G475" s="2"/>
    </row>
    <row r="476" spans="6:7" x14ac:dyDescent="0.3">
      <c r="F476" s="1"/>
      <c r="G476" s="2"/>
    </row>
    <row r="477" spans="6:7" x14ac:dyDescent="0.3">
      <c r="F477" s="1"/>
      <c r="G477" s="2"/>
    </row>
    <row r="478" spans="6:7" x14ac:dyDescent="0.3">
      <c r="F478" s="1"/>
      <c r="G478" s="2"/>
    </row>
    <row r="479" spans="6:7" x14ac:dyDescent="0.3">
      <c r="F479" s="1"/>
      <c r="G479" s="2"/>
    </row>
    <row r="480" spans="6:7" x14ac:dyDescent="0.3">
      <c r="F480" s="1"/>
      <c r="G480" s="2"/>
    </row>
    <row r="481" spans="6:7" x14ac:dyDescent="0.3">
      <c r="F481" s="1"/>
      <c r="G481" s="2"/>
    </row>
    <row r="482" spans="6:7" x14ac:dyDescent="0.3">
      <c r="F482" s="1"/>
      <c r="G482" s="2"/>
    </row>
    <row r="483" spans="6:7" x14ac:dyDescent="0.3">
      <c r="F483" s="1"/>
      <c r="G483" s="2"/>
    </row>
    <row r="484" spans="6:7" x14ac:dyDescent="0.3">
      <c r="F484" s="1"/>
      <c r="G484" s="2"/>
    </row>
    <row r="485" spans="6:7" x14ac:dyDescent="0.3">
      <c r="F485" s="1"/>
      <c r="G485" s="2"/>
    </row>
    <row r="486" spans="6:7" x14ac:dyDescent="0.3">
      <c r="F486" s="1"/>
      <c r="G486" s="2"/>
    </row>
    <row r="487" spans="6:7" x14ac:dyDescent="0.3">
      <c r="F487" s="1"/>
      <c r="G487" s="2"/>
    </row>
    <row r="488" spans="6:7" x14ac:dyDescent="0.3">
      <c r="F488" s="1"/>
      <c r="G488" s="2"/>
    </row>
    <row r="489" spans="6:7" x14ac:dyDescent="0.3">
      <c r="F489" s="1"/>
      <c r="G489" s="2"/>
    </row>
    <row r="490" spans="6:7" x14ac:dyDescent="0.3">
      <c r="F490" s="1"/>
      <c r="G490" s="2"/>
    </row>
    <row r="491" spans="6:7" x14ac:dyDescent="0.3">
      <c r="F491" s="1"/>
      <c r="G491" s="2"/>
    </row>
    <row r="492" spans="6:7" x14ac:dyDescent="0.3">
      <c r="F492" s="1"/>
      <c r="G492" s="2"/>
    </row>
    <row r="493" spans="6:7" x14ac:dyDescent="0.3">
      <c r="F493" s="1"/>
      <c r="G493" s="2"/>
    </row>
    <row r="494" spans="6:7" x14ac:dyDescent="0.3">
      <c r="F494" s="1"/>
      <c r="G494" s="2"/>
    </row>
    <row r="495" spans="6:7" x14ac:dyDescent="0.3">
      <c r="F495" s="1"/>
      <c r="G495" s="2"/>
    </row>
    <row r="496" spans="6:7" x14ac:dyDescent="0.3">
      <c r="F496" s="1"/>
      <c r="G496" s="2"/>
    </row>
    <row r="497" spans="6:7" x14ac:dyDescent="0.3">
      <c r="F497" s="1"/>
      <c r="G497" s="2"/>
    </row>
    <row r="498" spans="6:7" x14ac:dyDescent="0.3">
      <c r="F498" s="1"/>
      <c r="G498" s="2"/>
    </row>
    <row r="499" spans="6:7" x14ac:dyDescent="0.3">
      <c r="F499" s="1"/>
      <c r="G499" s="2"/>
    </row>
    <row r="500" spans="6:7" x14ac:dyDescent="0.3">
      <c r="F500" s="1"/>
      <c r="G500" s="2"/>
    </row>
    <row r="501" spans="6:7" x14ac:dyDescent="0.3">
      <c r="F501" s="1"/>
      <c r="G501" s="2"/>
    </row>
    <row r="502" spans="6:7" x14ac:dyDescent="0.3">
      <c r="F502" s="1"/>
      <c r="G502" s="2"/>
    </row>
    <row r="503" spans="6:7" x14ac:dyDescent="0.3">
      <c r="F503" s="1"/>
      <c r="G503" s="2"/>
    </row>
    <row r="504" spans="6:7" x14ac:dyDescent="0.3">
      <c r="F504" s="1"/>
      <c r="G504" s="2"/>
    </row>
    <row r="505" spans="6:7" x14ac:dyDescent="0.3">
      <c r="F505" s="1"/>
      <c r="G505" s="2"/>
    </row>
    <row r="506" spans="6:7" x14ac:dyDescent="0.3">
      <c r="F506" s="1"/>
      <c r="G506" s="2"/>
    </row>
    <row r="507" spans="6:7" x14ac:dyDescent="0.3">
      <c r="F507" s="1"/>
      <c r="G507" s="2"/>
    </row>
    <row r="508" spans="6:7" x14ac:dyDescent="0.3">
      <c r="F508" s="1"/>
      <c r="G508" s="2"/>
    </row>
    <row r="509" spans="6:7" x14ac:dyDescent="0.3">
      <c r="F509" s="1"/>
      <c r="G509" s="2"/>
    </row>
    <row r="510" spans="6:7" x14ac:dyDescent="0.3">
      <c r="F510" s="1"/>
      <c r="G510" s="2"/>
    </row>
    <row r="511" spans="6:7" x14ac:dyDescent="0.3">
      <c r="F511" s="1"/>
      <c r="G511" s="2"/>
    </row>
    <row r="512" spans="6:7" x14ac:dyDescent="0.3">
      <c r="F512" s="1"/>
      <c r="G512" s="2"/>
    </row>
    <row r="513" spans="6:7" x14ac:dyDescent="0.3">
      <c r="F513" s="1"/>
      <c r="G513" s="2"/>
    </row>
    <row r="514" spans="6:7" x14ac:dyDescent="0.3">
      <c r="F514" s="1"/>
      <c r="G514" s="2"/>
    </row>
    <row r="515" spans="6:7" x14ac:dyDescent="0.3">
      <c r="F515" s="1"/>
      <c r="G515" s="2"/>
    </row>
    <row r="516" spans="6:7" x14ac:dyDescent="0.3">
      <c r="F516" s="1"/>
      <c r="G516" s="2"/>
    </row>
    <row r="517" spans="6:7" x14ac:dyDescent="0.3">
      <c r="F517" s="1"/>
      <c r="G517" s="2"/>
    </row>
    <row r="518" spans="6:7" x14ac:dyDescent="0.3">
      <c r="F518" s="1"/>
      <c r="G518" s="2"/>
    </row>
    <row r="519" spans="6:7" x14ac:dyDescent="0.3">
      <c r="F519" s="1"/>
      <c r="G519" s="2"/>
    </row>
    <row r="520" spans="6:7" x14ac:dyDescent="0.3">
      <c r="F520" s="1"/>
      <c r="G520" s="2"/>
    </row>
    <row r="521" spans="6:7" x14ac:dyDescent="0.3">
      <c r="F521" s="1"/>
      <c r="G521" s="2"/>
    </row>
    <row r="522" spans="6:7" x14ac:dyDescent="0.3">
      <c r="F522" s="1"/>
      <c r="G522" s="2"/>
    </row>
    <row r="523" spans="6:7" x14ac:dyDescent="0.3">
      <c r="F523" s="1"/>
      <c r="G523" s="2"/>
    </row>
    <row r="524" spans="6:7" x14ac:dyDescent="0.3">
      <c r="F524" s="1"/>
      <c r="G524" s="2"/>
    </row>
    <row r="525" spans="6:7" x14ac:dyDescent="0.3">
      <c r="F525" s="1"/>
      <c r="G525" s="2"/>
    </row>
    <row r="526" spans="6:7" x14ac:dyDescent="0.3">
      <c r="F526" s="1"/>
      <c r="G526" s="2"/>
    </row>
    <row r="527" spans="6:7" x14ac:dyDescent="0.3">
      <c r="F527" s="1"/>
      <c r="G527" s="2"/>
    </row>
    <row r="528" spans="6:7" x14ac:dyDescent="0.3">
      <c r="F528" s="1"/>
      <c r="G528" s="2"/>
    </row>
    <row r="529" spans="6:7" x14ac:dyDescent="0.3">
      <c r="F529" s="1"/>
      <c r="G529" s="2"/>
    </row>
    <row r="530" spans="6:7" x14ac:dyDescent="0.3">
      <c r="F530" s="1"/>
      <c r="G530" s="2"/>
    </row>
    <row r="531" spans="6:7" x14ac:dyDescent="0.3">
      <c r="F531" s="1"/>
      <c r="G531" s="2"/>
    </row>
    <row r="532" spans="6:7" x14ac:dyDescent="0.3">
      <c r="F532" s="1"/>
      <c r="G532" s="2"/>
    </row>
    <row r="533" spans="6:7" x14ac:dyDescent="0.3">
      <c r="F533" s="1"/>
      <c r="G533" s="2"/>
    </row>
    <row r="534" spans="6:7" x14ac:dyDescent="0.3">
      <c r="F534" s="1"/>
      <c r="G534" s="2"/>
    </row>
    <row r="535" spans="6:7" x14ac:dyDescent="0.3">
      <c r="F535" s="1"/>
      <c r="G535" s="2"/>
    </row>
    <row r="536" spans="6:7" x14ac:dyDescent="0.3">
      <c r="F536" s="1"/>
      <c r="G536" s="2"/>
    </row>
    <row r="537" spans="6:7" x14ac:dyDescent="0.3">
      <c r="F537" s="1"/>
      <c r="G537" s="2"/>
    </row>
    <row r="538" spans="6:7" x14ac:dyDescent="0.3">
      <c r="F538" s="1"/>
      <c r="G538" s="2"/>
    </row>
    <row r="539" spans="6:7" x14ac:dyDescent="0.3">
      <c r="F539" s="1"/>
      <c r="G539" s="2"/>
    </row>
    <row r="540" spans="6:7" x14ac:dyDescent="0.3">
      <c r="F540" s="1"/>
      <c r="G540" s="2"/>
    </row>
    <row r="541" spans="6:7" x14ac:dyDescent="0.3">
      <c r="F541" s="1"/>
      <c r="G541" s="2"/>
    </row>
    <row r="542" spans="6:7" x14ac:dyDescent="0.3">
      <c r="F542" s="1"/>
      <c r="G542" s="2"/>
    </row>
    <row r="543" spans="6:7" x14ac:dyDescent="0.3">
      <c r="F543" s="1"/>
      <c r="G543" s="2"/>
    </row>
    <row r="544" spans="6:7" x14ac:dyDescent="0.3">
      <c r="F544" s="1"/>
      <c r="G544" s="2"/>
    </row>
    <row r="545" spans="6:7" x14ac:dyDescent="0.3">
      <c r="F545" s="1"/>
      <c r="G545" s="2"/>
    </row>
    <row r="546" spans="6:7" x14ac:dyDescent="0.3">
      <c r="F546" s="1"/>
      <c r="G546" s="2"/>
    </row>
    <row r="547" spans="6:7" x14ac:dyDescent="0.3">
      <c r="F547" s="1"/>
      <c r="G547" s="2"/>
    </row>
    <row r="548" spans="6:7" x14ac:dyDescent="0.3">
      <c r="F548" s="1"/>
      <c r="G548" s="2"/>
    </row>
    <row r="549" spans="6:7" x14ac:dyDescent="0.3">
      <c r="F549" s="1"/>
      <c r="G549" s="2"/>
    </row>
    <row r="550" spans="6:7" x14ac:dyDescent="0.3">
      <c r="F550" s="1"/>
      <c r="G550" s="2"/>
    </row>
    <row r="551" spans="6:7" x14ac:dyDescent="0.3">
      <c r="F551" s="1"/>
      <c r="G551" s="2"/>
    </row>
    <row r="552" spans="6:7" x14ac:dyDescent="0.3">
      <c r="F552" s="1"/>
      <c r="G552" s="2"/>
    </row>
    <row r="553" spans="6:7" x14ac:dyDescent="0.3">
      <c r="F553" s="1"/>
      <c r="G553" s="2"/>
    </row>
    <row r="554" spans="6:7" x14ac:dyDescent="0.3">
      <c r="F554" s="1"/>
      <c r="G554" s="2"/>
    </row>
    <row r="555" spans="6:7" x14ac:dyDescent="0.3">
      <c r="F555" s="1"/>
      <c r="G555" s="2"/>
    </row>
    <row r="556" spans="6:7" x14ac:dyDescent="0.3">
      <c r="F556" s="1"/>
      <c r="G556" s="2"/>
    </row>
    <row r="557" spans="6:7" x14ac:dyDescent="0.3">
      <c r="F557" s="1"/>
      <c r="G557" s="2"/>
    </row>
    <row r="558" spans="6:7" x14ac:dyDescent="0.3">
      <c r="F558" s="1"/>
      <c r="G558" s="2"/>
    </row>
    <row r="559" spans="6:7" x14ac:dyDescent="0.3">
      <c r="F559" s="1"/>
      <c r="G559" s="2"/>
    </row>
    <row r="560" spans="6:7" x14ac:dyDescent="0.3">
      <c r="F560" s="1"/>
      <c r="G560" s="2"/>
    </row>
    <row r="561" spans="6:7" x14ac:dyDescent="0.3">
      <c r="F561" s="1"/>
      <c r="G561" s="2"/>
    </row>
    <row r="562" spans="6:7" x14ac:dyDescent="0.3">
      <c r="F562" s="1"/>
      <c r="G562" s="2"/>
    </row>
    <row r="563" spans="6:7" x14ac:dyDescent="0.3">
      <c r="F563" s="1"/>
      <c r="G563" s="2"/>
    </row>
    <row r="564" spans="6:7" x14ac:dyDescent="0.3">
      <c r="F564" s="1"/>
      <c r="G564" s="2"/>
    </row>
    <row r="565" spans="6:7" x14ac:dyDescent="0.3">
      <c r="F565" s="1"/>
      <c r="G565" s="2"/>
    </row>
    <row r="566" spans="6:7" x14ac:dyDescent="0.3">
      <c r="F566" s="1"/>
      <c r="G566" s="2"/>
    </row>
    <row r="567" spans="6:7" x14ac:dyDescent="0.3">
      <c r="F567" s="1"/>
      <c r="G567" s="2"/>
    </row>
    <row r="568" spans="6:7" x14ac:dyDescent="0.3">
      <c r="F568" s="1"/>
      <c r="G568" s="2"/>
    </row>
    <row r="569" spans="6:7" x14ac:dyDescent="0.3">
      <c r="F569" s="1"/>
      <c r="G569" s="2"/>
    </row>
    <row r="570" spans="6:7" x14ac:dyDescent="0.3">
      <c r="F570" s="1"/>
      <c r="G570" s="2"/>
    </row>
    <row r="571" spans="6:7" x14ac:dyDescent="0.3">
      <c r="F571" s="1"/>
      <c r="G571" s="2"/>
    </row>
    <row r="572" spans="6:7" x14ac:dyDescent="0.3">
      <c r="F572" s="1"/>
      <c r="G572" s="2"/>
    </row>
    <row r="573" spans="6:7" x14ac:dyDescent="0.3">
      <c r="F573" s="1"/>
      <c r="G573" s="2"/>
    </row>
    <row r="574" spans="6:7" x14ac:dyDescent="0.3">
      <c r="F574" s="1"/>
      <c r="G574" s="2"/>
    </row>
    <row r="575" spans="6:7" x14ac:dyDescent="0.3">
      <c r="F575" s="1"/>
      <c r="G575" s="2"/>
    </row>
    <row r="576" spans="6:7" x14ac:dyDescent="0.3">
      <c r="F576" s="1"/>
      <c r="G576" s="2"/>
    </row>
    <row r="577" spans="6:7" x14ac:dyDescent="0.3">
      <c r="F577" s="1"/>
      <c r="G577" s="2"/>
    </row>
    <row r="578" spans="6:7" x14ac:dyDescent="0.3">
      <c r="F578" s="1"/>
      <c r="G578" s="2"/>
    </row>
    <row r="579" spans="6:7" x14ac:dyDescent="0.3">
      <c r="F579" s="1"/>
      <c r="G579" s="2"/>
    </row>
    <row r="580" spans="6:7" x14ac:dyDescent="0.3">
      <c r="F580" s="1"/>
      <c r="G580" s="2"/>
    </row>
    <row r="581" spans="6:7" x14ac:dyDescent="0.3">
      <c r="F581" s="1"/>
      <c r="G581" s="2"/>
    </row>
    <row r="582" spans="6:7" x14ac:dyDescent="0.3">
      <c r="F582" s="1"/>
      <c r="G582" s="2"/>
    </row>
    <row r="583" spans="6:7" x14ac:dyDescent="0.3">
      <c r="F583" s="1"/>
      <c r="G583" s="2"/>
    </row>
    <row r="584" spans="6:7" x14ac:dyDescent="0.3">
      <c r="F584" s="1"/>
      <c r="G584" s="2"/>
    </row>
    <row r="585" spans="6:7" x14ac:dyDescent="0.3">
      <c r="F585" s="1"/>
      <c r="G585" s="2"/>
    </row>
    <row r="586" spans="6:7" x14ac:dyDescent="0.3">
      <c r="F586" s="1"/>
      <c r="G586" s="2"/>
    </row>
    <row r="587" spans="6:7" x14ac:dyDescent="0.3">
      <c r="F587" s="1"/>
      <c r="G587" s="2"/>
    </row>
    <row r="588" spans="6:7" x14ac:dyDescent="0.3">
      <c r="F588" s="1"/>
      <c r="G588" s="2"/>
    </row>
    <row r="589" spans="6:7" x14ac:dyDescent="0.3">
      <c r="F589" s="1"/>
      <c r="G589" s="2"/>
    </row>
    <row r="590" spans="6:7" x14ac:dyDescent="0.3">
      <c r="F590" s="1"/>
      <c r="G590" s="2"/>
    </row>
    <row r="591" spans="6:7" x14ac:dyDescent="0.3">
      <c r="F591" s="1"/>
      <c r="G591" s="2"/>
    </row>
    <row r="592" spans="6:7" x14ac:dyDescent="0.3">
      <c r="F592" s="1"/>
      <c r="G592" s="2"/>
    </row>
    <row r="593" spans="6:7" x14ac:dyDescent="0.3">
      <c r="F593" s="1"/>
      <c r="G593" s="2"/>
    </row>
    <row r="594" spans="6:7" x14ac:dyDescent="0.3">
      <c r="F594" s="1"/>
      <c r="G594" s="2"/>
    </row>
    <row r="595" spans="6:7" x14ac:dyDescent="0.3">
      <c r="F595" s="1"/>
      <c r="G595" s="2"/>
    </row>
    <row r="596" spans="6:7" x14ac:dyDescent="0.3">
      <c r="F596" s="1"/>
      <c r="G596" s="2"/>
    </row>
    <row r="597" spans="6:7" x14ac:dyDescent="0.3">
      <c r="F597" s="1"/>
      <c r="G597" s="2"/>
    </row>
    <row r="598" spans="6:7" x14ac:dyDescent="0.3">
      <c r="F598" s="1"/>
      <c r="G598" s="2"/>
    </row>
    <row r="599" spans="6:7" x14ac:dyDescent="0.3">
      <c r="F599" s="1"/>
      <c r="G599" s="2"/>
    </row>
    <row r="600" spans="6:7" x14ac:dyDescent="0.3">
      <c r="F600" s="1"/>
      <c r="G600" s="2"/>
    </row>
    <row r="601" spans="6:7" x14ac:dyDescent="0.3">
      <c r="F601" s="1"/>
      <c r="G601" s="2"/>
    </row>
    <row r="602" spans="6:7" x14ac:dyDescent="0.3">
      <c r="F602" s="1"/>
      <c r="G602" s="2"/>
    </row>
    <row r="603" spans="6:7" x14ac:dyDescent="0.3">
      <c r="F603" s="1"/>
      <c r="G603" s="2"/>
    </row>
    <row r="604" spans="6:7" x14ac:dyDescent="0.3">
      <c r="F604" s="1"/>
      <c r="G604" s="2"/>
    </row>
    <row r="605" spans="6:7" x14ac:dyDescent="0.3">
      <c r="F605" s="1"/>
      <c r="G605" s="2"/>
    </row>
    <row r="606" spans="6:7" x14ac:dyDescent="0.3">
      <c r="F606" s="1"/>
      <c r="G606" s="2"/>
    </row>
    <row r="607" spans="6:7" x14ac:dyDescent="0.3">
      <c r="F607" s="1"/>
      <c r="G607" s="2"/>
    </row>
    <row r="608" spans="6:7" x14ac:dyDescent="0.3">
      <c r="F608" s="1"/>
      <c r="G608" s="2"/>
    </row>
    <row r="609" spans="6:7" x14ac:dyDescent="0.3">
      <c r="F609" s="1"/>
      <c r="G609" s="2"/>
    </row>
    <row r="610" spans="6:7" x14ac:dyDescent="0.3">
      <c r="F610" s="1"/>
      <c r="G610" s="2"/>
    </row>
    <row r="611" spans="6:7" x14ac:dyDescent="0.3">
      <c r="F611" s="1"/>
      <c r="G611" s="2"/>
    </row>
    <row r="612" spans="6:7" x14ac:dyDescent="0.3">
      <c r="F612" s="1"/>
      <c r="G612" s="2"/>
    </row>
    <row r="613" spans="6:7" x14ac:dyDescent="0.3">
      <c r="F613" s="1"/>
      <c r="G613" s="2"/>
    </row>
    <row r="614" spans="6:7" x14ac:dyDescent="0.3">
      <c r="F614" s="1"/>
      <c r="G614" s="2"/>
    </row>
    <row r="615" spans="6:7" x14ac:dyDescent="0.3">
      <c r="F615" s="1"/>
      <c r="G615" s="2"/>
    </row>
    <row r="616" spans="6:7" x14ac:dyDescent="0.3">
      <c r="F616" s="1"/>
      <c r="G616" s="2"/>
    </row>
    <row r="617" spans="6:7" x14ac:dyDescent="0.3">
      <c r="F617" s="1"/>
      <c r="G617" s="2"/>
    </row>
    <row r="618" spans="6:7" x14ac:dyDescent="0.3">
      <c r="F618" s="1"/>
      <c r="G618" s="2"/>
    </row>
    <row r="619" spans="6:7" x14ac:dyDescent="0.3">
      <c r="F619" s="1"/>
      <c r="G619" s="2"/>
    </row>
    <row r="620" spans="6:7" x14ac:dyDescent="0.3">
      <c r="F620" s="1"/>
      <c r="G620" s="2"/>
    </row>
    <row r="621" spans="6:7" x14ac:dyDescent="0.3">
      <c r="F621" s="1"/>
      <c r="G621" s="2"/>
    </row>
    <row r="622" spans="6:7" x14ac:dyDescent="0.3">
      <c r="F622" s="1"/>
      <c r="G622" s="2"/>
    </row>
    <row r="623" spans="6:7" x14ac:dyDescent="0.3">
      <c r="F623" s="1"/>
      <c r="G623" s="2"/>
    </row>
    <row r="624" spans="6:7" x14ac:dyDescent="0.3">
      <c r="F624" s="1"/>
      <c r="G624" s="2"/>
    </row>
    <row r="625" spans="6:7" x14ac:dyDescent="0.3">
      <c r="F625" s="1"/>
      <c r="G625" s="2"/>
    </row>
    <row r="626" spans="6:7" x14ac:dyDescent="0.3">
      <c r="F626" s="1"/>
      <c r="G626" s="2"/>
    </row>
    <row r="627" spans="6:7" x14ac:dyDescent="0.3">
      <c r="F627" s="1"/>
      <c r="G627" s="2"/>
    </row>
    <row r="628" spans="6:7" x14ac:dyDescent="0.3">
      <c r="F628" s="1"/>
      <c r="G628" s="2"/>
    </row>
    <row r="629" spans="6:7" x14ac:dyDescent="0.3">
      <c r="F629" s="1"/>
      <c r="G629" s="2"/>
    </row>
    <row r="630" spans="6:7" x14ac:dyDescent="0.3">
      <c r="F630" s="1"/>
      <c r="G630" s="2"/>
    </row>
    <row r="631" spans="6:7" x14ac:dyDescent="0.3">
      <c r="F631" s="1"/>
      <c r="G631" s="2"/>
    </row>
    <row r="632" spans="6:7" x14ac:dyDescent="0.3">
      <c r="F632" s="1"/>
      <c r="G632" s="2"/>
    </row>
    <row r="633" spans="6:7" x14ac:dyDescent="0.3">
      <c r="F633" s="1"/>
      <c r="G633" s="2"/>
    </row>
    <row r="634" spans="6:7" x14ac:dyDescent="0.3">
      <c r="F634" s="1"/>
      <c r="G634" s="2"/>
    </row>
    <row r="635" spans="6:7" x14ac:dyDescent="0.3">
      <c r="F635" s="1"/>
      <c r="G635" s="2"/>
    </row>
    <row r="636" spans="6:7" x14ac:dyDescent="0.3">
      <c r="F636" s="1"/>
      <c r="G636" s="2"/>
    </row>
    <row r="637" spans="6:7" x14ac:dyDescent="0.3">
      <c r="F637" s="1"/>
      <c r="G637" s="2"/>
    </row>
    <row r="638" spans="6:7" x14ac:dyDescent="0.3">
      <c r="F638" s="1"/>
      <c r="G638" s="2"/>
    </row>
    <row r="639" spans="6:7" x14ac:dyDescent="0.3">
      <c r="F639" s="1"/>
      <c r="G639" s="2"/>
    </row>
    <row r="640" spans="6:7" x14ac:dyDescent="0.3">
      <c r="F640" s="1"/>
      <c r="G640" s="2"/>
    </row>
    <row r="641" spans="6:7" x14ac:dyDescent="0.3">
      <c r="F641" s="1"/>
      <c r="G641" s="2"/>
    </row>
    <row r="642" spans="6:7" x14ac:dyDescent="0.3">
      <c r="F642" s="1"/>
      <c r="G642" s="2"/>
    </row>
    <row r="643" spans="6:7" x14ac:dyDescent="0.3">
      <c r="F643" s="1"/>
      <c r="G643" s="2"/>
    </row>
    <row r="644" spans="6:7" x14ac:dyDescent="0.3">
      <c r="F644" s="1"/>
      <c r="G644" s="2"/>
    </row>
    <row r="645" spans="6:7" x14ac:dyDescent="0.3">
      <c r="F645" s="1"/>
      <c r="G645" s="2"/>
    </row>
    <row r="646" spans="6:7" x14ac:dyDescent="0.3">
      <c r="F646" s="1"/>
      <c r="G646" s="2"/>
    </row>
    <row r="647" spans="6:7" x14ac:dyDescent="0.3">
      <c r="F647" s="1"/>
      <c r="G647" s="2"/>
    </row>
    <row r="648" spans="6:7" x14ac:dyDescent="0.3">
      <c r="F648" s="1"/>
      <c r="G648" s="2"/>
    </row>
    <row r="649" spans="6:7" x14ac:dyDescent="0.3">
      <c r="F649" s="1"/>
      <c r="G649" s="2"/>
    </row>
    <row r="650" spans="6:7" x14ac:dyDescent="0.3">
      <c r="F650" s="1"/>
      <c r="G650" s="2"/>
    </row>
    <row r="651" spans="6:7" x14ac:dyDescent="0.3">
      <c r="F651" s="1"/>
      <c r="G651" s="2"/>
    </row>
    <row r="652" spans="6:7" x14ac:dyDescent="0.3">
      <c r="F652" s="1"/>
      <c r="G652" s="2"/>
    </row>
    <row r="653" spans="6:7" x14ac:dyDescent="0.3">
      <c r="F653" s="1"/>
      <c r="G653" s="2"/>
    </row>
    <row r="654" spans="6:7" x14ac:dyDescent="0.3">
      <c r="F654" s="1"/>
      <c r="G654" s="2"/>
    </row>
    <row r="655" spans="6:7" x14ac:dyDescent="0.3">
      <c r="F655" s="1"/>
      <c r="G655" s="2"/>
    </row>
    <row r="656" spans="6:7" x14ac:dyDescent="0.3">
      <c r="F656" s="1"/>
      <c r="G656" s="2"/>
    </row>
    <row r="657" spans="6:7" x14ac:dyDescent="0.3">
      <c r="F657" s="1"/>
      <c r="G657" s="2"/>
    </row>
  </sheetData>
  <mergeCells count="1">
    <mergeCell ref="C9:I9"/>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C3:G26"/>
  <sheetViews>
    <sheetView zoomScale="130" zoomScaleNormal="130" workbookViewId="0">
      <selection activeCell="M7" sqref="M7"/>
    </sheetView>
  </sheetViews>
  <sheetFormatPr defaultRowHeight="14" x14ac:dyDescent="0.3"/>
  <cols>
    <col min="1" max="1" width="2.09765625" customWidth="1"/>
    <col min="2" max="2" width="7.69921875" customWidth="1"/>
    <col min="3" max="3" width="21" customWidth="1"/>
    <col min="4" max="5" width="13.69921875" customWidth="1"/>
    <col min="6" max="6" width="10.8984375" customWidth="1"/>
  </cols>
  <sheetData>
    <row r="3" spans="3:7" x14ac:dyDescent="0.3">
      <c r="C3" s="6" t="s">
        <v>55</v>
      </c>
      <c r="D3" t="s">
        <v>56</v>
      </c>
      <c r="E3" t="s">
        <v>58</v>
      </c>
      <c r="F3" t="s">
        <v>61</v>
      </c>
      <c r="G3" t="s">
        <v>74</v>
      </c>
    </row>
    <row r="4" spans="3:7" x14ac:dyDescent="0.3">
      <c r="C4" s="7" t="s">
        <v>39</v>
      </c>
      <c r="D4">
        <v>35378</v>
      </c>
      <c r="E4">
        <v>1044</v>
      </c>
      <c r="F4" s="10">
        <v>30189.32</v>
      </c>
      <c r="G4" s="12">
        <v>0.85333597150771667</v>
      </c>
    </row>
    <row r="5" spans="3:7" x14ac:dyDescent="0.3">
      <c r="C5" s="7" t="s">
        <v>35</v>
      </c>
      <c r="D5">
        <v>37772</v>
      </c>
      <c r="E5">
        <v>1308</v>
      </c>
      <c r="F5" s="10">
        <v>26000</v>
      </c>
      <c r="G5" s="12">
        <v>0.68834056973419466</v>
      </c>
    </row>
    <row r="6" spans="3:7" x14ac:dyDescent="0.3">
      <c r="C6" s="7" t="s">
        <v>21</v>
      </c>
      <c r="D6">
        <v>68971</v>
      </c>
      <c r="E6">
        <v>1533</v>
      </c>
      <c r="F6" s="10">
        <v>50988.91</v>
      </c>
      <c r="G6" s="12">
        <v>0.73928042220643464</v>
      </c>
    </row>
    <row r="7" spans="3:7" x14ac:dyDescent="0.3">
      <c r="C7" s="7" t="s">
        <v>17</v>
      </c>
      <c r="D7">
        <v>33551</v>
      </c>
      <c r="E7">
        <v>1566</v>
      </c>
      <c r="F7" s="10">
        <v>14946.919999999998</v>
      </c>
      <c r="G7" s="12">
        <v>0.44549849482876808</v>
      </c>
    </row>
    <row r="8" spans="3:7" x14ac:dyDescent="0.3">
      <c r="C8" s="7" t="s">
        <v>29</v>
      </c>
      <c r="D8">
        <v>39263</v>
      </c>
      <c r="E8">
        <v>1683</v>
      </c>
      <c r="F8" s="10">
        <v>29518.43</v>
      </c>
      <c r="G8" s="12">
        <v>0.75181290273285284</v>
      </c>
    </row>
    <row r="9" spans="3:7" x14ac:dyDescent="0.3">
      <c r="C9" s="7" t="s">
        <v>20</v>
      </c>
      <c r="D9">
        <v>52150</v>
      </c>
      <c r="E9">
        <v>1752</v>
      </c>
      <c r="F9" s="10">
        <v>40814.559999999998</v>
      </c>
      <c r="G9" s="12">
        <v>0.78263777564717163</v>
      </c>
    </row>
    <row r="10" spans="3:7" x14ac:dyDescent="0.3">
      <c r="C10" s="7" t="s">
        <v>38</v>
      </c>
      <c r="D10">
        <v>56644</v>
      </c>
      <c r="E10">
        <v>1812</v>
      </c>
      <c r="F10" s="10">
        <v>44884.12</v>
      </c>
      <c r="G10" s="12">
        <v>0.79238966174705183</v>
      </c>
    </row>
    <row r="11" spans="3:7" x14ac:dyDescent="0.3">
      <c r="C11" s="7" t="s">
        <v>26</v>
      </c>
      <c r="D11">
        <v>69160</v>
      </c>
      <c r="E11">
        <v>1854</v>
      </c>
      <c r="F11" s="10">
        <v>46226.020000000004</v>
      </c>
      <c r="G11" s="12">
        <v>0.6683924233661076</v>
      </c>
    </row>
    <row r="12" spans="3:7" x14ac:dyDescent="0.3">
      <c r="C12" s="7" t="s">
        <v>11</v>
      </c>
      <c r="D12">
        <v>47271</v>
      </c>
      <c r="E12">
        <v>1881</v>
      </c>
      <c r="F12" s="10">
        <v>29721.27</v>
      </c>
      <c r="G12" s="12">
        <v>0.62874214634765502</v>
      </c>
    </row>
    <row r="13" spans="3:7" x14ac:dyDescent="0.3">
      <c r="C13" s="7" t="s">
        <v>31</v>
      </c>
      <c r="D13">
        <v>44744</v>
      </c>
      <c r="E13">
        <v>1956</v>
      </c>
      <c r="F13" s="10">
        <v>29800.160000000003</v>
      </c>
      <c r="G13" s="12">
        <v>0.66601466118362251</v>
      </c>
    </row>
    <row r="14" spans="3:7" x14ac:dyDescent="0.3">
      <c r="C14" s="7" t="s">
        <v>15</v>
      </c>
      <c r="D14">
        <v>43183</v>
      </c>
      <c r="E14">
        <v>2022</v>
      </c>
      <c r="F14" s="10">
        <v>19525.600000000002</v>
      </c>
      <c r="G14" s="12">
        <v>0.45215941458444298</v>
      </c>
    </row>
    <row r="15" spans="3:7" x14ac:dyDescent="0.3">
      <c r="C15" s="7" t="s">
        <v>30</v>
      </c>
      <c r="D15">
        <v>66283</v>
      </c>
      <c r="E15">
        <v>2052</v>
      </c>
      <c r="F15" s="10">
        <v>46234.960000000006</v>
      </c>
      <c r="G15" s="12">
        <v>0.69753873542235578</v>
      </c>
    </row>
    <row r="16" spans="3:7" x14ac:dyDescent="0.3">
      <c r="C16" s="7" t="s">
        <v>24</v>
      </c>
      <c r="D16">
        <v>57372</v>
      </c>
      <c r="E16">
        <v>2106</v>
      </c>
      <c r="F16" s="10">
        <v>29678.099999999995</v>
      </c>
      <c r="G16" s="12">
        <v>0.51729240744614091</v>
      </c>
    </row>
    <row r="17" spans="3:7" x14ac:dyDescent="0.3">
      <c r="C17" s="7" t="s">
        <v>41</v>
      </c>
      <c r="D17">
        <v>70273</v>
      </c>
      <c r="E17">
        <v>2142</v>
      </c>
      <c r="F17" s="10">
        <v>58277.8</v>
      </c>
      <c r="G17" s="12">
        <v>0.82930570773981471</v>
      </c>
    </row>
    <row r="18" spans="3:7" x14ac:dyDescent="0.3">
      <c r="C18" s="7" t="s">
        <v>25</v>
      </c>
      <c r="D18">
        <v>62111</v>
      </c>
      <c r="E18">
        <v>2154</v>
      </c>
      <c r="F18" s="10">
        <v>43177.340000000004</v>
      </c>
      <c r="G18" s="12">
        <v>0.6951641416174269</v>
      </c>
    </row>
    <row r="19" spans="3:7" x14ac:dyDescent="0.3">
      <c r="C19" s="7" t="s">
        <v>33</v>
      </c>
      <c r="D19">
        <v>54712</v>
      </c>
      <c r="E19">
        <v>2196</v>
      </c>
      <c r="F19" s="10">
        <v>31390.480000000003</v>
      </c>
      <c r="G19" s="12">
        <v>0.57374031291124439</v>
      </c>
    </row>
    <row r="20" spans="3:7" x14ac:dyDescent="0.3">
      <c r="C20" s="7" t="s">
        <v>14</v>
      </c>
      <c r="D20">
        <v>71967</v>
      </c>
      <c r="E20">
        <v>2301</v>
      </c>
      <c r="F20" s="10">
        <v>52063.35</v>
      </c>
      <c r="G20" s="12">
        <v>0.72343365709283425</v>
      </c>
    </row>
    <row r="21" spans="3:7" x14ac:dyDescent="0.3">
      <c r="C21" s="7" t="s">
        <v>27</v>
      </c>
      <c r="D21">
        <v>63721</v>
      </c>
      <c r="E21">
        <v>2331</v>
      </c>
      <c r="F21" s="10">
        <v>56471.590000000004</v>
      </c>
      <c r="G21" s="12">
        <v>0.88623201142480512</v>
      </c>
    </row>
    <row r="22" spans="3:7" x14ac:dyDescent="0.3">
      <c r="C22" s="7" t="s">
        <v>10</v>
      </c>
      <c r="D22">
        <v>66500</v>
      </c>
      <c r="E22">
        <v>2802</v>
      </c>
      <c r="F22" s="10">
        <v>25899.020000000011</v>
      </c>
      <c r="G22" s="12">
        <v>0.38945894736842124</v>
      </c>
    </row>
    <row r="23" spans="3:7" x14ac:dyDescent="0.3">
      <c r="C23" s="7" t="s">
        <v>42</v>
      </c>
      <c r="D23">
        <v>58009</v>
      </c>
      <c r="E23">
        <v>2976</v>
      </c>
      <c r="F23" s="10">
        <v>36700.840000000004</v>
      </c>
      <c r="G23" s="12">
        <v>0.6326749297522799</v>
      </c>
    </row>
    <row r="24" spans="3:7" x14ac:dyDescent="0.3">
      <c r="C24" s="7" t="s">
        <v>43</v>
      </c>
      <c r="D24">
        <v>69461</v>
      </c>
      <c r="E24">
        <v>2982</v>
      </c>
      <c r="F24" s="10">
        <v>19572.14</v>
      </c>
      <c r="G24" s="12">
        <v>0.28177164164063284</v>
      </c>
    </row>
    <row r="25" spans="3:7" x14ac:dyDescent="0.3">
      <c r="C25" s="7" t="s">
        <v>44</v>
      </c>
      <c r="D25">
        <v>72373</v>
      </c>
      <c r="E25">
        <v>3207</v>
      </c>
      <c r="F25" s="10">
        <v>39084.340000000004</v>
      </c>
      <c r="G25" s="12">
        <v>0.54004034653807365</v>
      </c>
    </row>
    <row r="26" spans="3:7" x14ac:dyDescent="0.3">
      <c r="C26" s="7" t="s">
        <v>60</v>
      </c>
      <c r="D26">
        <v>1240869</v>
      </c>
      <c r="E26">
        <v>45660</v>
      </c>
      <c r="F26" s="10">
        <v>801165.27</v>
      </c>
      <c r="G26" s="12">
        <v>0.64564854952456707</v>
      </c>
    </row>
  </sheetData>
  <conditionalFormatting pivot="1" sqref="G4:G25">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CFDA6-4115-41A6-94F2-44E5A2798654}">
  <dimension ref="A1"/>
  <sheetViews>
    <sheetView workbookViewId="0">
      <selection activeCell="J14" sqref="J14"/>
    </sheetView>
  </sheetViews>
  <sheetFormatPr defaultRowHeight="1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C2:F12"/>
  <sheetViews>
    <sheetView zoomScale="145" zoomScaleNormal="145" workbookViewId="0">
      <selection activeCell="F12" sqref="F12"/>
    </sheetView>
  </sheetViews>
  <sheetFormatPr defaultRowHeight="14" x14ac:dyDescent="0.3"/>
  <cols>
    <col min="1" max="1" width="2.09765625" customWidth="1"/>
    <col min="2" max="2" width="6.69921875" customWidth="1"/>
    <col min="4" max="4" width="11.09765625" bestFit="1" customWidth="1"/>
  </cols>
  <sheetData>
    <row r="2" spans="3:6" x14ac:dyDescent="0.3">
      <c r="C2" s="13"/>
      <c r="D2" s="14" t="s">
        <v>4</v>
      </c>
      <c r="E2" s="14" t="s">
        <v>5</v>
      </c>
    </row>
    <row r="3" spans="3:6" x14ac:dyDescent="0.3">
      <c r="C3" s="13" t="s">
        <v>46</v>
      </c>
      <c r="D3" s="15">
        <f>AVERAGE(data[Amount])</f>
        <v>4136.2299999999996</v>
      </c>
      <c r="E3" s="13">
        <f>AVERAGE(data[Units])</f>
        <v>152.19999999999999</v>
      </c>
    </row>
    <row r="4" spans="3:6" x14ac:dyDescent="0.3">
      <c r="C4" s="13" t="s">
        <v>47</v>
      </c>
      <c r="D4" s="15">
        <f>MEDIAN(data[Amount])</f>
        <v>3437</v>
      </c>
      <c r="E4" s="13">
        <f>MEDIAN(data[Units])</f>
        <v>124.5</v>
      </c>
    </row>
    <row r="5" spans="3:6" x14ac:dyDescent="0.3">
      <c r="C5" s="13" t="s">
        <v>48</v>
      </c>
      <c r="D5" s="15">
        <f>MIN(data[Amount])</f>
        <v>0</v>
      </c>
      <c r="E5" s="13">
        <f>MIN(data[Units])</f>
        <v>0</v>
      </c>
    </row>
    <row r="6" spans="3:6" x14ac:dyDescent="0.3">
      <c r="C6" s="13" t="s">
        <v>49</v>
      </c>
      <c r="D6" s="15">
        <f>MAX(data[Amount])</f>
        <v>16184</v>
      </c>
      <c r="E6" s="13">
        <f>MAX(data[Units])</f>
        <v>525</v>
      </c>
    </row>
    <row r="7" spans="3:6" x14ac:dyDescent="0.3">
      <c r="C7" s="13" t="s">
        <v>50</v>
      </c>
      <c r="D7" s="15">
        <f>D6-D5</f>
        <v>16184</v>
      </c>
      <c r="E7" s="13">
        <f>E6-E5</f>
        <v>525</v>
      </c>
    </row>
    <row r="8" spans="3:6" x14ac:dyDescent="0.3">
      <c r="C8" s="13"/>
      <c r="D8" s="13"/>
      <c r="E8" s="13"/>
    </row>
    <row r="9" spans="3:6" x14ac:dyDescent="0.3">
      <c r="C9" s="13" t="s">
        <v>51</v>
      </c>
      <c r="D9" s="15">
        <f>_xlfn.PERCENTILE.EXC(data[Amount],0.25)</f>
        <v>1652</v>
      </c>
      <c r="E9" s="13">
        <f>_xlfn.PERCENTILE.EXC(data[Units],0.25)</f>
        <v>54</v>
      </c>
    </row>
    <row r="10" spans="3:6" x14ac:dyDescent="0.3">
      <c r="C10" s="13" t="s">
        <v>52</v>
      </c>
      <c r="D10" s="15">
        <f>_xlfn.PERCENTILE.EXC(data[Amount],0.75)</f>
        <v>6245.75</v>
      </c>
      <c r="E10" s="13">
        <f>_xlfn.PERCENTILE.EXC(data[Units],0.75)</f>
        <v>223.5</v>
      </c>
    </row>
    <row r="12" spans="3:6" x14ac:dyDescent="0.3">
      <c r="C12" t="s">
        <v>53</v>
      </c>
      <c r="F12">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C1:K302"/>
  <sheetViews>
    <sheetView topLeftCell="C1" zoomScale="130" zoomScaleNormal="130" workbookViewId="0">
      <selection activeCell="O3" sqref="O3"/>
    </sheetView>
  </sheetViews>
  <sheetFormatPr defaultRowHeight="14" x14ac:dyDescent="0.3"/>
  <cols>
    <col min="1" max="1" width="2.09765625" customWidth="1"/>
    <col min="2" max="2" width="6.69921875" customWidth="1"/>
    <col min="3" max="3" width="19.59765625" customWidth="1"/>
    <col min="4" max="4" width="14.69921875" customWidth="1"/>
    <col min="5" max="5" width="21.8984375" bestFit="1" customWidth="1"/>
    <col min="6" max="6" width="13.59765625" customWidth="1"/>
    <col min="7" max="7" width="11.69921875" customWidth="1"/>
    <col min="10" max="10" width="16.296875" customWidth="1"/>
  </cols>
  <sheetData>
    <row r="1" spans="3:11" x14ac:dyDescent="0.3">
      <c r="K1" t="s">
        <v>5</v>
      </c>
    </row>
    <row r="2" spans="3:11" x14ac:dyDescent="0.3">
      <c r="C2" s="3" t="s">
        <v>1</v>
      </c>
      <c r="D2" s="3" t="s">
        <v>2</v>
      </c>
      <c r="E2" s="3" t="s">
        <v>3</v>
      </c>
      <c r="F2" s="4" t="s">
        <v>4</v>
      </c>
      <c r="G2" s="4" t="s">
        <v>5</v>
      </c>
      <c r="J2" t="s">
        <v>54</v>
      </c>
      <c r="K2">
        <v>300</v>
      </c>
    </row>
    <row r="3" spans="3:11" x14ac:dyDescent="0.3">
      <c r="C3" t="s">
        <v>45</v>
      </c>
      <c r="D3" t="s">
        <v>28</v>
      </c>
      <c r="E3" t="s">
        <v>15</v>
      </c>
      <c r="F3" s="1">
        <v>5586</v>
      </c>
      <c r="G3" s="2">
        <v>525</v>
      </c>
    </row>
    <row r="4" spans="3:11" x14ac:dyDescent="0.3">
      <c r="C4" t="s">
        <v>36</v>
      </c>
      <c r="D4" t="s">
        <v>19</v>
      </c>
      <c r="E4" t="s">
        <v>43</v>
      </c>
      <c r="F4" s="1">
        <v>798</v>
      </c>
      <c r="G4" s="2">
        <v>519</v>
      </c>
    </row>
    <row r="5" spans="3:11" x14ac:dyDescent="0.3">
      <c r="C5" t="s">
        <v>12</v>
      </c>
      <c r="D5" t="s">
        <v>28</v>
      </c>
      <c r="E5" t="s">
        <v>11</v>
      </c>
      <c r="F5" s="1">
        <v>819</v>
      </c>
      <c r="G5" s="2">
        <v>510</v>
      </c>
    </row>
    <row r="6" spans="3:11" x14ac:dyDescent="0.3">
      <c r="C6" t="s">
        <v>37</v>
      </c>
      <c r="D6" t="s">
        <v>40</v>
      </c>
      <c r="E6" t="s">
        <v>14</v>
      </c>
      <c r="F6" s="1">
        <v>7777</v>
      </c>
      <c r="G6" s="2">
        <v>504</v>
      </c>
    </row>
    <row r="7" spans="3:11" x14ac:dyDescent="0.3">
      <c r="C7" t="s">
        <v>16</v>
      </c>
      <c r="D7" t="s">
        <v>40</v>
      </c>
      <c r="E7" t="s">
        <v>33</v>
      </c>
      <c r="F7" s="1">
        <v>8463</v>
      </c>
      <c r="G7" s="2">
        <v>492</v>
      </c>
    </row>
    <row r="8" spans="3:11" x14ac:dyDescent="0.3">
      <c r="C8" t="s">
        <v>36</v>
      </c>
      <c r="D8" t="s">
        <v>23</v>
      </c>
      <c r="E8" t="s">
        <v>24</v>
      </c>
      <c r="F8" s="1">
        <v>1785</v>
      </c>
      <c r="G8" s="2">
        <v>462</v>
      </c>
    </row>
    <row r="9" spans="3:11" x14ac:dyDescent="0.3">
      <c r="C9" t="s">
        <v>12</v>
      </c>
      <c r="D9" t="s">
        <v>13</v>
      </c>
      <c r="E9" t="s">
        <v>14</v>
      </c>
      <c r="F9" s="1">
        <v>6706</v>
      </c>
      <c r="G9" s="2">
        <v>459</v>
      </c>
    </row>
    <row r="10" spans="3:11" x14ac:dyDescent="0.3">
      <c r="C10" t="s">
        <v>22</v>
      </c>
      <c r="D10" t="s">
        <v>9</v>
      </c>
      <c r="E10" t="s">
        <v>44</v>
      </c>
      <c r="F10" s="1">
        <v>3556</v>
      </c>
      <c r="G10" s="2">
        <v>459</v>
      </c>
    </row>
    <row r="11" spans="3:11" x14ac:dyDescent="0.3">
      <c r="C11" t="s">
        <v>22</v>
      </c>
      <c r="D11" t="s">
        <v>40</v>
      </c>
      <c r="E11" t="s">
        <v>41</v>
      </c>
      <c r="F11" s="1">
        <v>8008</v>
      </c>
      <c r="G11" s="2">
        <v>456</v>
      </c>
    </row>
    <row r="12" spans="3:11" x14ac:dyDescent="0.3">
      <c r="C12" t="s">
        <v>8</v>
      </c>
      <c r="D12" t="s">
        <v>13</v>
      </c>
      <c r="E12" t="s">
        <v>10</v>
      </c>
      <c r="F12" s="1">
        <v>2275</v>
      </c>
      <c r="G12" s="2">
        <v>447</v>
      </c>
    </row>
    <row r="13" spans="3:11" x14ac:dyDescent="0.3">
      <c r="C13" t="s">
        <v>8</v>
      </c>
      <c r="D13" t="s">
        <v>13</v>
      </c>
      <c r="E13" t="s">
        <v>26</v>
      </c>
      <c r="F13" s="1">
        <v>8869</v>
      </c>
      <c r="G13" s="2">
        <v>432</v>
      </c>
    </row>
    <row r="14" spans="3:11" x14ac:dyDescent="0.3">
      <c r="C14" t="s">
        <v>22</v>
      </c>
      <c r="D14" t="s">
        <v>23</v>
      </c>
      <c r="E14" t="s">
        <v>24</v>
      </c>
      <c r="F14" s="1">
        <v>2100</v>
      </c>
      <c r="G14" s="2">
        <v>414</v>
      </c>
    </row>
    <row r="15" spans="3:11" x14ac:dyDescent="0.3">
      <c r="C15" t="s">
        <v>22</v>
      </c>
      <c r="D15" t="s">
        <v>9</v>
      </c>
      <c r="E15" t="s">
        <v>25</v>
      </c>
      <c r="F15" s="1">
        <v>1904</v>
      </c>
      <c r="G15" s="2">
        <v>405</v>
      </c>
    </row>
    <row r="16" spans="3:11" x14ac:dyDescent="0.3">
      <c r="C16" t="s">
        <v>22</v>
      </c>
      <c r="D16" t="s">
        <v>13</v>
      </c>
      <c r="E16" t="s">
        <v>17</v>
      </c>
      <c r="F16" s="1">
        <v>1302</v>
      </c>
      <c r="G16" s="2">
        <v>402</v>
      </c>
    </row>
    <row r="17" spans="3:7" x14ac:dyDescent="0.3">
      <c r="C17" t="s">
        <v>22</v>
      </c>
      <c r="D17" t="s">
        <v>23</v>
      </c>
      <c r="E17" t="s">
        <v>42</v>
      </c>
      <c r="F17" s="1">
        <v>3052</v>
      </c>
      <c r="G17" s="2">
        <v>378</v>
      </c>
    </row>
    <row r="18" spans="3:7" x14ac:dyDescent="0.3">
      <c r="C18" t="s">
        <v>8</v>
      </c>
      <c r="D18" t="s">
        <v>13</v>
      </c>
      <c r="E18" t="s">
        <v>30</v>
      </c>
      <c r="F18" s="1">
        <v>6853</v>
      </c>
      <c r="G18" s="2">
        <v>372</v>
      </c>
    </row>
    <row r="19" spans="3:7" x14ac:dyDescent="0.3">
      <c r="C19" t="s">
        <v>32</v>
      </c>
      <c r="D19" t="s">
        <v>40</v>
      </c>
      <c r="E19" t="s">
        <v>15</v>
      </c>
      <c r="F19" s="1">
        <v>1932</v>
      </c>
      <c r="G19" s="2">
        <v>369</v>
      </c>
    </row>
    <row r="20" spans="3:7" x14ac:dyDescent="0.3">
      <c r="C20" t="s">
        <v>22</v>
      </c>
      <c r="D20" t="s">
        <v>40</v>
      </c>
      <c r="E20" t="s">
        <v>10</v>
      </c>
      <c r="F20" s="1">
        <v>3402</v>
      </c>
      <c r="G20" s="2">
        <v>366</v>
      </c>
    </row>
    <row r="21" spans="3:7" x14ac:dyDescent="0.3">
      <c r="C21" t="s">
        <v>37</v>
      </c>
      <c r="D21" t="s">
        <v>9</v>
      </c>
      <c r="E21" t="s">
        <v>17</v>
      </c>
      <c r="F21" s="1">
        <v>938</v>
      </c>
      <c r="G21" s="2">
        <v>366</v>
      </c>
    </row>
    <row r="22" spans="3:7" x14ac:dyDescent="0.3">
      <c r="C22" t="s">
        <v>12</v>
      </c>
      <c r="D22" t="s">
        <v>13</v>
      </c>
      <c r="E22" t="s">
        <v>33</v>
      </c>
      <c r="F22" s="1">
        <v>2702</v>
      </c>
      <c r="G22" s="2">
        <v>363</v>
      </c>
    </row>
    <row r="23" spans="3:7" x14ac:dyDescent="0.3">
      <c r="C23" t="s">
        <v>34</v>
      </c>
      <c r="D23" t="s">
        <v>13</v>
      </c>
      <c r="E23" t="s">
        <v>42</v>
      </c>
      <c r="F23" s="1">
        <v>4480</v>
      </c>
      <c r="G23" s="2">
        <v>357</v>
      </c>
    </row>
    <row r="24" spans="3:7" x14ac:dyDescent="0.3">
      <c r="C24" t="s">
        <v>36</v>
      </c>
      <c r="D24" t="s">
        <v>28</v>
      </c>
      <c r="E24" t="s">
        <v>29</v>
      </c>
      <c r="F24" s="1">
        <v>4326</v>
      </c>
      <c r="G24" s="2">
        <v>348</v>
      </c>
    </row>
    <row r="25" spans="3:7" x14ac:dyDescent="0.3">
      <c r="C25" t="s">
        <v>34</v>
      </c>
      <c r="D25" t="s">
        <v>19</v>
      </c>
      <c r="E25" t="s">
        <v>27</v>
      </c>
      <c r="F25" s="1">
        <v>3339</v>
      </c>
      <c r="G25" s="2">
        <v>348</v>
      </c>
    </row>
    <row r="26" spans="3:7" x14ac:dyDescent="0.3">
      <c r="C26" t="s">
        <v>45</v>
      </c>
      <c r="D26" t="s">
        <v>19</v>
      </c>
      <c r="E26" t="s">
        <v>42</v>
      </c>
      <c r="F26" s="1">
        <v>2471</v>
      </c>
      <c r="G26" s="2">
        <v>342</v>
      </c>
    </row>
    <row r="27" spans="3:7" x14ac:dyDescent="0.3">
      <c r="C27" t="s">
        <v>34</v>
      </c>
      <c r="D27" t="s">
        <v>40</v>
      </c>
      <c r="E27" t="s">
        <v>33</v>
      </c>
      <c r="F27" s="1">
        <v>15610</v>
      </c>
      <c r="G27" s="2">
        <v>339</v>
      </c>
    </row>
    <row r="28" spans="3:7" x14ac:dyDescent="0.3">
      <c r="C28" t="s">
        <v>32</v>
      </c>
      <c r="D28" t="s">
        <v>9</v>
      </c>
      <c r="E28" t="s">
        <v>25</v>
      </c>
      <c r="F28" s="1">
        <v>4487</v>
      </c>
      <c r="G28" s="2">
        <v>333</v>
      </c>
    </row>
    <row r="29" spans="3:7" x14ac:dyDescent="0.3">
      <c r="C29" t="s">
        <v>37</v>
      </c>
      <c r="D29" t="s">
        <v>9</v>
      </c>
      <c r="E29" t="s">
        <v>44</v>
      </c>
      <c r="F29" s="1">
        <v>7308</v>
      </c>
      <c r="G29" s="2">
        <v>327</v>
      </c>
    </row>
    <row r="30" spans="3:7" x14ac:dyDescent="0.3">
      <c r="C30" t="s">
        <v>37</v>
      </c>
      <c r="D30" t="s">
        <v>9</v>
      </c>
      <c r="E30" t="s">
        <v>42</v>
      </c>
      <c r="F30" s="1">
        <v>4592</v>
      </c>
      <c r="G30" s="2">
        <v>324</v>
      </c>
    </row>
    <row r="31" spans="3:7" x14ac:dyDescent="0.3">
      <c r="C31" t="s">
        <v>32</v>
      </c>
      <c r="D31" t="s">
        <v>28</v>
      </c>
      <c r="E31" t="s">
        <v>10</v>
      </c>
      <c r="F31" s="1">
        <v>10129</v>
      </c>
      <c r="G31" s="2">
        <v>312</v>
      </c>
    </row>
    <row r="32" spans="3:7" x14ac:dyDescent="0.3">
      <c r="C32" t="s">
        <v>37</v>
      </c>
      <c r="D32" t="s">
        <v>40</v>
      </c>
      <c r="E32" t="s">
        <v>44</v>
      </c>
      <c r="F32" s="1">
        <v>3689</v>
      </c>
      <c r="G32" s="2">
        <v>312</v>
      </c>
    </row>
    <row r="33" spans="3:7" x14ac:dyDescent="0.3">
      <c r="C33" t="s">
        <v>18</v>
      </c>
      <c r="D33" t="s">
        <v>19</v>
      </c>
      <c r="E33" t="s">
        <v>44</v>
      </c>
      <c r="F33" s="1">
        <v>854</v>
      </c>
      <c r="G33" s="2">
        <v>309</v>
      </c>
    </row>
    <row r="34" spans="3:7" x14ac:dyDescent="0.3">
      <c r="C34" t="s">
        <v>16</v>
      </c>
      <c r="D34" t="s">
        <v>23</v>
      </c>
      <c r="E34" t="s">
        <v>39</v>
      </c>
      <c r="F34" s="1">
        <v>3920</v>
      </c>
      <c r="G34" s="2">
        <v>306</v>
      </c>
    </row>
    <row r="35" spans="3:7" x14ac:dyDescent="0.3">
      <c r="C35" t="s">
        <v>8</v>
      </c>
      <c r="D35" t="s">
        <v>19</v>
      </c>
      <c r="E35" t="s">
        <v>43</v>
      </c>
      <c r="F35" s="1">
        <v>3164</v>
      </c>
      <c r="G35" s="2">
        <v>306</v>
      </c>
    </row>
    <row r="36" spans="3:7" x14ac:dyDescent="0.3">
      <c r="C36" t="s">
        <v>37</v>
      </c>
      <c r="D36" t="s">
        <v>13</v>
      </c>
      <c r="E36" t="s">
        <v>26</v>
      </c>
      <c r="F36" s="1">
        <v>819</v>
      </c>
      <c r="G36" s="2">
        <v>306</v>
      </c>
    </row>
    <row r="37" spans="3:7" x14ac:dyDescent="0.3">
      <c r="C37" t="s">
        <v>37</v>
      </c>
      <c r="D37" t="s">
        <v>28</v>
      </c>
      <c r="E37" t="s">
        <v>41</v>
      </c>
      <c r="F37" s="1">
        <v>8841</v>
      </c>
      <c r="G37" s="2">
        <v>303</v>
      </c>
    </row>
    <row r="38" spans="3:7" x14ac:dyDescent="0.3">
      <c r="C38" t="s">
        <v>45</v>
      </c>
      <c r="D38" t="s">
        <v>19</v>
      </c>
      <c r="E38" t="s">
        <v>14</v>
      </c>
      <c r="F38" s="1">
        <v>6657</v>
      </c>
      <c r="G38" s="2">
        <v>303</v>
      </c>
    </row>
    <row r="39" spans="3:7" x14ac:dyDescent="0.3">
      <c r="C39" t="s">
        <v>36</v>
      </c>
      <c r="D39" t="s">
        <v>13</v>
      </c>
      <c r="E39" t="s">
        <v>27</v>
      </c>
      <c r="F39" s="1">
        <v>1589</v>
      </c>
      <c r="G39" s="2">
        <v>303</v>
      </c>
    </row>
    <row r="40" spans="3:7" x14ac:dyDescent="0.3">
      <c r="C40" t="s">
        <v>12</v>
      </c>
      <c r="D40" t="s">
        <v>13</v>
      </c>
      <c r="E40" t="s">
        <v>43</v>
      </c>
      <c r="F40" s="1">
        <v>4753</v>
      </c>
      <c r="G40" s="2">
        <v>300</v>
      </c>
    </row>
    <row r="41" spans="3:7" x14ac:dyDescent="0.3">
      <c r="C41" t="s">
        <v>32</v>
      </c>
      <c r="D41" t="s">
        <v>19</v>
      </c>
      <c r="E41" t="s">
        <v>31</v>
      </c>
      <c r="F41" s="1">
        <v>2870</v>
      </c>
      <c r="G41" s="2">
        <v>300</v>
      </c>
    </row>
    <row r="42" spans="3:7" x14ac:dyDescent="0.3">
      <c r="C42" t="s">
        <v>8</v>
      </c>
      <c r="D42" t="s">
        <v>28</v>
      </c>
      <c r="E42" t="s">
        <v>11</v>
      </c>
      <c r="F42" s="1">
        <v>5670</v>
      </c>
      <c r="G42" s="2">
        <v>297</v>
      </c>
    </row>
    <row r="43" spans="3:7" x14ac:dyDescent="0.3">
      <c r="C43" t="s">
        <v>18</v>
      </c>
      <c r="D43" t="s">
        <v>19</v>
      </c>
      <c r="E43" t="s">
        <v>20</v>
      </c>
      <c r="F43" s="1">
        <v>9632</v>
      </c>
      <c r="G43" s="2">
        <v>288</v>
      </c>
    </row>
    <row r="44" spans="3:7" x14ac:dyDescent="0.3">
      <c r="C44" t="s">
        <v>32</v>
      </c>
      <c r="D44" t="s">
        <v>13</v>
      </c>
      <c r="E44" t="s">
        <v>44</v>
      </c>
      <c r="F44" s="1">
        <v>5194</v>
      </c>
      <c r="G44" s="2">
        <v>288</v>
      </c>
    </row>
    <row r="45" spans="3:7" x14ac:dyDescent="0.3">
      <c r="C45" t="s">
        <v>12</v>
      </c>
      <c r="D45" t="s">
        <v>40</v>
      </c>
      <c r="E45" t="s">
        <v>29</v>
      </c>
      <c r="F45" s="1">
        <v>3507</v>
      </c>
      <c r="G45" s="2">
        <v>288</v>
      </c>
    </row>
    <row r="46" spans="3:7" x14ac:dyDescent="0.3">
      <c r="C46" t="s">
        <v>45</v>
      </c>
      <c r="D46" t="s">
        <v>9</v>
      </c>
      <c r="E46" t="s">
        <v>35</v>
      </c>
      <c r="F46" s="1">
        <v>245</v>
      </c>
      <c r="G46" s="2">
        <v>288</v>
      </c>
    </row>
    <row r="47" spans="3:7" x14ac:dyDescent="0.3">
      <c r="C47" t="s">
        <v>22</v>
      </c>
      <c r="D47" t="s">
        <v>28</v>
      </c>
      <c r="E47" t="s">
        <v>43</v>
      </c>
      <c r="F47" s="1">
        <v>1134</v>
      </c>
      <c r="G47" s="2">
        <v>282</v>
      </c>
    </row>
    <row r="48" spans="3:7" x14ac:dyDescent="0.3">
      <c r="C48" t="s">
        <v>45</v>
      </c>
      <c r="D48" t="s">
        <v>23</v>
      </c>
      <c r="E48" t="s">
        <v>35</v>
      </c>
      <c r="F48" s="1">
        <v>4858</v>
      </c>
      <c r="G48" s="2">
        <v>279</v>
      </c>
    </row>
    <row r="49" spans="3:7" x14ac:dyDescent="0.3">
      <c r="C49" t="s">
        <v>45</v>
      </c>
      <c r="D49" t="s">
        <v>13</v>
      </c>
      <c r="E49" t="s">
        <v>20</v>
      </c>
      <c r="F49" s="1">
        <v>3808</v>
      </c>
      <c r="G49" s="2">
        <v>279</v>
      </c>
    </row>
    <row r="50" spans="3:7" x14ac:dyDescent="0.3">
      <c r="C50" t="s">
        <v>37</v>
      </c>
      <c r="D50" t="s">
        <v>40</v>
      </c>
      <c r="E50" t="s">
        <v>15</v>
      </c>
      <c r="F50" s="1">
        <v>7259</v>
      </c>
      <c r="G50" s="2">
        <v>276</v>
      </c>
    </row>
    <row r="51" spans="3:7" x14ac:dyDescent="0.3">
      <c r="C51" t="s">
        <v>37</v>
      </c>
      <c r="D51" t="s">
        <v>13</v>
      </c>
      <c r="E51" t="s">
        <v>21</v>
      </c>
      <c r="F51" s="1">
        <v>6657</v>
      </c>
      <c r="G51" s="2">
        <v>276</v>
      </c>
    </row>
    <row r="52" spans="3:7" x14ac:dyDescent="0.3">
      <c r="C52" t="s">
        <v>16</v>
      </c>
      <c r="D52" t="s">
        <v>9</v>
      </c>
      <c r="E52" t="s">
        <v>42</v>
      </c>
      <c r="F52" s="1">
        <v>1085</v>
      </c>
      <c r="G52" s="2">
        <v>273</v>
      </c>
    </row>
    <row r="53" spans="3:7" x14ac:dyDescent="0.3">
      <c r="C53" t="s">
        <v>32</v>
      </c>
      <c r="D53" t="s">
        <v>28</v>
      </c>
      <c r="E53" t="s">
        <v>20</v>
      </c>
      <c r="F53" s="1">
        <v>1778</v>
      </c>
      <c r="G53" s="2">
        <v>270</v>
      </c>
    </row>
    <row r="54" spans="3:7" x14ac:dyDescent="0.3">
      <c r="C54" t="s">
        <v>22</v>
      </c>
      <c r="D54" t="s">
        <v>13</v>
      </c>
      <c r="E54" t="s">
        <v>33</v>
      </c>
      <c r="F54" s="1">
        <v>1071</v>
      </c>
      <c r="G54" s="2">
        <v>270</v>
      </c>
    </row>
    <row r="55" spans="3:7" x14ac:dyDescent="0.3">
      <c r="C55" t="s">
        <v>45</v>
      </c>
      <c r="D55" t="s">
        <v>19</v>
      </c>
      <c r="E55" t="s">
        <v>38</v>
      </c>
      <c r="F55" s="1">
        <v>2317</v>
      </c>
      <c r="G55" s="2">
        <v>261</v>
      </c>
    </row>
    <row r="56" spans="3:7" x14ac:dyDescent="0.3">
      <c r="C56" t="s">
        <v>32</v>
      </c>
      <c r="D56" t="s">
        <v>28</v>
      </c>
      <c r="E56" t="s">
        <v>44</v>
      </c>
      <c r="F56" s="1">
        <v>5677</v>
      </c>
      <c r="G56" s="2">
        <v>258</v>
      </c>
    </row>
    <row r="57" spans="3:7" x14ac:dyDescent="0.3">
      <c r="C57" t="s">
        <v>37</v>
      </c>
      <c r="D57" t="s">
        <v>13</v>
      </c>
      <c r="E57" t="s">
        <v>15</v>
      </c>
      <c r="F57" s="1">
        <v>2415</v>
      </c>
      <c r="G57" s="2">
        <v>255</v>
      </c>
    </row>
    <row r="58" spans="3:7" x14ac:dyDescent="0.3">
      <c r="C58" t="s">
        <v>32</v>
      </c>
      <c r="D58" t="s">
        <v>13</v>
      </c>
      <c r="E58" t="s">
        <v>10</v>
      </c>
      <c r="F58" s="1">
        <v>6755</v>
      </c>
      <c r="G58" s="2">
        <v>252</v>
      </c>
    </row>
    <row r="59" spans="3:7" x14ac:dyDescent="0.3">
      <c r="C59" t="s">
        <v>32</v>
      </c>
      <c r="D59" t="s">
        <v>19</v>
      </c>
      <c r="E59" t="s">
        <v>42</v>
      </c>
      <c r="F59" s="1">
        <v>5551</v>
      </c>
      <c r="G59" s="2">
        <v>252</v>
      </c>
    </row>
    <row r="60" spans="3:7" x14ac:dyDescent="0.3">
      <c r="C60" t="s">
        <v>34</v>
      </c>
      <c r="D60" t="s">
        <v>23</v>
      </c>
      <c r="E60" t="s">
        <v>20</v>
      </c>
      <c r="F60" s="1">
        <v>385</v>
      </c>
      <c r="G60" s="2">
        <v>249</v>
      </c>
    </row>
    <row r="61" spans="3:7" x14ac:dyDescent="0.3">
      <c r="C61" t="s">
        <v>34</v>
      </c>
      <c r="D61" t="s">
        <v>13</v>
      </c>
      <c r="E61" t="s">
        <v>29</v>
      </c>
      <c r="F61" s="1">
        <v>4753</v>
      </c>
      <c r="G61" s="2">
        <v>246</v>
      </c>
    </row>
    <row r="62" spans="3:7" x14ac:dyDescent="0.3">
      <c r="C62" t="s">
        <v>32</v>
      </c>
      <c r="D62" t="s">
        <v>23</v>
      </c>
      <c r="E62" t="s">
        <v>27</v>
      </c>
      <c r="F62" s="1">
        <v>4438</v>
      </c>
      <c r="G62" s="2">
        <v>246</v>
      </c>
    </row>
    <row r="63" spans="3:7" x14ac:dyDescent="0.3">
      <c r="C63" t="s">
        <v>36</v>
      </c>
      <c r="D63" t="s">
        <v>19</v>
      </c>
      <c r="E63" t="s">
        <v>29</v>
      </c>
      <c r="F63" s="1">
        <v>3094</v>
      </c>
      <c r="G63" s="2">
        <v>246</v>
      </c>
    </row>
    <row r="64" spans="3:7" x14ac:dyDescent="0.3">
      <c r="C64" t="s">
        <v>16</v>
      </c>
      <c r="D64" t="s">
        <v>9</v>
      </c>
      <c r="E64" t="s">
        <v>41</v>
      </c>
      <c r="F64" s="1">
        <v>2856</v>
      </c>
      <c r="G64" s="2">
        <v>246</v>
      </c>
    </row>
    <row r="65" spans="3:7" x14ac:dyDescent="0.3">
      <c r="C65" t="s">
        <v>16</v>
      </c>
      <c r="D65" t="s">
        <v>13</v>
      </c>
      <c r="E65" t="s">
        <v>21</v>
      </c>
      <c r="F65" s="1">
        <v>7833</v>
      </c>
      <c r="G65" s="2">
        <v>243</v>
      </c>
    </row>
    <row r="66" spans="3:7" x14ac:dyDescent="0.3">
      <c r="C66" t="s">
        <v>32</v>
      </c>
      <c r="D66" t="s">
        <v>13</v>
      </c>
      <c r="E66" t="s">
        <v>31</v>
      </c>
      <c r="F66" s="1">
        <v>4585</v>
      </c>
      <c r="G66" s="2">
        <v>240</v>
      </c>
    </row>
    <row r="67" spans="3:7" x14ac:dyDescent="0.3">
      <c r="C67" t="s">
        <v>18</v>
      </c>
      <c r="D67" t="s">
        <v>9</v>
      </c>
      <c r="E67" t="s">
        <v>10</v>
      </c>
      <c r="F67" s="1">
        <v>1526</v>
      </c>
      <c r="G67" s="2">
        <v>240</v>
      </c>
    </row>
    <row r="68" spans="3:7" x14ac:dyDescent="0.3">
      <c r="C68" t="s">
        <v>34</v>
      </c>
      <c r="D68" t="s">
        <v>40</v>
      </c>
      <c r="E68" t="s">
        <v>30</v>
      </c>
      <c r="F68" s="1">
        <v>6279</v>
      </c>
      <c r="G68" s="2">
        <v>237</v>
      </c>
    </row>
    <row r="69" spans="3:7" x14ac:dyDescent="0.3">
      <c r="C69" t="s">
        <v>8</v>
      </c>
      <c r="D69" t="s">
        <v>13</v>
      </c>
      <c r="E69" t="s">
        <v>14</v>
      </c>
      <c r="F69" s="1">
        <v>12348</v>
      </c>
      <c r="G69" s="2">
        <v>234</v>
      </c>
    </row>
    <row r="70" spans="3:7" x14ac:dyDescent="0.3">
      <c r="C70" t="s">
        <v>37</v>
      </c>
      <c r="D70" t="s">
        <v>13</v>
      </c>
      <c r="E70" t="s">
        <v>24</v>
      </c>
      <c r="F70" s="1">
        <v>2464</v>
      </c>
      <c r="G70" s="2">
        <v>234</v>
      </c>
    </row>
    <row r="71" spans="3:7" x14ac:dyDescent="0.3">
      <c r="C71" t="s">
        <v>12</v>
      </c>
      <c r="D71" t="s">
        <v>28</v>
      </c>
      <c r="E71" t="s">
        <v>38</v>
      </c>
      <c r="F71" s="1">
        <v>1701</v>
      </c>
      <c r="G71" s="2">
        <v>234</v>
      </c>
    </row>
    <row r="72" spans="3:7" x14ac:dyDescent="0.3">
      <c r="C72" t="s">
        <v>18</v>
      </c>
      <c r="D72" t="s">
        <v>19</v>
      </c>
      <c r="E72" t="s">
        <v>11</v>
      </c>
      <c r="F72" s="1">
        <v>10311</v>
      </c>
      <c r="G72" s="2">
        <v>231</v>
      </c>
    </row>
    <row r="73" spans="3:7" x14ac:dyDescent="0.3">
      <c r="C73" t="s">
        <v>18</v>
      </c>
      <c r="D73" t="s">
        <v>9</v>
      </c>
      <c r="E73" t="s">
        <v>21</v>
      </c>
      <c r="F73" s="1">
        <v>714</v>
      </c>
      <c r="G73" s="2">
        <v>231</v>
      </c>
    </row>
    <row r="74" spans="3:7" x14ac:dyDescent="0.3">
      <c r="C74" t="s">
        <v>45</v>
      </c>
      <c r="D74" t="s">
        <v>13</v>
      </c>
      <c r="E74" t="s">
        <v>35</v>
      </c>
      <c r="F74" s="1">
        <v>567</v>
      </c>
      <c r="G74" s="2">
        <v>228</v>
      </c>
    </row>
    <row r="75" spans="3:7" x14ac:dyDescent="0.3">
      <c r="C75" t="s">
        <v>32</v>
      </c>
      <c r="D75" t="s">
        <v>9</v>
      </c>
      <c r="E75" t="s">
        <v>15</v>
      </c>
      <c r="F75" s="1">
        <v>6608</v>
      </c>
      <c r="G75" s="2">
        <v>225</v>
      </c>
    </row>
    <row r="76" spans="3:7" x14ac:dyDescent="0.3">
      <c r="C76" t="s">
        <v>8</v>
      </c>
      <c r="D76" t="s">
        <v>23</v>
      </c>
      <c r="E76" t="s">
        <v>44</v>
      </c>
      <c r="F76" s="1">
        <v>3101</v>
      </c>
      <c r="G76" s="2">
        <v>225</v>
      </c>
    </row>
    <row r="77" spans="3:7" x14ac:dyDescent="0.3">
      <c r="C77" t="s">
        <v>18</v>
      </c>
      <c r="D77" t="s">
        <v>40</v>
      </c>
      <c r="E77" t="s">
        <v>25</v>
      </c>
      <c r="F77" s="1">
        <v>1274</v>
      </c>
      <c r="G77" s="2">
        <v>225</v>
      </c>
    </row>
    <row r="78" spans="3:7" x14ac:dyDescent="0.3">
      <c r="C78" t="s">
        <v>12</v>
      </c>
      <c r="D78" t="s">
        <v>40</v>
      </c>
      <c r="E78" t="s">
        <v>25</v>
      </c>
      <c r="F78" s="1">
        <v>2009</v>
      </c>
      <c r="G78" s="2">
        <v>219</v>
      </c>
    </row>
    <row r="79" spans="3:7" x14ac:dyDescent="0.3">
      <c r="C79" t="s">
        <v>18</v>
      </c>
      <c r="D79" t="s">
        <v>13</v>
      </c>
      <c r="E79" t="s">
        <v>44</v>
      </c>
      <c r="F79" s="1">
        <v>7455</v>
      </c>
      <c r="G79" s="2">
        <v>216</v>
      </c>
    </row>
    <row r="80" spans="3:7" x14ac:dyDescent="0.3">
      <c r="C80" t="s">
        <v>36</v>
      </c>
      <c r="D80" t="s">
        <v>23</v>
      </c>
      <c r="E80" t="s">
        <v>35</v>
      </c>
      <c r="F80" s="1">
        <v>7651</v>
      </c>
      <c r="G80" s="2">
        <v>213</v>
      </c>
    </row>
    <row r="81" spans="3:7" x14ac:dyDescent="0.3">
      <c r="C81" t="s">
        <v>12</v>
      </c>
      <c r="D81" t="s">
        <v>28</v>
      </c>
      <c r="E81" t="s">
        <v>14</v>
      </c>
      <c r="F81" s="1">
        <v>3752</v>
      </c>
      <c r="G81" s="2">
        <v>213</v>
      </c>
    </row>
    <row r="82" spans="3:7" x14ac:dyDescent="0.3">
      <c r="C82" t="s">
        <v>12</v>
      </c>
      <c r="D82" t="s">
        <v>23</v>
      </c>
      <c r="E82" t="s">
        <v>29</v>
      </c>
      <c r="F82" s="1">
        <v>8890</v>
      </c>
      <c r="G82" s="2">
        <v>210</v>
      </c>
    </row>
    <row r="83" spans="3:7" x14ac:dyDescent="0.3">
      <c r="C83" t="s">
        <v>12</v>
      </c>
      <c r="D83" t="s">
        <v>13</v>
      </c>
      <c r="E83" t="s">
        <v>30</v>
      </c>
      <c r="F83" s="1">
        <v>5012</v>
      </c>
      <c r="G83" s="2">
        <v>210</v>
      </c>
    </row>
    <row r="84" spans="3:7" x14ac:dyDescent="0.3">
      <c r="C84" t="s">
        <v>32</v>
      </c>
      <c r="D84" t="s">
        <v>9</v>
      </c>
      <c r="E84" t="s">
        <v>30</v>
      </c>
      <c r="F84" s="1">
        <v>9835</v>
      </c>
      <c r="G84" s="2">
        <v>207</v>
      </c>
    </row>
    <row r="85" spans="3:7" x14ac:dyDescent="0.3">
      <c r="C85" t="s">
        <v>22</v>
      </c>
      <c r="D85" t="s">
        <v>40</v>
      </c>
      <c r="E85" t="s">
        <v>43</v>
      </c>
      <c r="F85" s="1">
        <v>4242</v>
      </c>
      <c r="G85" s="2">
        <v>207</v>
      </c>
    </row>
    <row r="86" spans="3:7" x14ac:dyDescent="0.3">
      <c r="C86" t="s">
        <v>16</v>
      </c>
      <c r="D86" t="s">
        <v>9</v>
      </c>
      <c r="E86" t="s">
        <v>17</v>
      </c>
      <c r="F86" s="1">
        <v>259</v>
      </c>
      <c r="G86" s="2">
        <v>207</v>
      </c>
    </row>
    <row r="87" spans="3:7" x14ac:dyDescent="0.3">
      <c r="C87" t="s">
        <v>16</v>
      </c>
      <c r="D87" t="s">
        <v>19</v>
      </c>
      <c r="E87" t="s">
        <v>43</v>
      </c>
      <c r="F87" s="1">
        <v>11522</v>
      </c>
      <c r="G87" s="2">
        <v>204</v>
      </c>
    </row>
    <row r="88" spans="3:7" x14ac:dyDescent="0.3">
      <c r="C88" t="s">
        <v>45</v>
      </c>
      <c r="D88" t="s">
        <v>40</v>
      </c>
      <c r="E88" t="s">
        <v>31</v>
      </c>
      <c r="F88" s="1">
        <v>5355</v>
      </c>
      <c r="G88" s="2">
        <v>204</v>
      </c>
    </row>
    <row r="89" spans="3:7" x14ac:dyDescent="0.3">
      <c r="C89" t="s">
        <v>16</v>
      </c>
      <c r="D89" t="s">
        <v>23</v>
      </c>
      <c r="E89" t="s">
        <v>20</v>
      </c>
      <c r="F89" s="1">
        <v>2639</v>
      </c>
      <c r="G89" s="2">
        <v>204</v>
      </c>
    </row>
    <row r="90" spans="3:7" x14ac:dyDescent="0.3">
      <c r="C90" t="s">
        <v>12</v>
      </c>
      <c r="D90" t="s">
        <v>9</v>
      </c>
      <c r="E90" t="s">
        <v>31</v>
      </c>
      <c r="F90" s="1">
        <v>1771</v>
      </c>
      <c r="G90" s="2">
        <v>204</v>
      </c>
    </row>
    <row r="91" spans="3:7" x14ac:dyDescent="0.3">
      <c r="C91" t="s">
        <v>18</v>
      </c>
      <c r="D91" t="s">
        <v>19</v>
      </c>
      <c r="E91" t="s">
        <v>41</v>
      </c>
      <c r="F91" s="1">
        <v>98</v>
      </c>
      <c r="G91" s="2">
        <v>204</v>
      </c>
    </row>
    <row r="92" spans="3:7" x14ac:dyDescent="0.3">
      <c r="C92" t="s">
        <v>34</v>
      </c>
      <c r="D92" t="s">
        <v>13</v>
      </c>
      <c r="E92" t="s">
        <v>21</v>
      </c>
      <c r="F92" s="1">
        <v>13391</v>
      </c>
      <c r="G92" s="2">
        <v>201</v>
      </c>
    </row>
    <row r="93" spans="3:7" x14ac:dyDescent="0.3">
      <c r="C93" t="s">
        <v>36</v>
      </c>
      <c r="D93" t="s">
        <v>9</v>
      </c>
      <c r="E93" t="s">
        <v>27</v>
      </c>
      <c r="F93" s="1">
        <v>9926</v>
      </c>
      <c r="G93" s="2">
        <v>201</v>
      </c>
    </row>
    <row r="94" spans="3:7" x14ac:dyDescent="0.3">
      <c r="C94" t="s">
        <v>34</v>
      </c>
      <c r="D94" t="s">
        <v>40</v>
      </c>
      <c r="E94" t="s">
        <v>21</v>
      </c>
      <c r="F94" s="1">
        <v>7280</v>
      </c>
      <c r="G94" s="2">
        <v>201</v>
      </c>
    </row>
    <row r="95" spans="3:7" x14ac:dyDescent="0.3">
      <c r="C95" t="s">
        <v>8</v>
      </c>
      <c r="D95" t="s">
        <v>19</v>
      </c>
      <c r="E95" t="s">
        <v>11</v>
      </c>
      <c r="F95" s="1">
        <v>4424</v>
      </c>
      <c r="G95" s="2">
        <v>201</v>
      </c>
    </row>
    <row r="96" spans="3:7" x14ac:dyDescent="0.3">
      <c r="C96" t="s">
        <v>32</v>
      </c>
      <c r="D96" t="s">
        <v>23</v>
      </c>
      <c r="E96" t="s">
        <v>43</v>
      </c>
      <c r="F96" s="1">
        <v>966</v>
      </c>
      <c r="G96" s="2">
        <v>198</v>
      </c>
    </row>
    <row r="97" spans="3:7" x14ac:dyDescent="0.3">
      <c r="C97" t="s">
        <v>45</v>
      </c>
      <c r="D97" t="s">
        <v>13</v>
      </c>
      <c r="E97" t="s">
        <v>33</v>
      </c>
      <c r="F97" s="1">
        <v>1974</v>
      </c>
      <c r="G97" s="2">
        <v>195</v>
      </c>
    </row>
    <row r="98" spans="3:7" x14ac:dyDescent="0.3">
      <c r="C98" t="s">
        <v>12</v>
      </c>
      <c r="D98" t="s">
        <v>9</v>
      </c>
      <c r="E98" t="s">
        <v>30</v>
      </c>
      <c r="F98" s="1">
        <v>1890</v>
      </c>
      <c r="G98" s="2">
        <v>195</v>
      </c>
    </row>
    <row r="99" spans="3:7" x14ac:dyDescent="0.3">
      <c r="C99" t="s">
        <v>34</v>
      </c>
      <c r="D99" t="s">
        <v>40</v>
      </c>
      <c r="E99" t="s">
        <v>31</v>
      </c>
      <c r="F99" s="1">
        <v>861</v>
      </c>
      <c r="G99" s="2">
        <v>195</v>
      </c>
    </row>
    <row r="100" spans="3:7" x14ac:dyDescent="0.3">
      <c r="C100" t="s">
        <v>18</v>
      </c>
      <c r="D100" t="s">
        <v>19</v>
      </c>
      <c r="E100" t="s">
        <v>31</v>
      </c>
      <c r="F100" s="1">
        <v>1925</v>
      </c>
      <c r="G100" s="2">
        <v>192</v>
      </c>
    </row>
    <row r="101" spans="3:7" x14ac:dyDescent="0.3">
      <c r="C101" t="s">
        <v>32</v>
      </c>
      <c r="D101" t="s">
        <v>40</v>
      </c>
      <c r="E101" t="s">
        <v>39</v>
      </c>
      <c r="F101" s="1">
        <v>8862</v>
      </c>
      <c r="G101" s="2">
        <v>189</v>
      </c>
    </row>
    <row r="102" spans="3:7" x14ac:dyDescent="0.3">
      <c r="C102" t="s">
        <v>22</v>
      </c>
      <c r="D102" t="s">
        <v>9</v>
      </c>
      <c r="E102" t="s">
        <v>38</v>
      </c>
      <c r="F102" s="1">
        <v>4949</v>
      </c>
      <c r="G102" s="2">
        <v>189</v>
      </c>
    </row>
    <row r="103" spans="3:7" x14ac:dyDescent="0.3">
      <c r="C103" t="s">
        <v>16</v>
      </c>
      <c r="D103" t="s">
        <v>19</v>
      </c>
      <c r="E103" t="s">
        <v>14</v>
      </c>
      <c r="F103" s="1">
        <v>2954</v>
      </c>
      <c r="G103" s="2">
        <v>189</v>
      </c>
    </row>
    <row r="104" spans="3:7" x14ac:dyDescent="0.3">
      <c r="C104" t="s">
        <v>16</v>
      </c>
      <c r="D104" t="s">
        <v>40</v>
      </c>
      <c r="E104" t="s">
        <v>25</v>
      </c>
      <c r="F104" s="1">
        <v>938</v>
      </c>
      <c r="G104" s="2">
        <v>189</v>
      </c>
    </row>
    <row r="105" spans="3:7" x14ac:dyDescent="0.3">
      <c r="C105" t="s">
        <v>18</v>
      </c>
      <c r="D105" t="s">
        <v>13</v>
      </c>
      <c r="E105" t="s">
        <v>21</v>
      </c>
      <c r="F105" s="1">
        <v>2114</v>
      </c>
      <c r="G105" s="2">
        <v>186</v>
      </c>
    </row>
    <row r="106" spans="3:7" x14ac:dyDescent="0.3">
      <c r="C106" t="s">
        <v>12</v>
      </c>
      <c r="D106" t="s">
        <v>23</v>
      </c>
      <c r="E106" t="s">
        <v>10</v>
      </c>
      <c r="F106" s="1">
        <v>7021</v>
      </c>
      <c r="G106" s="2">
        <v>183</v>
      </c>
    </row>
    <row r="107" spans="3:7" x14ac:dyDescent="0.3">
      <c r="C107" t="s">
        <v>36</v>
      </c>
      <c r="D107" t="s">
        <v>28</v>
      </c>
      <c r="E107" t="s">
        <v>44</v>
      </c>
      <c r="F107" s="1">
        <v>6580</v>
      </c>
      <c r="G107" s="2">
        <v>183</v>
      </c>
    </row>
    <row r="108" spans="3:7" x14ac:dyDescent="0.3">
      <c r="C108" t="s">
        <v>22</v>
      </c>
      <c r="D108" t="s">
        <v>13</v>
      </c>
      <c r="E108" t="s">
        <v>43</v>
      </c>
      <c r="F108" s="1">
        <v>3864</v>
      </c>
      <c r="G108" s="2">
        <v>177</v>
      </c>
    </row>
    <row r="109" spans="3:7" x14ac:dyDescent="0.3">
      <c r="C109" t="s">
        <v>32</v>
      </c>
      <c r="D109" t="s">
        <v>19</v>
      </c>
      <c r="E109" t="s">
        <v>20</v>
      </c>
      <c r="F109" s="1">
        <v>2646</v>
      </c>
      <c r="G109" s="2">
        <v>177</v>
      </c>
    </row>
    <row r="110" spans="3:7" x14ac:dyDescent="0.3">
      <c r="C110" t="s">
        <v>18</v>
      </c>
      <c r="D110" t="s">
        <v>9</v>
      </c>
      <c r="E110" t="s">
        <v>41</v>
      </c>
      <c r="F110" s="1">
        <v>2324</v>
      </c>
      <c r="G110" s="2">
        <v>177</v>
      </c>
    </row>
    <row r="111" spans="3:7" x14ac:dyDescent="0.3">
      <c r="C111" t="s">
        <v>18</v>
      </c>
      <c r="D111" t="s">
        <v>40</v>
      </c>
      <c r="E111" t="s">
        <v>26</v>
      </c>
      <c r="F111" s="1">
        <v>7847</v>
      </c>
      <c r="G111" s="2">
        <v>174</v>
      </c>
    </row>
    <row r="112" spans="3:7" x14ac:dyDescent="0.3">
      <c r="C112" t="s">
        <v>18</v>
      </c>
      <c r="D112" t="s">
        <v>19</v>
      </c>
      <c r="E112" t="s">
        <v>10</v>
      </c>
      <c r="F112" s="1">
        <v>6118</v>
      </c>
      <c r="G112" s="2">
        <v>174</v>
      </c>
    </row>
    <row r="113" spans="3:7" x14ac:dyDescent="0.3">
      <c r="C113" t="s">
        <v>8</v>
      </c>
      <c r="D113" t="s">
        <v>13</v>
      </c>
      <c r="E113" t="s">
        <v>25</v>
      </c>
      <c r="F113" s="1">
        <v>4725</v>
      </c>
      <c r="G113" s="2">
        <v>174</v>
      </c>
    </row>
    <row r="114" spans="3:7" x14ac:dyDescent="0.3">
      <c r="C114" t="s">
        <v>16</v>
      </c>
      <c r="D114" t="s">
        <v>40</v>
      </c>
      <c r="E114" t="s">
        <v>27</v>
      </c>
      <c r="F114" s="1">
        <v>707</v>
      </c>
      <c r="G114" s="2">
        <v>174</v>
      </c>
    </row>
    <row r="115" spans="3:7" x14ac:dyDescent="0.3">
      <c r="C115" t="s">
        <v>37</v>
      </c>
      <c r="D115" t="s">
        <v>23</v>
      </c>
      <c r="E115" t="s">
        <v>41</v>
      </c>
      <c r="F115" s="1">
        <v>4956</v>
      </c>
      <c r="G115" s="2">
        <v>171</v>
      </c>
    </row>
    <row r="116" spans="3:7" x14ac:dyDescent="0.3">
      <c r="C116" t="s">
        <v>34</v>
      </c>
      <c r="D116" t="s">
        <v>23</v>
      </c>
      <c r="E116" t="s">
        <v>39</v>
      </c>
      <c r="F116" s="1">
        <v>4018</v>
      </c>
      <c r="G116" s="2">
        <v>171</v>
      </c>
    </row>
    <row r="117" spans="3:7" x14ac:dyDescent="0.3">
      <c r="C117" t="s">
        <v>34</v>
      </c>
      <c r="D117" t="s">
        <v>28</v>
      </c>
      <c r="E117" t="s">
        <v>31</v>
      </c>
      <c r="F117" s="1">
        <v>5474</v>
      </c>
      <c r="G117" s="2">
        <v>168</v>
      </c>
    </row>
    <row r="118" spans="3:7" x14ac:dyDescent="0.3">
      <c r="C118" t="s">
        <v>12</v>
      </c>
      <c r="D118" t="s">
        <v>13</v>
      </c>
      <c r="E118" t="s">
        <v>42</v>
      </c>
      <c r="F118" s="1">
        <v>2023</v>
      </c>
      <c r="G118" s="2">
        <v>168</v>
      </c>
    </row>
    <row r="119" spans="3:7" x14ac:dyDescent="0.3">
      <c r="C119" t="s">
        <v>37</v>
      </c>
      <c r="D119" t="s">
        <v>23</v>
      </c>
      <c r="E119" t="s">
        <v>25</v>
      </c>
      <c r="F119" s="1">
        <v>21</v>
      </c>
      <c r="G119" s="2">
        <v>168</v>
      </c>
    </row>
    <row r="120" spans="3:7" x14ac:dyDescent="0.3">
      <c r="C120" t="s">
        <v>37</v>
      </c>
      <c r="D120" t="s">
        <v>19</v>
      </c>
      <c r="E120" t="s">
        <v>38</v>
      </c>
      <c r="F120" s="1">
        <v>3773</v>
      </c>
      <c r="G120" s="2">
        <v>165</v>
      </c>
    </row>
    <row r="121" spans="3:7" x14ac:dyDescent="0.3">
      <c r="C121" t="s">
        <v>36</v>
      </c>
      <c r="D121" t="s">
        <v>23</v>
      </c>
      <c r="E121" t="s">
        <v>33</v>
      </c>
      <c r="F121" s="1">
        <v>9443</v>
      </c>
      <c r="G121" s="2">
        <v>162</v>
      </c>
    </row>
    <row r="122" spans="3:7" x14ac:dyDescent="0.3">
      <c r="C122" t="s">
        <v>8</v>
      </c>
      <c r="D122" t="s">
        <v>40</v>
      </c>
      <c r="E122" t="s">
        <v>31</v>
      </c>
      <c r="F122" s="1">
        <v>4018</v>
      </c>
      <c r="G122" s="2">
        <v>162</v>
      </c>
    </row>
    <row r="123" spans="3:7" x14ac:dyDescent="0.3">
      <c r="C123" t="s">
        <v>37</v>
      </c>
      <c r="D123" t="s">
        <v>19</v>
      </c>
      <c r="E123" t="s">
        <v>44</v>
      </c>
      <c r="F123" s="1">
        <v>973</v>
      </c>
      <c r="G123" s="2">
        <v>162</v>
      </c>
    </row>
    <row r="124" spans="3:7" x14ac:dyDescent="0.3">
      <c r="C124" t="s">
        <v>8</v>
      </c>
      <c r="D124" t="s">
        <v>40</v>
      </c>
      <c r="E124" t="s">
        <v>26</v>
      </c>
      <c r="F124" s="1">
        <v>3794</v>
      </c>
      <c r="G124" s="2">
        <v>159</v>
      </c>
    </row>
    <row r="125" spans="3:7" x14ac:dyDescent="0.3">
      <c r="C125" t="s">
        <v>16</v>
      </c>
      <c r="D125" t="s">
        <v>13</v>
      </c>
      <c r="E125" t="s">
        <v>41</v>
      </c>
      <c r="F125" s="1">
        <v>98</v>
      </c>
      <c r="G125" s="2">
        <v>159</v>
      </c>
    </row>
    <row r="126" spans="3:7" x14ac:dyDescent="0.3">
      <c r="C126" t="s">
        <v>8</v>
      </c>
      <c r="D126" t="s">
        <v>40</v>
      </c>
      <c r="E126" t="s">
        <v>27</v>
      </c>
      <c r="F126" s="1">
        <v>5019</v>
      </c>
      <c r="G126" s="2">
        <v>156</v>
      </c>
    </row>
    <row r="127" spans="3:7" x14ac:dyDescent="0.3">
      <c r="C127" t="s">
        <v>22</v>
      </c>
      <c r="D127" t="s">
        <v>19</v>
      </c>
      <c r="E127" t="s">
        <v>27</v>
      </c>
      <c r="F127" s="1">
        <v>4970</v>
      </c>
      <c r="G127" s="2">
        <v>156</v>
      </c>
    </row>
    <row r="128" spans="3:7" x14ac:dyDescent="0.3">
      <c r="C128" t="s">
        <v>16</v>
      </c>
      <c r="D128" t="s">
        <v>9</v>
      </c>
      <c r="E128" t="s">
        <v>24</v>
      </c>
      <c r="F128" s="1">
        <v>4305</v>
      </c>
      <c r="G128" s="2">
        <v>156</v>
      </c>
    </row>
    <row r="129" spans="3:7" x14ac:dyDescent="0.3">
      <c r="C129" t="s">
        <v>36</v>
      </c>
      <c r="D129" t="s">
        <v>28</v>
      </c>
      <c r="E129" t="s">
        <v>38</v>
      </c>
      <c r="F129" s="1">
        <v>4417</v>
      </c>
      <c r="G129" s="2">
        <v>153</v>
      </c>
    </row>
    <row r="130" spans="3:7" x14ac:dyDescent="0.3">
      <c r="C130" t="s">
        <v>16</v>
      </c>
      <c r="D130" t="s">
        <v>40</v>
      </c>
      <c r="E130" t="s">
        <v>44</v>
      </c>
      <c r="F130" s="1">
        <v>14329</v>
      </c>
      <c r="G130" s="2">
        <v>150</v>
      </c>
    </row>
    <row r="131" spans="3:7" x14ac:dyDescent="0.3">
      <c r="C131" t="s">
        <v>12</v>
      </c>
      <c r="D131" t="s">
        <v>19</v>
      </c>
      <c r="E131" t="s">
        <v>38</v>
      </c>
      <c r="F131" s="1">
        <v>5019</v>
      </c>
      <c r="G131" s="2">
        <v>150</v>
      </c>
    </row>
    <row r="132" spans="3:7" x14ac:dyDescent="0.3">
      <c r="C132" t="s">
        <v>22</v>
      </c>
      <c r="D132" t="s">
        <v>40</v>
      </c>
      <c r="E132" t="s">
        <v>27</v>
      </c>
      <c r="F132" s="1">
        <v>3759</v>
      </c>
      <c r="G132" s="2">
        <v>150</v>
      </c>
    </row>
    <row r="133" spans="3:7" x14ac:dyDescent="0.3">
      <c r="C133" t="s">
        <v>12</v>
      </c>
      <c r="D133" t="s">
        <v>9</v>
      </c>
      <c r="E133" t="s">
        <v>10</v>
      </c>
      <c r="F133" s="1">
        <v>42</v>
      </c>
      <c r="G133" s="2">
        <v>150</v>
      </c>
    </row>
    <row r="134" spans="3:7" x14ac:dyDescent="0.3">
      <c r="C134" t="s">
        <v>16</v>
      </c>
      <c r="D134" t="s">
        <v>13</v>
      </c>
      <c r="E134" t="s">
        <v>17</v>
      </c>
      <c r="F134" s="1">
        <v>959</v>
      </c>
      <c r="G134" s="2">
        <v>147</v>
      </c>
    </row>
    <row r="135" spans="3:7" x14ac:dyDescent="0.3">
      <c r="C135" t="s">
        <v>36</v>
      </c>
      <c r="D135" t="s">
        <v>23</v>
      </c>
      <c r="E135" t="s">
        <v>44</v>
      </c>
      <c r="F135" s="1">
        <v>6027</v>
      </c>
      <c r="G135" s="2">
        <v>144</v>
      </c>
    </row>
    <row r="136" spans="3:7" x14ac:dyDescent="0.3">
      <c r="C136" t="s">
        <v>37</v>
      </c>
      <c r="D136" t="s">
        <v>9</v>
      </c>
      <c r="E136" t="s">
        <v>27</v>
      </c>
      <c r="F136" s="1">
        <v>3983</v>
      </c>
      <c r="G136" s="2">
        <v>144</v>
      </c>
    </row>
    <row r="137" spans="3:7" x14ac:dyDescent="0.3">
      <c r="C137" t="s">
        <v>16</v>
      </c>
      <c r="D137" t="s">
        <v>13</v>
      </c>
      <c r="E137" t="s">
        <v>43</v>
      </c>
      <c r="F137" s="1">
        <v>2429</v>
      </c>
      <c r="G137" s="2">
        <v>144</v>
      </c>
    </row>
    <row r="138" spans="3:7" x14ac:dyDescent="0.3">
      <c r="C138" t="s">
        <v>18</v>
      </c>
      <c r="D138" t="s">
        <v>40</v>
      </c>
      <c r="E138" t="s">
        <v>30</v>
      </c>
      <c r="F138" s="1">
        <v>336</v>
      </c>
      <c r="G138" s="2">
        <v>144</v>
      </c>
    </row>
    <row r="139" spans="3:7" x14ac:dyDescent="0.3">
      <c r="C139" t="s">
        <v>45</v>
      </c>
      <c r="D139" t="s">
        <v>28</v>
      </c>
      <c r="E139" t="s">
        <v>30</v>
      </c>
      <c r="F139" s="1">
        <v>2205</v>
      </c>
      <c r="G139" s="2">
        <v>141</v>
      </c>
    </row>
    <row r="140" spans="3:7" x14ac:dyDescent="0.3">
      <c r="C140" t="s">
        <v>36</v>
      </c>
      <c r="D140" t="s">
        <v>23</v>
      </c>
      <c r="E140" t="s">
        <v>30</v>
      </c>
      <c r="F140" s="1">
        <v>1568</v>
      </c>
      <c r="G140" s="2">
        <v>141</v>
      </c>
    </row>
    <row r="141" spans="3:7" x14ac:dyDescent="0.3">
      <c r="C141" t="s">
        <v>36</v>
      </c>
      <c r="D141" t="s">
        <v>9</v>
      </c>
      <c r="E141" t="s">
        <v>20</v>
      </c>
      <c r="F141" s="1">
        <v>11571</v>
      </c>
      <c r="G141" s="2">
        <v>138</v>
      </c>
    </row>
    <row r="142" spans="3:7" x14ac:dyDescent="0.3">
      <c r="C142" t="s">
        <v>32</v>
      </c>
      <c r="D142" t="s">
        <v>40</v>
      </c>
      <c r="E142" t="s">
        <v>33</v>
      </c>
      <c r="F142" s="1">
        <v>2205</v>
      </c>
      <c r="G142" s="2">
        <v>138</v>
      </c>
    </row>
    <row r="143" spans="3:7" x14ac:dyDescent="0.3">
      <c r="C143" t="s">
        <v>8</v>
      </c>
      <c r="D143" t="s">
        <v>40</v>
      </c>
      <c r="E143" t="s">
        <v>43</v>
      </c>
      <c r="F143" s="1">
        <v>2289</v>
      </c>
      <c r="G143" s="2">
        <v>135</v>
      </c>
    </row>
    <row r="144" spans="3:7" x14ac:dyDescent="0.3">
      <c r="C144" t="s">
        <v>22</v>
      </c>
      <c r="D144" t="s">
        <v>19</v>
      </c>
      <c r="E144" t="s">
        <v>42</v>
      </c>
      <c r="F144" s="1">
        <v>1400</v>
      </c>
      <c r="G144" s="2">
        <v>135</v>
      </c>
    </row>
    <row r="145" spans="3:7" x14ac:dyDescent="0.3">
      <c r="C145" t="s">
        <v>22</v>
      </c>
      <c r="D145" t="s">
        <v>28</v>
      </c>
      <c r="E145" t="s">
        <v>26</v>
      </c>
      <c r="F145" s="1">
        <v>959</v>
      </c>
      <c r="G145" s="2">
        <v>135</v>
      </c>
    </row>
    <row r="146" spans="3:7" x14ac:dyDescent="0.3">
      <c r="C146" t="s">
        <v>8</v>
      </c>
      <c r="D146" t="s">
        <v>23</v>
      </c>
      <c r="E146" t="s">
        <v>42</v>
      </c>
      <c r="F146" s="1">
        <v>0</v>
      </c>
      <c r="G146" s="2">
        <v>135</v>
      </c>
    </row>
    <row r="147" spans="3:7" x14ac:dyDescent="0.3">
      <c r="C147" t="s">
        <v>18</v>
      </c>
      <c r="D147" t="s">
        <v>13</v>
      </c>
      <c r="E147" t="s">
        <v>43</v>
      </c>
      <c r="F147" s="1">
        <v>847</v>
      </c>
      <c r="G147" s="2">
        <v>129</v>
      </c>
    </row>
    <row r="148" spans="3:7" x14ac:dyDescent="0.3">
      <c r="C148" t="s">
        <v>45</v>
      </c>
      <c r="D148" t="s">
        <v>28</v>
      </c>
      <c r="E148" t="s">
        <v>17</v>
      </c>
      <c r="F148" s="1">
        <v>6860</v>
      </c>
      <c r="G148" s="2">
        <v>126</v>
      </c>
    </row>
    <row r="149" spans="3:7" x14ac:dyDescent="0.3">
      <c r="C149" t="s">
        <v>18</v>
      </c>
      <c r="D149" t="s">
        <v>40</v>
      </c>
      <c r="E149" t="s">
        <v>38</v>
      </c>
      <c r="F149" s="1">
        <v>4935</v>
      </c>
      <c r="G149" s="2">
        <v>126</v>
      </c>
    </row>
    <row r="150" spans="3:7" x14ac:dyDescent="0.3">
      <c r="C150" t="s">
        <v>36</v>
      </c>
      <c r="D150" t="s">
        <v>23</v>
      </c>
      <c r="E150" t="s">
        <v>26</v>
      </c>
      <c r="F150" s="1">
        <v>4018</v>
      </c>
      <c r="G150" s="2">
        <v>126</v>
      </c>
    </row>
    <row r="151" spans="3:7" x14ac:dyDescent="0.3">
      <c r="C151" t="s">
        <v>8</v>
      </c>
      <c r="D151" t="s">
        <v>13</v>
      </c>
      <c r="E151" t="s">
        <v>42</v>
      </c>
      <c r="F151" s="1">
        <v>1617</v>
      </c>
      <c r="G151" s="2">
        <v>126</v>
      </c>
    </row>
    <row r="152" spans="3:7" x14ac:dyDescent="0.3">
      <c r="C152" t="s">
        <v>12</v>
      </c>
      <c r="D152" t="s">
        <v>13</v>
      </c>
      <c r="E152" t="s">
        <v>26</v>
      </c>
      <c r="F152" s="1">
        <v>357</v>
      </c>
      <c r="G152" s="2">
        <v>126</v>
      </c>
    </row>
    <row r="153" spans="3:7" x14ac:dyDescent="0.3">
      <c r="C153" t="s">
        <v>22</v>
      </c>
      <c r="D153" t="s">
        <v>40</v>
      </c>
      <c r="E153" t="s">
        <v>14</v>
      </c>
      <c r="F153" s="1">
        <v>6734</v>
      </c>
      <c r="G153" s="2">
        <v>123</v>
      </c>
    </row>
    <row r="154" spans="3:7" x14ac:dyDescent="0.3">
      <c r="C154" t="s">
        <v>22</v>
      </c>
      <c r="D154" t="s">
        <v>13</v>
      </c>
      <c r="E154" t="s">
        <v>10</v>
      </c>
      <c r="F154" s="1">
        <v>4781</v>
      </c>
      <c r="G154" s="2">
        <v>123</v>
      </c>
    </row>
    <row r="155" spans="3:7" x14ac:dyDescent="0.3">
      <c r="C155" t="s">
        <v>18</v>
      </c>
      <c r="D155" t="s">
        <v>9</v>
      </c>
      <c r="E155" t="s">
        <v>33</v>
      </c>
      <c r="F155" s="1">
        <v>3388</v>
      </c>
      <c r="G155" s="2">
        <v>123</v>
      </c>
    </row>
    <row r="156" spans="3:7" x14ac:dyDescent="0.3">
      <c r="C156" t="s">
        <v>22</v>
      </c>
      <c r="D156" t="s">
        <v>28</v>
      </c>
      <c r="E156" t="s">
        <v>11</v>
      </c>
      <c r="F156" s="1">
        <v>2317</v>
      </c>
      <c r="G156" s="2">
        <v>123</v>
      </c>
    </row>
    <row r="157" spans="3:7" x14ac:dyDescent="0.3">
      <c r="C157" t="s">
        <v>45</v>
      </c>
      <c r="D157" t="s">
        <v>28</v>
      </c>
      <c r="E157" t="s">
        <v>11</v>
      </c>
      <c r="F157" s="1">
        <v>63</v>
      </c>
      <c r="G157" s="2">
        <v>123</v>
      </c>
    </row>
    <row r="158" spans="3:7" x14ac:dyDescent="0.3">
      <c r="C158" t="s">
        <v>22</v>
      </c>
      <c r="D158" t="s">
        <v>19</v>
      </c>
      <c r="E158" t="s">
        <v>17</v>
      </c>
      <c r="F158" s="1">
        <v>10073</v>
      </c>
      <c r="G158" s="2">
        <v>120</v>
      </c>
    </row>
    <row r="159" spans="3:7" x14ac:dyDescent="0.3">
      <c r="C159" t="s">
        <v>36</v>
      </c>
      <c r="D159" t="s">
        <v>40</v>
      </c>
      <c r="E159" t="s">
        <v>31</v>
      </c>
      <c r="F159" s="1">
        <v>7511</v>
      </c>
      <c r="G159" s="2">
        <v>120</v>
      </c>
    </row>
    <row r="160" spans="3:7" x14ac:dyDescent="0.3">
      <c r="C160" t="s">
        <v>16</v>
      </c>
      <c r="D160" t="s">
        <v>28</v>
      </c>
      <c r="E160" t="s">
        <v>25</v>
      </c>
      <c r="F160" s="1">
        <v>2646</v>
      </c>
      <c r="G160" s="2">
        <v>120</v>
      </c>
    </row>
    <row r="161" spans="3:7" x14ac:dyDescent="0.3">
      <c r="C161" t="s">
        <v>37</v>
      </c>
      <c r="D161" t="s">
        <v>40</v>
      </c>
      <c r="E161" t="s">
        <v>38</v>
      </c>
      <c r="F161" s="1">
        <v>2212</v>
      </c>
      <c r="G161" s="2">
        <v>117</v>
      </c>
    </row>
    <row r="162" spans="3:7" x14ac:dyDescent="0.3">
      <c r="C162" t="s">
        <v>32</v>
      </c>
      <c r="D162" t="s">
        <v>19</v>
      </c>
      <c r="E162" t="s">
        <v>29</v>
      </c>
      <c r="F162" s="1">
        <v>2149</v>
      </c>
      <c r="G162" s="2">
        <v>117</v>
      </c>
    </row>
    <row r="163" spans="3:7" x14ac:dyDescent="0.3">
      <c r="C163" t="s">
        <v>36</v>
      </c>
      <c r="D163" t="s">
        <v>23</v>
      </c>
      <c r="E163" t="s">
        <v>25</v>
      </c>
      <c r="F163" s="1">
        <v>2016</v>
      </c>
      <c r="G163" s="2">
        <v>117</v>
      </c>
    </row>
    <row r="164" spans="3:7" x14ac:dyDescent="0.3">
      <c r="C164" t="s">
        <v>32</v>
      </c>
      <c r="D164" t="s">
        <v>13</v>
      </c>
      <c r="E164" t="s">
        <v>39</v>
      </c>
      <c r="F164" s="1">
        <v>2793</v>
      </c>
      <c r="G164" s="2">
        <v>114</v>
      </c>
    </row>
    <row r="165" spans="3:7" x14ac:dyDescent="0.3">
      <c r="C165" t="s">
        <v>16</v>
      </c>
      <c r="D165" t="s">
        <v>19</v>
      </c>
      <c r="E165" t="s">
        <v>24</v>
      </c>
      <c r="F165" s="1">
        <v>2142</v>
      </c>
      <c r="G165" s="2">
        <v>114</v>
      </c>
    </row>
    <row r="166" spans="3:7" x14ac:dyDescent="0.3">
      <c r="C166" t="s">
        <v>8</v>
      </c>
      <c r="D166" t="s">
        <v>9</v>
      </c>
      <c r="E166" t="s">
        <v>10</v>
      </c>
      <c r="F166" s="1">
        <v>1624</v>
      </c>
      <c r="G166" s="2">
        <v>114</v>
      </c>
    </row>
    <row r="167" spans="3:7" x14ac:dyDescent="0.3">
      <c r="C167" t="s">
        <v>32</v>
      </c>
      <c r="D167" t="s">
        <v>9</v>
      </c>
      <c r="E167" t="s">
        <v>27</v>
      </c>
      <c r="F167" s="1">
        <v>4487</v>
      </c>
      <c r="G167" s="2">
        <v>111</v>
      </c>
    </row>
    <row r="168" spans="3:7" x14ac:dyDescent="0.3">
      <c r="C168" t="s">
        <v>34</v>
      </c>
      <c r="D168" t="s">
        <v>19</v>
      </c>
      <c r="E168" t="s">
        <v>10</v>
      </c>
      <c r="F168" s="1">
        <v>1526</v>
      </c>
      <c r="G168" s="2">
        <v>105</v>
      </c>
    </row>
    <row r="169" spans="3:7" x14ac:dyDescent="0.3">
      <c r="C169" t="s">
        <v>18</v>
      </c>
      <c r="D169" t="s">
        <v>9</v>
      </c>
      <c r="E169" t="s">
        <v>39</v>
      </c>
      <c r="F169" s="1">
        <v>6398</v>
      </c>
      <c r="G169" s="2">
        <v>102</v>
      </c>
    </row>
    <row r="170" spans="3:7" x14ac:dyDescent="0.3">
      <c r="C170" t="s">
        <v>8</v>
      </c>
      <c r="D170" t="s">
        <v>28</v>
      </c>
      <c r="E170" t="s">
        <v>17</v>
      </c>
      <c r="F170" s="1">
        <v>6125</v>
      </c>
      <c r="G170" s="2">
        <v>102</v>
      </c>
    </row>
    <row r="171" spans="3:7" x14ac:dyDescent="0.3">
      <c r="C171" t="s">
        <v>16</v>
      </c>
      <c r="D171" t="s">
        <v>28</v>
      </c>
      <c r="E171" t="s">
        <v>24</v>
      </c>
      <c r="F171" s="1">
        <v>3850</v>
      </c>
      <c r="G171" s="2">
        <v>102</v>
      </c>
    </row>
    <row r="172" spans="3:7" x14ac:dyDescent="0.3">
      <c r="C172" t="s">
        <v>34</v>
      </c>
      <c r="D172" t="s">
        <v>40</v>
      </c>
      <c r="E172" t="s">
        <v>42</v>
      </c>
      <c r="F172" s="1">
        <v>2891</v>
      </c>
      <c r="G172" s="2">
        <v>102</v>
      </c>
    </row>
    <row r="173" spans="3:7" x14ac:dyDescent="0.3">
      <c r="C173" t="s">
        <v>37</v>
      </c>
      <c r="D173" t="s">
        <v>23</v>
      </c>
      <c r="E173" t="s">
        <v>44</v>
      </c>
      <c r="F173" s="1">
        <v>1652</v>
      </c>
      <c r="G173" s="2">
        <v>102</v>
      </c>
    </row>
    <row r="174" spans="3:7" x14ac:dyDescent="0.3">
      <c r="C174" t="s">
        <v>22</v>
      </c>
      <c r="D174" t="s">
        <v>9</v>
      </c>
      <c r="E174" t="s">
        <v>20</v>
      </c>
      <c r="F174" s="1">
        <v>1505</v>
      </c>
      <c r="G174" s="2">
        <v>102</v>
      </c>
    </row>
    <row r="175" spans="3:7" x14ac:dyDescent="0.3">
      <c r="C175" t="s">
        <v>16</v>
      </c>
      <c r="D175" t="s">
        <v>28</v>
      </c>
      <c r="E175" t="s">
        <v>41</v>
      </c>
      <c r="F175" s="1">
        <v>2436</v>
      </c>
      <c r="G175" s="2">
        <v>99</v>
      </c>
    </row>
    <row r="176" spans="3:7" x14ac:dyDescent="0.3">
      <c r="C176" t="s">
        <v>18</v>
      </c>
      <c r="D176" t="s">
        <v>13</v>
      </c>
      <c r="E176" t="s">
        <v>31</v>
      </c>
      <c r="F176" s="1">
        <v>609</v>
      </c>
      <c r="G176" s="2">
        <v>99</v>
      </c>
    </row>
    <row r="177" spans="3:7" x14ac:dyDescent="0.3">
      <c r="C177" t="s">
        <v>16</v>
      </c>
      <c r="D177" t="s">
        <v>9</v>
      </c>
      <c r="E177" t="s">
        <v>33</v>
      </c>
      <c r="F177" s="1">
        <v>7273</v>
      </c>
      <c r="G177" s="2">
        <v>96</v>
      </c>
    </row>
    <row r="178" spans="3:7" x14ac:dyDescent="0.3">
      <c r="C178" t="s">
        <v>45</v>
      </c>
      <c r="D178" t="s">
        <v>13</v>
      </c>
      <c r="E178" t="s">
        <v>15</v>
      </c>
      <c r="F178" s="1">
        <v>3472</v>
      </c>
      <c r="G178" s="2">
        <v>96</v>
      </c>
    </row>
    <row r="179" spans="3:7" x14ac:dyDescent="0.3">
      <c r="C179" t="s">
        <v>32</v>
      </c>
      <c r="D179" t="s">
        <v>40</v>
      </c>
      <c r="E179" t="s">
        <v>24</v>
      </c>
      <c r="F179" s="1">
        <v>1568</v>
      </c>
      <c r="G179" s="2">
        <v>96</v>
      </c>
    </row>
    <row r="180" spans="3:7" x14ac:dyDescent="0.3">
      <c r="C180" t="s">
        <v>8</v>
      </c>
      <c r="D180" t="s">
        <v>9</v>
      </c>
      <c r="E180" t="s">
        <v>43</v>
      </c>
      <c r="F180" s="1">
        <v>6132</v>
      </c>
      <c r="G180" s="2">
        <v>93</v>
      </c>
    </row>
    <row r="181" spans="3:7" x14ac:dyDescent="0.3">
      <c r="C181" t="s">
        <v>37</v>
      </c>
      <c r="D181" t="s">
        <v>40</v>
      </c>
      <c r="E181" t="s">
        <v>27</v>
      </c>
      <c r="F181" s="1">
        <v>2919</v>
      </c>
      <c r="G181" s="2">
        <v>93</v>
      </c>
    </row>
    <row r="182" spans="3:7" x14ac:dyDescent="0.3">
      <c r="C182" t="s">
        <v>16</v>
      </c>
      <c r="D182" t="s">
        <v>9</v>
      </c>
      <c r="E182" t="s">
        <v>38</v>
      </c>
      <c r="F182" s="1">
        <v>2737</v>
      </c>
      <c r="G182" s="2">
        <v>93</v>
      </c>
    </row>
    <row r="183" spans="3:7" x14ac:dyDescent="0.3">
      <c r="C183" t="s">
        <v>34</v>
      </c>
      <c r="D183" t="s">
        <v>40</v>
      </c>
      <c r="E183" t="s">
        <v>26</v>
      </c>
      <c r="F183" s="1">
        <v>1652</v>
      </c>
      <c r="G183" s="2">
        <v>93</v>
      </c>
    </row>
    <row r="184" spans="3:7" x14ac:dyDescent="0.3">
      <c r="C184" t="s">
        <v>45</v>
      </c>
      <c r="D184" t="s">
        <v>40</v>
      </c>
      <c r="E184" t="s">
        <v>24</v>
      </c>
      <c r="F184" s="1">
        <v>1428</v>
      </c>
      <c r="G184" s="2">
        <v>93</v>
      </c>
    </row>
    <row r="185" spans="3:7" x14ac:dyDescent="0.3">
      <c r="C185" t="s">
        <v>8</v>
      </c>
      <c r="D185" t="s">
        <v>19</v>
      </c>
      <c r="E185" t="s">
        <v>26</v>
      </c>
      <c r="F185" s="1">
        <v>9772</v>
      </c>
      <c r="G185" s="2">
        <v>90</v>
      </c>
    </row>
    <row r="186" spans="3:7" x14ac:dyDescent="0.3">
      <c r="C186" t="s">
        <v>16</v>
      </c>
      <c r="D186" t="s">
        <v>40</v>
      </c>
      <c r="E186" t="s">
        <v>38</v>
      </c>
      <c r="F186" s="1">
        <v>8155</v>
      </c>
      <c r="G186" s="2">
        <v>90</v>
      </c>
    </row>
    <row r="187" spans="3:7" x14ac:dyDescent="0.3">
      <c r="C187" t="s">
        <v>8</v>
      </c>
      <c r="D187" t="s">
        <v>28</v>
      </c>
      <c r="E187" t="s">
        <v>24</v>
      </c>
      <c r="F187" s="1">
        <v>2541</v>
      </c>
      <c r="G187" s="2">
        <v>90</v>
      </c>
    </row>
    <row r="188" spans="3:7" x14ac:dyDescent="0.3">
      <c r="C188" t="s">
        <v>16</v>
      </c>
      <c r="D188" t="s">
        <v>28</v>
      </c>
      <c r="E188" t="s">
        <v>26</v>
      </c>
      <c r="F188" s="1">
        <v>9506</v>
      </c>
      <c r="G188" s="2">
        <v>87</v>
      </c>
    </row>
    <row r="189" spans="3:7" x14ac:dyDescent="0.3">
      <c r="C189" t="s">
        <v>22</v>
      </c>
      <c r="D189" t="s">
        <v>9</v>
      </c>
      <c r="E189" t="s">
        <v>29</v>
      </c>
      <c r="F189" s="1">
        <v>7693</v>
      </c>
      <c r="G189" s="2">
        <v>87</v>
      </c>
    </row>
    <row r="190" spans="3:7" x14ac:dyDescent="0.3">
      <c r="C190" t="s">
        <v>45</v>
      </c>
      <c r="D190" t="s">
        <v>40</v>
      </c>
      <c r="E190" t="s">
        <v>27</v>
      </c>
      <c r="F190" s="1">
        <v>700</v>
      </c>
      <c r="G190" s="2">
        <v>87</v>
      </c>
    </row>
    <row r="191" spans="3:7" x14ac:dyDescent="0.3">
      <c r="C191" t="s">
        <v>8</v>
      </c>
      <c r="D191" t="s">
        <v>28</v>
      </c>
      <c r="E191" t="s">
        <v>41</v>
      </c>
      <c r="F191" s="1">
        <v>609</v>
      </c>
      <c r="G191" s="2">
        <v>87</v>
      </c>
    </row>
    <row r="192" spans="3:7" x14ac:dyDescent="0.3">
      <c r="C192" t="s">
        <v>12</v>
      </c>
      <c r="D192" t="s">
        <v>9</v>
      </c>
      <c r="E192" t="s">
        <v>35</v>
      </c>
      <c r="F192" s="1">
        <v>434</v>
      </c>
      <c r="G192" s="2">
        <v>87</v>
      </c>
    </row>
    <row r="193" spans="3:7" x14ac:dyDescent="0.3">
      <c r="C193" t="s">
        <v>32</v>
      </c>
      <c r="D193" t="s">
        <v>19</v>
      </c>
      <c r="E193" t="s">
        <v>14</v>
      </c>
      <c r="F193" s="1">
        <v>280</v>
      </c>
      <c r="G193" s="2">
        <v>87</v>
      </c>
    </row>
    <row r="194" spans="3:7" x14ac:dyDescent="0.3">
      <c r="C194" t="s">
        <v>18</v>
      </c>
      <c r="D194" t="s">
        <v>19</v>
      </c>
      <c r="E194" t="s">
        <v>14</v>
      </c>
      <c r="F194" s="1">
        <v>10304</v>
      </c>
      <c r="G194" s="2">
        <v>84</v>
      </c>
    </row>
    <row r="195" spans="3:7" x14ac:dyDescent="0.3">
      <c r="C195" t="s">
        <v>34</v>
      </c>
      <c r="D195" t="s">
        <v>13</v>
      </c>
      <c r="E195" t="s">
        <v>30</v>
      </c>
      <c r="F195" s="1">
        <v>490</v>
      </c>
      <c r="G195" s="2">
        <v>84</v>
      </c>
    </row>
    <row r="196" spans="3:7" x14ac:dyDescent="0.3">
      <c r="C196" t="s">
        <v>12</v>
      </c>
      <c r="D196" t="s">
        <v>28</v>
      </c>
      <c r="E196" t="s">
        <v>30</v>
      </c>
      <c r="F196" s="1">
        <v>168</v>
      </c>
      <c r="G196" s="2">
        <v>84</v>
      </c>
    </row>
    <row r="197" spans="3:7" x14ac:dyDescent="0.3">
      <c r="C197" t="s">
        <v>36</v>
      </c>
      <c r="D197" t="s">
        <v>23</v>
      </c>
      <c r="E197" t="s">
        <v>43</v>
      </c>
      <c r="F197" s="1">
        <v>7812</v>
      </c>
      <c r="G197" s="2">
        <v>81</v>
      </c>
    </row>
    <row r="198" spans="3:7" x14ac:dyDescent="0.3">
      <c r="C198" t="s">
        <v>34</v>
      </c>
      <c r="D198" t="s">
        <v>23</v>
      </c>
      <c r="E198" t="s">
        <v>30</v>
      </c>
      <c r="F198" s="1">
        <v>6909</v>
      </c>
      <c r="G198" s="2">
        <v>81</v>
      </c>
    </row>
    <row r="199" spans="3:7" x14ac:dyDescent="0.3">
      <c r="C199" t="s">
        <v>12</v>
      </c>
      <c r="D199" t="s">
        <v>13</v>
      </c>
      <c r="E199" t="s">
        <v>10</v>
      </c>
      <c r="F199" s="1">
        <v>3598</v>
      </c>
      <c r="G199" s="2">
        <v>81</v>
      </c>
    </row>
    <row r="200" spans="3:7" x14ac:dyDescent="0.3">
      <c r="C200" t="s">
        <v>22</v>
      </c>
      <c r="D200" t="s">
        <v>9</v>
      </c>
      <c r="E200" t="s">
        <v>10</v>
      </c>
      <c r="F200" s="1">
        <v>560</v>
      </c>
      <c r="G200" s="2">
        <v>81</v>
      </c>
    </row>
    <row r="201" spans="3:7" x14ac:dyDescent="0.3">
      <c r="C201" t="s">
        <v>12</v>
      </c>
      <c r="D201" t="s">
        <v>28</v>
      </c>
      <c r="E201" t="s">
        <v>35</v>
      </c>
      <c r="F201" s="1">
        <v>6433</v>
      </c>
      <c r="G201" s="2">
        <v>78</v>
      </c>
    </row>
    <row r="202" spans="3:7" x14ac:dyDescent="0.3">
      <c r="C202" t="s">
        <v>37</v>
      </c>
      <c r="D202" t="s">
        <v>13</v>
      </c>
      <c r="E202" t="s">
        <v>38</v>
      </c>
      <c r="F202" s="1">
        <v>2023</v>
      </c>
      <c r="G202" s="2">
        <v>78</v>
      </c>
    </row>
    <row r="203" spans="3:7" x14ac:dyDescent="0.3">
      <c r="C203" t="s">
        <v>36</v>
      </c>
      <c r="D203" t="s">
        <v>19</v>
      </c>
      <c r="E203" t="s">
        <v>42</v>
      </c>
      <c r="F203" s="1">
        <v>8211</v>
      </c>
      <c r="G203" s="2">
        <v>75</v>
      </c>
    </row>
    <row r="204" spans="3:7" x14ac:dyDescent="0.3">
      <c r="C204" t="s">
        <v>22</v>
      </c>
      <c r="D204" t="s">
        <v>40</v>
      </c>
      <c r="E204" t="s">
        <v>42</v>
      </c>
      <c r="F204" s="1">
        <v>3339</v>
      </c>
      <c r="G204" s="2">
        <v>75</v>
      </c>
    </row>
    <row r="205" spans="3:7" x14ac:dyDescent="0.3">
      <c r="C205" t="s">
        <v>32</v>
      </c>
      <c r="D205" t="s">
        <v>40</v>
      </c>
      <c r="E205" t="s">
        <v>14</v>
      </c>
      <c r="F205" s="1">
        <v>3262</v>
      </c>
      <c r="G205" s="2">
        <v>75</v>
      </c>
    </row>
    <row r="206" spans="3:7" x14ac:dyDescent="0.3">
      <c r="C206" t="s">
        <v>8</v>
      </c>
      <c r="D206" t="s">
        <v>40</v>
      </c>
      <c r="E206" t="s">
        <v>38</v>
      </c>
      <c r="F206" s="1">
        <v>2779</v>
      </c>
      <c r="G206" s="2">
        <v>75</v>
      </c>
    </row>
    <row r="207" spans="3:7" x14ac:dyDescent="0.3">
      <c r="C207" t="s">
        <v>22</v>
      </c>
      <c r="D207" t="s">
        <v>40</v>
      </c>
      <c r="E207" t="s">
        <v>25</v>
      </c>
      <c r="F207" s="1">
        <v>2219</v>
      </c>
      <c r="G207" s="2">
        <v>75</v>
      </c>
    </row>
    <row r="208" spans="3:7" x14ac:dyDescent="0.3">
      <c r="C208" t="s">
        <v>32</v>
      </c>
      <c r="D208" t="s">
        <v>28</v>
      </c>
      <c r="E208" t="s">
        <v>15</v>
      </c>
      <c r="F208" s="1">
        <v>1281</v>
      </c>
      <c r="G208" s="2">
        <v>75</v>
      </c>
    </row>
    <row r="209" spans="3:7" x14ac:dyDescent="0.3">
      <c r="C209" t="s">
        <v>45</v>
      </c>
      <c r="D209" t="s">
        <v>19</v>
      </c>
      <c r="E209" t="s">
        <v>11</v>
      </c>
      <c r="F209" s="1">
        <v>945</v>
      </c>
      <c r="G209" s="2">
        <v>75</v>
      </c>
    </row>
    <row r="210" spans="3:7" x14ac:dyDescent="0.3">
      <c r="C210" t="s">
        <v>34</v>
      </c>
      <c r="D210" t="s">
        <v>9</v>
      </c>
      <c r="E210" t="s">
        <v>30</v>
      </c>
      <c r="F210" s="1">
        <v>518</v>
      </c>
      <c r="G210" s="2">
        <v>75</v>
      </c>
    </row>
    <row r="211" spans="3:7" x14ac:dyDescent="0.3">
      <c r="C211" t="s">
        <v>22</v>
      </c>
      <c r="D211" t="s">
        <v>28</v>
      </c>
      <c r="E211" t="s">
        <v>24</v>
      </c>
      <c r="F211" s="1">
        <v>469</v>
      </c>
      <c r="G211" s="2">
        <v>75</v>
      </c>
    </row>
    <row r="212" spans="3:7" x14ac:dyDescent="0.3">
      <c r="C212" t="s">
        <v>8</v>
      </c>
      <c r="D212" t="s">
        <v>9</v>
      </c>
      <c r="E212" t="s">
        <v>42</v>
      </c>
      <c r="F212" s="1">
        <v>9002</v>
      </c>
      <c r="G212" s="2">
        <v>72</v>
      </c>
    </row>
    <row r="213" spans="3:7" x14ac:dyDescent="0.3">
      <c r="C213" t="s">
        <v>18</v>
      </c>
      <c r="D213" t="s">
        <v>23</v>
      </c>
      <c r="E213" t="s">
        <v>15</v>
      </c>
      <c r="F213" s="1">
        <v>3976</v>
      </c>
      <c r="G213" s="2">
        <v>72</v>
      </c>
    </row>
    <row r="214" spans="3:7" x14ac:dyDescent="0.3">
      <c r="C214" t="s">
        <v>16</v>
      </c>
      <c r="D214" t="s">
        <v>23</v>
      </c>
      <c r="E214" t="s">
        <v>24</v>
      </c>
      <c r="F214" s="1">
        <v>3192</v>
      </c>
      <c r="G214" s="2">
        <v>72</v>
      </c>
    </row>
    <row r="215" spans="3:7" x14ac:dyDescent="0.3">
      <c r="C215" t="s">
        <v>45</v>
      </c>
      <c r="D215" t="s">
        <v>19</v>
      </c>
      <c r="E215" t="s">
        <v>43</v>
      </c>
      <c r="F215" s="1">
        <v>1407</v>
      </c>
      <c r="G215" s="2">
        <v>72</v>
      </c>
    </row>
    <row r="216" spans="3:7" x14ac:dyDescent="0.3">
      <c r="C216" t="s">
        <v>18</v>
      </c>
      <c r="D216" t="s">
        <v>13</v>
      </c>
      <c r="E216" t="s">
        <v>11</v>
      </c>
      <c r="F216" s="1">
        <v>4760</v>
      </c>
      <c r="G216" s="2">
        <v>69</v>
      </c>
    </row>
    <row r="217" spans="3:7" x14ac:dyDescent="0.3">
      <c r="C217" t="s">
        <v>37</v>
      </c>
      <c r="D217" t="s">
        <v>13</v>
      </c>
      <c r="E217" t="s">
        <v>42</v>
      </c>
      <c r="F217" s="1">
        <v>2114</v>
      </c>
      <c r="G217" s="2">
        <v>66</v>
      </c>
    </row>
    <row r="218" spans="3:7" x14ac:dyDescent="0.3">
      <c r="C218" t="s">
        <v>34</v>
      </c>
      <c r="D218" t="s">
        <v>19</v>
      </c>
      <c r="E218" t="s">
        <v>11</v>
      </c>
      <c r="F218" s="1">
        <v>6146</v>
      </c>
      <c r="G218" s="2">
        <v>63</v>
      </c>
    </row>
    <row r="219" spans="3:7" x14ac:dyDescent="0.3">
      <c r="C219" t="s">
        <v>32</v>
      </c>
      <c r="D219" t="s">
        <v>13</v>
      </c>
      <c r="E219" t="s">
        <v>15</v>
      </c>
      <c r="F219" s="1">
        <v>4606</v>
      </c>
      <c r="G219" s="2">
        <v>63</v>
      </c>
    </row>
    <row r="220" spans="3:7" x14ac:dyDescent="0.3">
      <c r="C220" t="s">
        <v>12</v>
      </c>
      <c r="D220" t="s">
        <v>28</v>
      </c>
      <c r="E220" t="s">
        <v>43</v>
      </c>
      <c r="F220" s="1">
        <v>2268</v>
      </c>
      <c r="G220" s="2">
        <v>63</v>
      </c>
    </row>
    <row r="221" spans="3:7" x14ac:dyDescent="0.3">
      <c r="C221" t="s">
        <v>22</v>
      </c>
      <c r="D221" t="s">
        <v>23</v>
      </c>
      <c r="E221" t="s">
        <v>10</v>
      </c>
      <c r="F221" s="1">
        <v>1638</v>
      </c>
      <c r="G221" s="2">
        <v>63</v>
      </c>
    </row>
    <row r="222" spans="3:7" x14ac:dyDescent="0.3">
      <c r="C222" t="s">
        <v>22</v>
      </c>
      <c r="D222" t="s">
        <v>19</v>
      </c>
      <c r="E222" t="s">
        <v>35</v>
      </c>
      <c r="F222" s="1">
        <v>497</v>
      </c>
      <c r="G222" s="2">
        <v>63</v>
      </c>
    </row>
    <row r="223" spans="3:7" x14ac:dyDescent="0.3">
      <c r="C223" t="s">
        <v>16</v>
      </c>
      <c r="D223" t="s">
        <v>28</v>
      </c>
      <c r="E223" t="s">
        <v>39</v>
      </c>
      <c r="F223" s="1">
        <v>4137</v>
      </c>
      <c r="G223" s="2">
        <v>60</v>
      </c>
    </row>
    <row r="224" spans="3:7" x14ac:dyDescent="0.3">
      <c r="C224" t="s">
        <v>16</v>
      </c>
      <c r="D224" t="s">
        <v>19</v>
      </c>
      <c r="E224" t="s">
        <v>10</v>
      </c>
      <c r="F224" s="1">
        <v>9051</v>
      </c>
      <c r="G224" s="2">
        <v>57</v>
      </c>
    </row>
    <row r="225" spans="3:7" x14ac:dyDescent="0.3">
      <c r="C225" t="s">
        <v>34</v>
      </c>
      <c r="D225" t="s">
        <v>28</v>
      </c>
      <c r="E225" t="s">
        <v>11</v>
      </c>
      <c r="F225" s="1">
        <v>7189</v>
      </c>
      <c r="G225" s="2">
        <v>54</v>
      </c>
    </row>
    <row r="226" spans="3:7" x14ac:dyDescent="0.3">
      <c r="C226" t="s">
        <v>32</v>
      </c>
      <c r="D226" t="s">
        <v>9</v>
      </c>
      <c r="E226" t="s">
        <v>10</v>
      </c>
      <c r="F226" s="1">
        <v>6454</v>
      </c>
      <c r="G226" s="2">
        <v>54</v>
      </c>
    </row>
    <row r="227" spans="3:7" x14ac:dyDescent="0.3">
      <c r="C227" t="s">
        <v>37</v>
      </c>
      <c r="D227" t="s">
        <v>40</v>
      </c>
      <c r="E227" t="s">
        <v>41</v>
      </c>
      <c r="F227" s="1">
        <v>3108</v>
      </c>
      <c r="G227" s="2">
        <v>54</v>
      </c>
    </row>
    <row r="228" spans="3:7" x14ac:dyDescent="0.3">
      <c r="C228" t="s">
        <v>22</v>
      </c>
      <c r="D228" t="s">
        <v>28</v>
      </c>
      <c r="E228" t="s">
        <v>29</v>
      </c>
      <c r="F228" s="1">
        <v>2681</v>
      </c>
      <c r="G228" s="2">
        <v>54</v>
      </c>
    </row>
    <row r="229" spans="3:7" x14ac:dyDescent="0.3">
      <c r="C229" t="s">
        <v>36</v>
      </c>
      <c r="D229" t="s">
        <v>9</v>
      </c>
      <c r="E229" t="s">
        <v>15</v>
      </c>
      <c r="F229" s="1">
        <v>1057</v>
      </c>
      <c r="G229" s="2">
        <v>54</v>
      </c>
    </row>
    <row r="230" spans="3:7" x14ac:dyDescent="0.3">
      <c r="C230" t="s">
        <v>36</v>
      </c>
      <c r="D230" t="s">
        <v>40</v>
      </c>
      <c r="E230" t="s">
        <v>11</v>
      </c>
      <c r="F230" s="1">
        <v>252</v>
      </c>
      <c r="G230" s="2">
        <v>54</v>
      </c>
    </row>
    <row r="231" spans="3:7" x14ac:dyDescent="0.3">
      <c r="C231" t="s">
        <v>34</v>
      </c>
      <c r="D231" t="s">
        <v>23</v>
      </c>
      <c r="E231" t="s">
        <v>41</v>
      </c>
      <c r="F231" s="1">
        <v>5236</v>
      </c>
      <c r="G231" s="2">
        <v>51</v>
      </c>
    </row>
    <row r="232" spans="3:7" x14ac:dyDescent="0.3">
      <c r="C232" t="s">
        <v>37</v>
      </c>
      <c r="D232" t="s">
        <v>23</v>
      </c>
      <c r="E232" t="s">
        <v>42</v>
      </c>
      <c r="F232" s="1">
        <v>3640</v>
      </c>
      <c r="G232" s="2">
        <v>51</v>
      </c>
    </row>
    <row r="233" spans="3:7" x14ac:dyDescent="0.3">
      <c r="C233" t="s">
        <v>8</v>
      </c>
      <c r="D233" t="s">
        <v>28</v>
      </c>
      <c r="E233" t="s">
        <v>39</v>
      </c>
      <c r="F233" s="1">
        <v>623</v>
      </c>
      <c r="G233" s="2">
        <v>51</v>
      </c>
    </row>
    <row r="234" spans="3:7" x14ac:dyDescent="0.3">
      <c r="C234" t="s">
        <v>36</v>
      </c>
      <c r="D234" t="s">
        <v>28</v>
      </c>
      <c r="E234" t="s">
        <v>11</v>
      </c>
      <c r="F234" s="1">
        <v>56</v>
      </c>
      <c r="G234" s="2">
        <v>51</v>
      </c>
    </row>
    <row r="235" spans="3:7" x14ac:dyDescent="0.3">
      <c r="C235" t="s">
        <v>8</v>
      </c>
      <c r="D235" t="s">
        <v>40</v>
      </c>
      <c r="E235" t="s">
        <v>41</v>
      </c>
      <c r="F235" s="1">
        <v>6748</v>
      </c>
      <c r="G235" s="2">
        <v>48</v>
      </c>
    </row>
    <row r="236" spans="3:7" x14ac:dyDescent="0.3">
      <c r="C236" t="s">
        <v>32</v>
      </c>
      <c r="D236" t="s">
        <v>9</v>
      </c>
      <c r="E236" t="s">
        <v>26</v>
      </c>
      <c r="F236" s="1">
        <v>6391</v>
      </c>
      <c r="G236" s="2">
        <v>48</v>
      </c>
    </row>
    <row r="237" spans="3:7" x14ac:dyDescent="0.3">
      <c r="C237" t="s">
        <v>32</v>
      </c>
      <c r="D237" t="s">
        <v>40</v>
      </c>
      <c r="E237" t="s">
        <v>26</v>
      </c>
      <c r="F237" s="1">
        <v>2226</v>
      </c>
      <c r="G237" s="2">
        <v>48</v>
      </c>
    </row>
    <row r="238" spans="3:7" x14ac:dyDescent="0.3">
      <c r="C238" t="s">
        <v>8</v>
      </c>
      <c r="D238" t="s">
        <v>13</v>
      </c>
      <c r="E238" t="s">
        <v>39</v>
      </c>
      <c r="F238" s="1">
        <v>1638</v>
      </c>
      <c r="G238" s="2">
        <v>48</v>
      </c>
    </row>
    <row r="239" spans="3:7" x14ac:dyDescent="0.3">
      <c r="C239" t="s">
        <v>22</v>
      </c>
      <c r="D239" t="s">
        <v>40</v>
      </c>
      <c r="E239" t="s">
        <v>17</v>
      </c>
      <c r="F239" s="1">
        <v>525</v>
      </c>
      <c r="G239" s="2">
        <v>48</v>
      </c>
    </row>
    <row r="240" spans="3:7" x14ac:dyDescent="0.3">
      <c r="C240" t="s">
        <v>36</v>
      </c>
      <c r="D240" t="s">
        <v>19</v>
      </c>
      <c r="E240" t="s">
        <v>27</v>
      </c>
      <c r="F240" s="1">
        <v>189</v>
      </c>
      <c r="G240" s="2">
        <v>48</v>
      </c>
    </row>
    <row r="241" spans="3:7" x14ac:dyDescent="0.3">
      <c r="C241" t="s">
        <v>34</v>
      </c>
      <c r="D241" t="s">
        <v>9</v>
      </c>
      <c r="E241" t="s">
        <v>29</v>
      </c>
      <c r="F241" s="1">
        <v>182</v>
      </c>
      <c r="G241" s="2">
        <v>48</v>
      </c>
    </row>
    <row r="242" spans="3:7" x14ac:dyDescent="0.3">
      <c r="C242" t="s">
        <v>34</v>
      </c>
      <c r="D242" t="s">
        <v>28</v>
      </c>
      <c r="E242" t="s">
        <v>24</v>
      </c>
      <c r="F242" s="1">
        <v>7483</v>
      </c>
      <c r="G242" s="2">
        <v>45</v>
      </c>
    </row>
    <row r="243" spans="3:7" x14ac:dyDescent="0.3">
      <c r="C243" t="s">
        <v>12</v>
      </c>
      <c r="D243" t="s">
        <v>9</v>
      </c>
      <c r="E243" t="s">
        <v>41</v>
      </c>
      <c r="F243" s="1">
        <v>6279</v>
      </c>
      <c r="G243" s="2">
        <v>45</v>
      </c>
    </row>
    <row r="244" spans="3:7" x14ac:dyDescent="0.3">
      <c r="C244" t="s">
        <v>16</v>
      </c>
      <c r="D244" t="s">
        <v>9</v>
      </c>
      <c r="E244" t="s">
        <v>44</v>
      </c>
      <c r="F244" s="1">
        <v>2919</v>
      </c>
      <c r="G244" s="2">
        <v>45</v>
      </c>
    </row>
    <row r="245" spans="3:7" x14ac:dyDescent="0.3">
      <c r="C245" t="s">
        <v>8</v>
      </c>
      <c r="D245" t="s">
        <v>28</v>
      </c>
      <c r="E245" t="s">
        <v>42</v>
      </c>
      <c r="F245" s="1">
        <v>2541</v>
      </c>
      <c r="G245" s="2">
        <v>45</v>
      </c>
    </row>
    <row r="246" spans="3:7" x14ac:dyDescent="0.3">
      <c r="C246" t="s">
        <v>32</v>
      </c>
      <c r="D246" t="s">
        <v>19</v>
      </c>
      <c r="E246" t="s">
        <v>30</v>
      </c>
      <c r="F246" s="1">
        <v>8435</v>
      </c>
      <c r="G246" s="2">
        <v>42</v>
      </c>
    </row>
    <row r="247" spans="3:7" x14ac:dyDescent="0.3">
      <c r="C247" t="s">
        <v>37</v>
      </c>
      <c r="D247" t="s">
        <v>40</v>
      </c>
      <c r="E247" t="s">
        <v>24</v>
      </c>
      <c r="F247" s="1">
        <v>6300</v>
      </c>
      <c r="G247" s="2">
        <v>42</v>
      </c>
    </row>
    <row r="248" spans="3:7" x14ac:dyDescent="0.3">
      <c r="C248" t="s">
        <v>8</v>
      </c>
      <c r="D248" t="s">
        <v>23</v>
      </c>
      <c r="E248" t="s">
        <v>21</v>
      </c>
      <c r="F248" s="1">
        <v>5775</v>
      </c>
      <c r="G248" s="2">
        <v>42</v>
      </c>
    </row>
    <row r="249" spans="3:7" x14ac:dyDescent="0.3">
      <c r="C249" t="s">
        <v>36</v>
      </c>
      <c r="D249" t="s">
        <v>9</v>
      </c>
      <c r="E249" t="s">
        <v>21</v>
      </c>
      <c r="F249" s="1">
        <v>2863</v>
      </c>
      <c r="G249" s="2">
        <v>42</v>
      </c>
    </row>
    <row r="250" spans="3:7" x14ac:dyDescent="0.3">
      <c r="C250" t="s">
        <v>34</v>
      </c>
      <c r="D250" t="s">
        <v>19</v>
      </c>
      <c r="E250" t="s">
        <v>25</v>
      </c>
      <c r="F250" s="1">
        <v>16184</v>
      </c>
      <c r="G250" s="2">
        <v>39</v>
      </c>
    </row>
    <row r="251" spans="3:7" x14ac:dyDescent="0.3">
      <c r="C251" t="s">
        <v>32</v>
      </c>
      <c r="D251" t="s">
        <v>40</v>
      </c>
      <c r="E251" t="s">
        <v>27</v>
      </c>
      <c r="F251" s="1">
        <v>7777</v>
      </c>
      <c r="G251" s="2">
        <v>39</v>
      </c>
    </row>
    <row r="252" spans="3:7" x14ac:dyDescent="0.3">
      <c r="C252" t="s">
        <v>37</v>
      </c>
      <c r="D252" t="s">
        <v>19</v>
      </c>
      <c r="E252" t="s">
        <v>24</v>
      </c>
      <c r="F252" s="1">
        <v>3339</v>
      </c>
      <c r="G252" s="2">
        <v>39</v>
      </c>
    </row>
    <row r="253" spans="3:7" x14ac:dyDescent="0.3">
      <c r="C253" t="s">
        <v>8</v>
      </c>
      <c r="D253" t="s">
        <v>28</v>
      </c>
      <c r="E253" t="s">
        <v>29</v>
      </c>
      <c r="F253" s="1">
        <v>1988</v>
      </c>
      <c r="G253" s="2">
        <v>39</v>
      </c>
    </row>
    <row r="254" spans="3:7" x14ac:dyDescent="0.3">
      <c r="C254" t="s">
        <v>18</v>
      </c>
      <c r="D254" t="s">
        <v>40</v>
      </c>
      <c r="E254" t="s">
        <v>27</v>
      </c>
      <c r="F254" s="1">
        <v>1463</v>
      </c>
      <c r="G254" s="2">
        <v>39</v>
      </c>
    </row>
    <row r="255" spans="3:7" x14ac:dyDescent="0.3">
      <c r="C255" t="s">
        <v>37</v>
      </c>
      <c r="D255" t="s">
        <v>19</v>
      </c>
      <c r="E255" t="s">
        <v>25</v>
      </c>
      <c r="F255" s="1">
        <v>9198</v>
      </c>
      <c r="G255" s="2">
        <v>36</v>
      </c>
    </row>
    <row r="256" spans="3:7" x14ac:dyDescent="0.3">
      <c r="C256" t="s">
        <v>22</v>
      </c>
      <c r="D256" t="s">
        <v>28</v>
      </c>
      <c r="E256" t="s">
        <v>35</v>
      </c>
      <c r="F256" s="1">
        <v>7322</v>
      </c>
      <c r="G256" s="2">
        <v>36</v>
      </c>
    </row>
    <row r="257" spans="3:7" x14ac:dyDescent="0.3">
      <c r="C257" t="s">
        <v>36</v>
      </c>
      <c r="D257" t="s">
        <v>23</v>
      </c>
      <c r="E257" t="s">
        <v>21</v>
      </c>
      <c r="F257" s="1">
        <v>4802</v>
      </c>
      <c r="G257" s="2">
        <v>36</v>
      </c>
    </row>
    <row r="258" spans="3:7" x14ac:dyDescent="0.3">
      <c r="C258" t="s">
        <v>36</v>
      </c>
      <c r="D258" t="s">
        <v>23</v>
      </c>
      <c r="E258" t="s">
        <v>38</v>
      </c>
      <c r="F258" s="1">
        <v>630</v>
      </c>
      <c r="G258" s="2">
        <v>36</v>
      </c>
    </row>
    <row r="259" spans="3:7" x14ac:dyDescent="0.3">
      <c r="C259" t="s">
        <v>8</v>
      </c>
      <c r="D259" t="s">
        <v>19</v>
      </c>
      <c r="E259" t="s">
        <v>17</v>
      </c>
      <c r="F259" s="1">
        <v>217</v>
      </c>
      <c r="G259" s="2">
        <v>36</v>
      </c>
    </row>
    <row r="260" spans="3:7" x14ac:dyDescent="0.3">
      <c r="C260" t="s">
        <v>45</v>
      </c>
      <c r="D260" t="s">
        <v>23</v>
      </c>
      <c r="E260" t="s">
        <v>26</v>
      </c>
      <c r="F260" s="1">
        <v>12950</v>
      </c>
      <c r="G260" s="2">
        <v>30</v>
      </c>
    </row>
    <row r="261" spans="3:7" x14ac:dyDescent="0.3">
      <c r="C261" t="s">
        <v>12</v>
      </c>
      <c r="D261" t="s">
        <v>9</v>
      </c>
      <c r="E261" t="s">
        <v>21</v>
      </c>
      <c r="F261" s="1">
        <v>9709</v>
      </c>
      <c r="G261" s="2">
        <v>30</v>
      </c>
    </row>
    <row r="262" spans="3:7" x14ac:dyDescent="0.3">
      <c r="C262" t="s">
        <v>8</v>
      </c>
      <c r="D262" t="s">
        <v>23</v>
      </c>
      <c r="E262" t="s">
        <v>43</v>
      </c>
      <c r="F262" s="1">
        <v>6370</v>
      </c>
      <c r="G262" s="2">
        <v>30</v>
      </c>
    </row>
    <row r="263" spans="3:7" x14ac:dyDescent="0.3">
      <c r="C263" t="s">
        <v>8</v>
      </c>
      <c r="D263" t="s">
        <v>19</v>
      </c>
      <c r="E263" t="s">
        <v>24</v>
      </c>
      <c r="F263" s="1">
        <v>5439</v>
      </c>
      <c r="G263" s="2">
        <v>30</v>
      </c>
    </row>
    <row r="264" spans="3:7" x14ac:dyDescent="0.3">
      <c r="C264" t="s">
        <v>45</v>
      </c>
      <c r="D264" t="s">
        <v>9</v>
      </c>
      <c r="E264" t="s">
        <v>38</v>
      </c>
      <c r="F264" s="1">
        <v>4683</v>
      </c>
      <c r="G264" s="2">
        <v>30</v>
      </c>
    </row>
    <row r="265" spans="3:7" x14ac:dyDescent="0.3">
      <c r="C265" t="s">
        <v>22</v>
      </c>
      <c r="D265" t="s">
        <v>19</v>
      </c>
      <c r="E265" t="s">
        <v>11</v>
      </c>
      <c r="F265" s="1">
        <v>4319</v>
      </c>
      <c r="G265" s="2">
        <v>30</v>
      </c>
    </row>
    <row r="266" spans="3:7" x14ac:dyDescent="0.3">
      <c r="C266" t="s">
        <v>12</v>
      </c>
      <c r="D266" t="s">
        <v>23</v>
      </c>
      <c r="E266" t="s">
        <v>20</v>
      </c>
      <c r="F266" s="1">
        <v>9660</v>
      </c>
      <c r="G266" s="2">
        <v>27</v>
      </c>
    </row>
    <row r="267" spans="3:7" x14ac:dyDescent="0.3">
      <c r="C267" t="s">
        <v>16</v>
      </c>
      <c r="D267" t="s">
        <v>40</v>
      </c>
      <c r="E267" t="s">
        <v>35</v>
      </c>
      <c r="F267" s="1">
        <v>6832</v>
      </c>
      <c r="G267" s="2">
        <v>27</v>
      </c>
    </row>
    <row r="268" spans="3:7" x14ac:dyDescent="0.3">
      <c r="C268" t="s">
        <v>22</v>
      </c>
      <c r="D268" t="s">
        <v>23</v>
      </c>
      <c r="E268" t="s">
        <v>27</v>
      </c>
      <c r="F268" s="1">
        <v>6048</v>
      </c>
      <c r="G268" s="2">
        <v>27</v>
      </c>
    </row>
    <row r="269" spans="3:7" x14ac:dyDescent="0.3">
      <c r="C269" t="s">
        <v>45</v>
      </c>
      <c r="D269" t="s">
        <v>9</v>
      </c>
      <c r="E269" t="s">
        <v>44</v>
      </c>
      <c r="F269" s="1">
        <v>3059</v>
      </c>
      <c r="G269" s="2">
        <v>27</v>
      </c>
    </row>
    <row r="270" spans="3:7" x14ac:dyDescent="0.3">
      <c r="C270" t="s">
        <v>32</v>
      </c>
      <c r="D270" t="s">
        <v>13</v>
      </c>
      <c r="E270" t="s">
        <v>25</v>
      </c>
      <c r="F270" s="1">
        <v>2135</v>
      </c>
      <c r="G270" s="2">
        <v>27</v>
      </c>
    </row>
    <row r="271" spans="3:7" x14ac:dyDescent="0.3">
      <c r="C271" t="s">
        <v>12</v>
      </c>
      <c r="D271" t="s">
        <v>23</v>
      </c>
      <c r="E271" t="s">
        <v>41</v>
      </c>
      <c r="F271" s="1">
        <v>1561</v>
      </c>
      <c r="G271" s="2">
        <v>27</v>
      </c>
    </row>
    <row r="272" spans="3:7" x14ac:dyDescent="0.3">
      <c r="C272" t="s">
        <v>45</v>
      </c>
      <c r="D272" t="s">
        <v>40</v>
      </c>
      <c r="E272" t="s">
        <v>30</v>
      </c>
      <c r="F272" s="1">
        <v>4053</v>
      </c>
      <c r="G272" s="2">
        <v>24</v>
      </c>
    </row>
    <row r="273" spans="3:7" x14ac:dyDescent="0.3">
      <c r="C273" t="s">
        <v>32</v>
      </c>
      <c r="D273" t="s">
        <v>40</v>
      </c>
      <c r="E273" t="s">
        <v>21</v>
      </c>
      <c r="F273" s="1">
        <v>3829</v>
      </c>
      <c r="G273" s="2">
        <v>24</v>
      </c>
    </row>
    <row r="274" spans="3:7" x14ac:dyDescent="0.3">
      <c r="C274" t="s">
        <v>36</v>
      </c>
      <c r="D274" t="s">
        <v>19</v>
      </c>
      <c r="E274" t="s">
        <v>25</v>
      </c>
      <c r="F274" s="1">
        <v>11417</v>
      </c>
      <c r="G274" s="2">
        <v>21</v>
      </c>
    </row>
    <row r="275" spans="3:7" x14ac:dyDescent="0.3">
      <c r="C275" t="s">
        <v>34</v>
      </c>
      <c r="D275" t="s">
        <v>9</v>
      </c>
      <c r="E275" t="s">
        <v>24</v>
      </c>
      <c r="F275" s="1">
        <v>8813</v>
      </c>
      <c r="G275" s="2">
        <v>21</v>
      </c>
    </row>
    <row r="276" spans="3:7" x14ac:dyDescent="0.3">
      <c r="C276" t="s">
        <v>8</v>
      </c>
      <c r="D276" t="s">
        <v>9</v>
      </c>
      <c r="E276" t="s">
        <v>31</v>
      </c>
      <c r="F276" s="1">
        <v>7693</v>
      </c>
      <c r="G276" s="2">
        <v>21</v>
      </c>
    </row>
    <row r="277" spans="3:7" x14ac:dyDescent="0.3">
      <c r="C277" t="s">
        <v>34</v>
      </c>
      <c r="D277" t="s">
        <v>40</v>
      </c>
      <c r="E277" t="s">
        <v>43</v>
      </c>
      <c r="F277" s="1">
        <v>6986</v>
      </c>
      <c r="G277" s="2">
        <v>21</v>
      </c>
    </row>
    <row r="278" spans="3:7" x14ac:dyDescent="0.3">
      <c r="C278" t="s">
        <v>34</v>
      </c>
      <c r="D278" t="s">
        <v>28</v>
      </c>
      <c r="E278" t="s">
        <v>14</v>
      </c>
      <c r="F278" s="1">
        <v>5075</v>
      </c>
      <c r="G278" s="2">
        <v>21</v>
      </c>
    </row>
    <row r="279" spans="3:7" x14ac:dyDescent="0.3">
      <c r="C279" t="s">
        <v>32</v>
      </c>
      <c r="D279" t="s">
        <v>13</v>
      </c>
      <c r="E279" t="s">
        <v>43</v>
      </c>
      <c r="F279" s="1">
        <v>2478</v>
      </c>
      <c r="G279" s="2">
        <v>21</v>
      </c>
    </row>
    <row r="280" spans="3:7" x14ac:dyDescent="0.3">
      <c r="C280" t="s">
        <v>18</v>
      </c>
      <c r="D280" t="s">
        <v>28</v>
      </c>
      <c r="E280" t="s">
        <v>24</v>
      </c>
      <c r="F280" s="1">
        <v>154</v>
      </c>
      <c r="G280" s="2">
        <v>21</v>
      </c>
    </row>
    <row r="281" spans="3:7" x14ac:dyDescent="0.3">
      <c r="C281" t="s">
        <v>37</v>
      </c>
      <c r="D281" t="s">
        <v>40</v>
      </c>
      <c r="E281" t="s">
        <v>33</v>
      </c>
      <c r="F281" s="1">
        <v>2583</v>
      </c>
      <c r="G281" s="2">
        <v>18</v>
      </c>
    </row>
    <row r="282" spans="3:7" x14ac:dyDescent="0.3">
      <c r="C282" t="s">
        <v>37</v>
      </c>
      <c r="D282" t="s">
        <v>19</v>
      </c>
      <c r="E282" t="s">
        <v>31</v>
      </c>
      <c r="F282" s="1">
        <v>1281</v>
      </c>
      <c r="G282" s="2">
        <v>18</v>
      </c>
    </row>
    <row r="283" spans="3:7" x14ac:dyDescent="0.3">
      <c r="C283" t="s">
        <v>36</v>
      </c>
      <c r="D283" t="s">
        <v>9</v>
      </c>
      <c r="E283" t="s">
        <v>31</v>
      </c>
      <c r="F283" s="1">
        <v>238</v>
      </c>
      <c r="G283" s="2">
        <v>18</v>
      </c>
    </row>
    <row r="284" spans="3:7" x14ac:dyDescent="0.3">
      <c r="C284" t="s">
        <v>34</v>
      </c>
      <c r="D284" t="s">
        <v>19</v>
      </c>
      <c r="E284" t="s">
        <v>38</v>
      </c>
      <c r="F284" s="1">
        <v>6314</v>
      </c>
      <c r="G284" s="2">
        <v>15</v>
      </c>
    </row>
    <row r="285" spans="3:7" x14ac:dyDescent="0.3">
      <c r="C285" t="s">
        <v>34</v>
      </c>
      <c r="D285" t="s">
        <v>13</v>
      </c>
      <c r="E285" t="s">
        <v>20</v>
      </c>
      <c r="F285" s="1">
        <v>2415</v>
      </c>
      <c r="G285" s="2">
        <v>15</v>
      </c>
    </row>
    <row r="286" spans="3:7" x14ac:dyDescent="0.3">
      <c r="C286" t="s">
        <v>22</v>
      </c>
      <c r="D286" t="s">
        <v>40</v>
      </c>
      <c r="E286" t="s">
        <v>21</v>
      </c>
      <c r="F286" s="1">
        <v>1442</v>
      </c>
      <c r="G286" s="2">
        <v>15</v>
      </c>
    </row>
    <row r="287" spans="3:7" x14ac:dyDescent="0.3">
      <c r="C287" t="s">
        <v>36</v>
      </c>
      <c r="D287" t="s">
        <v>13</v>
      </c>
      <c r="E287" t="s">
        <v>31</v>
      </c>
      <c r="F287" s="1">
        <v>553</v>
      </c>
      <c r="G287" s="2">
        <v>15</v>
      </c>
    </row>
    <row r="288" spans="3:7" x14ac:dyDescent="0.3">
      <c r="C288" t="s">
        <v>8</v>
      </c>
      <c r="D288" t="s">
        <v>23</v>
      </c>
      <c r="E288" t="s">
        <v>30</v>
      </c>
      <c r="F288" s="1">
        <v>5817</v>
      </c>
      <c r="G288" s="2">
        <v>12</v>
      </c>
    </row>
    <row r="289" spans="3:7" x14ac:dyDescent="0.3">
      <c r="C289" t="s">
        <v>34</v>
      </c>
      <c r="D289" t="s">
        <v>9</v>
      </c>
      <c r="E289" t="s">
        <v>15</v>
      </c>
      <c r="F289" s="1">
        <v>4991</v>
      </c>
      <c r="G289" s="2">
        <v>12</v>
      </c>
    </row>
    <row r="290" spans="3:7" x14ac:dyDescent="0.3">
      <c r="C290" t="s">
        <v>22</v>
      </c>
      <c r="D290" t="s">
        <v>19</v>
      </c>
      <c r="E290" t="s">
        <v>14</v>
      </c>
      <c r="F290" s="1">
        <v>6118</v>
      </c>
      <c r="G290" s="2">
        <v>9</v>
      </c>
    </row>
    <row r="291" spans="3:7" x14ac:dyDescent="0.3">
      <c r="C291" t="s">
        <v>45</v>
      </c>
      <c r="D291" t="s">
        <v>40</v>
      </c>
      <c r="E291" t="s">
        <v>41</v>
      </c>
      <c r="F291" s="1">
        <v>4991</v>
      </c>
      <c r="G291" s="2">
        <v>9</v>
      </c>
    </row>
    <row r="292" spans="3:7" x14ac:dyDescent="0.3">
      <c r="C292" t="s">
        <v>18</v>
      </c>
      <c r="D292" t="s">
        <v>9</v>
      </c>
      <c r="E292" t="s">
        <v>35</v>
      </c>
      <c r="F292" s="1">
        <v>2933</v>
      </c>
      <c r="G292" s="2">
        <v>9</v>
      </c>
    </row>
    <row r="293" spans="3:7" x14ac:dyDescent="0.3">
      <c r="C293" t="s">
        <v>34</v>
      </c>
      <c r="D293" t="s">
        <v>13</v>
      </c>
      <c r="E293" t="s">
        <v>17</v>
      </c>
      <c r="F293" s="1">
        <v>2744</v>
      </c>
      <c r="G293" s="2">
        <v>9</v>
      </c>
    </row>
    <row r="294" spans="3:7" x14ac:dyDescent="0.3">
      <c r="C294" t="s">
        <v>16</v>
      </c>
      <c r="D294" t="s">
        <v>28</v>
      </c>
      <c r="E294" t="s">
        <v>27</v>
      </c>
      <c r="F294" s="1">
        <v>2408</v>
      </c>
      <c r="G294" s="2">
        <v>9</v>
      </c>
    </row>
    <row r="295" spans="3:7" x14ac:dyDescent="0.3">
      <c r="C295" t="s">
        <v>22</v>
      </c>
      <c r="D295" t="s">
        <v>9</v>
      </c>
      <c r="E295" t="s">
        <v>41</v>
      </c>
      <c r="F295" s="1">
        <v>6818</v>
      </c>
      <c r="G295" s="2">
        <v>6</v>
      </c>
    </row>
    <row r="296" spans="3:7" x14ac:dyDescent="0.3">
      <c r="C296" t="s">
        <v>45</v>
      </c>
      <c r="D296" t="s">
        <v>13</v>
      </c>
      <c r="E296" t="s">
        <v>21</v>
      </c>
      <c r="F296" s="1">
        <v>2562</v>
      </c>
      <c r="G296" s="2">
        <v>6</v>
      </c>
    </row>
    <row r="297" spans="3:7" x14ac:dyDescent="0.3">
      <c r="C297" t="s">
        <v>22</v>
      </c>
      <c r="D297" t="s">
        <v>28</v>
      </c>
      <c r="E297" t="s">
        <v>25</v>
      </c>
      <c r="F297" s="1">
        <v>938</v>
      </c>
      <c r="G297" s="2">
        <v>6</v>
      </c>
    </row>
    <row r="298" spans="3:7" x14ac:dyDescent="0.3">
      <c r="C298" t="s">
        <v>34</v>
      </c>
      <c r="D298" t="s">
        <v>19</v>
      </c>
      <c r="E298" t="s">
        <v>20</v>
      </c>
      <c r="F298" s="1">
        <v>6111</v>
      </c>
      <c r="G298" s="2">
        <v>3</v>
      </c>
    </row>
    <row r="299" spans="3:7" x14ac:dyDescent="0.3">
      <c r="C299" t="s">
        <v>18</v>
      </c>
      <c r="D299" t="s">
        <v>28</v>
      </c>
      <c r="E299" t="s">
        <v>30</v>
      </c>
      <c r="F299" s="1">
        <v>5915</v>
      </c>
      <c r="G299" s="2">
        <v>3</v>
      </c>
    </row>
    <row r="300" spans="3:7" x14ac:dyDescent="0.3">
      <c r="C300" t="s">
        <v>36</v>
      </c>
      <c r="D300" t="s">
        <v>28</v>
      </c>
      <c r="E300" t="s">
        <v>17</v>
      </c>
      <c r="F300" s="1">
        <v>3549</v>
      </c>
      <c r="G300" s="2">
        <v>3</v>
      </c>
    </row>
    <row r="301" spans="3:7" x14ac:dyDescent="0.3">
      <c r="C301" t="s">
        <v>22</v>
      </c>
      <c r="D301" t="s">
        <v>23</v>
      </c>
      <c r="E301" t="s">
        <v>39</v>
      </c>
      <c r="F301" s="1">
        <v>2989</v>
      </c>
      <c r="G301" s="2">
        <v>3</v>
      </c>
    </row>
    <row r="302" spans="3:7" x14ac:dyDescent="0.3">
      <c r="C302" t="s">
        <v>32</v>
      </c>
      <c r="D302" t="s">
        <v>9</v>
      </c>
      <c r="E302" t="s">
        <v>41</v>
      </c>
      <c r="F302" s="1">
        <v>5306</v>
      </c>
      <c r="G302" s="2">
        <v>0</v>
      </c>
    </row>
  </sheetData>
  <conditionalFormatting sqref="F3:F302">
    <cfRule type="colorScale" priority="1">
      <colorScale>
        <cfvo type="min"/>
        <cfvo type="percentile" val="50"/>
        <cfvo type="max"/>
        <color rgb="FF63BE7B"/>
        <color rgb="FFFFEB84"/>
        <color rgb="FFF8696B"/>
      </colorScale>
    </cfRule>
    <cfRule type="top10" dxfId="1" priority="4" rank="10"/>
  </conditionalFormatting>
  <conditionalFormatting sqref="G3:G302">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C3:F9"/>
  <sheetViews>
    <sheetView zoomScale="150" zoomScaleNormal="150" workbookViewId="0">
      <selection activeCell="D4" sqref="D4"/>
    </sheetView>
  </sheetViews>
  <sheetFormatPr defaultRowHeight="14" x14ac:dyDescent="0.3"/>
  <cols>
    <col min="1" max="1" width="2.09765625" customWidth="1"/>
    <col min="2" max="2" width="6.69921875" customWidth="1"/>
    <col min="3" max="3" width="13.59765625" customWidth="1"/>
    <col min="4" max="4" width="11.8984375" customWidth="1"/>
    <col min="5" max="5" width="5.69921875" customWidth="1"/>
    <col min="6" max="6" width="11.8984375" customWidth="1"/>
  </cols>
  <sheetData>
    <row r="3" spans="3:6" x14ac:dyDescent="0.3">
      <c r="C3" s="6" t="s">
        <v>55</v>
      </c>
      <c r="D3" t="s">
        <v>56</v>
      </c>
      <c r="E3" t="s">
        <v>57</v>
      </c>
      <c r="F3" t="s">
        <v>58</v>
      </c>
    </row>
    <row r="4" spans="3:6" x14ac:dyDescent="0.3">
      <c r="C4" s="7" t="s">
        <v>40</v>
      </c>
      <c r="D4" s="8">
        <v>41559</v>
      </c>
      <c r="E4">
        <v>41559</v>
      </c>
      <c r="F4" s="2">
        <v>1188</v>
      </c>
    </row>
    <row r="5" spans="3:6" x14ac:dyDescent="0.3">
      <c r="C5" s="7" t="s">
        <v>19</v>
      </c>
      <c r="D5" s="8">
        <v>39620</v>
      </c>
      <c r="E5">
        <v>39620</v>
      </c>
      <c r="F5" s="2">
        <v>573</v>
      </c>
    </row>
    <row r="6" spans="3:6" x14ac:dyDescent="0.3">
      <c r="C6" s="7" t="s">
        <v>13</v>
      </c>
      <c r="D6" s="8">
        <v>28273</v>
      </c>
      <c r="E6">
        <v>28273</v>
      </c>
      <c r="F6" s="2">
        <v>912</v>
      </c>
    </row>
    <row r="7" spans="3:6" x14ac:dyDescent="0.3">
      <c r="C7" s="7" t="s">
        <v>28</v>
      </c>
      <c r="D7" s="8">
        <v>25221</v>
      </c>
      <c r="E7">
        <v>25221</v>
      </c>
      <c r="F7" s="2">
        <v>288</v>
      </c>
    </row>
    <row r="8" spans="3:6" x14ac:dyDescent="0.3">
      <c r="C8" s="7" t="s">
        <v>23</v>
      </c>
      <c r="D8" s="8">
        <v>16548</v>
      </c>
      <c r="E8">
        <v>16548</v>
      </c>
      <c r="F8" s="2">
        <v>552</v>
      </c>
    </row>
    <row r="9" spans="3:6" x14ac:dyDescent="0.3">
      <c r="C9" s="7" t="s">
        <v>9</v>
      </c>
      <c r="D9" s="8">
        <v>14504</v>
      </c>
      <c r="E9">
        <v>14504</v>
      </c>
      <c r="F9" s="2">
        <v>156</v>
      </c>
    </row>
  </sheetData>
  <conditionalFormatting pivot="1" sqref="E4:E9">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E4:E9</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C3:D9"/>
  <sheetViews>
    <sheetView zoomScale="145" zoomScaleNormal="145" workbookViewId="0">
      <selection activeCell="H10" sqref="H10"/>
    </sheetView>
  </sheetViews>
  <sheetFormatPr defaultRowHeight="14" x14ac:dyDescent="0.3"/>
  <cols>
    <col min="1" max="1" width="2.09765625" customWidth="1"/>
    <col min="2" max="2" width="6.69921875" customWidth="1"/>
    <col min="3" max="5" width="20.296875" customWidth="1"/>
    <col min="6" max="6" width="13.69921875" customWidth="1"/>
  </cols>
  <sheetData>
    <row r="3" spans="3:4" x14ac:dyDescent="0.3">
      <c r="C3" s="24" t="s">
        <v>55</v>
      </c>
      <c r="D3" s="13" t="s">
        <v>59</v>
      </c>
    </row>
    <row r="4" spans="3:4" x14ac:dyDescent="0.3">
      <c r="C4" s="25" t="s">
        <v>21</v>
      </c>
      <c r="D4" s="26">
        <v>44.990867579908674</v>
      </c>
    </row>
    <row r="5" spans="3:4" x14ac:dyDescent="0.3">
      <c r="C5" s="25" t="s">
        <v>26</v>
      </c>
      <c r="D5" s="26">
        <v>37.303128371089535</v>
      </c>
    </row>
    <row r="6" spans="3:4" x14ac:dyDescent="0.3">
      <c r="C6" s="25" t="s">
        <v>39</v>
      </c>
      <c r="D6" s="26">
        <v>33.88697318007663</v>
      </c>
    </row>
    <row r="7" spans="3:4" x14ac:dyDescent="0.3">
      <c r="C7" s="25" t="s">
        <v>41</v>
      </c>
      <c r="D7" s="26">
        <v>32.807189542483663</v>
      </c>
    </row>
    <row r="8" spans="3:4" x14ac:dyDescent="0.3">
      <c r="C8" s="25" t="s">
        <v>30</v>
      </c>
      <c r="D8" s="26">
        <v>32.301656920077974</v>
      </c>
    </row>
    <row r="9" spans="3:4" x14ac:dyDescent="0.3">
      <c r="C9" s="25" t="s">
        <v>60</v>
      </c>
      <c r="D9" s="26">
        <v>35.949565217391303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U3:Y303"/>
  <sheetViews>
    <sheetView zoomScale="145" zoomScaleNormal="145" workbookViewId="0">
      <selection activeCell="AH30" sqref="AH30"/>
    </sheetView>
  </sheetViews>
  <sheetFormatPr defaultRowHeight="14" x14ac:dyDescent="0.3"/>
  <cols>
    <col min="1" max="1" width="2.09765625" customWidth="1"/>
    <col min="2" max="2" width="6.69921875" customWidth="1"/>
    <col min="21" max="21" width="17.69921875" customWidth="1"/>
    <col min="22" max="22" width="13.59765625" customWidth="1"/>
    <col min="23" max="23" width="23" customWidth="1"/>
    <col min="24" max="24" width="18.09765625" customWidth="1"/>
  </cols>
  <sheetData>
    <row r="3" spans="21:25" x14ac:dyDescent="0.3">
      <c r="U3" s="3" t="s">
        <v>1</v>
      </c>
      <c r="V3" s="3" t="s">
        <v>2</v>
      </c>
      <c r="W3" s="3" t="s">
        <v>3</v>
      </c>
      <c r="X3" s="4" t="s">
        <v>4</v>
      </c>
      <c r="Y3" s="4" t="s">
        <v>5</v>
      </c>
    </row>
    <row r="4" spans="21:25" x14ac:dyDescent="0.3">
      <c r="U4" t="s">
        <v>8</v>
      </c>
      <c r="V4" t="s">
        <v>9</v>
      </c>
      <c r="W4" t="s">
        <v>10</v>
      </c>
      <c r="X4" s="1">
        <v>1624</v>
      </c>
      <c r="Y4" s="2">
        <v>114</v>
      </c>
    </row>
    <row r="5" spans="21:25" x14ac:dyDescent="0.3">
      <c r="U5" t="s">
        <v>12</v>
      </c>
      <c r="V5" t="s">
        <v>13</v>
      </c>
      <c r="W5" t="s">
        <v>14</v>
      </c>
      <c r="X5" s="1">
        <v>6706</v>
      </c>
      <c r="Y5" s="2">
        <v>459</v>
      </c>
    </row>
    <row r="6" spans="21:25" x14ac:dyDescent="0.3">
      <c r="U6" t="s">
        <v>16</v>
      </c>
      <c r="V6" t="s">
        <v>13</v>
      </c>
      <c r="W6" t="s">
        <v>17</v>
      </c>
      <c r="X6" s="1">
        <v>959</v>
      </c>
      <c r="Y6" s="2">
        <v>147</v>
      </c>
    </row>
    <row r="7" spans="21:25" x14ac:dyDescent="0.3">
      <c r="U7" t="s">
        <v>18</v>
      </c>
      <c r="V7" t="s">
        <v>19</v>
      </c>
      <c r="W7" t="s">
        <v>20</v>
      </c>
      <c r="X7" s="1">
        <v>9632</v>
      </c>
      <c r="Y7" s="2">
        <v>288</v>
      </c>
    </row>
    <row r="8" spans="21:25" x14ac:dyDescent="0.3">
      <c r="U8" t="s">
        <v>22</v>
      </c>
      <c r="V8" t="s">
        <v>23</v>
      </c>
      <c r="W8" t="s">
        <v>24</v>
      </c>
      <c r="X8" s="1">
        <v>2100</v>
      </c>
      <c r="Y8" s="2">
        <v>414</v>
      </c>
    </row>
    <row r="9" spans="21:25" x14ac:dyDescent="0.3">
      <c r="U9" t="s">
        <v>8</v>
      </c>
      <c r="V9" t="s">
        <v>13</v>
      </c>
      <c r="W9" t="s">
        <v>26</v>
      </c>
      <c r="X9" s="1">
        <v>8869</v>
      </c>
      <c r="Y9" s="2">
        <v>432</v>
      </c>
    </row>
    <row r="10" spans="21:25" x14ac:dyDescent="0.3">
      <c r="U10" t="s">
        <v>22</v>
      </c>
      <c r="V10" t="s">
        <v>28</v>
      </c>
      <c r="W10" t="s">
        <v>29</v>
      </c>
      <c r="X10" s="1">
        <v>2681</v>
      </c>
      <c r="Y10" s="2">
        <v>54</v>
      </c>
    </row>
    <row r="11" spans="21:25" x14ac:dyDescent="0.3">
      <c r="U11" t="s">
        <v>12</v>
      </c>
      <c r="V11" t="s">
        <v>13</v>
      </c>
      <c r="W11" t="s">
        <v>30</v>
      </c>
      <c r="X11" s="1">
        <v>5012</v>
      </c>
      <c r="Y11" s="2">
        <v>210</v>
      </c>
    </row>
    <row r="12" spans="21:25" x14ac:dyDescent="0.3">
      <c r="U12" t="s">
        <v>32</v>
      </c>
      <c r="V12" t="s">
        <v>28</v>
      </c>
      <c r="W12" t="s">
        <v>15</v>
      </c>
      <c r="X12" s="1">
        <v>1281</v>
      </c>
      <c r="Y12" s="2">
        <v>75</v>
      </c>
    </row>
    <row r="13" spans="21:25" x14ac:dyDescent="0.3">
      <c r="U13" t="s">
        <v>34</v>
      </c>
      <c r="V13" t="s">
        <v>9</v>
      </c>
      <c r="W13" t="s">
        <v>15</v>
      </c>
      <c r="X13" s="1">
        <v>4991</v>
      </c>
      <c r="Y13" s="2">
        <v>12</v>
      </c>
    </row>
    <row r="14" spans="21:25" x14ac:dyDescent="0.3">
      <c r="U14" t="s">
        <v>36</v>
      </c>
      <c r="V14" t="s">
        <v>23</v>
      </c>
      <c r="W14" t="s">
        <v>24</v>
      </c>
      <c r="X14" s="1">
        <v>1785</v>
      </c>
      <c r="Y14" s="2">
        <v>462</v>
      </c>
    </row>
    <row r="15" spans="21:25" x14ac:dyDescent="0.3">
      <c r="U15" t="s">
        <v>37</v>
      </c>
      <c r="V15" t="s">
        <v>9</v>
      </c>
      <c r="W15" t="s">
        <v>27</v>
      </c>
      <c r="X15" s="1">
        <v>3983</v>
      </c>
      <c r="Y15" s="2">
        <v>144</v>
      </c>
    </row>
    <row r="16" spans="21:25" x14ac:dyDescent="0.3">
      <c r="U16" t="s">
        <v>16</v>
      </c>
      <c r="V16" t="s">
        <v>28</v>
      </c>
      <c r="W16" t="s">
        <v>25</v>
      </c>
      <c r="X16" s="1">
        <v>2646</v>
      </c>
      <c r="Y16" s="2">
        <v>120</v>
      </c>
    </row>
    <row r="17" spans="21:25" x14ac:dyDescent="0.3">
      <c r="U17" t="s">
        <v>36</v>
      </c>
      <c r="V17" t="s">
        <v>40</v>
      </c>
      <c r="W17" t="s">
        <v>11</v>
      </c>
      <c r="X17" s="1">
        <v>252</v>
      </c>
      <c r="Y17" s="2">
        <v>54</v>
      </c>
    </row>
    <row r="18" spans="21:25" x14ac:dyDescent="0.3">
      <c r="U18" t="s">
        <v>37</v>
      </c>
      <c r="V18" t="s">
        <v>13</v>
      </c>
      <c r="W18" t="s">
        <v>24</v>
      </c>
      <c r="X18" s="1">
        <v>2464</v>
      </c>
      <c r="Y18" s="2">
        <v>234</v>
      </c>
    </row>
    <row r="19" spans="21:25" x14ac:dyDescent="0.3">
      <c r="U19" t="s">
        <v>37</v>
      </c>
      <c r="V19" t="s">
        <v>13</v>
      </c>
      <c r="W19" t="s">
        <v>42</v>
      </c>
      <c r="X19" s="1">
        <v>2114</v>
      </c>
      <c r="Y19" s="2">
        <v>66</v>
      </c>
    </row>
    <row r="20" spans="21:25" x14ac:dyDescent="0.3">
      <c r="U20" t="s">
        <v>22</v>
      </c>
      <c r="V20" t="s">
        <v>9</v>
      </c>
      <c r="W20" t="s">
        <v>29</v>
      </c>
      <c r="X20" s="1">
        <v>7693</v>
      </c>
      <c r="Y20" s="2">
        <v>87</v>
      </c>
    </row>
    <row r="21" spans="21:25" x14ac:dyDescent="0.3">
      <c r="U21" t="s">
        <v>34</v>
      </c>
      <c r="V21" t="s">
        <v>40</v>
      </c>
      <c r="W21" t="s">
        <v>33</v>
      </c>
      <c r="X21" s="1">
        <v>15610</v>
      </c>
      <c r="Y21" s="2">
        <v>339</v>
      </c>
    </row>
    <row r="22" spans="21:25" x14ac:dyDescent="0.3">
      <c r="U22" t="s">
        <v>18</v>
      </c>
      <c r="V22" t="s">
        <v>40</v>
      </c>
      <c r="W22" t="s">
        <v>30</v>
      </c>
      <c r="X22" s="1">
        <v>336</v>
      </c>
      <c r="Y22" s="2">
        <v>144</v>
      </c>
    </row>
    <row r="23" spans="21:25" x14ac:dyDescent="0.3">
      <c r="U23" t="s">
        <v>36</v>
      </c>
      <c r="V23" t="s">
        <v>23</v>
      </c>
      <c r="W23" t="s">
        <v>33</v>
      </c>
      <c r="X23" s="1">
        <v>9443</v>
      </c>
      <c r="Y23" s="2">
        <v>162</v>
      </c>
    </row>
    <row r="24" spans="21:25" x14ac:dyDescent="0.3">
      <c r="U24" t="s">
        <v>16</v>
      </c>
      <c r="V24" t="s">
        <v>40</v>
      </c>
      <c r="W24" t="s">
        <v>38</v>
      </c>
      <c r="X24" s="1">
        <v>8155</v>
      </c>
      <c r="Y24" s="2">
        <v>90</v>
      </c>
    </row>
    <row r="25" spans="21:25" x14ac:dyDescent="0.3">
      <c r="U25" t="s">
        <v>12</v>
      </c>
      <c r="V25" t="s">
        <v>28</v>
      </c>
      <c r="W25" t="s">
        <v>38</v>
      </c>
      <c r="X25" s="1">
        <v>1701</v>
      </c>
      <c r="Y25" s="2">
        <v>234</v>
      </c>
    </row>
    <row r="26" spans="21:25" x14ac:dyDescent="0.3">
      <c r="U26" t="s">
        <v>45</v>
      </c>
      <c r="V26" t="s">
        <v>28</v>
      </c>
      <c r="W26" t="s">
        <v>30</v>
      </c>
      <c r="X26" s="1">
        <v>2205</v>
      </c>
      <c r="Y26" s="2">
        <v>141</v>
      </c>
    </row>
    <row r="27" spans="21:25" x14ac:dyDescent="0.3">
      <c r="U27" t="s">
        <v>12</v>
      </c>
      <c r="V27" t="s">
        <v>9</v>
      </c>
      <c r="W27" t="s">
        <v>31</v>
      </c>
      <c r="X27" s="1">
        <v>1771</v>
      </c>
      <c r="Y27" s="2">
        <v>204</v>
      </c>
    </row>
    <row r="28" spans="21:25" x14ac:dyDescent="0.3">
      <c r="U28" t="s">
        <v>18</v>
      </c>
      <c r="V28" t="s">
        <v>13</v>
      </c>
      <c r="W28" t="s">
        <v>21</v>
      </c>
      <c r="X28" s="1">
        <v>2114</v>
      </c>
      <c r="Y28" s="2">
        <v>186</v>
      </c>
    </row>
    <row r="29" spans="21:25" x14ac:dyDescent="0.3">
      <c r="U29" t="s">
        <v>18</v>
      </c>
      <c r="V29" t="s">
        <v>19</v>
      </c>
      <c r="W29" t="s">
        <v>11</v>
      </c>
      <c r="X29" s="1">
        <v>10311</v>
      </c>
      <c r="Y29" s="2">
        <v>231</v>
      </c>
    </row>
    <row r="30" spans="21:25" x14ac:dyDescent="0.3">
      <c r="U30" t="s">
        <v>37</v>
      </c>
      <c r="V30" t="s">
        <v>23</v>
      </c>
      <c r="W30" t="s">
        <v>25</v>
      </c>
      <c r="X30" s="1">
        <v>21</v>
      </c>
      <c r="Y30" s="2">
        <v>168</v>
      </c>
    </row>
    <row r="31" spans="21:25" x14ac:dyDescent="0.3">
      <c r="U31" t="s">
        <v>45</v>
      </c>
      <c r="V31" t="s">
        <v>13</v>
      </c>
      <c r="W31" t="s">
        <v>33</v>
      </c>
      <c r="X31" s="1">
        <v>1974</v>
      </c>
      <c r="Y31" s="2">
        <v>195</v>
      </c>
    </row>
    <row r="32" spans="21:25" x14ac:dyDescent="0.3">
      <c r="U32" t="s">
        <v>34</v>
      </c>
      <c r="V32" t="s">
        <v>19</v>
      </c>
      <c r="W32" t="s">
        <v>38</v>
      </c>
      <c r="X32" s="1">
        <v>6314</v>
      </c>
      <c r="Y32" s="2">
        <v>15</v>
      </c>
    </row>
    <row r="33" spans="21:25" x14ac:dyDescent="0.3">
      <c r="U33" t="s">
        <v>45</v>
      </c>
      <c r="V33" t="s">
        <v>9</v>
      </c>
      <c r="W33" t="s">
        <v>38</v>
      </c>
      <c r="X33" s="1">
        <v>4683</v>
      </c>
      <c r="Y33" s="2">
        <v>30</v>
      </c>
    </row>
    <row r="34" spans="21:25" x14ac:dyDescent="0.3">
      <c r="U34" t="s">
        <v>18</v>
      </c>
      <c r="V34" t="s">
        <v>9</v>
      </c>
      <c r="W34" t="s">
        <v>39</v>
      </c>
      <c r="X34" s="1">
        <v>6398</v>
      </c>
      <c r="Y34" s="2">
        <v>102</v>
      </c>
    </row>
    <row r="35" spans="21:25" x14ac:dyDescent="0.3">
      <c r="U35" t="s">
        <v>36</v>
      </c>
      <c r="V35" t="s">
        <v>13</v>
      </c>
      <c r="W35" t="s">
        <v>31</v>
      </c>
      <c r="X35" s="1">
        <v>553</v>
      </c>
      <c r="Y35" s="2">
        <v>15</v>
      </c>
    </row>
    <row r="36" spans="21:25" x14ac:dyDescent="0.3">
      <c r="U36" t="s">
        <v>12</v>
      </c>
      <c r="V36" t="s">
        <v>23</v>
      </c>
      <c r="W36" t="s">
        <v>10</v>
      </c>
      <c r="X36" s="1">
        <v>7021</v>
      </c>
      <c r="Y36" s="2">
        <v>183</v>
      </c>
    </row>
    <row r="37" spans="21:25" x14ac:dyDescent="0.3">
      <c r="U37" t="s">
        <v>8</v>
      </c>
      <c r="V37" t="s">
        <v>23</v>
      </c>
      <c r="W37" t="s">
        <v>30</v>
      </c>
      <c r="X37" s="1">
        <v>5817</v>
      </c>
      <c r="Y37" s="2">
        <v>12</v>
      </c>
    </row>
    <row r="38" spans="21:25" x14ac:dyDescent="0.3">
      <c r="U38" t="s">
        <v>18</v>
      </c>
      <c r="V38" t="s">
        <v>23</v>
      </c>
      <c r="W38" t="s">
        <v>15</v>
      </c>
      <c r="X38" s="1">
        <v>3976</v>
      </c>
      <c r="Y38" s="2">
        <v>72</v>
      </c>
    </row>
    <row r="39" spans="21:25" x14ac:dyDescent="0.3">
      <c r="U39" t="s">
        <v>22</v>
      </c>
      <c r="V39" t="s">
        <v>28</v>
      </c>
      <c r="W39" t="s">
        <v>43</v>
      </c>
      <c r="X39" s="1">
        <v>1134</v>
      </c>
      <c r="Y39" s="2">
        <v>282</v>
      </c>
    </row>
    <row r="40" spans="21:25" x14ac:dyDescent="0.3">
      <c r="U40" t="s">
        <v>36</v>
      </c>
      <c r="V40" t="s">
        <v>23</v>
      </c>
      <c r="W40" t="s">
        <v>44</v>
      </c>
      <c r="X40" s="1">
        <v>6027</v>
      </c>
      <c r="Y40" s="2">
        <v>144</v>
      </c>
    </row>
    <row r="41" spans="21:25" x14ac:dyDescent="0.3">
      <c r="U41" t="s">
        <v>22</v>
      </c>
      <c r="V41" t="s">
        <v>9</v>
      </c>
      <c r="W41" t="s">
        <v>25</v>
      </c>
      <c r="X41" s="1">
        <v>1904</v>
      </c>
      <c r="Y41" s="2">
        <v>405</v>
      </c>
    </row>
    <row r="42" spans="21:25" x14ac:dyDescent="0.3">
      <c r="U42" t="s">
        <v>32</v>
      </c>
      <c r="V42" t="s">
        <v>40</v>
      </c>
      <c r="W42" t="s">
        <v>14</v>
      </c>
      <c r="X42" s="1">
        <v>3262</v>
      </c>
      <c r="Y42" s="2">
        <v>75</v>
      </c>
    </row>
    <row r="43" spans="21:25" x14ac:dyDescent="0.3">
      <c r="U43" t="s">
        <v>8</v>
      </c>
      <c r="V43" t="s">
        <v>40</v>
      </c>
      <c r="W43" t="s">
        <v>43</v>
      </c>
      <c r="X43" s="1">
        <v>2289</v>
      </c>
      <c r="Y43" s="2">
        <v>135</v>
      </c>
    </row>
    <row r="44" spans="21:25" x14ac:dyDescent="0.3">
      <c r="U44" t="s">
        <v>34</v>
      </c>
      <c r="V44" t="s">
        <v>40</v>
      </c>
      <c r="W44" t="s">
        <v>43</v>
      </c>
      <c r="X44" s="1">
        <v>6986</v>
      </c>
      <c r="Y44" s="2">
        <v>21</v>
      </c>
    </row>
    <row r="45" spans="21:25" x14ac:dyDescent="0.3">
      <c r="U45" t="s">
        <v>36</v>
      </c>
      <c r="V45" t="s">
        <v>28</v>
      </c>
      <c r="W45" t="s">
        <v>38</v>
      </c>
      <c r="X45" s="1">
        <v>4417</v>
      </c>
      <c r="Y45" s="2">
        <v>153</v>
      </c>
    </row>
    <row r="46" spans="21:25" x14ac:dyDescent="0.3">
      <c r="U46" t="s">
        <v>22</v>
      </c>
      <c r="V46" t="s">
        <v>40</v>
      </c>
      <c r="W46" t="s">
        <v>21</v>
      </c>
      <c r="X46" s="1">
        <v>1442</v>
      </c>
      <c r="Y46" s="2">
        <v>15</v>
      </c>
    </row>
    <row r="47" spans="21:25" x14ac:dyDescent="0.3">
      <c r="U47" t="s">
        <v>37</v>
      </c>
      <c r="V47" t="s">
        <v>13</v>
      </c>
      <c r="W47" t="s">
        <v>15</v>
      </c>
      <c r="X47" s="1">
        <v>2415</v>
      </c>
      <c r="Y47" s="2">
        <v>255</v>
      </c>
    </row>
    <row r="48" spans="21:25" x14ac:dyDescent="0.3">
      <c r="U48" t="s">
        <v>36</v>
      </c>
      <c r="V48" t="s">
        <v>9</v>
      </c>
      <c r="W48" t="s">
        <v>31</v>
      </c>
      <c r="X48" s="1">
        <v>238</v>
      </c>
      <c r="Y48" s="2">
        <v>18</v>
      </c>
    </row>
    <row r="49" spans="21:25" x14ac:dyDescent="0.3">
      <c r="U49" t="s">
        <v>22</v>
      </c>
      <c r="V49" t="s">
        <v>9</v>
      </c>
      <c r="W49" t="s">
        <v>38</v>
      </c>
      <c r="X49" s="1">
        <v>4949</v>
      </c>
      <c r="Y49" s="2">
        <v>189</v>
      </c>
    </row>
    <row r="50" spans="21:25" x14ac:dyDescent="0.3">
      <c r="U50" t="s">
        <v>34</v>
      </c>
      <c r="V50" t="s">
        <v>28</v>
      </c>
      <c r="W50" t="s">
        <v>14</v>
      </c>
      <c r="X50" s="1">
        <v>5075</v>
      </c>
      <c r="Y50" s="2">
        <v>21</v>
      </c>
    </row>
    <row r="51" spans="21:25" x14ac:dyDescent="0.3">
      <c r="U51" t="s">
        <v>37</v>
      </c>
      <c r="V51" t="s">
        <v>19</v>
      </c>
      <c r="W51" t="s">
        <v>25</v>
      </c>
      <c r="X51" s="1">
        <v>9198</v>
      </c>
      <c r="Y51" s="2">
        <v>36</v>
      </c>
    </row>
    <row r="52" spans="21:25" x14ac:dyDescent="0.3">
      <c r="U52" t="s">
        <v>22</v>
      </c>
      <c r="V52" t="s">
        <v>40</v>
      </c>
      <c r="W52" t="s">
        <v>42</v>
      </c>
      <c r="X52" s="1">
        <v>3339</v>
      </c>
      <c r="Y52" s="2">
        <v>75</v>
      </c>
    </row>
    <row r="53" spans="21:25" x14ac:dyDescent="0.3">
      <c r="U53" t="s">
        <v>8</v>
      </c>
      <c r="V53" t="s">
        <v>40</v>
      </c>
      <c r="W53" t="s">
        <v>27</v>
      </c>
      <c r="X53" s="1">
        <v>5019</v>
      </c>
      <c r="Y53" s="2">
        <v>156</v>
      </c>
    </row>
    <row r="54" spans="21:25" x14ac:dyDescent="0.3">
      <c r="U54" t="s">
        <v>34</v>
      </c>
      <c r="V54" t="s">
        <v>19</v>
      </c>
      <c r="W54" t="s">
        <v>25</v>
      </c>
      <c r="X54" s="1">
        <v>16184</v>
      </c>
      <c r="Y54" s="2">
        <v>39</v>
      </c>
    </row>
    <row r="55" spans="21:25" x14ac:dyDescent="0.3">
      <c r="U55" t="s">
        <v>22</v>
      </c>
      <c r="V55" t="s">
        <v>19</v>
      </c>
      <c r="W55" t="s">
        <v>35</v>
      </c>
      <c r="X55" s="1">
        <v>497</v>
      </c>
      <c r="Y55" s="2">
        <v>63</v>
      </c>
    </row>
    <row r="56" spans="21:25" x14ac:dyDescent="0.3">
      <c r="U56" t="s">
        <v>36</v>
      </c>
      <c r="V56" t="s">
        <v>19</v>
      </c>
      <c r="W56" t="s">
        <v>42</v>
      </c>
      <c r="X56" s="1">
        <v>8211</v>
      </c>
      <c r="Y56" s="2">
        <v>75</v>
      </c>
    </row>
    <row r="57" spans="21:25" x14ac:dyDescent="0.3">
      <c r="U57" t="s">
        <v>36</v>
      </c>
      <c r="V57" t="s">
        <v>28</v>
      </c>
      <c r="W57" t="s">
        <v>44</v>
      </c>
      <c r="X57" s="1">
        <v>6580</v>
      </c>
      <c r="Y57" s="2">
        <v>183</v>
      </c>
    </row>
    <row r="58" spans="21:25" x14ac:dyDescent="0.3">
      <c r="U58" t="s">
        <v>18</v>
      </c>
      <c r="V58" t="s">
        <v>13</v>
      </c>
      <c r="W58" t="s">
        <v>11</v>
      </c>
      <c r="X58" s="1">
        <v>4760</v>
      </c>
      <c r="Y58" s="2">
        <v>69</v>
      </c>
    </row>
    <row r="59" spans="21:25" x14ac:dyDescent="0.3">
      <c r="U59" t="s">
        <v>8</v>
      </c>
      <c r="V59" t="s">
        <v>19</v>
      </c>
      <c r="W59" t="s">
        <v>24</v>
      </c>
      <c r="X59" s="1">
        <v>5439</v>
      </c>
      <c r="Y59" s="2">
        <v>30</v>
      </c>
    </row>
    <row r="60" spans="21:25" x14ac:dyDescent="0.3">
      <c r="U60" t="s">
        <v>18</v>
      </c>
      <c r="V60" t="s">
        <v>40</v>
      </c>
      <c r="W60" t="s">
        <v>27</v>
      </c>
      <c r="X60" s="1">
        <v>1463</v>
      </c>
      <c r="Y60" s="2">
        <v>39</v>
      </c>
    </row>
    <row r="61" spans="21:25" x14ac:dyDescent="0.3">
      <c r="U61" t="s">
        <v>37</v>
      </c>
      <c r="V61" t="s">
        <v>40</v>
      </c>
      <c r="W61" t="s">
        <v>14</v>
      </c>
      <c r="X61" s="1">
        <v>7777</v>
      </c>
      <c r="Y61" s="2">
        <v>504</v>
      </c>
    </row>
    <row r="62" spans="21:25" x14ac:dyDescent="0.3">
      <c r="U62" t="s">
        <v>16</v>
      </c>
      <c r="V62" t="s">
        <v>9</v>
      </c>
      <c r="W62" t="s">
        <v>42</v>
      </c>
      <c r="X62" s="1">
        <v>1085</v>
      </c>
      <c r="Y62" s="2">
        <v>273</v>
      </c>
    </row>
    <row r="63" spans="21:25" x14ac:dyDescent="0.3">
      <c r="U63" t="s">
        <v>34</v>
      </c>
      <c r="V63" t="s">
        <v>9</v>
      </c>
      <c r="W63" t="s">
        <v>29</v>
      </c>
      <c r="X63" s="1">
        <v>182</v>
      </c>
      <c r="Y63" s="2">
        <v>48</v>
      </c>
    </row>
    <row r="64" spans="21:25" x14ac:dyDescent="0.3">
      <c r="U64" t="s">
        <v>22</v>
      </c>
      <c r="V64" t="s">
        <v>40</v>
      </c>
      <c r="W64" t="s">
        <v>43</v>
      </c>
      <c r="X64" s="1">
        <v>4242</v>
      </c>
      <c r="Y64" s="2">
        <v>207</v>
      </c>
    </row>
    <row r="65" spans="21:25" x14ac:dyDescent="0.3">
      <c r="U65" t="s">
        <v>22</v>
      </c>
      <c r="V65" t="s">
        <v>19</v>
      </c>
      <c r="W65" t="s">
        <v>14</v>
      </c>
      <c r="X65" s="1">
        <v>6118</v>
      </c>
      <c r="Y65" s="2">
        <v>9</v>
      </c>
    </row>
    <row r="66" spans="21:25" x14ac:dyDescent="0.3">
      <c r="U66" t="s">
        <v>45</v>
      </c>
      <c r="V66" t="s">
        <v>19</v>
      </c>
      <c r="W66" t="s">
        <v>38</v>
      </c>
      <c r="X66" s="1">
        <v>2317</v>
      </c>
      <c r="Y66" s="2">
        <v>261</v>
      </c>
    </row>
    <row r="67" spans="21:25" x14ac:dyDescent="0.3">
      <c r="U67" t="s">
        <v>22</v>
      </c>
      <c r="V67" t="s">
        <v>28</v>
      </c>
      <c r="W67" t="s">
        <v>25</v>
      </c>
      <c r="X67" s="1">
        <v>938</v>
      </c>
      <c r="Y67" s="2">
        <v>6</v>
      </c>
    </row>
    <row r="68" spans="21:25" x14ac:dyDescent="0.3">
      <c r="U68" t="s">
        <v>12</v>
      </c>
      <c r="V68" t="s">
        <v>9</v>
      </c>
      <c r="W68" t="s">
        <v>21</v>
      </c>
      <c r="X68" s="1">
        <v>9709</v>
      </c>
      <c r="Y68" s="2">
        <v>30</v>
      </c>
    </row>
    <row r="69" spans="21:25" x14ac:dyDescent="0.3">
      <c r="U69" t="s">
        <v>32</v>
      </c>
      <c r="V69" t="s">
        <v>40</v>
      </c>
      <c r="W69" t="s">
        <v>33</v>
      </c>
      <c r="X69" s="1">
        <v>2205</v>
      </c>
      <c r="Y69" s="2">
        <v>138</v>
      </c>
    </row>
    <row r="70" spans="21:25" x14ac:dyDescent="0.3">
      <c r="U70" t="s">
        <v>32</v>
      </c>
      <c r="V70" t="s">
        <v>9</v>
      </c>
      <c r="W70" t="s">
        <v>27</v>
      </c>
      <c r="X70" s="1">
        <v>4487</v>
      </c>
      <c r="Y70" s="2">
        <v>111</v>
      </c>
    </row>
    <row r="71" spans="21:25" x14ac:dyDescent="0.3">
      <c r="U71" t="s">
        <v>34</v>
      </c>
      <c r="V71" t="s">
        <v>13</v>
      </c>
      <c r="W71" t="s">
        <v>20</v>
      </c>
      <c r="X71" s="1">
        <v>2415</v>
      </c>
      <c r="Y71" s="2">
        <v>15</v>
      </c>
    </row>
    <row r="72" spans="21:25" x14ac:dyDescent="0.3">
      <c r="U72" t="s">
        <v>8</v>
      </c>
      <c r="V72" t="s">
        <v>40</v>
      </c>
      <c r="W72" t="s">
        <v>31</v>
      </c>
      <c r="X72" s="1">
        <v>4018</v>
      </c>
      <c r="Y72" s="2">
        <v>162</v>
      </c>
    </row>
    <row r="73" spans="21:25" x14ac:dyDescent="0.3">
      <c r="U73" t="s">
        <v>34</v>
      </c>
      <c r="V73" t="s">
        <v>40</v>
      </c>
      <c r="W73" t="s">
        <v>31</v>
      </c>
      <c r="X73" s="1">
        <v>861</v>
      </c>
      <c r="Y73" s="2">
        <v>195</v>
      </c>
    </row>
    <row r="74" spans="21:25" x14ac:dyDescent="0.3">
      <c r="U74" t="s">
        <v>45</v>
      </c>
      <c r="V74" t="s">
        <v>28</v>
      </c>
      <c r="W74" t="s">
        <v>15</v>
      </c>
      <c r="X74" s="1">
        <v>5586</v>
      </c>
      <c r="Y74" s="2">
        <v>525</v>
      </c>
    </row>
    <row r="75" spans="21:25" x14ac:dyDescent="0.3">
      <c r="U75" t="s">
        <v>32</v>
      </c>
      <c r="V75" t="s">
        <v>40</v>
      </c>
      <c r="W75" t="s">
        <v>26</v>
      </c>
      <c r="X75" s="1">
        <v>2226</v>
      </c>
      <c r="Y75" s="2">
        <v>48</v>
      </c>
    </row>
    <row r="76" spans="21:25" x14ac:dyDescent="0.3">
      <c r="U76" t="s">
        <v>16</v>
      </c>
      <c r="V76" t="s">
        <v>40</v>
      </c>
      <c r="W76" t="s">
        <v>44</v>
      </c>
      <c r="X76" s="1">
        <v>14329</v>
      </c>
      <c r="Y76" s="2">
        <v>150</v>
      </c>
    </row>
    <row r="77" spans="21:25" x14ac:dyDescent="0.3">
      <c r="U77" t="s">
        <v>16</v>
      </c>
      <c r="V77" t="s">
        <v>40</v>
      </c>
      <c r="W77" t="s">
        <v>33</v>
      </c>
      <c r="X77" s="1">
        <v>8463</v>
      </c>
      <c r="Y77" s="2">
        <v>492</v>
      </c>
    </row>
    <row r="78" spans="21:25" x14ac:dyDescent="0.3">
      <c r="U78" t="s">
        <v>34</v>
      </c>
      <c r="V78" t="s">
        <v>40</v>
      </c>
      <c r="W78" t="s">
        <v>42</v>
      </c>
      <c r="X78" s="1">
        <v>2891</v>
      </c>
      <c r="Y78" s="2">
        <v>102</v>
      </c>
    </row>
    <row r="79" spans="21:25" x14ac:dyDescent="0.3">
      <c r="U79" t="s">
        <v>37</v>
      </c>
      <c r="V79" t="s">
        <v>19</v>
      </c>
      <c r="W79" t="s">
        <v>38</v>
      </c>
      <c r="X79" s="1">
        <v>3773</v>
      </c>
      <c r="Y79" s="2">
        <v>165</v>
      </c>
    </row>
    <row r="80" spans="21:25" x14ac:dyDescent="0.3">
      <c r="U80" t="s">
        <v>18</v>
      </c>
      <c r="V80" t="s">
        <v>19</v>
      </c>
      <c r="W80" t="s">
        <v>44</v>
      </c>
      <c r="X80" s="1">
        <v>854</v>
      </c>
      <c r="Y80" s="2">
        <v>309</v>
      </c>
    </row>
    <row r="81" spans="21:25" x14ac:dyDescent="0.3">
      <c r="U81" t="s">
        <v>22</v>
      </c>
      <c r="V81" t="s">
        <v>19</v>
      </c>
      <c r="W81" t="s">
        <v>27</v>
      </c>
      <c r="X81" s="1">
        <v>4970</v>
      </c>
      <c r="Y81" s="2">
        <v>156</v>
      </c>
    </row>
    <row r="82" spans="21:25" x14ac:dyDescent="0.3">
      <c r="U82" t="s">
        <v>16</v>
      </c>
      <c r="V82" t="s">
        <v>13</v>
      </c>
      <c r="W82" t="s">
        <v>41</v>
      </c>
      <c r="X82" s="1">
        <v>98</v>
      </c>
      <c r="Y82" s="2">
        <v>159</v>
      </c>
    </row>
    <row r="83" spans="21:25" x14ac:dyDescent="0.3">
      <c r="U83" t="s">
        <v>34</v>
      </c>
      <c r="V83" t="s">
        <v>13</v>
      </c>
      <c r="W83" t="s">
        <v>21</v>
      </c>
      <c r="X83" s="1">
        <v>13391</v>
      </c>
      <c r="Y83" s="2">
        <v>201</v>
      </c>
    </row>
    <row r="84" spans="21:25" x14ac:dyDescent="0.3">
      <c r="U84" t="s">
        <v>12</v>
      </c>
      <c r="V84" t="s">
        <v>23</v>
      </c>
      <c r="W84" t="s">
        <v>29</v>
      </c>
      <c r="X84" s="1">
        <v>8890</v>
      </c>
      <c r="Y84" s="2">
        <v>210</v>
      </c>
    </row>
    <row r="85" spans="21:25" x14ac:dyDescent="0.3">
      <c r="U85" t="s">
        <v>36</v>
      </c>
      <c r="V85" t="s">
        <v>28</v>
      </c>
      <c r="W85" t="s">
        <v>11</v>
      </c>
      <c r="X85" s="1">
        <v>56</v>
      </c>
      <c r="Y85" s="2">
        <v>51</v>
      </c>
    </row>
    <row r="86" spans="21:25" x14ac:dyDescent="0.3">
      <c r="U86" t="s">
        <v>37</v>
      </c>
      <c r="V86" t="s">
        <v>19</v>
      </c>
      <c r="W86" t="s">
        <v>24</v>
      </c>
      <c r="X86" s="1">
        <v>3339</v>
      </c>
      <c r="Y86" s="2">
        <v>39</v>
      </c>
    </row>
    <row r="87" spans="21:25" x14ac:dyDescent="0.3">
      <c r="U87" t="s">
        <v>45</v>
      </c>
      <c r="V87" t="s">
        <v>13</v>
      </c>
      <c r="W87" t="s">
        <v>20</v>
      </c>
      <c r="X87" s="1">
        <v>3808</v>
      </c>
      <c r="Y87" s="2">
        <v>279</v>
      </c>
    </row>
    <row r="88" spans="21:25" x14ac:dyDescent="0.3">
      <c r="U88" t="s">
        <v>45</v>
      </c>
      <c r="V88" t="s">
        <v>28</v>
      </c>
      <c r="W88" t="s">
        <v>11</v>
      </c>
      <c r="X88" s="1">
        <v>63</v>
      </c>
      <c r="Y88" s="2">
        <v>123</v>
      </c>
    </row>
    <row r="89" spans="21:25" x14ac:dyDescent="0.3">
      <c r="U89" t="s">
        <v>36</v>
      </c>
      <c r="V89" t="s">
        <v>23</v>
      </c>
      <c r="W89" t="s">
        <v>43</v>
      </c>
      <c r="X89" s="1">
        <v>7812</v>
      </c>
      <c r="Y89" s="2">
        <v>81</v>
      </c>
    </row>
    <row r="90" spans="21:25" x14ac:dyDescent="0.3">
      <c r="U90" t="s">
        <v>8</v>
      </c>
      <c r="V90" t="s">
        <v>9</v>
      </c>
      <c r="W90" t="s">
        <v>31</v>
      </c>
      <c r="X90" s="1">
        <v>7693</v>
      </c>
      <c r="Y90" s="2">
        <v>21</v>
      </c>
    </row>
    <row r="91" spans="21:25" x14ac:dyDescent="0.3">
      <c r="U91" t="s">
        <v>37</v>
      </c>
      <c r="V91" t="s">
        <v>19</v>
      </c>
      <c r="W91" t="s">
        <v>44</v>
      </c>
      <c r="X91" s="1">
        <v>973</v>
      </c>
      <c r="Y91" s="2">
        <v>162</v>
      </c>
    </row>
    <row r="92" spans="21:25" x14ac:dyDescent="0.3">
      <c r="U92" t="s">
        <v>45</v>
      </c>
      <c r="V92" t="s">
        <v>13</v>
      </c>
      <c r="W92" t="s">
        <v>35</v>
      </c>
      <c r="X92" s="1">
        <v>567</v>
      </c>
      <c r="Y92" s="2">
        <v>228</v>
      </c>
    </row>
    <row r="93" spans="21:25" x14ac:dyDescent="0.3">
      <c r="U93" t="s">
        <v>45</v>
      </c>
      <c r="V93" t="s">
        <v>19</v>
      </c>
      <c r="W93" t="s">
        <v>42</v>
      </c>
      <c r="X93" s="1">
        <v>2471</v>
      </c>
      <c r="Y93" s="2">
        <v>342</v>
      </c>
    </row>
    <row r="94" spans="21:25" x14ac:dyDescent="0.3">
      <c r="U94" t="s">
        <v>34</v>
      </c>
      <c r="V94" t="s">
        <v>28</v>
      </c>
      <c r="W94" t="s">
        <v>11</v>
      </c>
      <c r="X94" s="1">
        <v>7189</v>
      </c>
      <c r="Y94" s="2">
        <v>54</v>
      </c>
    </row>
    <row r="95" spans="21:25" x14ac:dyDescent="0.3">
      <c r="U95" t="s">
        <v>18</v>
      </c>
      <c r="V95" t="s">
        <v>13</v>
      </c>
      <c r="W95" t="s">
        <v>44</v>
      </c>
      <c r="X95" s="1">
        <v>7455</v>
      </c>
      <c r="Y95" s="2">
        <v>216</v>
      </c>
    </row>
    <row r="96" spans="21:25" x14ac:dyDescent="0.3">
      <c r="U96" t="s">
        <v>37</v>
      </c>
      <c r="V96" t="s">
        <v>40</v>
      </c>
      <c r="W96" t="s">
        <v>41</v>
      </c>
      <c r="X96" s="1">
        <v>3108</v>
      </c>
      <c r="Y96" s="2">
        <v>54</v>
      </c>
    </row>
    <row r="97" spans="21:25" x14ac:dyDescent="0.3">
      <c r="U97" t="s">
        <v>22</v>
      </c>
      <c r="V97" t="s">
        <v>28</v>
      </c>
      <c r="W97" t="s">
        <v>24</v>
      </c>
      <c r="X97" s="1">
        <v>469</v>
      </c>
      <c r="Y97" s="2">
        <v>75</v>
      </c>
    </row>
    <row r="98" spans="21:25" x14ac:dyDescent="0.3">
      <c r="U98" t="s">
        <v>16</v>
      </c>
      <c r="V98" t="s">
        <v>9</v>
      </c>
      <c r="W98" t="s">
        <v>38</v>
      </c>
      <c r="X98" s="1">
        <v>2737</v>
      </c>
      <c r="Y98" s="2">
        <v>93</v>
      </c>
    </row>
    <row r="99" spans="21:25" x14ac:dyDescent="0.3">
      <c r="U99" t="s">
        <v>16</v>
      </c>
      <c r="V99" t="s">
        <v>9</v>
      </c>
      <c r="W99" t="s">
        <v>24</v>
      </c>
      <c r="X99" s="1">
        <v>4305</v>
      </c>
      <c r="Y99" s="2">
        <v>156</v>
      </c>
    </row>
    <row r="100" spans="21:25" x14ac:dyDescent="0.3">
      <c r="U100" t="s">
        <v>16</v>
      </c>
      <c r="V100" t="s">
        <v>28</v>
      </c>
      <c r="W100" t="s">
        <v>27</v>
      </c>
      <c r="X100" s="1">
        <v>2408</v>
      </c>
      <c r="Y100" s="2">
        <v>9</v>
      </c>
    </row>
    <row r="101" spans="21:25" x14ac:dyDescent="0.3">
      <c r="U101" t="s">
        <v>37</v>
      </c>
      <c r="V101" t="s">
        <v>19</v>
      </c>
      <c r="W101" t="s">
        <v>31</v>
      </c>
      <c r="X101" s="1">
        <v>1281</v>
      </c>
      <c r="Y101" s="2">
        <v>18</v>
      </c>
    </row>
    <row r="102" spans="21:25" x14ac:dyDescent="0.3">
      <c r="U102" t="s">
        <v>8</v>
      </c>
      <c r="V102" t="s">
        <v>13</v>
      </c>
      <c r="W102" t="s">
        <v>14</v>
      </c>
      <c r="X102" s="1">
        <v>12348</v>
      </c>
      <c r="Y102" s="2">
        <v>234</v>
      </c>
    </row>
    <row r="103" spans="21:25" x14ac:dyDescent="0.3">
      <c r="U103" t="s">
        <v>37</v>
      </c>
      <c r="V103" t="s">
        <v>40</v>
      </c>
      <c r="W103" t="s">
        <v>44</v>
      </c>
      <c r="X103" s="1">
        <v>3689</v>
      </c>
      <c r="Y103" s="2">
        <v>312</v>
      </c>
    </row>
    <row r="104" spans="21:25" x14ac:dyDescent="0.3">
      <c r="U104" t="s">
        <v>32</v>
      </c>
      <c r="V104" t="s">
        <v>19</v>
      </c>
      <c r="W104" t="s">
        <v>31</v>
      </c>
      <c r="X104" s="1">
        <v>2870</v>
      </c>
      <c r="Y104" s="2">
        <v>300</v>
      </c>
    </row>
    <row r="105" spans="21:25" x14ac:dyDescent="0.3">
      <c r="U105" t="s">
        <v>36</v>
      </c>
      <c r="V105" t="s">
        <v>19</v>
      </c>
      <c r="W105" t="s">
        <v>43</v>
      </c>
      <c r="X105" s="1">
        <v>798</v>
      </c>
      <c r="Y105" s="2">
        <v>519</v>
      </c>
    </row>
    <row r="106" spans="21:25" x14ac:dyDescent="0.3">
      <c r="U106" t="s">
        <v>18</v>
      </c>
      <c r="V106" t="s">
        <v>9</v>
      </c>
      <c r="W106" t="s">
        <v>35</v>
      </c>
      <c r="X106" s="1">
        <v>2933</v>
      </c>
      <c r="Y106" s="2">
        <v>9</v>
      </c>
    </row>
    <row r="107" spans="21:25" x14ac:dyDescent="0.3">
      <c r="U107" t="s">
        <v>34</v>
      </c>
      <c r="V107" t="s">
        <v>13</v>
      </c>
      <c r="W107" t="s">
        <v>17</v>
      </c>
      <c r="X107" s="1">
        <v>2744</v>
      </c>
      <c r="Y107" s="2">
        <v>9</v>
      </c>
    </row>
    <row r="108" spans="21:25" x14ac:dyDescent="0.3">
      <c r="U108" t="s">
        <v>8</v>
      </c>
      <c r="V108" t="s">
        <v>19</v>
      </c>
      <c r="W108" t="s">
        <v>26</v>
      </c>
      <c r="X108" s="1">
        <v>9772</v>
      </c>
      <c r="Y108" s="2">
        <v>90</v>
      </c>
    </row>
    <row r="109" spans="21:25" x14ac:dyDescent="0.3">
      <c r="U109" t="s">
        <v>32</v>
      </c>
      <c r="V109" t="s">
        <v>40</v>
      </c>
      <c r="W109" t="s">
        <v>24</v>
      </c>
      <c r="X109" s="1">
        <v>1568</v>
      </c>
      <c r="Y109" s="2">
        <v>96</v>
      </c>
    </row>
    <row r="110" spans="21:25" x14ac:dyDescent="0.3">
      <c r="U110" t="s">
        <v>36</v>
      </c>
      <c r="V110" t="s">
        <v>19</v>
      </c>
      <c r="W110" t="s">
        <v>25</v>
      </c>
      <c r="X110" s="1">
        <v>11417</v>
      </c>
      <c r="Y110" s="2">
        <v>21</v>
      </c>
    </row>
    <row r="111" spans="21:25" x14ac:dyDescent="0.3">
      <c r="U111" t="s">
        <v>8</v>
      </c>
      <c r="V111" t="s">
        <v>40</v>
      </c>
      <c r="W111" t="s">
        <v>41</v>
      </c>
      <c r="X111" s="1">
        <v>6748</v>
      </c>
      <c r="Y111" s="2">
        <v>48</v>
      </c>
    </row>
    <row r="112" spans="21:25" x14ac:dyDescent="0.3">
      <c r="U112" t="s">
        <v>45</v>
      </c>
      <c r="V112" t="s">
        <v>19</v>
      </c>
      <c r="W112" t="s">
        <v>43</v>
      </c>
      <c r="X112" s="1">
        <v>1407</v>
      </c>
      <c r="Y112" s="2">
        <v>72</v>
      </c>
    </row>
    <row r="113" spans="21:25" x14ac:dyDescent="0.3">
      <c r="U113" t="s">
        <v>12</v>
      </c>
      <c r="V113" t="s">
        <v>13</v>
      </c>
      <c r="W113" t="s">
        <v>42</v>
      </c>
      <c r="X113" s="1">
        <v>2023</v>
      </c>
      <c r="Y113" s="2">
        <v>168</v>
      </c>
    </row>
    <row r="114" spans="21:25" x14ac:dyDescent="0.3">
      <c r="U114" t="s">
        <v>34</v>
      </c>
      <c r="V114" t="s">
        <v>23</v>
      </c>
      <c r="W114" t="s">
        <v>41</v>
      </c>
      <c r="X114" s="1">
        <v>5236</v>
      </c>
      <c r="Y114" s="2">
        <v>51</v>
      </c>
    </row>
    <row r="115" spans="21:25" x14ac:dyDescent="0.3">
      <c r="U115" t="s">
        <v>18</v>
      </c>
      <c r="V115" t="s">
        <v>19</v>
      </c>
      <c r="W115" t="s">
        <v>31</v>
      </c>
      <c r="X115" s="1">
        <v>1925</v>
      </c>
      <c r="Y115" s="2">
        <v>192</v>
      </c>
    </row>
    <row r="116" spans="21:25" x14ac:dyDescent="0.3">
      <c r="U116" t="s">
        <v>32</v>
      </c>
      <c r="V116" t="s">
        <v>9</v>
      </c>
      <c r="W116" t="s">
        <v>15</v>
      </c>
      <c r="X116" s="1">
        <v>6608</v>
      </c>
      <c r="Y116" s="2">
        <v>225</v>
      </c>
    </row>
    <row r="117" spans="21:25" x14ac:dyDescent="0.3">
      <c r="U117" t="s">
        <v>22</v>
      </c>
      <c r="V117" t="s">
        <v>40</v>
      </c>
      <c r="W117" t="s">
        <v>41</v>
      </c>
      <c r="X117" s="1">
        <v>8008</v>
      </c>
      <c r="Y117" s="2">
        <v>456</v>
      </c>
    </row>
    <row r="118" spans="21:25" x14ac:dyDescent="0.3">
      <c r="U118" t="s">
        <v>45</v>
      </c>
      <c r="V118" t="s">
        <v>40</v>
      </c>
      <c r="W118" t="s">
        <v>24</v>
      </c>
      <c r="X118" s="1">
        <v>1428</v>
      </c>
      <c r="Y118" s="2">
        <v>93</v>
      </c>
    </row>
    <row r="119" spans="21:25" x14ac:dyDescent="0.3">
      <c r="U119" t="s">
        <v>22</v>
      </c>
      <c r="V119" t="s">
        <v>40</v>
      </c>
      <c r="W119" t="s">
        <v>17</v>
      </c>
      <c r="X119" s="1">
        <v>525</v>
      </c>
      <c r="Y119" s="2">
        <v>48</v>
      </c>
    </row>
    <row r="120" spans="21:25" x14ac:dyDescent="0.3">
      <c r="U120" t="s">
        <v>22</v>
      </c>
      <c r="V120" t="s">
        <v>9</v>
      </c>
      <c r="W120" t="s">
        <v>20</v>
      </c>
      <c r="X120" s="1">
        <v>1505</v>
      </c>
      <c r="Y120" s="2">
        <v>102</v>
      </c>
    </row>
    <row r="121" spans="21:25" x14ac:dyDescent="0.3">
      <c r="U121" t="s">
        <v>32</v>
      </c>
      <c r="V121" t="s">
        <v>13</v>
      </c>
      <c r="W121" t="s">
        <v>10</v>
      </c>
      <c r="X121" s="1">
        <v>6755</v>
      </c>
      <c r="Y121" s="2">
        <v>252</v>
      </c>
    </row>
    <row r="122" spans="21:25" x14ac:dyDescent="0.3">
      <c r="U122" t="s">
        <v>36</v>
      </c>
      <c r="V122" t="s">
        <v>9</v>
      </c>
      <c r="W122" t="s">
        <v>20</v>
      </c>
      <c r="X122" s="1">
        <v>11571</v>
      </c>
      <c r="Y122" s="2">
        <v>138</v>
      </c>
    </row>
    <row r="123" spans="21:25" x14ac:dyDescent="0.3">
      <c r="U123" t="s">
        <v>8</v>
      </c>
      <c r="V123" t="s">
        <v>28</v>
      </c>
      <c r="W123" t="s">
        <v>24</v>
      </c>
      <c r="X123" s="1">
        <v>2541</v>
      </c>
      <c r="Y123" s="2">
        <v>90</v>
      </c>
    </row>
    <row r="124" spans="21:25" x14ac:dyDescent="0.3">
      <c r="U124" t="s">
        <v>18</v>
      </c>
      <c r="V124" t="s">
        <v>9</v>
      </c>
      <c r="W124" t="s">
        <v>10</v>
      </c>
      <c r="X124" s="1">
        <v>1526</v>
      </c>
      <c r="Y124" s="2">
        <v>240</v>
      </c>
    </row>
    <row r="125" spans="21:25" x14ac:dyDescent="0.3">
      <c r="U125" t="s">
        <v>8</v>
      </c>
      <c r="V125" t="s">
        <v>28</v>
      </c>
      <c r="W125" t="s">
        <v>17</v>
      </c>
      <c r="X125" s="1">
        <v>6125</v>
      </c>
      <c r="Y125" s="2">
        <v>102</v>
      </c>
    </row>
    <row r="126" spans="21:25" x14ac:dyDescent="0.3">
      <c r="U126" t="s">
        <v>18</v>
      </c>
      <c r="V126" t="s">
        <v>13</v>
      </c>
      <c r="W126" t="s">
        <v>43</v>
      </c>
      <c r="X126" s="1">
        <v>847</v>
      </c>
      <c r="Y126" s="2">
        <v>129</v>
      </c>
    </row>
    <row r="127" spans="21:25" x14ac:dyDescent="0.3">
      <c r="U127" t="s">
        <v>12</v>
      </c>
      <c r="V127" t="s">
        <v>13</v>
      </c>
      <c r="W127" t="s">
        <v>43</v>
      </c>
      <c r="X127" s="1">
        <v>4753</v>
      </c>
      <c r="Y127" s="2">
        <v>300</v>
      </c>
    </row>
    <row r="128" spans="21:25" x14ac:dyDescent="0.3">
      <c r="U128" t="s">
        <v>22</v>
      </c>
      <c r="V128" t="s">
        <v>28</v>
      </c>
      <c r="W128" t="s">
        <v>26</v>
      </c>
      <c r="X128" s="1">
        <v>959</v>
      </c>
      <c r="Y128" s="2">
        <v>135</v>
      </c>
    </row>
    <row r="129" spans="21:25" x14ac:dyDescent="0.3">
      <c r="U129" t="s">
        <v>32</v>
      </c>
      <c r="V129" t="s">
        <v>13</v>
      </c>
      <c r="W129" t="s">
        <v>39</v>
      </c>
      <c r="X129" s="1">
        <v>2793</v>
      </c>
      <c r="Y129" s="2">
        <v>114</v>
      </c>
    </row>
    <row r="130" spans="21:25" x14ac:dyDescent="0.3">
      <c r="U130" t="s">
        <v>32</v>
      </c>
      <c r="V130" t="s">
        <v>13</v>
      </c>
      <c r="W130" t="s">
        <v>15</v>
      </c>
      <c r="X130" s="1">
        <v>4606</v>
      </c>
      <c r="Y130" s="2">
        <v>63</v>
      </c>
    </row>
    <row r="131" spans="21:25" x14ac:dyDescent="0.3">
      <c r="U131" t="s">
        <v>32</v>
      </c>
      <c r="V131" t="s">
        <v>19</v>
      </c>
      <c r="W131" t="s">
        <v>42</v>
      </c>
      <c r="X131" s="1">
        <v>5551</v>
      </c>
      <c r="Y131" s="2">
        <v>252</v>
      </c>
    </row>
    <row r="132" spans="21:25" x14ac:dyDescent="0.3">
      <c r="U132" t="s">
        <v>45</v>
      </c>
      <c r="V132" t="s">
        <v>19</v>
      </c>
      <c r="W132" t="s">
        <v>14</v>
      </c>
      <c r="X132" s="1">
        <v>6657</v>
      </c>
      <c r="Y132" s="2">
        <v>303</v>
      </c>
    </row>
    <row r="133" spans="21:25" x14ac:dyDescent="0.3">
      <c r="U133" t="s">
        <v>32</v>
      </c>
      <c r="V133" t="s">
        <v>23</v>
      </c>
      <c r="W133" t="s">
        <v>27</v>
      </c>
      <c r="X133" s="1">
        <v>4438</v>
      </c>
      <c r="Y133" s="2">
        <v>246</v>
      </c>
    </row>
    <row r="134" spans="21:25" x14ac:dyDescent="0.3">
      <c r="U134" t="s">
        <v>12</v>
      </c>
      <c r="V134" t="s">
        <v>28</v>
      </c>
      <c r="W134" t="s">
        <v>30</v>
      </c>
      <c r="X134" s="1">
        <v>168</v>
      </c>
      <c r="Y134" s="2">
        <v>84</v>
      </c>
    </row>
    <row r="135" spans="21:25" x14ac:dyDescent="0.3">
      <c r="U135" t="s">
        <v>32</v>
      </c>
      <c r="V135" t="s">
        <v>40</v>
      </c>
      <c r="W135" t="s">
        <v>27</v>
      </c>
      <c r="X135" s="1">
        <v>7777</v>
      </c>
      <c r="Y135" s="2">
        <v>39</v>
      </c>
    </row>
    <row r="136" spans="21:25" x14ac:dyDescent="0.3">
      <c r="U136" t="s">
        <v>34</v>
      </c>
      <c r="V136" t="s">
        <v>19</v>
      </c>
      <c r="W136" t="s">
        <v>27</v>
      </c>
      <c r="X136" s="1">
        <v>3339</v>
      </c>
      <c r="Y136" s="2">
        <v>348</v>
      </c>
    </row>
    <row r="137" spans="21:25" x14ac:dyDescent="0.3">
      <c r="U137" t="s">
        <v>32</v>
      </c>
      <c r="V137" t="s">
        <v>9</v>
      </c>
      <c r="W137" t="s">
        <v>26</v>
      </c>
      <c r="X137" s="1">
        <v>6391</v>
      </c>
      <c r="Y137" s="2">
        <v>48</v>
      </c>
    </row>
    <row r="138" spans="21:25" x14ac:dyDescent="0.3">
      <c r="U138" t="s">
        <v>34</v>
      </c>
      <c r="V138" t="s">
        <v>9</v>
      </c>
      <c r="W138" t="s">
        <v>30</v>
      </c>
      <c r="X138" s="1">
        <v>518</v>
      </c>
      <c r="Y138" s="2">
        <v>75</v>
      </c>
    </row>
    <row r="139" spans="21:25" x14ac:dyDescent="0.3">
      <c r="U139" t="s">
        <v>32</v>
      </c>
      <c r="V139" t="s">
        <v>28</v>
      </c>
      <c r="W139" t="s">
        <v>44</v>
      </c>
      <c r="X139" s="1">
        <v>5677</v>
      </c>
      <c r="Y139" s="2">
        <v>258</v>
      </c>
    </row>
    <row r="140" spans="21:25" x14ac:dyDescent="0.3">
      <c r="U140" t="s">
        <v>22</v>
      </c>
      <c r="V140" t="s">
        <v>23</v>
      </c>
      <c r="W140" t="s">
        <v>27</v>
      </c>
      <c r="X140" s="1">
        <v>6048</v>
      </c>
      <c r="Y140" s="2">
        <v>27</v>
      </c>
    </row>
    <row r="141" spans="21:25" x14ac:dyDescent="0.3">
      <c r="U141" t="s">
        <v>12</v>
      </c>
      <c r="V141" t="s">
        <v>28</v>
      </c>
      <c r="W141" t="s">
        <v>14</v>
      </c>
      <c r="X141" s="1">
        <v>3752</v>
      </c>
      <c r="Y141" s="2">
        <v>213</v>
      </c>
    </row>
    <row r="142" spans="21:25" x14ac:dyDescent="0.3">
      <c r="U142" t="s">
        <v>34</v>
      </c>
      <c r="V142" t="s">
        <v>13</v>
      </c>
      <c r="W142" t="s">
        <v>42</v>
      </c>
      <c r="X142" s="1">
        <v>4480</v>
      </c>
      <c r="Y142" s="2">
        <v>357</v>
      </c>
    </row>
    <row r="143" spans="21:25" x14ac:dyDescent="0.3">
      <c r="U143" t="s">
        <v>16</v>
      </c>
      <c r="V143" t="s">
        <v>9</v>
      </c>
      <c r="W143" t="s">
        <v>17</v>
      </c>
      <c r="X143" s="1">
        <v>259</v>
      </c>
      <c r="Y143" s="2">
        <v>207</v>
      </c>
    </row>
    <row r="144" spans="21:25" x14ac:dyDescent="0.3">
      <c r="U144" t="s">
        <v>12</v>
      </c>
      <c r="V144" t="s">
        <v>9</v>
      </c>
      <c r="W144" t="s">
        <v>10</v>
      </c>
      <c r="X144" s="1">
        <v>42</v>
      </c>
      <c r="Y144" s="2">
        <v>150</v>
      </c>
    </row>
    <row r="145" spans="21:25" x14ac:dyDescent="0.3">
      <c r="U145" t="s">
        <v>18</v>
      </c>
      <c r="V145" t="s">
        <v>19</v>
      </c>
      <c r="W145" t="s">
        <v>41</v>
      </c>
      <c r="X145" s="1">
        <v>98</v>
      </c>
      <c r="Y145" s="2">
        <v>204</v>
      </c>
    </row>
    <row r="146" spans="21:25" x14ac:dyDescent="0.3">
      <c r="U146" t="s">
        <v>32</v>
      </c>
      <c r="V146" t="s">
        <v>13</v>
      </c>
      <c r="W146" t="s">
        <v>43</v>
      </c>
      <c r="X146" s="1">
        <v>2478</v>
      </c>
      <c r="Y146" s="2">
        <v>21</v>
      </c>
    </row>
    <row r="147" spans="21:25" x14ac:dyDescent="0.3">
      <c r="U147" t="s">
        <v>18</v>
      </c>
      <c r="V147" t="s">
        <v>40</v>
      </c>
      <c r="W147" t="s">
        <v>26</v>
      </c>
      <c r="X147" s="1">
        <v>7847</v>
      </c>
      <c r="Y147" s="2">
        <v>174</v>
      </c>
    </row>
    <row r="148" spans="21:25" x14ac:dyDescent="0.3">
      <c r="U148" t="s">
        <v>36</v>
      </c>
      <c r="V148" t="s">
        <v>9</v>
      </c>
      <c r="W148" t="s">
        <v>27</v>
      </c>
      <c r="X148" s="1">
        <v>9926</v>
      </c>
      <c r="Y148" s="2">
        <v>201</v>
      </c>
    </row>
    <row r="149" spans="21:25" x14ac:dyDescent="0.3">
      <c r="U149" t="s">
        <v>12</v>
      </c>
      <c r="V149" t="s">
        <v>28</v>
      </c>
      <c r="W149" t="s">
        <v>11</v>
      </c>
      <c r="X149" s="1">
        <v>819</v>
      </c>
      <c r="Y149" s="2">
        <v>510</v>
      </c>
    </row>
    <row r="150" spans="21:25" x14ac:dyDescent="0.3">
      <c r="U150" t="s">
        <v>22</v>
      </c>
      <c r="V150" t="s">
        <v>23</v>
      </c>
      <c r="W150" t="s">
        <v>42</v>
      </c>
      <c r="X150" s="1">
        <v>3052</v>
      </c>
      <c r="Y150" s="2">
        <v>378</v>
      </c>
    </row>
    <row r="151" spans="21:25" x14ac:dyDescent="0.3">
      <c r="U151" t="s">
        <v>16</v>
      </c>
      <c r="V151" t="s">
        <v>40</v>
      </c>
      <c r="W151" t="s">
        <v>35</v>
      </c>
      <c r="X151" s="1">
        <v>6832</v>
      </c>
      <c r="Y151" s="2">
        <v>27</v>
      </c>
    </row>
    <row r="152" spans="21:25" x14ac:dyDescent="0.3">
      <c r="U152" t="s">
        <v>36</v>
      </c>
      <c r="V152" t="s">
        <v>23</v>
      </c>
      <c r="W152" t="s">
        <v>25</v>
      </c>
      <c r="X152" s="1">
        <v>2016</v>
      </c>
      <c r="Y152" s="2">
        <v>117</v>
      </c>
    </row>
    <row r="153" spans="21:25" x14ac:dyDescent="0.3">
      <c r="U153" t="s">
        <v>22</v>
      </c>
      <c r="V153" t="s">
        <v>28</v>
      </c>
      <c r="W153" t="s">
        <v>35</v>
      </c>
      <c r="X153" s="1">
        <v>7322</v>
      </c>
      <c r="Y153" s="2">
        <v>36</v>
      </c>
    </row>
    <row r="154" spans="21:25" x14ac:dyDescent="0.3">
      <c r="U154" t="s">
        <v>12</v>
      </c>
      <c r="V154" t="s">
        <v>13</v>
      </c>
      <c r="W154" t="s">
        <v>26</v>
      </c>
      <c r="X154" s="1">
        <v>357</v>
      </c>
      <c r="Y154" s="2">
        <v>126</v>
      </c>
    </row>
    <row r="155" spans="21:25" x14ac:dyDescent="0.3">
      <c r="U155" t="s">
        <v>16</v>
      </c>
      <c r="V155" t="s">
        <v>23</v>
      </c>
      <c r="W155" t="s">
        <v>24</v>
      </c>
      <c r="X155" s="1">
        <v>3192</v>
      </c>
      <c r="Y155" s="2">
        <v>72</v>
      </c>
    </row>
    <row r="156" spans="21:25" x14ac:dyDescent="0.3">
      <c r="U156" t="s">
        <v>32</v>
      </c>
      <c r="V156" t="s">
        <v>19</v>
      </c>
      <c r="W156" t="s">
        <v>30</v>
      </c>
      <c r="X156" s="1">
        <v>8435</v>
      </c>
      <c r="Y156" s="2">
        <v>42</v>
      </c>
    </row>
    <row r="157" spans="21:25" x14ac:dyDescent="0.3">
      <c r="U157" t="s">
        <v>8</v>
      </c>
      <c r="V157" t="s">
        <v>23</v>
      </c>
      <c r="W157" t="s">
        <v>42</v>
      </c>
      <c r="X157" s="1">
        <v>0</v>
      </c>
      <c r="Y157" s="2">
        <v>135</v>
      </c>
    </row>
    <row r="158" spans="21:25" x14ac:dyDescent="0.3">
      <c r="U158" t="s">
        <v>32</v>
      </c>
      <c r="V158" t="s">
        <v>40</v>
      </c>
      <c r="W158" t="s">
        <v>39</v>
      </c>
      <c r="X158" s="1">
        <v>8862</v>
      </c>
      <c r="Y158" s="2">
        <v>189</v>
      </c>
    </row>
    <row r="159" spans="21:25" x14ac:dyDescent="0.3">
      <c r="U159" t="s">
        <v>22</v>
      </c>
      <c r="V159" t="s">
        <v>9</v>
      </c>
      <c r="W159" t="s">
        <v>44</v>
      </c>
      <c r="X159" s="1">
        <v>3556</v>
      </c>
      <c r="Y159" s="2">
        <v>459</v>
      </c>
    </row>
    <row r="160" spans="21:25" x14ac:dyDescent="0.3">
      <c r="U160" t="s">
        <v>34</v>
      </c>
      <c r="V160" t="s">
        <v>40</v>
      </c>
      <c r="W160" t="s">
        <v>21</v>
      </c>
      <c r="X160" s="1">
        <v>7280</v>
      </c>
      <c r="Y160" s="2">
        <v>201</v>
      </c>
    </row>
    <row r="161" spans="21:25" x14ac:dyDescent="0.3">
      <c r="U161" t="s">
        <v>22</v>
      </c>
      <c r="V161" t="s">
        <v>40</v>
      </c>
      <c r="W161" t="s">
        <v>10</v>
      </c>
      <c r="X161" s="1">
        <v>3402</v>
      </c>
      <c r="Y161" s="2">
        <v>366</v>
      </c>
    </row>
    <row r="162" spans="21:25" x14ac:dyDescent="0.3">
      <c r="U162" t="s">
        <v>37</v>
      </c>
      <c r="V162" t="s">
        <v>9</v>
      </c>
      <c r="W162" t="s">
        <v>42</v>
      </c>
      <c r="X162" s="1">
        <v>4592</v>
      </c>
      <c r="Y162" s="2">
        <v>324</v>
      </c>
    </row>
    <row r="163" spans="21:25" x14ac:dyDescent="0.3">
      <c r="U163" t="s">
        <v>16</v>
      </c>
      <c r="V163" t="s">
        <v>13</v>
      </c>
      <c r="W163" t="s">
        <v>21</v>
      </c>
      <c r="X163" s="1">
        <v>7833</v>
      </c>
      <c r="Y163" s="2">
        <v>243</v>
      </c>
    </row>
    <row r="164" spans="21:25" x14ac:dyDescent="0.3">
      <c r="U164" t="s">
        <v>36</v>
      </c>
      <c r="V164" t="s">
        <v>23</v>
      </c>
      <c r="W164" t="s">
        <v>35</v>
      </c>
      <c r="X164" s="1">
        <v>7651</v>
      </c>
      <c r="Y164" s="2">
        <v>213</v>
      </c>
    </row>
    <row r="165" spans="21:25" x14ac:dyDescent="0.3">
      <c r="U165" t="s">
        <v>8</v>
      </c>
      <c r="V165" t="s">
        <v>13</v>
      </c>
      <c r="W165" t="s">
        <v>10</v>
      </c>
      <c r="X165" s="1">
        <v>2275</v>
      </c>
      <c r="Y165" s="2">
        <v>447</v>
      </c>
    </row>
    <row r="166" spans="21:25" x14ac:dyDescent="0.3">
      <c r="U166" t="s">
        <v>8</v>
      </c>
      <c r="V166" t="s">
        <v>28</v>
      </c>
      <c r="W166" t="s">
        <v>11</v>
      </c>
      <c r="X166" s="1">
        <v>5670</v>
      </c>
      <c r="Y166" s="2">
        <v>297</v>
      </c>
    </row>
    <row r="167" spans="21:25" x14ac:dyDescent="0.3">
      <c r="U167" t="s">
        <v>32</v>
      </c>
      <c r="V167" t="s">
        <v>13</v>
      </c>
      <c r="W167" t="s">
        <v>25</v>
      </c>
      <c r="X167" s="1">
        <v>2135</v>
      </c>
      <c r="Y167" s="2">
        <v>27</v>
      </c>
    </row>
    <row r="168" spans="21:25" x14ac:dyDescent="0.3">
      <c r="U168" t="s">
        <v>8</v>
      </c>
      <c r="V168" t="s">
        <v>40</v>
      </c>
      <c r="W168" t="s">
        <v>38</v>
      </c>
      <c r="X168" s="1">
        <v>2779</v>
      </c>
      <c r="Y168" s="2">
        <v>75</v>
      </c>
    </row>
    <row r="169" spans="21:25" x14ac:dyDescent="0.3">
      <c r="U169" t="s">
        <v>45</v>
      </c>
      <c r="V169" t="s">
        <v>23</v>
      </c>
      <c r="W169" t="s">
        <v>26</v>
      </c>
      <c r="X169" s="1">
        <v>12950</v>
      </c>
      <c r="Y169" s="2">
        <v>30</v>
      </c>
    </row>
    <row r="170" spans="21:25" x14ac:dyDescent="0.3">
      <c r="U170" t="s">
        <v>32</v>
      </c>
      <c r="V170" t="s">
        <v>19</v>
      </c>
      <c r="W170" t="s">
        <v>20</v>
      </c>
      <c r="X170" s="1">
        <v>2646</v>
      </c>
      <c r="Y170" s="2">
        <v>177</v>
      </c>
    </row>
    <row r="171" spans="21:25" x14ac:dyDescent="0.3">
      <c r="U171" t="s">
        <v>8</v>
      </c>
      <c r="V171" t="s">
        <v>40</v>
      </c>
      <c r="W171" t="s">
        <v>26</v>
      </c>
      <c r="X171" s="1">
        <v>3794</v>
      </c>
      <c r="Y171" s="2">
        <v>159</v>
      </c>
    </row>
    <row r="172" spans="21:25" x14ac:dyDescent="0.3">
      <c r="U172" t="s">
        <v>37</v>
      </c>
      <c r="V172" t="s">
        <v>13</v>
      </c>
      <c r="W172" t="s">
        <v>26</v>
      </c>
      <c r="X172" s="1">
        <v>819</v>
      </c>
      <c r="Y172" s="2">
        <v>306</v>
      </c>
    </row>
    <row r="173" spans="21:25" x14ac:dyDescent="0.3">
      <c r="U173" t="s">
        <v>37</v>
      </c>
      <c r="V173" t="s">
        <v>40</v>
      </c>
      <c r="W173" t="s">
        <v>33</v>
      </c>
      <c r="X173" s="1">
        <v>2583</v>
      </c>
      <c r="Y173" s="2">
        <v>18</v>
      </c>
    </row>
    <row r="174" spans="21:25" x14ac:dyDescent="0.3">
      <c r="U174" t="s">
        <v>32</v>
      </c>
      <c r="V174" t="s">
        <v>13</v>
      </c>
      <c r="W174" t="s">
        <v>31</v>
      </c>
      <c r="X174" s="1">
        <v>4585</v>
      </c>
      <c r="Y174" s="2">
        <v>240</v>
      </c>
    </row>
    <row r="175" spans="21:25" x14ac:dyDescent="0.3">
      <c r="U175" t="s">
        <v>34</v>
      </c>
      <c r="V175" t="s">
        <v>40</v>
      </c>
      <c r="W175" t="s">
        <v>26</v>
      </c>
      <c r="X175" s="1">
        <v>1652</v>
      </c>
      <c r="Y175" s="2">
        <v>93</v>
      </c>
    </row>
    <row r="176" spans="21:25" x14ac:dyDescent="0.3">
      <c r="U176" t="s">
        <v>45</v>
      </c>
      <c r="V176" t="s">
        <v>40</v>
      </c>
      <c r="W176" t="s">
        <v>41</v>
      </c>
      <c r="X176" s="1">
        <v>4991</v>
      </c>
      <c r="Y176" s="2">
        <v>9</v>
      </c>
    </row>
    <row r="177" spans="21:25" x14ac:dyDescent="0.3">
      <c r="U177" t="s">
        <v>12</v>
      </c>
      <c r="V177" t="s">
        <v>40</v>
      </c>
      <c r="W177" t="s">
        <v>25</v>
      </c>
      <c r="X177" s="1">
        <v>2009</v>
      </c>
      <c r="Y177" s="2">
        <v>219</v>
      </c>
    </row>
    <row r="178" spans="21:25" x14ac:dyDescent="0.3">
      <c r="U178" t="s">
        <v>36</v>
      </c>
      <c r="V178" t="s">
        <v>23</v>
      </c>
      <c r="W178" t="s">
        <v>30</v>
      </c>
      <c r="X178" s="1">
        <v>1568</v>
      </c>
      <c r="Y178" s="2">
        <v>141</v>
      </c>
    </row>
    <row r="179" spans="21:25" x14ac:dyDescent="0.3">
      <c r="U179" t="s">
        <v>18</v>
      </c>
      <c r="V179" t="s">
        <v>9</v>
      </c>
      <c r="W179" t="s">
        <v>33</v>
      </c>
      <c r="X179" s="1">
        <v>3388</v>
      </c>
      <c r="Y179" s="2">
        <v>123</v>
      </c>
    </row>
    <row r="180" spans="21:25" x14ac:dyDescent="0.3">
      <c r="U180" t="s">
        <v>8</v>
      </c>
      <c r="V180" t="s">
        <v>28</v>
      </c>
      <c r="W180" t="s">
        <v>39</v>
      </c>
      <c r="X180" s="1">
        <v>623</v>
      </c>
      <c r="Y180" s="2">
        <v>51</v>
      </c>
    </row>
    <row r="181" spans="21:25" x14ac:dyDescent="0.3">
      <c r="U181" t="s">
        <v>22</v>
      </c>
      <c r="V181" t="s">
        <v>19</v>
      </c>
      <c r="W181" t="s">
        <v>17</v>
      </c>
      <c r="X181" s="1">
        <v>10073</v>
      </c>
      <c r="Y181" s="2">
        <v>120</v>
      </c>
    </row>
    <row r="182" spans="21:25" x14ac:dyDescent="0.3">
      <c r="U182" t="s">
        <v>12</v>
      </c>
      <c r="V182" t="s">
        <v>23</v>
      </c>
      <c r="W182" t="s">
        <v>41</v>
      </c>
      <c r="X182" s="1">
        <v>1561</v>
      </c>
      <c r="Y182" s="2">
        <v>27</v>
      </c>
    </row>
    <row r="183" spans="21:25" x14ac:dyDescent="0.3">
      <c r="U183" t="s">
        <v>16</v>
      </c>
      <c r="V183" t="s">
        <v>19</v>
      </c>
      <c r="W183" t="s">
        <v>43</v>
      </c>
      <c r="X183" s="1">
        <v>11522</v>
      </c>
      <c r="Y183" s="2">
        <v>204</v>
      </c>
    </row>
    <row r="184" spans="21:25" x14ac:dyDescent="0.3">
      <c r="U184" t="s">
        <v>22</v>
      </c>
      <c r="V184" t="s">
        <v>28</v>
      </c>
      <c r="W184" t="s">
        <v>11</v>
      </c>
      <c r="X184" s="1">
        <v>2317</v>
      </c>
      <c r="Y184" s="2">
        <v>123</v>
      </c>
    </row>
    <row r="185" spans="21:25" x14ac:dyDescent="0.3">
      <c r="U185" t="s">
        <v>45</v>
      </c>
      <c r="V185" t="s">
        <v>9</v>
      </c>
      <c r="W185" t="s">
        <v>44</v>
      </c>
      <c r="X185" s="1">
        <v>3059</v>
      </c>
      <c r="Y185" s="2">
        <v>27</v>
      </c>
    </row>
    <row r="186" spans="21:25" x14ac:dyDescent="0.3">
      <c r="U186" t="s">
        <v>18</v>
      </c>
      <c r="V186" t="s">
        <v>9</v>
      </c>
      <c r="W186" t="s">
        <v>41</v>
      </c>
      <c r="X186" s="1">
        <v>2324</v>
      </c>
      <c r="Y186" s="2">
        <v>177</v>
      </c>
    </row>
    <row r="187" spans="21:25" x14ac:dyDescent="0.3">
      <c r="U187" t="s">
        <v>37</v>
      </c>
      <c r="V187" t="s">
        <v>23</v>
      </c>
      <c r="W187" t="s">
        <v>41</v>
      </c>
      <c r="X187" s="1">
        <v>4956</v>
      </c>
      <c r="Y187" s="2">
        <v>171</v>
      </c>
    </row>
    <row r="188" spans="21:25" x14ac:dyDescent="0.3">
      <c r="U188" t="s">
        <v>45</v>
      </c>
      <c r="V188" t="s">
        <v>40</v>
      </c>
      <c r="W188" t="s">
        <v>31</v>
      </c>
      <c r="X188" s="1">
        <v>5355</v>
      </c>
      <c r="Y188" s="2">
        <v>204</v>
      </c>
    </row>
    <row r="189" spans="21:25" x14ac:dyDescent="0.3">
      <c r="U189" t="s">
        <v>37</v>
      </c>
      <c r="V189" t="s">
        <v>40</v>
      </c>
      <c r="W189" t="s">
        <v>15</v>
      </c>
      <c r="X189" s="1">
        <v>7259</v>
      </c>
      <c r="Y189" s="2">
        <v>276</v>
      </c>
    </row>
    <row r="190" spans="21:25" x14ac:dyDescent="0.3">
      <c r="U190" t="s">
        <v>12</v>
      </c>
      <c r="V190" t="s">
        <v>9</v>
      </c>
      <c r="W190" t="s">
        <v>41</v>
      </c>
      <c r="X190" s="1">
        <v>6279</v>
      </c>
      <c r="Y190" s="2">
        <v>45</v>
      </c>
    </row>
    <row r="191" spans="21:25" x14ac:dyDescent="0.3">
      <c r="U191" t="s">
        <v>8</v>
      </c>
      <c r="V191" t="s">
        <v>28</v>
      </c>
      <c r="W191" t="s">
        <v>42</v>
      </c>
      <c r="X191" s="1">
        <v>2541</v>
      </c>
      <c r="Y191" s="2">
        <v>45</v>
      </c>
    </row>
    <row r="192" spans="21:25" x14ac:dyDescent="0.3">
      <c r="U192" t="s">
        <v>22</v>
      </c>
      <c r="V192" t="s">
        <v>13</v>
      </c>
      <c r="W192" t="s">
        <v>43</v>
      </c>
      <c r="X192" s="1">
        <v>3864</v>
      </c>
      <c r="Y192" s="2">
        <v>177</v>
      </c>
    </row>
    <row r="193" spans="21:25" x14ac:dyDescent="0.3">
      <c r="U193" t="s">
        <v>34</v>
      </c>
      <c r="V193" t="s">
        <v>19</v>
      </c>
      <c r="W193" t="s">
        <v>11</v>
      </c>
      <c r="X193" s="1">
        <v>6146</v>
      </c>
      <c r="Y193" s="2">
        <v>63</v>
      </c>
    </row>
    <row r="194" spans="21:25" x14ac:dyDescent="0.3">
      <c r="U194" t="s">
        <v>16</v>
      </c>
      <c r="V194" t="s">
        <v>23</v>
      </c>
      <c r="W194" t="s">
        <v>20</v>
      </c>
      <c r="X194" s="1">
        <v>2639</v>
      </c>
      <c r="Y194" s="2">
        <v>204</v>
      </c>
    </row>
    <row r="195" spans="21:25" x14ac:dyDescent="0.3">
      <c r="U195" t="s">
        <v>12</v>
      </c>
      <c r="V195" t="s">
        <v>9</v>
      </c>
      <c r="W195" t="s">
        <v>30</v>
      </c>
      <c r="X195" s="1">
        <v>1890</v>
      </c>
      <c r="Y195" s="2">
        <v>195</v>
      </c>
    </row>
    <row r="196" spans="21:25" x14ac:dyDescent="0.3">
      <c r="U196" t="s">
        <v>32</v>
      </c>
      <c r="V196" t="s">
        <v>40</v>
      </c>
      <c r="W196" t="s">
        <v>15</v>
      </c>
      <c r="X196" s="1">
        <v>1932</v>
      </c>
      <c r="Y196" s="2">
        <v>369</v>
      </c>
    </row>
    <row r="197" spans="21:25" x14ac:dyDescent="0.3">
      <c r="U197" t="s">
        <v>37</v>
      </c>
      <c r="V197" t="s">
        <v>40</v>
      </c>
      <c r="W197" t="s">
        <v>24</v>
      </c>
      <c r="X197" s="1">
        <v>6300</v>
      </c>
      <c r="Y197" s="2">
        <v>42</v>
      </c>
    </row>
    <row r="198" spans="21:25" x14ac:dyDescent="0.3">
      <c r="U198" t="s">
        <v>22</v>
      </c>
      <c r="V198" t="s">
        <v>9</v>
      </c>
      <c r="W198" t="s">
        <v>10</v>
      </c>
      <c r="X198" s="1">
        <v>560</v>
      </c>
      <c r="Y198" s="2">
        <v>81</v>
      </c>
    </row>
    <row r="199" spans="21:25" x14ac:dyDescent="0.3">
      <c r="U199" t="s">
        <v>16</v>
      </c>
      <c r="V199" t="s">
        <v>9</v>
      </c>
      <c r="W199" t="s">
        <v>41</v>
      </c>
      <c r="X199" s="1">
        <v>2856</v>
      </c>
      <c r="Y199" s="2">
        <v>246</v>
      </c>
    </row>
    <row r="200" spans="21:25" x14ac:dyDescent="0.3">
      <c r="U200" t="s">
        <v>16</v>
      </c>
      <c r="V200" t="s">
        <v>40</v>
      </c>
      <c r="W200" t="s">
        <v>27</v>
      </c>
      <c r="X200" s="1">
        <v>707</v>
      </c>
      <c r="Y200" s="2">
        <v>174</v>
      </c>
    </row>
    <row r="201" spans="21:25" x14ac:dyDescent="0.3">
      <c r="U201" t="s">
        <v>12</v>
      </c>
      <c r="V201" t="s">
        <v>13</v>
      </c>
      <c r="W201" t="s">
        <v>10</v>
      </c>
      <c r="X201" s="1">
        <v>3598</v>
      </c>
      <c r="Y201" s="2">
        <v>81</v>
      </c>
    </row>
    <row r="202" spans="21:25" x14ac:dyDescent="0.3">
      <c r="U202" t="s">
        <v>8</v>
      </c>
      <c r="V202" t="s">
        <v>13</v>
      </c>
      <c r="W202" t="s">
        <v>30</v>
      </c>
      <c r="X202" s="1">
        <v>6853</v>
      </c>
      <c r="Y202" s="2">
        <v>372</v>
      </c>
    </row>
    <row r="203" spans="21:25" x14ac:dyDescent="0.3">
      <c r="U203" t="s">
        <v>8</v>
      </c>
      <c r="V203" t="s">
        <v>13</v>
      </c>
      <c r="W203" t="s">
        <v>25</v>
      </c>
      <c r="X203" s="1">
        <v>4725</v>
      </c>
      <c r="Y203" s="2">
        <v>174</v>
      </c>
    </row>
    <row r="204" spans="21:25" x14ac:dyDescent="0.3">
      <c r="U204" t="s">
        <v>18</v>
      </c>
      <c r="V204" t="s">
        <v>19</v>
      </c>
      <c r="W204" t="s">
        <v>14</v>
      </c>
      <c r="X204" s="1">
        <v>10304</v>
      </c>
      <c r="Y204" s="2">
        <v>84</v>
      </c>
    </row>
    <row r="205" spans="21:25" x14ac:dyDescent="0.3">
      <c r="U205" t="s">
        <v>18</v>
      </c>
      <c r="V205" t="s">
        <v>40</v>
      </c>
      <c r="W205" t="s">
        <v>25</v>
      </c>
      <c r="X205" s="1">
        <v>1274</v>
      </c>
      <c r="Y205" s="2">
        <v>225</v>
      </c>
    </row>
    <row r="206" spans="21:25" x14ac:dyDescent="0.3">
      <c r="U206" t="s">
        <v>34</v>
      </c>
      <c r="V206" t="s">
        <v>19</v>
      </c>
      <c r="W206" t="s">
        <v>10</v>
      </c>
      <c r="X206" s="1">
        <v>1526</v>
      </c>
      <c r="Y206" s="2">
        <v>105</v>
      </c>
    </row>
    <row r="207" spans="21:25" x14ac:dyDescent="0.3">
      <c r="U207" t="s">
        <v>8</v>
      </c>
      <c r="V207" t="s">
        <v>23</v>
      </c>
      <c r="W207" t="s">
        <v>44</v>
      </c>
      <c r="X207" s="1">
        <v>3101</v>
      </c>
      <c r="Y207" s="2">
        <v>225</v>
      </c>
    </row>
    <row r="208" spans="21:25" x14ac:dyDescent="0.3">
      <c r="U208" t="s">
        <v>36</v>
      </c>
      <c r="V208" t="s">
        <v>9</v>
      </c>
      <c r="W208" t="s">
        <v>15</v>
      </c>
      <c r="X208" s="1">
        <v>1057</v>
      </c>
      <c r="Y208" s="2">
        <v>54</v>
      </c>
    </row>
    <row r="209" spans="21:25" x14ac:dyDescent="0.3">
      <c r="U209" t="s">
        <v>32</v>
      </c>
      <c r="V209" t="s">
        <v>9</v>
      </c>
      <c r="W209" t="s">
        <v>41</v>
      </c>
      <c r="X209" s="1">
        <v>5306</v>
      </c>
      <c r="Y209" s="2">
        <v>0</v>
      </c>
    </row>
    <row r="210" spans="21:25" x14ac:dyDescent="0.3">
      <c r="U210" t="s">
        <v>34</v>
      </c>
      <c r="V210" t="s">
        <v>23</v>
      </c>
      <c r="W210" t="s">
        <v>39</v>
      </c>
      <c r="X210" s="1">
        <v>4018</v>
      </c>
      <c r="Y210" s="2">
        <v>171</v>
      </c>
    </row>
    <row r="211" spans="21:25" x14ac:dyDescent="0.3">
      <c r="U211" t="s">
        <v>16</v>
      </c>
      <c r="V211" t="s">
        <v>40</v>
      </c>
      <c r="W211" t="s">
        <v>25</v>
      </c>
      <c r="X211" s="1">
        <v>938</v>
      </c>
      <c r="Y211" s="2">
        <v>189</v>
      </c>
    </row>
    <row r="212" spans="21:25" x14ac:dyDescent="0.3">
      <c r="U212" t="s">
        <v>32</v>
      </c>
      <c r="V212" t="s">
        <v>28</v>
      </c>
      <c r="W212" t="s">
        <v>20</v>
      </c>
      <c r="X212" s="1">
        <v>1778</v>
      </c>
      <c r="Y212" s="2">
        <v>270</v>
      </c>
    </row>
    <row r="213" spans="21:25" x14ac:dyDescent="0.3">
      <c r="U213" t="s">
        <v>22</v>
      </c>
      <c r="V213" t="s">
        <v>23</v>
      </c>
      <c r="W213" t="s">
        <v>10</v>
      </c>
      <c r="X213" s="1">
        <v>1638</v>
      </c>
      <c r="Y213" s="2">
        <v>63</v>
      </c>
    </row>
    <row r="214" spans="21:25" x14ac:dyDescent="0.3">
      <c r="U214" t="s">
        <v>18</v>
      </c>
      <c r="V214" t="s">
        <v>28</v>
      </c>
      <c r="W214" t="s">
        <v>24</v>
      </c>
      <c r="X214" s="1">
        <v>154</v>
      </c>
      <c r="Y214" s="2">
        <v>21</v>
      </c>
    </row>
    <row r="215" spans="21:25" x14ac:dyDescent="0.3">
      <c r="U215" t="s">
        <v>32</v>
      </c>
      <c r="V215" t="s">
        <v>9</v>
      </c>
      <c r="W215" t="s">
        <v>30</v>
      </c>
      <c r="X215" s="1">
        <v>9835</v>
      </c>
      <c r="Y215" s="2">
        <v>207</v>
      </c>
    </row>
    <row r="216" spans="21:25" x14ac:dyDescent="0.3">
      <c r="U216" t="s">
        <v>16</v>
      </c>
      <c r="V216" t="s">
        <v>9</v>
      </c>
      <c r="W216" t="s">
        <v>33</v>
      </c>
      <c r="X216" s="1">
        <v>7273</v>
      </c>
      <c r="Y216" s="2">
        <v>96</v>
      </c>
    </row>
    <row r="217" spans="21:25" x14ac:dyDescent="0.3">
      <c r="U217" t="s">
        <v>34</v>
      </c>
      <c r="V217" t="s">
        <v>23</v>
      </c>
      <c r="W217" t="s">
        <v>30</v>
      </c>
      <c r="X217" s="1">
        <v>6909</v>
      </c>
      <c r="Y217" s="2">
        <v>81</v>
      </c>
    </row>
    <row r="218" spans="21:25" x14ac:dyDescent="0.3">
      <c r="U218" t="s">
        <v>16</v>
      </c>
      <c r="V218" t="s">
        <v>23</v>
      </c>
      <c r="W218" t="s">
        <v>39</v>
      </c>
      <c r="X218" s="1">
        <v>3920</v>
      </c>
      <c r="Y218" s="2">
        <v>306</v>
      </c>
    </row>
    <row r="219" spans="21:25" x14ac:dyDescent="0.3">
      <c r="U219" t="s">
        <v>45</v>
      </c>
      <c r="V219" t="s">
        <v>23</v>
      </c>
      <c r="W219" t="s">
        <v>35</v>
      </c>
      <c r="X219" s="1">
        <v>4858</v>
      </c>
      <c r="Y219" s="2">
        <v>279</v>
      </c>
    </row>
    <row r="220" spans="21:25" x14ac:dyDescent="0.3">
      <c r="U220" t="s">
        <v>36</v>
      </c>
      <c r="V220" t="s">
        <v>28</v>
      </c>
      <c r="W220" t="s">
        <v>17</v>
      </c>
      <c r="X220" s="1">
        <v>3549</v>
      </c>
      <c r="Y220" s="2">
        <v>3</v>
      </c>
    </row>
    <row r="221" spans="21:25" x14ac:dyDescent="0.3">
      <c r="U221" t="s">
        <v>32</v>
      </c>
      <c r="V221" t="s">
        <v>23</v>
      </c>
      <c r="W221" t="s">
        <v>43</v>
      </c>
      <c r="X221" s="1">
        <v>966</v>
      </c>
      <c r="Y221" s="2">
        <v>198</v>
      </c>
    </row>
    <row r="222" spans="21:25" x14ac:dyDescent="0.3">
      <c r="U222" t="s">
        <v>34</v>
      </c>
      <c r="V222" t="s">
        <v>23</v>
      </c>
      <c r="W222" t="s">
        <v>20</v>
      </c>
      <c r="X222" s="1">
        <v>385</v>
      </c>
      <c r="Y222" s="2">
        <v>249</v>
      </c>
    </row>
    <row r="223" spans="21:25" x14ac:dyDescent="0.3">
      <c r="U223" t="s">
        <v>22</v>
      </c>
      <c r="V223" t="s">
        <v>40</v>
      </c>
      <c r="W223" t="s">
        <v>25</v>
      </c>
      <c r="X223" s="1">
        <v>2219</v>
      </c>
      <c r="Y223" s="2">
        <v>75</v>
      </c>
    </row>
    <row r="224" spans="21:25" x14ac:dyDescent="0.3">
      <c r="U224" t="s">
        <v>16</v>
      </c>
      <c r="V224" t="s">
        <v>19</v>
      </c>
      <c r="W224" t="s">
        <v>14</v>
      </c>
      <c r="X224" s="1">
        <v>2954</v>
      </c>
      <c r="Y224" s="2">
        <v>189</v>
      </c>
    </row>
    <row r="225" spans="21:25" x14ac:dyDescent="0.3">
      <c r="U225" t="s">
        <v>32</v>
      </c>
      <c r="V225" t="s">
        <v>19</v>
      </c>
      <c r="W225" t="s">
        <v>14</v>
      </c>
      <c r="X225" s="1">
        <v>280</v>
      </c>
      <c r="Y225" s="2">
        <v>87</v>
      </c>
    </row>
    <row r="226" spans="21:25" x14ac:dyDescent="0.3">
      <c r="U226" t="s">
        <v>18</v>
      </c>
      <c r="V226" t="s">
        <v>19</v>
      </c>
      <c r="W226" t="s">
        <v>10</v>
      </c>
      <c r="X226" s="1">
        <v>6118</v>
      </c>
      <c r="Y226" s="2">
        <v>174</v>
      </c>
    </row>
    <row r="227" spans="21:25" x14ac:dyDescent="0.3">
      <c r="U227" t="s">
        <v>36</v>
      </c>
      <c r="V227" t="s">
        <v>23</v>
      </c>
      <c r="W227" t="s">
        <v>21</v>
      </c>
      <c r="X227" s="1">
        <v>4802</v>
      </c>
      <c r="Y227" s="2">
        <v>36</v>
      </c>
    </row>
    <row r="228" spans="21:25" x14ac:dyDescent="0.3">
      <c r="U228" t="s">
        <v>16</v>
      </c>
      <c r="V228" t="s">
        <v>28</v>
      </c>
      <c r="W228" t="s">
        <v>39</v>
      </c>
      <c r="X228" s="1">
        <v>4137</v>
      </c>
      <c r="Y228" s="2">
        <v>60</v>
      </c>
    </row>
    <row r="229" spans="21:25" x14ac:dyDescent="0.3">
      <c r="U229" t="s">
        <v>37</v>
      </c>
      <c r="V229" t="s">
        <v>13</v>
      </c>
      <c r="W229" t="s">
        <v>38</v>
      </c>
      <c r="X229" s="1">
        <v>2023</v>
      </c>
      <c r="Y229" s="2">
        <v>78</v>
      </c>
    </row>
    <row r="230" spans="21:25" x14ac:dyDescent="0.3">
      <c r="U230" t="s">
        <v>16</v>
      </c>
      <c r="V230" t="s">
        <v>19</v>
      </c>
      <c r="W230" t="s">
        <v>10</v>
      </c>
      <c r="X230" s="1">
        <v>9051</v>
      </c>
      <c r="Y230" s="2">
        <v>57</v>
      </c>
    </row>
    <row r="231" spans="21:25" x14ac:dyDescent="0.3">
      <c r="U231" t="s">
        <v>16</v>
      </c>
      <c r="V231" t="s">
        <v>9</v>
      </c>
      <c r="W231" t="s">
        <v>44</v>
      </c>
      <c r="X231" s="1">
        <v>2919</v>
      </c>
      <c r="Y231" s="2">
        <v>45</v>
      </c>
    </row>
    <row r="232" spans="21:25" x14ac:dyDescent="0.3">
      <c r="U232" t="s">
        <v>18</v>
      </c>
      <c r="V232" t="s">
        <v>28</v>
      </c>
      <c r="W232" t="s">
        <v>30</v>
      </c>
      <c r="X232" s="1">
        <v>5915</v>
      </c>
      <c r="Y232" s="2">
        <v>3</v>
      </c>
    </row>
    <row r="233" spans="21:25" x14ac:dyDescent="0.3">
      <c r="U233" t="s">
        <v>45</v>
      </c>
      <c r="V233" t="s">
        <v>13</v>
      </c>
      <c r="W233" t="s">
        <v>21</v>
      </c>
      <c r="X233" s="1">
        <v>2562</v>
      </c>
      <c r="Y233" s="2">
        <v>6</v>
      </c>
    </row>
    <row r="234" spans="21:25" x14ac:dyDescent="0.3">
      <c r="U234" t="s">
        <v>34</v>
      </c>
      <c r="V234" t="s">
        <v>9</v>
      </c>
      <c r="W234" t="s">
        <v>24</v>
      </c>
      <c r="X234" s="1">
        <v>8813</v>
      </c>
      <c r="Y234" s="2">
        <v>21</v>
      </c>
    </row>
    <row r="235" spans="21:25" x14ac:dyDescent="0.3">
      <c r="U235" t="s">
        <v>34</v>
      </c>
      <c r="V235" t="s">
        <v>19</v>
      </c>
      <c r="W235" t="s">
        <v>20</v>
      </c>
      <c r="X235" s="1">
        <v>6111</v>
      </c>
      <c r="Y235" s="2">
        <v>3</v>
      </c>
    </row>
    <row r="236" spans="21:25" x14ac:dyDescent="0.3">
      <c r="U236" t="s">
        <v>12</v>
      </c>
      <c r="V236" t="s">
        <v>40</v>
      </c>
      <c r="W236" t="s">
        <v>29</v>
      </c>
      <c r="X236" s="1">
        <v>3507</v>
      </c>
      <c r="Y236" s="2">
        <v>288</v>
      </c>
    </row>
    <row r="237" spans="21:25" x14ac:dyDescent="0.3">
      <c r="U237" t="s">
        <v>22</v>
      </c>
      <c r="V237" t="s">
        <v>19</v>
      </c>
      <c r="W237" t="s">
        <v>11</v>
      </c>
      <c r="X237" s="1">
        <v>4319</v>
      </c>
      <c r="Y237" s="2">
        <v>30</v>
      </c>
    </row>
    <row r="238" spans="21:25" x14ac:dyDescent="0.3">
      <c r="U238" t="s">
        <v>8</v>
      </c>
      <c r="V238" t="s">
        <v>28</v>
      </c>
      <c r="W238" t="s">
        <v>41</v>
      </c>
      <c r="X238" s="1">
        <v>609</v>
      </c>
      <c r="Y238" s="2">
        <v>87</v>
      </c>
    </row>
    <row r="239" spans="21:25" x14ac:dyDescent="0.3">
      <c r="U239" t="s">
        <v>8</v>
      </c>
      <c r="V239" t="s">
        <v>23</v>
      </c>
      <c r="W239" t="s">
        <v>43</v>
      </c>
      <c r="X239" s="1">
        <v>6370</v>
      </c>
      <c r="Y239" s="2">
        <v>30</v>
      </c>
    </row>
    <row r="240" spans="21:25" x14ac:dyDescent="0.3">
      <c r="U240" t="s">
        <v>34</v>
      </c>
      <c r="V240" t="s">
        <v>28</v>
      </c>
      <c r="W240" t="s">
        <v>31</v>
      </c>
      <c r="X240" s="1">
        <v>5474</v>
      </c>
      <c r="Y240" s="2">
        <v>168</v>
      </c>
    </row>
    <row r="241" spans="21:25" x14ac:dyDescent="0.3">
      <c r="U241" t="s">
        <v>8</v>
      </c>
      <c r="V241" t="s">
        <v>19</v>
      </c>
      <c r="W241" t="s">
        <v>43</v>
      </c>
      <c r="X241" s="1">
        <v>3164</v>
      </c>
      <c r="Y241" s="2">
        <v>306</v>
      </c>
    </row>
    <row r="242" spans="21:25" x14ac:dyDescent="0.3">
      <c r="U242" t="s">
        <v>22</v>
      </c>
      <c r="V242" t="s">
        <v>13</v>
      </c>
      <c r="W242" t="s">
        <v>17</v>
      </c>
      <c r="X242" s="1">
        <v>1302</v>
      </c>
      <c r="Y242" s="2">
        <v>402</v>
      </c>
    </row>
    <row r="243" spans="21:25" x14ac:dyDescent="0.3">
      <c r="U243" t="s">
        <v>37</v>
      </c>
      <c r="V243" t="s">
        <v>9</v>
      </c>
      <c r="W243" t="s">
        <v>44</v>
      </c>
      <c r="X243" s="1">
        <v>7308</v>
      </c>
      <c r="Y243" s="2">
        <v>327</v>
      </c>
    </row>
    <row r="244" spans="21:25" x14ac:dyDescent="0.3">
      <c r="U244" t="s">
        <v>8</v>
      </c>
      <c r="V244" t="s">
        <v>9</v>
      </c>
      <c r="W244" t="s">
        <v>43</v>
      </c>
      <c r="X244" s="1">
        <v>6132</v>
      </c>
      <c r="Y244" s="2">
        <v>93</v>
      </c>
    </row>
    <row r="245" spans="21:25" x14ac:dyDescent="0.3">
      <c r="U245" t="s">
        <v>45</v>
      </c>
      <c r="V245" t="s">
        <v>13</v>
      </c>
      <c r="W245" t="s">
        <v>15</v>
      </c>
      <c r="X245" s="1">
        <v>3472</v>
      </c>
      <c r="Y245" s="2">
        <v>96</v>
      </c>
    </row>
    <row r="246" spans="21:25" x14ac:dyDescent="0.3">
      <c r="U246" t="s">
        <v>12</v>
      </c>
      <c r="V246" t="s">
        <v>23</v>
      </c>
      <c r="W246" t="s">
        <v>20</v>
      </c>
      <c r="X246" s="1">
        <v>9660</v>
      </c>
      <c r="Y246" s="2">
        <v>27</v>
      </c>
    </row>
    <row r="247" spans="21:25" x14ac:dyDescent="0.3">
      <c r="U247" t="s">
        <v>16</v>
      </c>
      <c r="V247" t="s">
        <v>28</v>
      </c>
      <c r="W247" t="s">
        <v>41</v>
      </c>
      <c r="X247" s="1">
        <v>2436</v>
      </c>
      <c r="Y247" s="2">
        <v>99</v>
      </c>
    </row>
    <row r="248" spans="21:25" x14ac:dyDescent="0.3">
      <c r="U248" t="s">
        <v>16</v>
      </c>
      <c r="V248" t="s">
        <v>28</v>
      </c>
      <c r="W248" t="s">
        <v>26</v>
      </c>
      <c r="X248" s="1">
        <v>9506</v>
      </c>
      <c r="Y248" s="2">
        <v>87</v>
      </c>
    </row>
    <row r="249" spans="21:25" x14ac:dyDescent="0.3">
      <c r="U249" t="s">
        <v>45</v>
      </c>
      <c r="V249" t="s">
        <v>9</v>
      </c>
      <c r="W249" t="s">
        <v>35</v>
      </c>
      <c r="X249" s="1">
        <v>245</v>
      </c>
      <c r="Y249" s="2">
        <v>288</v>
      </c>
    </row>
    <row r="250" spans="21:25" x14ac:dyDescent="0.3">
      <c r="U250" t="s">
        <v>12</v>
      </c>
      <c r="V250" t="s">
        <v>13</v>
      </c>
      <c r="W250" t="s">
        <v>33</v>
      </c>
      <c r="X250" s="1">
        <v>2702</v>
      </c>
      <c r="Y250" s="2">
        <v>363</v>
      </c>
    </row>
    <row r="251" spans="21:25" x14ac:dyDescent="0.3">
      <c r="U251" t="s">
        <v>45</v>
      </c>
      <c r="V251" t="s">
        <v>40</v>
      </c>
      <c r="W251" t="s">
        <v>27</v>
      </c>
      <c r="X251" s="1">
        <v>700</v>
      </c>
      <c r="Y251" s="2">
        <v>87</v>
      </c>
    </row>
    <row r="252" spans="21:25" x14ac:dyDescent="0.3">
      <c r="U252" t="s">
        <v>22</v>
      </c>
      <c r="V252" t="s">
        <v>40</v>
      </c>
      <c r="W252" t="s">
        <v>27</v>
      </c>
      <c r="X252" s="1">
        <v>3759</v>
      </c>
      <c r="Y252" s="2">
        <v>150</v>
      </c>
    </row>
    <row r="253" spans="21:25" x14ac:dyDescent="0.3">
      <c r="U253" t="s">
        <v>36</v>
      </c>
      <c r="V253" t="s">
        <v>13</v>
      </c>
      <c r="W253" t="s">
        <v>27</v>
      </c>
      <c r="X253" s="1">
        <v>1589</v>
      </c>
      <c r="Y253" s="2">
        <v>303</v>
      </c>
    </row>
    <row r="254" spans="21:25" x14ac:dyDescent="0.3">
      <c r="U254" t="s">
        <v>32</v>
      </c>
      <c r="V254" t="s">
        <v>13</v>
      </c>
      <c r="W254" t="s">
        <v>44</v>
      </c>
      <c r="X254" s="1">
        <v>5194</v>
      </c>
      <c r="Y254" s="2">
        <v>288</v>
      </c>
    </row>
    <row r="255" spans="21:25" x14ac:dyDescent="0.3">
      <c r="U255" t="s">
        <v>45</v>
      </c>
      <c r="V255" t="s">
        <v>19</v>
      </c>
      <c r="W255" t="s">
        <v>11</v>
      </c>
      <c r="X255" s="1">
        <v>945</v>
      </c>
      <c r="Y255" s="2">
        <v>75</v>
      </c>
    </row>
    <row r="256" spans="21:25" x14ac:dyDescent="0.3">
      <c r="U256" t="s">
        <v>8</v>
      </c>
      <c r="V256" t="s">
        <v>28</v>
      </c>
      <c r="W256" t="s">
        <v>29</v>
      </c>
      <c r="X256" s="1">
        <v>1988</v>
      </c>
      <c r="Y256" s="2">
        <v>39</v>
      </c>
    </row>
    <row r="257" spans="21:25" x14ac:dyDescent="0.3">
      <c r="U257" t="s">
        <v>22</v>
      </c>
      <c r="V257" t="s">
        <v>40</v>
      </c>
      <c r="W257" t="s">
        <v>14</v>
      </c>
      <c r="X257" s="1">
        <v>6734</v>
      </c>
      <c r="Y257" s="2">
        <v>123</v>
      </c>
    </row>
    <row r="258" spans="21:25" x14ac:dyDescent="0.3">
      <c r="U258" t="s">
        <v>8</v>
      </c>
      <c r="V258" t="s">
        <v>19</v>
      </c>
      <c r="W258" t="s">
        <v>17</v>
      </c>
      <c r="X258" s="1">
        <v>217</v>
      </c>
      <c r="Y258" s="2">
        <v>36</v>
      </c>
    </row>
    <row r="259" spans="21:25" x14ac:dyDescent="0.3">
      <c r="U259" t="s">
        <v>34</v>
      </c>
      <c r="V259" t="s">
        <v>40</v>
      </c>
      <c r="W259" t="s">
        <v>30</v>
      </c>
      <c r="X259" s="1">
        <v>6279</v>
      </c>
      <c r="Y259" s="2">
        <v>237</v>
      </c>
    </row>
    <row r="260" spans="21:25" x14ac:dyDescent="0.3">
      <c r="U260" t="s">
        <v>8</v>
      </c>
      <c r="V260" t="s">
        <v>19</v>
      </c>
      <c r="W260" t="s">
        <v>11</v>
      </c>
      <c r="X260" s="1">
        <v>4424</v>
      </c>
      <c r="Y260" s="2">
        <v>201</v>
      </c>
    </row>
    <row r="261" spans="21:25" x14ac:dyDescent="0.3">
      <c r="U261" t="s">
        <v>36</v>
      </c>
      <c r="V261" t="s">
        <v>19</v>
      </c>
      <c r="W261" t="s">
        <v>27</v>
      </c>
      <c r="X261" s="1">
        <v>189</v>
      </c>
      <c r="Y261" s="2">
        <v>48</v>
      </c>
    </row>
    <row r="262" spans="21:25" x14ac:dyDescent="0.3">
      <c r="U262" t="s">
        <v>34</v>
      </c>
      <c r="V262" t="s">
        <v>13</v>
      </c>
      <c r="W262" t="s">
        <v>30</v>
      </c>
      <c r="X262" s="1">
        <v>490</v>
      </c>
      <c r="Y262" s="2">
        <v>84</v>
      </c>
    </row>
    <row r="263" spans="21:25" x14ac:dyDescent="0.3">
      <c r="U263" t="s">
        <v>12</v>
      </c>
      <c r="V263" t="s">
        <v>9</v>
      </c>
      <c r="W263" t="s">
        <v>35</v>
      </c>
      <c r="X263" s="1">
        <v>434</v>
      </c>
      <c r="Y263" s="2">
        <v>87</v>
      </c>
    </row>
    <row r="264" spans="21:25" x14ac:dyDescent="0.3">
      <c r="U264" t="s">
        <v>32</v>
      </c>
      <c r="V264" t="s">
        <v>28</v>
      </c>
      <c r="W264" t="s">
        <v>10</v>
      </c>
      <c r="X264" s="1">
        <v>10129</v>
      </c>
      <c r="Y264" s="2">
        <v>312</v>
      </c>
    </row>
    <row r="265" spans="21:25" x14ac:dyDescent="0.3">
      <c r="U265" t="s">
        <v>37</v>
      </c>
      <c r="V265" t="s">
        <v>23</v>
      </c>
      <c r="W265" t="s">
        <v>44</v>
      </c>
      <c r="X265" s="1">
        <v>1652</v>
      </c>
      <c r="Y265" s="2">
        <v>102</v>
      </c>
    </row>
    <row r="266" spans="21:25" x14ac:dyDescent="0.3">
      <c r="U266" t="s">
        <v>12</v>
      </c>
      <c r="V266" t="s">
        <v>28</v>
      </c>
      <c r="W266" t="s">
        <v>35</v>
      </c>
      <c r="X266" s="1">
        <v>6433</v>
      </c>
      <c r="Y266" s="2">
        <v>78</v>
      </c>
    </row>
    <row r="267" spans="21:25" x14ac:dyDescent="0.3">
      <c r="U267" t="s">
        <v>37</v>
      </c>
      <c r="V267" t="s">
        <v>40</v>
      </c>
      <c r="W267" t="s">
        <v>38</v>
      </c>
      <c r="X267" s="1">
        <v>2212</v>
      </c>
      <c r="Y267" s="2">
        <v>117</v>
      </c>
    </row>
    <row r="268" spans="21:25" x14ac:dyDescent="0.3">
      <c r="U268" t="s">
        <v>18</v>
      </c>
      <c r="V268" t="s">
        <v>13</v>
      </c>
      <c r="W268" t="s">
        <v>31</v>
      </c>
      <c r="X268" s="1">
        <v>609</v>
      </c>
      <c r="Y268" s="2">
        <v>99</v>
      </c>
    </row>
    <row r="269" spans="21:25" x14ac:dyDescent="0.3">
      <c r="U269" t="s">
        <v>8</v>
      </c>
      <c r="V269" t="s">
        <v>13</v>
      </c>
      <c r="W269" t="s">
        <v>39</v>
      </c>
      <c r="X269" s="1">
        <v>1638</v>
      </c>
      <c r="Y269" s="2">
        <v>48</v>
      </c>
    </row>
    <row r="270" spans="21:25" x14ac:dyDescent="0.3">
      <c r="U270" t="s">
        <v>32</v>
      </c>
      <c r="V270" t="s">
        <v>40</v>
      </c>
      <c r="W270" t="s">
        <v>21</v>
      </c>
      <c r="X270" s="1">
        <v>3829</v>
      </c>
      <c r="Y270" s="2">
        <v>24</v>
      </c>
    </row>
    <row r="271" spans="21:25" x14ac:dyDescent="0.3">
      <c r="U271" t="s">
        <v>8</v>
      </c>
      <c r="V271" t="s">
        <v>23</v>
      </c>
      <c r="W271" t="s">
        <v>21</v>
      </c>
      <c r="X271" s="1">
        <v>5775</v>
      </c>
      <c r="Y271" s="2">
        <v>42</v>
      </c>
    </row>
    <row r="272" spans="21:25" x14ac:dyDescent="0.3">
      <c r="U272" t="s">
        <v>22</v>
      </c>
      <c r="V272" t="s">
        <v>13</v>
      </c>
      <c r="W272" t="s">
        <v>33</v>
      </c>
      <c r="X272" s="1">
        <v>1071</v>
      </c>
      <c r="Y272" s="2">
        <v>270</v>
      </c>
    </row>
    <row r="273" spans="21:25" x14ac:dyDescent="0.3">
      <c r="U273" t="s">
        <v>12</v>
      </c>
      <c r="V273" t="s">
        <v>19</v>
      </c>
      <c r="W273" t="s">
        <v>38</v>
      </c>
      <c r="X273" s="1">
        <v>5019</v>
      </c>
      <c r="Y273" s="2">
        <v>150</v>
      </c>
    </row>
    <row r="274" spans="21:25" x14ac:dyDescent="0.3">
      <c r="U274" t="s">
        <v>36</v>
      </c>
      <c r="V274" t="s">
        <v>9</v>
      </c>
      <c r="W274" t="s">
        <v>21</v>
      </c>
      <c r="X274" s="1">
        <v>2863</v>
      </c>
      <c r="Y274" s="2">
        <v>42</v>
      </c>
    </row>
    <row r="275" spans="21:25" x14ac:dyDescent="0.3">
      <c r="U275" t="s">
        <v>8</v>
      </c>
      <c r="V275" t="s">
        <v>13</v>
      </c>
      <c r="W275" t="s">
        <v>42</v>
      </c>
      <c r="X275" s="1">
        <v>1617</v>
      </c>
      <c r="Y275" s="2">
        <v>126</v>
      </c>
    </row>
    <row r="276" spans="21:25" x14ac:dyDescent="0.3">
      <c r="U276" t="s">
        <v>22</v>
      </c>
      <c r="V276" t="s">
        <v>9</v>
      </c>
      <c r="W276" t="s">
        <v>41</v>
      </c>
      <c r="X276" s="1">
        <v>6818</v>
      </c>
      <c r="Y276" s="2">
        <v>6</v>
      </c>
    </row>
    <row r="277" spans="21:25" x14ac:dyDescent="0.3">
      <c r="U277" t="s">
        <v>37</v>
      </c>
      <c r="V277" t="s">
        <v>13</v>
      </c>
      <c r="W277" t="s">
        <v>21</v>
      </c>
      <c r="X277" s="1">
        <v>6657</v>
      </c>
      <c r="Y277" s="2">
        <v>276</v>
      </c>
    </row>
    <row r="278" spans="21:25" x14ac:dyDescent="0.3">
      <c r="U278" t="s">
        <v>37</v>
      </c>
      <c r="V278" t="s">
        <v>40</v>
      </c>
      <c r="W278" t="s">
        <v>27</v>
      </c>
      <c r="X278" s="1">
        <v>2919</v>
      </c>
      <c r="Y278" s="2">
        <v>93</v>
      </c>
    </row>
    <row r="279" spans="21:25" x14ac:dyDescent="0.3">
      <c r="U279" t="s">
        <v>36</v>
      </c>
      <c r="V279" t="s">
        <v>19</v>
      </c>
      <c r="W279" t="s">
        <v>29</v>
      </c>
      <c r="X279" s="1">
        <v>3094</v>
      </c>
      <c r="Y279" s="2">
        <v>246</v>
      </c>
    </row>
    <row r="280" spans="21:25" x14ac:dyDescent="0.3">
      <c r="U280" t="s">
        <v>22</v>
      </c>
      <c r="V280" t="s">
        <v>23</v>
      </c>
      <c r="W280" t="s">
        <v>39</v>
      </c>
      <c r="X280" s="1">
        <v>2989</v>
      </c>
      <c r="Y280" s="2">
        <v>3</v>
      </c>
    </row>
    <row r="281" spans="21:25" x14ac:dyDescent="0.3">
      <c r="U281" t="s">
        <v>12</v>
      </c>
      <c r="V281" t="s">
        <v>28</v>
      </c>
      <c r="W281" t="s">
        <v>43</v>
      </c>
      <c r="X281" s="1">
        <v>2268</v>
      </c>
      <c r="Y281" s="2">
        <v>63</v>
      </c>
    </row>
    <row r="282" spans="21:25" x14ac:dyDescent="0.3">
      <c r="U282" t="s">
        <v>34</v>
      </c>
      <c r="V282" t="s">
        <v>13</v>
      </c>
      <c r="W282" t="s">
        <v>29</v>
      </c>
      <c r="X282" s="1">
        <v>4753</v>
      </c>
      <c r="Y282" s="2">
        <v>246</v>
      </c>
    </row>
    <row r="283" spans="21:25" x14ac:dyDescent="0.3">
      <c r="U283" t="s">
        <v>36</v>
      </c>
      <c r="V283" t="s">
        <v>40</v>
      </c>
      <c r="W283" t="s">
        <v>31</v>
      </c>
      <c r="X283" s="1">
        <v>7511</v>
      </c>
      <c r="Y283" s="2">
        <v>120</v>
      </c>
    </row>
    <row r="284" spans="21:25" x14ac:dyDescent="0.3">
      <c r="U284" t="s">
        <v>36</v>
      </c>
      <c r="V284" t="s">
        <v>28</v>
      </c>
      <c r="W284" t="s">
        <v>29</v>
      </c>
      <c r="X284" s="1">
        <v>4326</v>
      </c>
      <c r="Y284" s="2">
        <v>348</v>
      </c>
    </row>
    <row r="285" spans="21:25" x14ac:dyDescent="0.3">
      <c r="U285" t="s">
        <v>18</v>
      </c>
      <c r="V285" t="s">
        <v>40</v>
      </c>
      <c r="W285" t="s">
        <v>38</v>
      </c>
      <c r="X285" s="1">
        <v>4935</v>
      </c>
      <c r="Y285" s="2">
        <v>126</v>
      </c>
    </row>
    <row r="286" spans="21:25" x14ac:dyDescent="0.3">
      <c r="U286" t="s">
        <v>22</v>
      </c>
      <c r="V286" t="s">
        <v>13</v>
      </c>
      <c r="W286" t="s">
        <v>10</v>
      </c>
      <c r="X286" s="1">
        <v>4781</v>
      </c>
      <c r="Y286" s="2">
        <v>123</v>
      </c>
    </row>
    <row r="287" spans="21:25" x14ac:dyDescent="0.3">
      <c r="U287" t="s">
        <v>34</v>
      </c>
      <c r="V287" t="s">
        <v>28</v>
      </c>
      <c r="W287" t="s">
        <v>24</v>
      </c>
      <c r="X287" s="1">
        <v>7483</v>
      </c>
      <c r="Y287" s="2">
        <v>45</v>
      </c>
    </row>
    <row r="288" spans="21:25" x14ac:dyDescent="0.3">
      <c r="U288" t="s">
        <v>45</v>
      </c>
      <c r="V288" t="s">
        <v>28</v>
      </c>
      <c r="W288" t="s">
        <v>17</v>
      </c>
      <c r="X288" s="1">
        <v>6860</v>
      </c>
      <c r="Y288" s="2">
        <v>126</v>
      </c>
    </row>
    <row r="289" spans="21:25" x14ac:dyDescent="0.3">
      <c r="U289" t="s">
        <v>8</v>
      </c>
      <c r="V289" t="s">
        <v>9</v>
      </c>
      <c r="W289" t="s">
        <v>42</v>
      </c>
      <c r="X289" s="1">
        <v>9002</v>
      </c>
      <c r="Y289" s="2">
        <v>72</v>
      </c>
    </row>
    <row r="290" spans="21:25" x14ac:dyDescent="0.3">
      <c r="U290" t="s">
        <v>22</v>
      </c>
      <c r="V290" t="s">
        <v>19</v>
      </c>
      <c r="W290" t="s">
        <v>42</v>
      </c>
      <c r="X290" s="1">
        <v>1400</v>
      </c>
      <c r="Y290" s="2">
        <v>135</v>
      </c>
    </row>
    <row r="291" spans="21:25" x14ac:dyDescent="0.3">
      <c r="U291" t="s">
        <v>45</v>
      </c>
      <c r="V291" t="s">
        <v>40</v>
      </c>
      <c r="W291" t="s">
        <v>30</v>
      </c>
      <c r="X291" s="1">
        <v>4053</v>
      </c>
      <c r="Y291" s="2">
        <v>24</v>
      </c>
    </row>
    <row r="292" spans="21:25" x14ac:dyDescent="0.3">
      <c r="U292" t="s">
        <v>32</v>
      </c>
      <c r="V292" t="s">
        <v>19</v>
      </c>
      <c r="W292" t="s">
        <v>29</v>
      </c>
      <c r="X292" s="1">
        <v>2149</v>
      </c>
      <c r="Y292" s="2">
        <v>117</v>
      </c>
    </row>
    <row r="293" spans="21:25" x14ac:dyDescent="0.3">
      <c r="U293" t="s">
        <v>37</v>
      </c>
      <c r="V293" t="s">
        <v>23</v>
      </c>
      <c r="W293" t="s">
        <v>42</v>
      </c>
      <c r="X293" s="1">
        <v>3640</v>
      </c>
      <c r="Y293" s="2">
        <v>51</v>
      </c>
    </row>
    <row r="294" spans="21:25" x14ac:dyDescent="0.3">
      <c r="U294" t="s">
        <v>36</v>
      </c>
      <c r="V294" t="s">
        <v>23</v>
      </c>
      <c r="W294" t="s">
        <v>38</v>
      </c>
      <c r="X294" s="1">
        <v>630</v>
      </c>
      <c r="Y294" s="2">
        <v>36</v>
      </c>
    </row>
    <row r="295" spans="21:25" x14ac:dyDescent="0.3">
      <c r="U295" t="s">
        <v>16</v>
      </c>
      <c r="V295" t="s">
        <v>13</v>
      </c>
      <c r="W295" t="s">
        <v>43</v>
      </c>
      <c r="X295" s="1">
        <v>2429</v>
      </c>
      <c r="Y295" s="2">
        <v>144</v>
      </c>
    </row>
    <row r="296" spans="21:25" x14ac:dyDescent="0.3">
      <c r="U296" t="s">
        <v>16</v>
      </c>
      <c r="V296" t="s">
        <v>19</v>
      </c>
      <c r="W296" t="s">
        <v>24</v>
      </c>
      <c r="X296" s="1">
        <v>2142</v>
      </c>
      <c r="Y296" s="2">
        <v>114</v>
      </c>
    </row>
    <row r="297" spans="21:25" x14ac:dyDescent="0.3">
      <c r="U297" t="s">
        <v>32</v>
      </c>
      <c r="V297" t="s">
        <v>9</v>
      </c>
      <c r="W297" t="s">
        <v>10</v>
      </c>
      <c r="X297" s="1">
        <v>6454</v>
      </c>
      <c r="Y297" s="2">
        <v>54</v>
      </c>
    </row>
    <row r="298" spans="21:25" x14ac:dyDescent="0.3">
      <c r="U298" t="s">
        <v>32</v>
      </c>
      <c r="V298" t="s">
        <v>9</v>
      </c>
      <c r="W298" t="s">
        <v>25</v>
      </c>
      <c r="X298" s="1">
        <v>4487</v>
      </c>
      <c r="Y298" s="2">
        <v>333</v>
      </c>
    </row>
    <row r="299" spans="21:25" x14ac:dyDescent="0.3">
      <c r="U299" t="s">
        <v>37</v>
      </c>
      <c r="V299" t="s">
        <v>9</v>
      </c>
      <c r="W299" t="s">
        <v>17</v>
      </c>
      <c r="X299" s="1">
        <v>938</v>
      </c>
      <c r="Y299" s="2">
        <v>366</v>
      </c>
    </row>
    <row r="300" spans="21:25" x14ac:dyDescent="0.3">
      <c r="U300" t="s">
        <v>37</v>
      </c>
      <c r="V300" t="s">
        <v>28</v>
      </c>
      <c r="W300" t="s">
        <v>41</v>
      </c>
      <c r="X300" s="1">
        <v>8841</v>
      </c>
      <c r="Y300" s="2">
        <v>303</v>
      </c>
    </row>
    <row r="301" spans="21:25" x14ac:dyDescent="0.3">
      <c r="U301" t="s">
        <v>36</v>
      </c>
      <c r="V301" t="s">
        <v>23</v>
      </c>
      <c r="W301" t="s">
        <v>26</v>
      </c>
      <c r="X301" s="1">
        <v>4018</v>
      </c>
      <c r="Y301" s="2">
        <v>126</v>
      </c>
    </row>
    <row r="302" spans="21:25" x14ac:dyDescent="0.3">
      <c r="U302" t="s">
        <v>18</v>
      </c>
      <c r="V302" t="s">
        <v>9</v>
      </c>
      <c r="W302" t="s">
        <v>21</v>
      </c>
      <c r="X302" s="1">
        <v>714</v>
      </c>
      <c r="Y302" s="2">
        <v>231</v>
      </c>
    </row>
    <row r="303" spans="21:25" x14ac:dyDescent="0.3">
      <c r="U303" t="s">
        <v>16</v>
      </c>
      <c r="V303" t="s">
        <v>28</v>
      </c>
      <c r="W303" t="s">
        <v>24</v>
      </c>
      <c r="X303" s="1">
        <v>3850</v>
      </c>
      <c r="Y303" s="2">
        <v>102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C3:I16"/>
  <sheetViews>
    <sheetView zoomScale="108" zoomScaleNormal="115" workbookViewId="0"/>
  </sheetViews>
  <sheetFormatPr defaultRowHeight="14" x14ac:dyDescent="0.3"/>
  <cols>
    <col min="1" max="1" width="2.09765625" customWidth="1"/>
    <col min="2" max="2" width="6.69921875" customWidth="1"/>
    <col min="3" max="4" width="17.3984375" customWidth="1"/>
    <col min="8" max="8" width="16.8984375" bestFit="1" customWidth="1"/>
    <col min="9" max="9" width="14.8984375" bestFit="1" customWidth="1"/>
  </cols>
  <sheetData>
    <row r="3" spans="3:9" x14ac:dyDescent="0.3">
      <c r="C3" s="6" t="s">
        <v>55</v>
      </c>
      <c r="D3" t="s">
        <v>56</v>
      </c>
      <c r="H3" s="6" t="s">
        <v>55</v>
      </c>
      <c r="I3" t="s">
        <v>56</v>
      </c>
    </row>
    <row r="4" spans="3:9" x14ac:dyDescent="0.3">
      <c r="C4" s="7" t="s">
        <v>28</v>
      </c>
      <c r="H4" s="7" t="s">
        <v>28</v>
      </c>
    </row>
    <row r="5" spans="3:9" x14ac:dyDescent="0.3">
      <c r="C5" s="9" t="s">
        <v>34</v>
      </c>
      <c r="D5">
        <v>25221</v>
      </c>
      <c r="H5" s="9" t="s">
        <v>18</v>
      </c>
      <c r="I5">
        <v>6069</v>
      </c>
    </row>
    <row r="6" spans="3:9" x14ac:dyDescent="0.3">
      <c r="C6" s="7" t="s">
        <v>19</v>
      </c>
      <c r="H6" s="7" t="s">
        <v>19</v>
      </c>
    </row>
    <row r="7" spans="3:9" x14ac:dyDescent="0.3">
      <c r="C7" s="9" t="s">
        <v>34</v>
      </c>
      <c r="D7">
        <v>39620</v>
      </c>
      <c r="H7" s="9" t="s">
        <v>12</v>
      </c>
      <c r="I7">
        <v>5019</v>
      </c>
    </row>
    <row r="8" spans="3:9" x14ac:dyDescent="0.3">
      <c r="C8" s="7" t="s">
        <v>40</v>
      </c>
      <c r="H8" s="7" t="s">
        <v>40</v>
      </c>
    </row>
    <row r="9" spans="3:9" x14ac:dyDescent="0.3">
      <c r="C9" s="9" t="s">
        <v>34</v>
      </c>
      <c r="D9">
        <v>41559</v>
      </c>
      <c r="H9" s="9" t="s">
        <v>12</v>
      </c>
      <c r="I9">
        <v>5516</v>
      </c>
    </row>
    <row r="10" spans="3:9" x14ac:dyDescent="0.3">
      <c r="C10" s="7" t="s">
        <v>9</v>
      </c>
      <c r="H10" s="7" t="s">
        <v>9</v>
      </c>
    </row>
    <row r="11" spans="3:9" x14ac:dyDescent="0.3">
      <c r="C11" s="9" t="s">
        <v>32</v>
      </c>
      <c r="D11">
        <v>43568</v>
      </c>
      <c r="H11" s="9" t="s">
        <v>45</v>
      </c>
      <c r="I11">
        <v>7987</v>
      </c>
    </row>
    <row r="12" spans="3:9" x14ac:dyDescent="0.3">
      <c r="C12" s="7" t="s">
        <v>23</v>
      </c>
      <c r="H12" s="7" t="s">
        <v>23</v>
      </c>
    </row>
    <row r="13" spans="3:9" x14ac:dyDescent="0.3">
      <c r="C13" s="9" t="s">
        <v>36</v>
      </c>
      <c r="D13">
        <v>45752</v>
      </c>
      <c r="H13" s="9" t="s">
        <v>18</v>
      </c>
      <c r="I13">
        <v>3976</v>
      </c>
    </row>
    <row r="14" spans="3:9" x14ac:dyDescent="0.3">
      <c r="C14" s="7" t="s">
        <v>13</v>
      </c>
      <c r="H14" s="7" t="s">
        <v>13</v>
      </c>
    </row>
    <row r="15" spans="3:9" x14ac:dyDescent="0.3">
      <c r="C15" s="9" t="s">
        <v>8</v>
      </c>
      <c r="D15">
        <v>38325</v>
      </c>
      <c r="H15" s="9" t="s">
        <v>36</v>
      </c>
      <c r="I15">
        <v>2142</v>
      </c>
    </row>
    <row r="16" spans="3:9" x14ac:dyDescent="0.3">
      <c r="C16" s="7" t="s">
        <v>60</v>
      </c>
      <c r="D16">
        <v>234045</v>
      </c>
      <c r="H16" s="7" t="s">
        <v>60</v>
      </c>
      <c r="I16">
        <v>30709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C3:D26"/>
  <sheetViews>
    <sheetView zoomScale="145" zoomScaleNormal="145" workbookViewId="0">
      <selection activeCell="E6" sqref="E6"/>
    </sheetView>
  </sheetViews>
  <sheetFormatPr defaultRowHeight="14" x14ac:dyDescent="0.3"/>
  <cols>
    <col min="1" max="1" width="2.09765625" customWidth="1"/>
    <col min="2" max="2" width="6.69921875" customWidth="1"/>
    <col min="3" max="3" width="20.69921875" customWidth="1"/>
    <col min="4" max="6" width="16.59765625" customWidth="1"/>
  </cols>
  <sheetData>
    <row r="3" spans="3:4" x14ac:dyDescent="0.3">
      <c r="C3" s="6" t="s">
        <v>55</v>
      </c>
      <c r="D3" t="s">
        <v>61</v>
      </c>
    </row>
    <row r="4" spans="3:4" x14ac:dyDescent="0.3">
      <c r="C4" s="7" t="s">
        <v>41</v>
      </c>
      <c r="D4" s="10">
        <v>58277.8</v>
      </c>
    </row>
    <row r="5" spans="3:4" x14ac:dyDescent="0.3">
      <c r="C5" s="7" t="s">
        <v>27</v>
      </c>
      <c r="D5" s="10">
        <v>56471.590000000004</v>
      </c>
    </row>
    <row r="6" spans="3:4" x14ac:dyDescent="0.3">
      <c r="C6" s="7" t="s">
        <v>14</v>
      </c>
      <c r="D6" s="10">
        <v>52063.35</v>
      </c>
    </row>
    <row r="7" spans="3:4" x14ac:dyDescent="0.3">
      <c r="C7" s="7" t="s">
        <v>21</v>
      </c>
      <c r="D7" s="10">
        <v>50988.91</v>
      </c>
    </row>
    <row r="8" spans="3:4" x14ac:dyDescent="0.3">
      <c r="C8" s="7" t="s">
        <v>30</v>
      </c>
      <c r="D8" s="10">
        <v>46234.960000000006</v>
      </c>
    </row>
    <row r="9" spans="3:4" x14ac:dyDescent="0.3">
      <c r="C9" s="7" t="s">
        <v>26</v>
      </c>
      <c r="D9" s="10">
        <v>46226.020000000004</v>
      </c>
    </row>
    <row r="10" spans="3:4" x14ac:dyDescent="0.3">
      <c r="C10" s="7" t="s">
        <v>38</v>
      </c>
      <c r="D10" s="10">
        <v>44884.12</v>
      </c>
    </row>
    <row r="11" spans="3:4" x14ac:dyDescent="0.3">
      <c r="C11" s="7" t="s">
        <v>25</v>
      </c>
      <c r="D11" s="10">
        <v>43177.340000000004</v>
      </c>
    </row>
    <row r="12" spans="3:4" x14ac:dyDescent="0.3">
      <c r="C12" s="7" t="s">
        <v>20</v>
      </c>
      <c r="D12" s="10">
        <v>40814.559999999998</v>
      </c>
    </row>
    <row r="13" spans="3:4" x14ac:dyDescent="0.3">
      <c r="C13" s="7" t="s">
        <v>44</v>
      </c>
      <c r="D13" s="10">
        <v>39084.340000000004</v>
      </c>
    </row>
    <row r="14" spans="3:4" x14ac:dyDescent="0.3">
      <c r="C14" s="7" t="s">
        <v>42</v>
      </c>
      <c r="D14" s="10">
        <v>36700.840000000004</v>
      </c>
    </row>
    <row r="15" spans="3:4" x14ac:dyDescent="0.3">
      <c r="C15" s="7" t="s">
        <v>33</v>
      </c>
      <c r="D15" s="10">
        <v>31390.480000000003</v>
      </c>
    </row>
    <row r="16" spans="3:4" x14ac:dyDescent="0.3">
      <c r="C16" s="7" t="s">
        <v>39</v>
      </c>
      <c r="D16" s="10">
        <v>30189.32</v>
      </c>
    </row>
    <row r="17" spans="3:4" x14ac:dyDescent="0.3">
      <c r="C17" s="7" t="s">
        <v>31</v>
      </c>
      <c r="D17" s="10">
        <v>29800.160000000003</v>
      </c>
    </row>
    <row r="18" spans="3:4" x14ac:dyDescent="0.3">
      <c r="C18" s="7" t="s">
        <v>11</v>
      </c>
      <c r="D18" s="10">
        <v>29721.27</v>
      </c>
    </row>
    <row r="19" spans="3:4" x14ac:dyDescent="0.3">
      <c r="C19" s="7" t="s">
        <v>24</v>
      </c>
      <c r="D19" s="10">
        <v>29678.099999999995</v>
      </c>
    </row>
    <row r="20" spans="3:4" x14ac:dyDescent="0.3">
      <c r="C20" s="7" t="s">
        <v>29</v>
      </c>
      <c r="D20" s="10">
        <v>29518.43</v>
      </c>
    </row>
    <row r="21" spans="3:4" x14ac:dyDescent="0.3">
      <c r="C21" s="7" t="s">
        <v>35</v>
      </c>
      <c r="D21" s="10">
        <v>26000</v>
      </c>
    </row>
    <row r="22" spans="3:4" x14ac:dyDescent="0.3">
      <c r="C22" s="7" t="s">
        <v>10</v>
      </c>
      <c r="D22" s="10">
        <v>25899.020000000011</v>
      </c>
    </row>
    <row r="23" spans="3:4" x14ac:dyDescent="0.3">
      <c r="C23" s="7" t="s">
        <v>43</v>
      </c>
      <c r="D23" s="10">
        <v>19572.14</v>
      </c>
    </row>
    <row r="24" spans="3:4" x14ac:dyDescent="0.3">
      <c r="C24" s="7" t="s">
        <v>15</v>
      </c>
      <c r="D24" s="10">
        <v>19525.600000000002</v>
      </c>
    </row>
    <row r="25" spans="3:4" x14ac:dyDescent="0.3">
      <c r="C25" s="7" t="s">
        <v>17</v>
      </c>
      <c r="D25" s="10">
        <v>14946.919999999998</v>
      </c>
    </row>
    <row r="26" spans="3:4" x14ac:dyDescent="0.3">
      <c r="C26" s="7" t="s">
        <v>60</v>
      </c>
      <c r="D26" s="10">
        <v>801165.27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C2:P16"/>
  <sheetViews>
    <sheetView zoomScale="145" zoomScaleNormal="145" workbookViewId="0">
      <selection activeCell="M10" sqref="M10"/>
    </sheetView>
  </sheetViews>
  <sheetFormatPr defaultRowHeight="14" x14ac:dyDescent="0.3"/>
  <cols>
    <col min="1" max="1" width="2.09765625" customWidth="1"/>
    <col min="2" max="2" width="6.69921875" customWidth="1"/>
    <col min="3" max="4" width="14.3984375" customWidth="1"/>
    <col min="6" max="6" width="4.69921875" customWidth="1"/>
    <col min="7" max="7" width="16.09765625" bestFit="1" customWidth="1"/>
    <col min="8" max="8" width="12.8984375" customWidth="1"/>
    <col min="10" max="10" width="6.59765625" customWidth="1"/>
    <col min="12" max="12" width="15.59765625" customWidth="1"/>
    <col min="13" max="13" width="11.09765625" customWidth="1"/>
    <col min="14" max="14" width="12.8984375" customWidth="1"/>
    <col min="16" max="16" width="16.3984375" customWidth="1"/>
  </cols>
  <sheetData>
    <row r="2" spans="3:16" x14ac:dyDescent="0.3">
      <c r="C2" s="23" t="s">
        <v>62</v>
      </c>
      <c r="D2" s="11" t="s">
        <v>19</v>
      </c>
      <c r="N2" s="16" t="s">
        <v>63</v>
      </c>
      <c r="P2" s="16" t="s">
        <v>64</v>
      </c>
    </row>
    <row r="3" spans="3:16" x14ac:dyDescent="0.3">
      <c r="M3" t="s">
        <v>4</v>
      </c>
      <c r="N3" s="13" t="s">
        <v>40</v>
      </c>
      <c r="P3" s="13" t="s">
        <v>36</v>
      </c>
    </row>
    <row r="4" spans="3:16" x14ac:dyDescent="0.3">
      <c r="C4" s="29" t="s">
        <v>65</v>
      </c>
      <c r="D4" s="30"/>
      <c r="E4" s="31"/>
      <c r="G4" s="28" t="s">
        <v>66</v>
      </c>
      <c r="H4" s="28"/>
      <c r="I4" s="28"/>
      <c r="J4" s="28"/>
      <c r="L4" t="s">
        <v>67</v>
      </c>
      <c r="M4">
        <v>12000</v>
      </c>
      <c r="N4" s="13" t="s">
        <v>19</v>
      </c>
      <c r="P4" s="13" t="s">
        <v>12</v>
      </c>
    </row>
    <row r="5" spans="3:16" x14ac:dyDescent="0.3">
      <c r="N5" s="13" t="s">
        <v>13</v>
      </c>
      <c r="P5" s="13" t="s">
        <v>18</v>
      </c>
    </row>
    <row r="6" spans="3:16" x14ac:dyDescent="0.3">
      <c r="C6" s="13" t="s">
        <v>68</v>
      </c>
      <c r="D6" s="13"/>
      <c r="E6" s="13">
        <f>COUNTIFS(data[Geography],D2)</f>
        <v>50</v>
      </c>
      <c r="G6" s="17"/>
      <c r="H6" s="18" t="s">
        <v>4</v>
      </c>
      <c r="I6" s="18" t="s">
        <v>5</v>
      </c>
      <c r="J6" s="21" t="s">
        <v>69</v>
      </c>
      <c r="N6" s="13" t="s">
        <v>28</v>
      </c>
      <c r="P6" s="13" t="s">
        <v>32</v>
      </c>
    </row>
    <row r="7" spans="3:16" x14ac:dyDescent="0.3">
      <c r="G7" s="13" t="s">
        <v>36</v>
      </c>
      <c r="H7" s="19">
        <f>SUMIFS(data[Amount], data[Sales Person],$G7, data[Geography],$D$2)</f>
        <v>23709</v>
      </c>
      <c r="I7" s="20">
        <f>SUMIFS(data[Units], data[Sales Person],$G7, data[Geography],$D$2)</f>
        <v>909</v>
      </c>
      <c r="J7" s="22">
        <f>IF(H7&gt;12000,1,-1)</f>
        <v>1</v>
      </c>
      <c r="N7" s="13" t="s">
        <v>23</v>
      </c>
      <c r="P7" s="13" t="s">
        <v>22</v>
      </c>
    </row>
    <row r="8" spans="3:16" x14ac:dyDescent="0.3">
      <c r="C8" s="17"/>
      <c r="D8" s="18" t="s">
        <v>70</v>
      </c>
      <c r="E8" s="18" t="s">
        <v>46</v>
      </c>
      <c r="G8" s="13" t="s">
        <v>12</v>
      </c>
      <c r="H8" s="19">
        <f>SUMIFS(data[Amount], data[Sales Person],$G8, data[Geography],$D$2)</f>
        <v>5019</v>
      </c>
      <c r="I8" s="20">
        <f>SUMIFS(data[Units], data[Sales Person],$G8, data[Geography],$D$2)</f>
        <v>150</v>
      </c>
      <c r="J8" s="22">
        <f t="shared" ref="J8:J16" si="0">IF(H8&gt;12000,1,-1)</f>
        <v>-1</v>
      </c>
      <c r="N8" s="13" t="s">
        <v>9</v>
      </c>
      <c r="P8" s="13" t="s">
        <v>34</v>
      </c>
    </row>
    <row r="9" spans="3:16" x14ac:dyDescent="0.3">
      <c r="C9" s="13" t="s">
        <v>71</v>
      </c>
      <c r="D9" s="19">
        <f>SUMIFS(data[Amount], data[Geography],D$2)</f>
        <v>237944</v>
      </c>
      <c r="E9" s="19">
        <f>AVERAGEIFS(data[Amount], data[Geography],D$2)</f>
        <v>4758.88</v>
      </c>
      <c r="G9" s="13" t="s">
        <v>18</v>
      </c>
      <c r="H9" s="19">
        <f>SUMIFS(data[Amount], data[Sales Person],$G9, data[Geography],$D$2)</f>
        <v>39242</v>
      </c>
      <c r="I9" s="20">
        <f>SUMIFS(data[Units], data[Sales Person],$G9, data[Geography],$D$2)</f>
        <v>1482</v>
      </c>
      <c r="J9" s="22">
        <f t="shared" si="0"/>
        <v>1</v>
      </c>
      <c r="P9" s="13" t="s">
        <v>37</v>
      </c>
    </row>
    <row r="10" spans="3:16" x14ac:dyDescent="0.3">
      <c r="C10" s="13" t="s">
        <v>7</v>
      </c>
      <c r="D10" s="19">
        <f>SUMIFS(data[Cost], data[Geography],D$2)</f>
        <v>68259.839999999997</v>
      </c>
      <c r="E10" s="19">
        <f>AVERAGEIFS(data[Cost], data[Geography],D$2)</f>
        <v>1365.1967999999999</v>
      </c>
      <c r="G10" s="13" t="s">
        <v>32</v>
      </c>
      <c r="H10" s="19">
        <f>SUMIFS(data[Amount], data[Sales Person],$G10, data[Geography],$D$2)</f>
        <v>21931</v>
      </c>
      <c r="I10" s="20">
        <f>SUMIFS(data[Units], data[Sales Person],$G10, data[Geography],$D$2)</f>
        <v>975</v>
      </c>
      <c r="J10" s="22">
        <f t="shared" si="0"/>
        <v>1</v>
      </c>
      <c r="P10" s="13" t="s">
        <v>16</v>
      </c>
    </row>
    <row r="11" spans="3:16" x14ac:dyDescent="0.3">
      <c r="C11" s="13" t="s">
        <v>72</v>
      </c>
      <c r="D11" s="19">
        <f>D9-D10</f>
        <v>169684.16</v>
      </c>
      <c r="E11" s="19">
        <f>E9-E10</f>
        <v>3393.6832000000004</v>
      </c>
      <c r="G11" s="13" t="s">
        <v>22</v>
      </c>
      <c r="H11" s="19">
        <f>SUMIFS(data[Amount], data[Sales Person],$G11, data[Geography],$D$2)</f>
        <v>27377</v>
      </c>
      <c r="I11" s="20">
        <f>SUMIFS(data[Units], data[Sales Person],$G11, data[Geography],$D$2)</f>
        <v>513</v>
      </c>
      <c r="J11" s="22">
        <f t="shared" si="0"/>
        <v>1</v>
      </c>
      <c r="P11" s="13" t="s">
        <v>45</v>
      </c>
    </row>
    <row r="12" spans="3:16" x14ac:dyDescent="0.3">
      <c r="C12" s="13" t="s">
        <v>73</v>
      </c>
      <c r="D12" s="20">
        <f>SUMIFS(data[Units], data[Geography],D$2)</f>
        <v>7302</v>
      </c>
      <c r="E12" s="20">
        <f>AVERAGEIFS(data[Units], data[Geography],D$2)</f>
        <v>146.04</v>
      </c>
      <c r="G12" s="13" t="s">
        <v>34</v>
      </c>
      <c r="H12" s="19">
        <f>SUMIFS(data[Amount], data[Sales Person],$G12, data[Geography],$D$2)</f>
        <v>39620</v>
      </c>
      <c r="I12" s="20">
        <f>SUMIFS(data[Units], data[Sales Person],$G12, data[Geography],$D$2)</f>
        <v>573</v>
      </c>
      <c r="J12" s="22">
        <f t="shared" si="0"/>
        <v>1</v>
      </c>
      <c r="P12" s="13" t="s">
        <v>8</v>
      </c>
    </row>
    <row r="13" spans="3:16" x14ac:dyDescent="0.3">
      <c r="G13" s="13" t="s">
        <v>37</v>
      </c>
      <c r="H13" s="19">
        <f>SUMIFS(data[Amount], data[Sales Person],$G13, data[Geography],$D$2)</f>
        <v>18564</v>
      </c>
      <c r="I13" s="20">
        <f>SUMIFS(data[Units], data[Sales Person],$G13, data[Geography],$D$2)</f>
        <v>420</v>
      </c>
      <c r="J13" s="22">
        <f t="shared" si="0"/>
        <v>1</v>
      </c>
    </row>
    <row r="14" spans="3:16" x14ac:dyDescent="0.3">
      <c r="G14" s="13" t="s">
        <v>16</v>
      </c>
      <c r="H14" s="19">
        <f>SUMIFS(data[Amount], data[Sales Person],$G14, data[Geography],$D$2)</f>
        <v>25669</v>
      </c>
      <c r="I14" s="20">
        <f>SUMIFS(data[Units], data[Sales Person],$G14, data[Geography],$D$2)</f>
        <v>564</v>
      </c>
      <c r="J14" s="22">
        <f t="shared" si="0"/>
        <v>1</v>
      </c>
    </row>
    <row r="15" spans="3:16" x14ac:dyDescent="0.3">
      <c r="G15" s="13" t="s">
        <v>45</v>
      </c>
      <c r="H15" s="19">
        <f>SUMIFS(data[Amount], data[Sales Person],$G15, data[Geography],$D$2)</f>
        <v>13797</v>
      </c>
      <c r="I15" s="20">
        <f>SUMIFS(data[Units], data[Sales Person],$G15, data[Geography],$D$2)</f>
        <v>1053</v>
      </c>
      <c r="J15" s="22">
        <f t="shared" si="0"/>
        <v>1</v>
      </c>
    </row>
    <row r="16" spans="3:16" x14ac:dyDescent="0.3">
      <c r="G16" s="13" t="s">
        <v>8</v>
      </c>
      <c r="H16" s="19">
        <f>SUMIFS(data[Amount], data[Sales Person],$G16, data[Geography],$D$2)</f>
        <v>23016</v>
      </c>
      <c r="I16" s="20">
        <f>SUMIFS(data[Units], data[Sales Person],$G16, data[Geography],$D$2)</f>
        <v>663</v>
      </c>
      <c r="J16" s="22">
        <f t="shared" si="0"/>
        <v>1</v>
      </c>
    </row>
  </sheetData>
  <mergeCells count="2">
    <mergeCell ref="G4:J4"/>
    <mergeCell ref="C4:E4"/>
  </mergeCells>
  <conditionalFormatting sqref="H7:H16">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D2" xr:uid="{10A76BEA-5A13-449B-BCF3-CB3B80D39EFF}">
      <formula1>$N$3:$N$8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H7:H16</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J7:J16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Descriptive Stat</vt:lpstr>
      <vt:lpstr>EDA with CF</vt:lpstr>
      <vt:lpstr>Country Wise Sales</vt:lpstr>
      <vt:lpstr>Top % Products by $ per unit</vt:lpstr>
      <vt:lpstr>Anomaly Detection</vt:lpstr>
      <vt:lpstr>Best &amp; Worse Sales Details</vt:lpstr>
      <vt:lpstr>Profits by Products &amp; Slicers</vt:lpstr>
      <vt:lpstr>Country Level Sales Report</vt:lpstr>
      <vt:lpstr>Decision Making - Product Disco</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Derry Hill</dc:creator>
  <cp:keywords/>
  <dc:description/>
  <cp:lastModifiedBy>SOUNAK DUTTA CHOWDHURY</cp:lastModifiedBy>
  <cp:revision/>
  <dcterms:created xsi:type="dcterms:W3CDTF">2021-03-14T20:21:32Z</dcterms:created>
  <dcterms:modified xsi:type="dcterms:W3CDTF">2025-02-04T06:24:52Z</dcterms:modified>
  <cp:category/>
  <cp:contentStatus/>
</cp:coreProperties>
</file>