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D:\OneDrive\Desktop\PERSONAL\NeuIQ - Sounak\Hiii\CPFR-20250129T133259Z-001\CPFR\"/>
    </mc:Choice>
  </mc:AlternateContent>
  <xr:revisionPtr revIDLastSave="0" documentId="13_ncr:1_{D5777F69-D137-4372-BFEA-0FC5B86D9127}" xr6:coauthVersionLast="47" xr6:coauthVersionMax="47" xr10:uidLastSave="{00000000-0000-0000-0000-000000000000}"/>
  <bookViews>
    <workbookView xWindow="-107" yWindow="-107" windowWidth="20847" windowHeight="11111" activeTab="5" xr2:uid="{26D4546B-D2A1-4444-8EAF-A6228F96F0C1}"/>
  </bookViews>
  <sheets>
    <sheet name="Data" sheetId="1" r:id="rId1"/>
    <sheet name="India Staff" sheetId="2" r:id="rId2"/>
    <sheet name="ALL Staff" sheetId="3" r:id="rId3"/>
    <sheet name="Employee Trend" sheetId="10" r:id="rId4"/>
    <sheet name="India vs. NZ" sheetId="11" r:id="rId5"/>
    <sheet name="Mapping" sheetId="9" r:id="rId6"/>
    <sheet name="Salary vs. Rating" sheetId="8" r:id="rId7"/>
    <sheet name="Info Finder v2.0" sheetId="4" r:id="rId8"/>
    <sheet name="Male vs. Female" sheetId="5" r:id="rId9"/>
    <sheet name="Salary Spread" sheetId="7" r:id="rId10"/>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33" r:id="rId11"/>
    <pivotCache cacheId="34" r:id="rId12"/>
    <pivotCache cacheId="35" r:id="rId13"/>
  </pivotCaches>
  <extLst>
    <ext xmlns:x14="http://schemas.microsoft.com/office/spreadsheetml/2009/9/main" uri="{876F7934-8845-4945-9796-88D515C7AA90}">
      <x14:pivotCaches>
        <pivotCache cacheId="3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Lst>
</workbook>
</file>

<file path=xl/calcChain.xml><?xml version="1.0" encoding="utf-8"?>
<calcChain xmlns="http://schemas.openxmlformats.org/spreadsheetml/2006/main">
  <c r="I162" i="3" l="1"/>
  <c r="J162" i="3" s="1"/>
  <c r="I65" i="3"/>
  <c r="J65" i="3" s="1"/>
  <c r="I142" i="3"/>
  <c r="J142" i="3" s="1"/>
  <c r="I19" i="3"/>
  <c r="J19" i="3" s="1"/>
  <c r="I175" i="3"/>
  <c r="J175" i="3" s="1"/>
  <c r="I45" i="3"/>
  <c r="J45" i="3" s="1"/>
  <c r="I130" i="3"/>
  <c r="J130" i="3" s="1"/>
  <c r="I124" i="3"/>
  <c r="J124" i="3" s="1"/>
  <c r="I90" i="3"/>
  <c r="J90" i="3" s="1"/>
  <c r="I156" i="3"/>
  <c r="J156" i="3" s="1"/>
  <c r="I146" i="3"/>
  <c r="J146" i="3" s="1"/>
  <c r="I134" i="3"/>
  <c r="J134" i="3" s="1"/>
  <c r="I23" i="3"/>
  <c r="J23" i="3" s="1"/>
  <c r="I8" i="3"/>
  <c r="J8" i="3" s="1"/>
  <c r="I163" i="3"/>
  <c r="J163" i="3" s="1"/>
  <c r="I31" i="3"/>
  <c r="J31" i="3" s="1"/>
  <c r="I181" i="3"/>
  <c r="J181" i="3" s="1"/>
  <c r="I82" i="3"/>
  <c r="I108" i="3"/>
  <c r="I102" i="3"/>
  <c r="J102" i="3" s="1"/>
  <c r="I43" i="3"/>
  <c r="J43" i="3" s="1"/>
  <c r="I120" i="3"/>
  <c r="J120" i="3" s="1"/>
  <c r="I6" i="3"/>
  <c r="J6" i="3" s="1"/>
  <c r="I92" i="3"/>
  <c r="J92" i="3" s="1"/>
  <c r="I10" i="3"/>
  <c r="J10" i="3" s="1"/>
  <c r="I140" i="3"/>
  <c r="I49" i="3"/>
  <c r="J49" i="3" s="1"/>
  <c r="I171" i="3"/>
  <c r="J171" i="3" s="1"/>
  <c r="I12" i="3"/>
  <c r="J12" i="3" s="1"/>
  <c r="I160" i="3"/>
  <c r="J160" i="3" s="1"/>
  <c r="I21" i="3"/>
  <c r="J21" i="3" s="1"/>
  <c r="I70" i="3"/>
  <c r="J70" i="3" s="1"/>
  <c r="I138" i="3"/>
  <c r="J138" i="3" s="1"/>
  <c r="I110" i="3"/>
  <c r="J110" i="3" s="1"/>
  <c r="I33" i="3"/>
  <c r="J33" i="3" s="1"/>
  <c r="I158" i="3"/>
  <c r="J158" i="3" s="1"/>
  <c r="I183" i="3"/>
  <c r="J183" i="3" s="1"/>
  <c r="I165" i="3"/>
  <c r="J165" i="3" s="1"/>
  <c r="I173" i="3"/>
  <c r="J173" i="3" s="1"/>
  <c r="I29" i="3"/>
  <c r="J29" i="3" s="1"/>
  <c r="I98" i="3"/>
  <c r="J98" i="3" s="1"/>
  <c r="I35" i="3"/>
  <c r="I114" i="3"/>
  <c r="J114" i="3" s="1"/>
  <c r="I2" i="3"/>
  <c r="J2" i="3" s="1"/>
  <c r="I94" i="3"/>
  <c r="J94" i="3" s="1"/>
  <c r="I51" i="3"/>
  <c r="J51" i="3" s="1"/>
  <c r="I148" i="3"/>
  <c r="J148" i="3" s="1"/>
  <c r="I47" i="3"/>
  <c r="J47" i="3" s="1"/>
  <c r="I126" i="3"/>
  <c r="J126" i="3" s="1"/>
  <c r="I84" i="3"/>
  <c r="J84" i="3" s="1"/>
  <c r="I100" i="3"/>
  <c r="J100" i="3" s="1"/>
  <c r="I122" i="3"/>
  <c r="J122" i="3" s="1"/>
  <c r="I59" i="3"/>
  <c r="J59" i="3" s="1"/>
  <c r="I177" i="3"/>
  <c r="J177" i="3" s="1"/>
  <c r="I66" i="3"/>
  <c r="J66" i="3" s="1"/>
  <c r="I63" i="3"/>
  <c r="J63" i="3" s="1"/>
  <c r="I128" i="3"/>
  <c r="J128" i="3" s="1"/>
  <c r="I27" i="3"/>
  <c r="J27" i="3" s="1"/>
  <c r="I112" i="3"/>
  <c r="J112" i="3" s="1"/>
  <c r="I118" i="3"/>
  <c r="J118" i="3" s="1"/>
  <c r="I76" i="3"/>
  <c r="J76" i="3" s="1"/>
  <c r="I37" i="3"/>
  <c r="J37" i="3" s="1"/>
  <c r="I16" i="3"/>
  <c r="J16" i="3" s="1"/>
  <c r="I154" i="3"/>
  <c r="J154" i="3" s="1"/>
  <c r="I136" i="3"/>
  <c r="J136" i="3" s="1"/>
  <c r="I14" i="3"/>
  <c r="I88" i="3"/>
  <c r="J88" i="3" s="1"/>
  <c r="I167" i="3"/>
  <c r="I116" i="3"/>
  <c r="J116" i="3" s="1"/>
  <c r="I38" i="3"/>
  <c r="J38" i="3" s="1"/>
  <c r="I78" i="3"/>
  <c r="J78" i="3" s="1"/>
  <c r="I72" i="3"/>
  <c r="J72" i="3" s="1"/>
  <c r="I80" i="3"/>
  <c r="J80" i="3" s="1"/>
  <c r="I57" i="3"/>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I25" i="3"/>
  <c r="I132" i="3"/>
  <c r="J132" i="3" s="1"/>
  <c r="I166" i="3"/>
  <c r="J166" i="3" s="1"/>
  <c r="I87" i="3"/>
  <c r="J87" i="3" s="1"/>
  <c r="I36" i="3"/>
  <c r="J36" i="3" s="1"/>
  <c r="I176" i="3"/>
  <c r="J176" i="3" s="1"/>
  <c r="I39" i="3"/>
  <c r="I161" i="3"/>
  <c r="J161" i="3" s="1"/>
  <c r="I26" i="3"/>
  <c r="J26" i="3" s="1"/>
  <c r="I62" i="3"/>
  <c r="J62" i="3" s="1"/>
  <c r="I42" i="3"/>
  <c r="J42" i="3" s="1"/>
  <c r="I184" i="3"/>
  <c r="J184" i="3" s="1"/>
  <c r="I159" i="3"/>
  <c r="J159" i="3" s="1"/>
  <c r="I69" i="3"/>
  <c r="J69" i="3" s="1"/>
  <c r="I79" i="3"/>
  <c r="J79" i="3" s="1"/>
  <c r="I153" i="3"/>
  <c r="J153" i="3" s="1"/>
  <c r="I18" i="3"/>
  <c r="J18" i="3" s="1"/>
  <c r="I137" i="3"/>
  <c r="J137" i="3" s="1"/>
  <c r="I9" i="3"/>
  <c r="J9" i="3" s="1"/>
  <c r="I48" i="3"/>
  <c r="J48" i="3" s="1"/>
  <c r="I15" i="3"/>
  <c r="J15" i="3" s="1"/>
  <c r="I99" i="3"/>
  <c r="J99" i="3" s="1"/>
  <c r="I52" i="3"/>
  <c r="J52" i="3" s="1"/>
  <c r="I73" i="3"/>
  <c r="J73" i="3" s="1"/>
  <c r="I50" i="3"/>
  <c r="I30" i="3"/>
  <c r="J30" i="3" s="1"/>
  <c r="I64" i="3"/>
  <c r="J64" i="3" s="1"/>
  <c r="I93" i="3"/>
  <c r="J93" i="3" s="1"/>
  <c r="I119" i="3"/>
  <c r="J119" i="3" s="1"/>
  <c r="I5" i="3"/>
  <c r="J5" i="3" s="1"/>
  <c r="I101" i="3"/>
  <c r="I58" i="3"/>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I77" i="3"/>
  <c r="I111" i="3"/>
  <c r="J111" i="3" s="1"/>
  <c r="I54" i="3"/>
  <c r="J54" i="3" s="1"/>
  <c r="I182" i="3"/>
  <c r="J182" i="3" s="1"/>
  <c r="I24" i="3"/>
  <c r="J24" i="3" s="1"/>
  <c r="I20" i="3"/>
  <c r="J20"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J46" i="3" s="1"/>
  <c r="I131" i="3"/>
  <c r="J131" i="3" s="1"/>
  <c r="I71" i="3"/>
  <c r="J71" i="3" s="1"/>
  <c r="I22" i="3"/>
  <c r="J22" i="3" s="1"/>
  <c r="I60" i="3"/>
  <c r="J60" i="3" s="1"/>
  <c r="I145" i="3"/>
  <c r="I121" i="3"/>
  <c r="J121" i="3" s="1"/>
  <c r="I141" i="3"/>
  <c r="J141" i="3" s="1"/>
  <c r="I170" i="3"/>
  <c r="J170" i="3" s="1"/>
  <c r="I3" i="3"/>
  <c r="J3" i="3" s="1"/>
  <c r="I151" i="3"/>
  <c r="J151" i="3" s="1"/>
  <c r="I11" i="3"/>
  <c r="J11" i="3" s="1"/>
  <c r="I127" i="3"/>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J82" i="3"/>
  <c r="J108" i="3"/>
  <c r="J140" i="3"/>
  <c r="J35" i="3"/>
  <c r="J14" i="3"/>
  <c r="J167" i="3"/>
  <c r="J57" i="3"/>
  <c r="J55" i="3"/>
  <c r="J25" i="3"/>
  <c r="J39" i="3"/>
  <c r="J50" i="3"/>
  <c r="J101" i="3"/>
  <c r="J58" i="3"/>
  <c r="J109" i="3"/>
  <c r="J77" i="3"/>
  <c r="J145" i="3"/>
  <c r="J127"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 r="D65" i="4"/>
  <c r="C65" i="4"/>
  <c r="B65" i="4"/>
  <c r="D64" i="4"/>
  <c r="C64" i="4"/>
  <c r="B64" i="4"/>
  <c r="D63" i="4"/>
  <c r="C63" i="4"/>
  <c r="B63" i="4"/>
  <c r="D62" i="4"/>
  <c r="C62" i="4"/>
  <c r="B62" i="4"/>
  <c r="D61" i="4"/>
  <c r="C61" i="4"/>
  <c r="B61" i="4"/>
  <c r="D60" i="4"/>
  <c r="C60" i="4"/>
  <c r="B60" i="4"/>
  <c r="D59" i="4"/>
  <c r="C59" i="4"/>
  <c r="B59" i="4"/>
  <c r="D58" i="4"/>
  <c r="C58" i="4"/>
  <c r="B58" i="4"/>
  <c r="D57" i="4"/>
  <c r="C57" i="4"/>
  <c r="B57" i="4"/>
  <c r="D56" i="4"/>
  <c r="C56" i="4"/>
  <c r="B56" i="4"/>
  <c r="D55" i="4"/>
  <c r="C55" i="4"/>
  <c r="B55" i="4"/>
  <c r="D54" i="4"/>
  <c r="C54" i="4"/>
  <c r="B54" i="4"/>
  <c r="D53" i="4"/>
  <c r="C53" i="4"/>
  <c r="B53" i="4"/>
  <c r="D52" i="4"/>
  <c r="C52" i="4"/>
  <c r="B52" i="4"/>
  <c r="D51" i="4"/>
  <c r="C51" i="4"/>
  <c r="B51" i="4"/>
  <c r="D50" i="4"/>
  <c r="C50" i="4"/>
  <c r="B50" i="4"/>
  <c r="D49" i="4"/>
  <c r="C49" i="4"/>
  <c r="B49" i="4"/>
  <c r="D48" i="4"/>
  <c r="C48" i="4"/>
  <c r="B48" i="4"/>
  <c r="D47" i="4"/>
  <c r="C47" i="4"/>
  <c r="B47" i="4"/>
  <c r="D46" i="4"/>
  <c r="C46" i="4"/>
  <c r="B46" i="4"/>
  <c r="D45" i="4"/>
  <c r="C45" i="4"/>
  <c r="B45" i="4"/>
  <c r="D44" i="4"/>
  <c r="C44" i="4"/>
  <c r="B44" i="4"/>
  <c r="D43" i="4"/>
  <c r="C43" i="4"/>
  <c r="B43" i="4"/>
  <c r="D42" i="4"/>
  <c r="C42" i="4"/>
  <c r="B42" i="4"/>
  <c r="D41" i="4"/>
  <c r="C41" i="4"/>
  <c r="B41" i="4"/>
  <c r="D40" i="4"/>
  <c r="C40" i="4"/>
  <c r="B40" i="4"/>
  <c r="D39" i="4"/>
  <c r="C39" i="4"/>
  <c r="B39" i="4"/>
  <c r="D38" i="4"/>
  <c r="C38" i="4"/>
  <c r="B38" i="4"/>
  <c r="D37" i="4"/>
  <c r="C37" i="4"/>
  <c r="B37" i="4"/>
  <c r="D36" i="4"/>
  <c r="C36" i="4"/>
  <c r="B36" i="4"/>
  <c r="D35" i="4"/>
  <c r="C35" i="4"/>
  <c r="B35" i="4"/>
  <c r="D34" i="4"/>
  <c r="C34" i="4"/>
  <c r="B34" i="4"/>
  <c r="D33" i="4"/>
  <c r="C33" i="4"/>
  <c r="B33" i="4"/>
  <c r="D32" i="4"/>
  <c r="C32" i="4"/>
  <c r="B32" i="4"/>
  <c r="D31" i="4"/>
  <c r="C31" i="4"/>
  <c r="B31" i="4"/>
  <c r="D30" i="4"/>
  <c r="C30" i="4"/>
  <c r="B30" i="4"/>
  <c r="D29" i="4"/>
  <c r="C29" i="4"/>
  <c r="B29" i="4"/>
  <c r="D28" i="4"/>
  <c r="C28" i="4"/>
  <c r="B28" i="4"/>
  <c r="D27" i="4"/>
  <c r="C27" i="4"/>
  <c r="B27" i="4"/>
  <c r="D26" i="4"/>
  <c r="C26" i="4"/>
  <c r="B26" i="4"/>
  <c r="D25" i="4"/>
  <c r="C25" i="4"/>
  <c r="B25" i="4"/>
  <c r="D24" i="4"/>
  <c r="C24" i="4"/>
  <c r="B24" i="4"/>
  <c r="D23" i="4"/>
  <c r="C23" i="4"/>
  <c r="B23" i="4"/>
  <c r="D22" i="4"/>
  <c r="C22" i="4"/>
  <c r="B22" i="4"/>
  <c r="D21" i="4"/>
  <c r="C21" i="4"/>
  <c r="B21" i="4"/>
  <c r="D20" i="4"/>
  <c r="C20" i="4"/>
  <c r="B20" i="4"/>
  <c r="D19" i="4"/>
  <c r="C19" i="4"/>
  <c r="B19" i="4"/>
  <c r="D18" i="4"/>
  <c r="C18" i="4"/>
  <c r="B18" i="4"/>
  <c r="D17" i="4"/>
  <c r="C17" i="4"/>
  <c r="B17" i="4"/>
  <c r="D16" i="4"/>
  <c r="C16" i="4"/>
  <c r="B16" i="4"/>
  <c r="D15" i="4"/>
  <c r="C15" i="4"/>
  <c r="B15" i="4"/>
  <c r="D14" i="4"/>
  <c r="C14" i="4"/>
  <c r="B14" i="4"/>
  <c r="D13" i="4"/>
  <c r="C13" i="4"/>
  <c r="B13" i="4"/>
  <c r="D12" i="4"/>
  <c r="C12" i="4"/>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 r="O31" i="3"/>
  <c r="O30" i="3"/>
  <c r="O29" i="3"/>
  <c r="O28" i="3"/>
  <c r="O27" i="3"/>
  <c r="O26" i="3"/>
  <c r="O25" i="3"/>
  <c r="U22" i="3"/>
  <c r="T22" i="3"/>
  <c r="S22" i="3"/>
  <c r="R22" i="3"/>
  <c r="Q22" i="3"/>
  <c r="P22" i="3"/>
  <c r="O2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<sst xmlns="http://schemas.openxmlformats.org/spreadsheetml/2006/main" count="1870" uniqueCount="256">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</sst>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2"/>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28</c:v>
              </c:pt>
              <c:pt idx="1">
                <c:v>27</c:v>
              </c:pt>
              <c:pt idx="2">
                <c:v>19</c:v>
              </c:pt>
              <c:pt idx="3">
                <c:v>14</c:v>
              </c:pt>
              <c:pt idx="4">
                <c:v>4</c:v>
              </c:pt>
            </c:numLit>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cat>
            <c:strLit>
              <c:ptCount val="5"/>
              <c:pt idx="0">
                <c:v>Website</c:v>
              </c:pt>
              <c:pt idx="1">
                <c:v>Procurement</c:v>
              </c:pt>
              <c:pt idx="2">
                <c:v>Finance</c:v>
              </c:pt>
              <c:pt idx="3">
                <c:v>Sales</c:v>
              </c:pt>
              <c:pt idx="4">
                <c:v>HR</c:v>
              </c:pt>
            </c:strLit>
          </c:cat>
          <c:val>
            <c:numLit>
              <c:formatCode>General</c:formatCode>
              <c:ptCount val="5"/>
              <c:pt idx="0">
                <c:v>27</c:v>
              </c:pt>
              <c:pt idx="1">
                <c:v>27</c:v>
              </c:pt>
              <c:pt idx="2">
                <c:v>19</c:v>
              </c:pt>
              <c:pt idx="3">
                <c:v>14</c:v>
              </c:pt>
              <c:pt idx="4">
                <c:v>4</c:v>
              </c:pt>
            </c:numLit>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youtu.be/H6k28jhclwI"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10</xdr:col>
      <xdr:colOff>548508</xdr:colOff>
      <xdr:row>10</xdr:row>
      <xdr:rowOff>124811</xdr:rowOff>
    </xdr:from>
    <xdr:to>
      <xdr:col>13</xdr:col>
      <xdr:colOff>62405</xdr:colOff>
      <xdr:row>12</xdr:row>
      <xdr:rowOff>19707</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7EA4BFA6-F2DF-BCE6-BB01-18284556D150}"/>
            </a:ext>
          </a:extLst>
        </xdr:cNvPr>
        <xdr:cNvSpPr/>
      </xdr:nvSpPr>
      <xdr:spPr>
        <a:xfrm>
          <a:off x="7597008" y="2509345"/>
          <a:ext cx="1346638"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517703</xdr:colOff>
      <xdr:row>2</xdr:row>
      <xdr:rowOff>78435</xdr:rowOff>
    </xdr:from>
    <xdr:to>
      <xdr:col>29</xdr:col>
      <xdr:colOff>240749</xdr:colOff>
      <xdr:row>16</xdr:row>
      <xdr:rowOff>154634</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0501" y="534461"/>
              <a:ext cx="7208522" cy="35462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07522" y="532263"/>
              <a:ext cx="4508311" cy="56333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33"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35"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4"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zoomScale="76" zoomScaleNormal="120" workbookViewId="0">
      <selection activeCell="O11" sqref="O11"/>
    </sheetView>
  </sheetViews>
  <sheetFormatPr defaultRowHeight="14" x14ac:dyDescent="0.3"/>
  <cols>
    <col min="1" max="1" width="1.69921875" customWidth="1"/>
    <col min="2" max="2" width="3.69921875" customWidth="1"/>
    <col min="3" max="3" width="20.09765625" customWidth="1"/>
    <col min="4" max="4" width="10" bestFit="1" customWidth="1"/>
    <col min="5" max="5" width="14" bestFit="1" customWidth="1"/>
    <col min="6" max="6" width="6.69921875" bestFit="1" customWidth="1"/>
    <col min="7" max="7" width="13.69921875" bestFit="1" customWidth="1"/>
    <col min="8" max="8" width="12.296875" bestFit="1" customWidth="1"/>
    <col min="9" max="9" width="14.296875" bestFit="1" customWidth="1"/>
  </cols>
  <sheetData>
    <row r="1" spans="1:9" s="2" customFormat="1" ht="52.5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45" zoomScaleNormal="145" workbookViewId="0">
      <selection activeCell="H4" sqref="H4"/>
    </sheetView>
  </sheetViews>
  <sheetFormatPr defaultRowHeight="14" x14ac:dyDescent="0.3"/>
  <cols>
    <col min="2" max="2" width="30" bestFit="1" customWidth="1"/>
    <col min="3" max="3" width="10" bestFit="1" customWidth="1"/>
    <col min="4" max="4" width="6.69921875" bestFit="1" customWidth="1"/>
    <col min="5" max="5" width="14.296875" bestFit="1" customWidth="1"/>
    <col min="6" max="6" width="13.69921875" bestFit="1" customWidth="1"/>
    <col min="7" max="7" width="14" bestFit="1" customWidth="1"/>
    <col min="8" max="8" width="8.5976562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65000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G1" zoomScale="130" zoomScaleNormal="130" workbookViewId="0">
      <selection activeCell="E7" sqref="E7"/>
    </sheetView>
  </sheetViews>
  <sheetFormatPr defaultRowHeight="14" x14ac:dyDescent="0.3"/>
  <cols>
    <col min="1" max="1" width="30" bestFit="1" customWidth="1"/>
    <col min="2" max="2" width="10" bestFit="1" customWidth="1"/>
    <col min="3" max="3" width="6.69921875" bestFit="1" customWidth="1"/>
    <col min="4" max="4" width="14.296875" bestFit="1" customWidth="1"/>
    <col min="5" max="5" width="13.69921875" bestFit="1" customWidth="1"/>
    <col min="6" max="6" width="14" bestFit="1" customWidth="1"/>
    <col min="7" max="7" width="10.59765625" bestFit="1" customWidth="1"/>
    <col min="8" max="8" width="10.296875" bestFit="1" customWidth="1"/>
    <col min="9" max="9" width="9.59765625" bestFit="1" customWidth="1"/>
    <col min="10" max="10" width="8.69921875" bestFit="1" customWidth="1"/>
    <col min="11" max="11" width="18.69921875" bestFit="1" customWidth="1"/>
    <col min="14" max="14" width="25" customWidth="1"/>
    <col min="15" max="15" width="15" customWidth="1"/>
  </cols>
  <sheetData>
    <row r="1" spans="1:16" x14ac:dyDescent="0.3">
      <c r="A1" t="s">
        <v>0</v>
      </c>
      <c r="B1" t="s">
        <v>1</v>
      </c>
      <c r="C1" t="s">
        <v>3</v>
      </c>
      <c r="D1" t="s">
        <v>6</v>
      </c>
      <c r="E1" t="s">
        <v>4</v>
      </c>
      <c r="F1" t="s">
        <v>2</v>
      </c>
      <c r="G1" t="s">
        <v>5</v>
      </c>
      <c r="H1" t="s">
        <v>204</v>
      </c>
      <c r="I1" t="s">
        <v>213</v>
      </c>
      <c r="J1" t="s">
        <v>232</v>
      </c>
      <c r="K1" t="s">
        <v>234</v>
      </c>
    </row>
    <row r="2" spans="1:16" ht="20.95" x14ac:dyDescent="0.3">
      <c r="A2" t="s">
        <v>179</v>
      </c>
      <c r="B2" t="s">
        <v>8</v>
      </c>
      <c r="C2">
        <v>21</v>
      </c>
      <c r="D2" t="s">
        <v>16</v>
      </c>
      <c r="E2" s="6">
        <v>44619</v>
      </c>
      <c r="F2" t="s">
        <v>12</v>
      </c>
      <c r="G2" s="24">
        <v>33920</v>
      </c>
      <c r="H2" t="s">
        <v>205</v>
      </c>
      <c r="I2" s="7">
        <f ca="1">(TODAY()-staff[[#This Row],[Date Joined]])/365</f>
        <v>2.9534246575342467</v>
      </c>
      <c r="J2" s="23">
        <f ca="1">ROUNDUP(IF(staff[[#This Row],[Tenure]]&gt;2,3%,2%)*staff[[#This Row],[Salary]],0)</f>
        <v>1018</v>
      </c>
      <c r="K2">
        <f>_xlfn.XLOOKUP(staff[[#This Row],[Rating]],Mapping!$B$2:$B$6,Mapping!$C$2:$C$6)</f>
        <v>3</v>
      </c>
      <c r="M2" s="10">
        <v>1</v>
      </c>
      <c r="N2" t="s">
        <v>208</v>
      </c>
      <c r="O2">
        <f>COUNTA(staff[Name])</f>
        <v>183</v>
      </c>
    </row>
    <row r="3" spans="1:16" x14ac:dyDescent="0.3">
      <c r="A3" t="s">
        <v>86</v>
      </c>
      <c r="B3" t="s">
        <v>8</v>
      </c>
      <c r="C3">
        <v>21</v>
      </c>
      <c r="D3" t="s">
        <v>16</v>
      </c>
      <c r="E3" s="6">
        <v>44678</v>
      </c>
      <c r="F3" t="s">
        <v>12</v>
      </c>
      <c r="G3" s="24">
        <v>33920</v>
      </c>
      <c r="H3" t="s">
        <v>207</v>
      </c>
      <c r="I3" s="7">
        <f ca="1">(TODAY()-staff[[#This Row],[Date Joined]])/365</f>
        <v>2.7917808219178082</v>
      </c>
      <c r="J3" s="23">
        <f ca="1">ROUNDUP(IF(staff[[#This Row],[Tenure]]&gt;2,3%,2%)*staff[[#This Row],[Salary]],0)</f>
        <v>1018</v>
      </c>
      <c r="K3">
        <f>_xlfn.XLOOKUP(staff[[#This Row],[Rating]],Mapping!$B$2:$B$6,Mapping!$C$2:$C$6)</f>
        <v>3</v>
      </c>
      <c r="N3" t="s">
        <v>209</v>
      </c>
      <c r="O3" s="5">
        <f>AVERAGE(staff[Salary])</f>
        <v>77289.344262295082</v>
      </c>
      <c r="P3">
        <f>MEDIAN(staff[Salary])</f>
        <v>75000</v>
      </c>
    </row>
    <row r="4" spans="1:16" x14ac:dyDescent="0.3">
      <c r="A4" t="s">
        <v>137</v>
      </c>
      <c r="B4" t="s">
        <v>8</v>
      </c>
      <c r="C4">
        <v>29</v>
      </c>
      <c r="D4" t="s">
        <v>16</v>
      </c>
      <c r="E4" s="6">
        <v>43962</v>
      </c>
      <c r="F4" t="s">
        <v>12</v>
      </c>
      <c r="G4" s="24">
        <v>34980</v>
      </c>
      <c r="H4" t="s">
        <v>205</v>
      </c>
      <c r="I4" s="7">
        <f ca="1">(TODAY()-staff[[#This Row],[Date Joined]])/365</f>
        <v>4.7534246575342465</v>
      </c>
      <c r="J4" s="23">
        <f ca="1">ROUNDUP(IF(staff[[#This Row],[Tenure]]&gt;2,3%,2%)*staff[[#This Row],[Salary]],0)</f>
        <v>1050</v>
      </c>
      <c r="K4">
        <f>_xlfn.XLOOKUP(staff[[#This Row],[Rating]],Mapping!$B$2:$B$6,Mapping!$C$2:$C$6)</f>
        <v>3</v>
      </c>
      <c r="N4" t="s">
        <v>210</v>
      </c>
      <c r="O4">
        <f>AVERAGE(staff[Age])</f>
        <v>30.42622950819672</v>
      </c>
      <c r="P4">
        <f>MEDIAN(staff[Age])</f>
        <v>30</v>
      </c>
    </row>
    <row r="5" spans="1:16" x14ac:dyDescent="0.3">
      <c r="A5" t="s">
        <v>44</v>
      </c>
      <c r="B5" t="s">
        <v>8</v>
      </c>
      <c r="C5">
        <v>29</v>
      </c>
      <c r="D5" t="s">
        <v>16</v>
      </c>
      <c r="E5" s="6">
        <v>44023</v>
      </c>
      <c r="F5" t="s">
        <v>12</v>
      </c>
      <c r="G5" s="24">
        <v>34980</v>
      </c>
      <c r="H5" t="s">
        <v>207</v>
      </c>
      <c r="I5" s="7">
        <f ca="1">(TODAY()-staff[[#This Row],[Date Joined]])/365</f>
        <v>4.5863013698630137</v>
      </c>
      <c r="J5" s="23">
        <f ca="1">ROUNDUP(IF(staff[[#This Row],[Tenure]]&gt;2,3%,2%)*staff[[#This Row],[Salary]],0)</f>
        <v>1050</v>
      </c>
      <c r="K5">
        <f>_xlfn.XLOOKUP(staff[[#This Row],[Rating]],Mapping!$B$2:$B$6,Mapping!$C$2:$C$6)</f>
        <v>3</v>
      </c>
      <c r="N5" t="s">
        <v>211</v>
      </c>
      <c r="O5">
        <f ca="1">AVERAGE(staff[Tenure])</f>
        <v>3.4629238715472708</v>
      </c>
    </row>
    <row r="6" spans="1:16" x14ac:dyDescent="0.3">
      <c r="A6" t="s">
        <v>192</v>
      </c>
      <c r="B6" t="s">
        <v>15</v>
      </c>
      <c r="C6">
        <v>43</v>
      </c>
      <c r="D6" t="s">
        <v>16</v>
      </c>
      <c r="E6" s="6">
        <v>44558</v>
      </c>
      <c r="F6" t="s">
        <v>19</v>
      </c>
      <c r="G6" s="24">
        <v>36040</v>
      </c>
      <c r="H6" t="s">
        <v>205</v>
      </c>
      <c r="I6" s="7">
        <f ca="1">(TODAY()-staff[[#This Row],[Date Joined]])/365</f>
        <v>3.1205479452054794</v>
      </c>
      <c r="J6" s="23">
        <f ca="1">ROUNDUP(IF(staff[[#This Row],[Tenure]]&gt;2,3%,2%)*staff[[#This Row],[Salary]],0)</f>
        <v>1082</v>
      </c>
      <c r="K6">
        <f>_xlfn.XLOOKUP(staff[[#This Row],[Rating]],Mapping!$B$2:$B$6,Mapping!$C$2:$C$6)</f>
        <v>3</v>
      </c>
      <c r="N6" t="s">
        <v>212</v>
      </c>
    </row>
    <row r="7" spans="1:16" x14ac:dyDescent="0.3">
      <c r="A7" t="s">
        <v>99</v>
      </c>
      <c r="B7" t="s">
        <v>15</v>
      </c>
      <c r="C7">
        <v>43</v>
      </c>
      <c r="D7" t="s">
        <v>16</v>
      </c>
      <c r="E7" s="6">
        <v>44620</v>
      </c>
      <c r="F7" t="s">
        <v>19</v>
      </c>
      <c r="G7" s="24">
        <v>36040</v>
      </c>
      <c r="H7" t="s">
        <v>207</v>
      </c>
      <c r="I7" s="7">
        <f ca="1">(TODAY()-staff[[#This Row],[Date Joined]])/365</f>
        <v>2.9506849315068493</v>
      </c>
      <c r="J7" s="23">
        <f ca="1">ROUNDUP(IF(staff[[#This Row],[Tenure]]&gt;2,3%,2%)*staff[[#This Row],[Salary]],0)</f>
        <v>1082</v>
      </c>
      <c r="K7">
        <f>_xlfn.XLOOKUP(staff[[#This Row],[Rating]],Mapping!$B$2:$B$6,Mapping!$C$2:$C$6)</f>
        <v>3</v>
      </c>
      <c r="N7" t="s">
        <v>214</v>
      </c>
      <c r="O7">
        <f>COUNTIFS(staff[Gender],"Female")</f>
        <v>86</v>
      </c>
    </row>
    <row r="8" spans="1:16" x14ac:dyDescent="0.3">
      <c r="A8" t="s">
        <v>140</v>
      </c>
      <c r="B8" t="s">
        <v>15</v>
      </c>
      <c r="C8">
        <v>21</v>
      </c>
      <c r="D8" t="s">
        <v>16</v>
      </c>
      <c r="E8" s="6">
        <v>44042</v>
      </c>
      <c r="F8" t="s">
        <v>9</v>
      </c>
      <c r="G8" s="24">
        <v>37920</v>
      </c>
      <c r="H8" t="s">
        <v>205</v>
      </c>
      <c r="I8" s="7">
        <f ca="1">(TODAY()-staff[[#This Row],[Date Joined]])/365</f>
        <v>4.5342465753424657</v>
      </c>
      <c r="J8" s="23">
        <f ca="1">ROUNDUP(IF(staff[[#This Row],[Tenure]]&gt;2,3%,2%)*staff[[#This Row],[Salary]],0)</f>
        <v>1138</v>
      </c>
      <c r="K8">
        <f>_xlfn.XLOOKUP(staff[[#This Row],[Rating]],Mapping!$B$2:$B$6,Mapping!$C$2:$C$6)</f>
        <v>3</v>
      </c>
      <c r="N8" t="s">
        <v>215</v>
      </c>
      <c r="O8" s="8">
        <f>O7/O2</f>
        <v>0.46994535519125685</v>
      </c>
    </row>
    <row r="9" spans="1:16" x14ac:dyDescent="0.3">
      <c r="A9" t="s">
        <v>47</v>
      </c>
      <c r="B9" t="s">
        <v>15</v>
      </c>
      <c r="C9">
        <v>21</v>
      </c>
      <c r="D9" t="s">
        <v>16</v>
      </c>
      <c r="E9" s="6">
        <v>44104</v>
      </c>
      <c r="F9" t="s">
        <v>9</v>
      </c>
      <c r="G9" s="24">
        <v>37920</v>
      </c>
      <c r="H9" t="s">
        <v>207</v>
      </c>
      <c r="I9" s="7">
        <f ca="1">(TODAY()-staff[[#This Row],[Date Joined]])/365</f>
        <v>4.3643835616438356</v>
      </c>
      <c r="J9" s="23">
        <f ca="1">ROUNDUP(IF(staff[[#This Row],[Tenure]]&gt;2,3%,2%)*staff[[#This Row],[Salary]],0)</f>
        <v>1138</v>
      </c>
      <c r="K9">
        <f>_xlfn.XLOOKUP(staff[[#This Row],[Rating]],Mapping!$B$2:$B$6,Mapping!$C$2:$C$6)</f>
        <v>3</v>
      </c>
    </row>
    <row r="10" spans="1:16" x14ac:dyDescent="0.3">
      <c r="A10" t="s">
        <v>149</v>
      </c>
      <c r="B10" t="s">
        <v>15</v>
      </c>
      <c r="C10">
        <v>35</v>
      </c>
      <c r="D10" t="s">
        <v>16</v>
      </c>
      <c r="E10" s="6">
        <v>44666</v>
      </c>
      <c r="F10" t="s">
        <v>9</v>
      </c>
      <c r="G10" s="24">
        <v>40400</v>
      </c>
      <c r="H10" t="s">
        <v>205</v>
      </c>
      <c r="I10" s="7">
        <f ca="1">(TODAY()-staff[[#This Row],[Date Joined]])/365</f>
        <v>2.8246575342465752</v>
      </c>
      <c r="J10" s="23">
        <f ca="1">ROUNDUP(IF(staff[[#This Row],[Tenure]]&gt;2,3%,2%)*staff[[#This Row],[Salary]],0)</f>
        <v>1212</v>
      </c>
      <c r="K10">
        <f>_xlfn.XLOOKUP(staff[[#This Row],[Rating]],Mapping!$B$2:$B$6,Mapping!$C$2:$C$6)</f>
        <v>3</v>
      </c>
    </row>
    <row r="11" spans="1:16" x14ac:dyDescent="0.3">
      <c r="A11" t="s">
        <v>57</v>
      </c>
      <c r="B11" t="s">
        <v>15</v>
      </c>
      <c r="C11">
        <v>35</v>
      </c>
      <c r="D11" t="s">
        <v>16</v>
      </c>
      <c r="E11" s="6">
        <v>44727</v>
      </c>
      <c r="F11" t="s">
        <v>9</v>
      </c>
      <c r="G11" s="24">
        <v>40400</v>
      </c>
      <c r="H11" t="s">
        <v>207</v>
      </c>
      <c r="I11" s="7">
        <f ca="1">(TODAY()-staff[[#This Row],[Date Joined]])/365</f>
        <v>2.6575342465753424</v>
      </c>
      <c r="J11" s="23">
        <f ca="1">ROUNDUP(IF(staff[[#This Row],[Tenure]]&gt;2,3%,2%)*staff[[#This Row],[Salary]],0)</f>
        <v>1212</v>
      </c>
      <c r="K11">
        <f>_xlfn.XLOOKUP(staff[[#This Row],[Rating]],Mapping!$B$2:$B$6,Mapping!$C$2:$C$6)</f>
        <v>3</v>
      </c>
      <c r="N11" t="s">
        <v>216</v>
      </c>
    </row>
    <row r="12" spans="1:16" x14ac:dyDescent="0.3">
      <c r="A12" t="s">
        <v>158</v>
      </c>
      <c r="B12" t="s">
        <v>8</v>
      </c>
      <c r="C12">
        <v>32</v>
      </c>
      <c r="D12" t="s">
        <v>16</v>
      </c>
      <c r="E12" s="6">
        <v>44549</v>
      </c>
      <c r="F12" t="s">
        <v>9</v>
      </c>
      <c r="G12" s="24">
        <v>41570</v>
      </c>
      <c r="H12" t="s">
        <v>205</v>
      </c>
      <c r="I12" s="7">
        <f ca="1">(TODAY()-staff[[#This Row],[Date Joined]])/365</f>
        <v>3.1452054794520548</v>
      </c>
      <c r="J12" s="23">
        <f ca="1">ROUNDUP(IF(staff[[#This Row],[Tenure]]&gt;2,3%,2%)*staff[[#This Row],[Salary]],0)</f>
        <v>1248</v>
      </c>
      <c r="K12">
        <f>_xlfn.XLOOKUP(staff[[#This Row],[Rating]],Mapping!$B$2:$B$6,Mapping!$C$2:$C$6)</f>
        <v>3</v>
      </c>
    </row>
    <row r="13" spans="1:16" x14ac:dyDescent="0.3">
      <c r="A13" t="s">
        <v>66</v>
      </c>
      <c r="B13" t="s">
        <v>8</v>
      </c>
      <c r="C13">
        <v>32</v>
      </c>
      <c r="D13" t="s">
        <v>16</v>
      </c>
      <c r="E13" s="6">
        <v>44611</v>
      </c>
      <c r="F13" t="s">
        <v>9</v>
      </c>
      <c r="G13" s="24">
        <v>41570</v>
      </c>
      <c r="H13" t="s">
        <v>207</v>
      </c>
      <c r="I13" s="7">
        <f ca="1">(TODAY()-staff[[#This Row],[Date Joined]])/365</f>
        <v>2.9753424657534246</v>
      </c>
      <c r="J13" s="23">
        <f ca="1">ROUNDUP(IF(staff[[#This Row],[Tenure]]&gt;2,3%,2%)*staff[[#This Row],[Salary]],0)</f>
        <v>1248</v>
      </c>
      <c r="K13">
        <f>_xlfn.XLOOKUP(staff[[#This Row],[Rating]],Mapping!$B$2:$B$6,Mapping!$C$2:$C$6)</f>
        <v>3</v>
      </c>
    </row>
    <row r="14" spans="1:16" x14ac:dyDescent="0.3">
      <c r="A14" t="s">
        <v>124</v>
      </c>
      <c r="B14" t="s">
        <v>8</v>
      </c>
      <c r="C14">
        <v>31</v>
      </c>
      <c r="D14" t="s">
        <v>16</v>
      </c>
      <c r="E14" s="6">
        <v>44084</v>
      </c>
      <c r="F14" t="s">
        <v>12</v>
      </c>
      <c r="G14" s="24">
        <v>41980</v>
      </c>
      <c r="H14" t="s">
        <v>205</v>
      </c>
      <c r="I14" s="7">
        <f ca="1">(TODAY()-staff[[#This Row],[Date Joined]])/365</f>
        <v>4.419178082191781</v>
      </c>
      <c r="J14" s="23">
        <f ca="1">ROUNDUP(IF(staff[[#This Row],[Tenure]]&gt;2,3%,2%)*staff[[#This Row],[Salary]],0)</f>
        <v>1260</v>
      </c>
      <c r="K14">
        <f>_xlfn.XLOOKUP(staff[[#This Row],[Rating]],Mapping!$B$2:$B$6,Mapping!$C$2:$C$6)</f>
        <v>3</v>
      </c>
    </row>
    <row r="15" spans="1:16" x14ac:dyDescent="0.3">
      <c r="A15" t="s">
        <v>30</v>
      </c>
      <c r="B15" t="s">
        <v>8</v>
      </c>
      <c r="C15">
        <v>31</v>
      </c>
      <c r="D15" t="s">
        <v>16</v>
      </c>
      <c r="E15" s="6">
        <v>44145</v>
      </c>
      <c r="F15" t="s">
        <v>12</v>
      </c>
      <c r="G15" s="24">
        <v>41980</v>
      </c>
      <c r="H15" t="s">
        <v>207</v>
      </c>
      <c r="I15" s="7">
        <f ca="1">(TODAY()-staff[[#This Row],[Date Joined]])/365</f>
        <v>4.2520547945205482</v>
      </c>
      <c r="J15" s="23">
        <f ca="1">ROUNDUP(IF(staff[[#This Row],[Tenure]]&gt;2,3%,2%)*staff[[#This Row],[Salary]],0)</f>
        <v>1260</v>
      </c>
      <c r="K15">
        <f>_xlfn.XLOOKUP(staff[[#This Row],[Rating]],Mapping!$B$2:$B$6,Mapping!$C$2:$C$6)</f>
        <v>3</v>
      </c>
    </row>
    <row r="16" spans="1:16" ht="20.95" x14ac:dyDescent="0.3">
      <c r="A16" t="s">
        <v>172</v>
      </c>
      <c r="B16" t="s">
        <v>15</v>
      </c>
      <c r="C16">
        <v>28</v>
      </c>
      <c r="D16" t="s">
        <v>42</v>
      </c>
      <c r="E16" s="6">
        <v>44758</v>
      </c>
      <c r="F16" t="s">
        <v>19</v>
      </c>
      <c r="G16" s="24">
        <v>43510</v>
      </c>
      <c r="H16" t="s">
        <v>205</v>
      </c>
      <c r="I16" s="7">
        <f ca="1">(TODAY()-staff[[#This Row],[Date Joined]])/365</f>
        <v>2.5726027397260274</v>
      </c>
      <c r="J16" s="23">
        <f ca="1">ROUNDUP(IF(staff[[#This Row],[Tenure]]&gt;2,3%,2%)*staff[[#This Row],[Salary]],0)</f>
        <v>1306</v>
      </c>
      <c r="K16">
        <f>_xlfn.XLOOKUP(staff[[#This Row],[Rating]],Mapping!$B$2:$B$6,Mapping!$C$2:$C$6)</f>
        <v>1</v>
      </c>
      <c r="M16" s="10">
        <v>2</v>
      </c>
    </row>
    <row r="17" spans="1:21" x14ac:dyDescent="0.3">
      <c r="A17" t="s">
        <v>80</v>
      </c>
      <c r="B17" t="s">
        <v>15</v>
      </c>
      <c r="C17">
        <v>28</v>
      </c>
      <c r="D17" t="s">
        <v>42</v>
      </c>
      <c r="E17" s="6">
        <v>44820</v>
      </c>
      <c r="F17" t="s">
        <v>19</v>
      </c>
      <c r="G17" s="24">
        <v>43510</v>
      </c>
      <c r="H17" t="s">
        <v>207</v>
      </c>
      <c r="I17" s="7">
        <f ca="1">(TODAY()-staff[[#This Row],[Date Joined]])/365</f>
        <v>2.4027397260273973</v>
      </c>
      <c r="J17" s="23">
        <f ca="1">ROUNDUP(IF(staff[[#This Row],[Tenure]]&gt;2,3%,2%)*staff[[#This Row],[Salary]],0)</f>
        <v>1306</v>
      </c>
      <c r="K17">
        <f>_xlfn.XLOOKUP(staff[[#This Row],[Rating]],Mapping!$B$2:$B$6,Mapping!$C$2:$C$6)</f>
        <v>1</v>
      </c>
      <c r="N17" s="11" t="s">
        <v>165</v>
      </c>
    </row>
    <row r="18" spans="1:21" x14ac:dyDescent="0.3">
      <c r="A18" t="s">
        <v>84</v>
      </c>
      <c r="B18" t="s">
        <v>8</v>
      </c>
      <c r="C18">
        <v>32</v>
      </c>
      <c r="D18" t="s">
        <v>13</v>
      </c>
      <c r="E18" s="6">
        <v>44354</v>
      </c>
      <c r="F18" t="s">
        <v>12</v>
      </c>
      <c r="G18" s="24">
        <v>43840</v>
      </c>
      <c r="H18" t="s">
        <v>207</v>
      </c>
      <c r="I18" s="7">
        <f ca="1">(TODAY()-staff[[#This Row],[Date Joined]])/365</f>
        <v>3.6794520547945204</v>
      </c>
      <c r="J18" s="23">
        <f ca="1">ROUNDUP(IF(staff[[#This Row],[Tenure]]&gt;2,3%,2%)*staff[[#This Row],[Salary]],0)</f>
        <v>1316</v>
      </c>
      <c r="K18">
        <f>_xlfn.XLOOKUP(staff[[#This Row],[Rating]],Mapping!$B$2:$B$6,Mapping!$C$2:$C$6)</f>
        <v>4</v>
      </c>
    </row>
    <row r="19" spans="1:21" x14ac:dyDescent="0.3">
      <c r="A19" t="s">
        <v>201</v>
      </c>
      <c r="B19" t="s">
        <v>8</v>
      </c>
      <c r="C19">
        <v>32</v>
      </c>
      <c r="D19" t="s">
        <v>16</v>
      </c>
      <c r="E19" s="6">
        <v>44339</v>
      </c>
      <c r="F19" t="s">
        <v>56</v>
      </c>
      <c r="G19" s="24">
        <v>45510</v>
      </c>
      <c r="H19" t="s">
        <v>205</v>
      </c>
      <c r="I19" s="7">
        <f ca="1">(TODAY()-staff[[#This Row],[Date Joined]])/365</f>
        <v>3.7205479452054795</v>
      </c>
      <c r="J19" s="23">
        <f ca="1">ROUNDUP(IF(staff[[#This Row],[Tenure]]&gt;2,3%,2%)*staff[[#This Row],[Salary]],0)</f>
        <v>1366</v>
      </c>
      <c r="K19">
        <f>_xlfn.XLOOKUP(staff[[#This Row],[Rating]],Mapping!$B$2:$B$6,Mapping!$C$2:$C$6)</f>
        <v>3</v>
      </c>
      <c r="N19" t="s">
        <v>217</v>
      </c>
    </row>
    <row r="20" spans="1:21" x14ac:dyDescent="0.3">
      <c r="A20" t="s">
        <v>108</v>
      </c>
      <c r="B20" t="s">
        <v>8</v>
      </c>
      <c r="C20">
        <v>32</v>
      </c>
      <c r="D20" t="s">
        <v>16</v>
      </c>
      <c r="E20" s="6">
        <v>44400</v>
      </c>
      <c r="F20" t="s">
        <v>56</v>
      </c>
      <c r="G20" s="24">
        <v>45510</v>
      </c>
      <c r="H20" t="s">
        <v>207</v>
      </c>
      <c r="I20" s="7">
        <f ca="1">(TODAY()-staff[[#This Row],[Date Joined]])/365</f>
        <v>3.5534246575342467</v>
      </c>
      <c r="J20" s="23">
        <f ca="1">ROUNDUP(IF(staff[[#This Row],[Tenure]]&gt;2,3%,2%)*staff[[#This Row],[Salary]],0)</f>
        <v>1366</v>
      </c>
      <c r="K20">
        <f>_xlfn.XLOOKUP(staff[[#This Row],[Rating]],Mapping!$B$2:$B$6,Mapping!$C$2:$C$6)</f>
        <v>3</v>
      </c>
      <c r="N20" t="s">
        <v>218</v>
      </c>
    </row>
    <row r="21" spans="1:21" x14ac:dyDescent="0.3">
      <c r="A21" t="s">
        <v>151</v>
      </c>
      <c r="B21" t="s">
        <v>15</v>
      </c>
      <c r="C21">
        <v>26</v>
      </c>
      <c r="D21" t="s">
        <v>16</v>
      </c>
      <c r="E21" s="6">
        <v>44164</v>
      </c>
      <c r="F21" t="s">
        <v>9</v>
      </c>
      <c r="G21" s="24">
        <v>47360</v>
      </c>
      <c r="H21" t="s">
        <v>205</v>
      </c>
      <c r="I21" s="7">
        <f ca="1">(TODAY()-staff[[#This Row],[Date Joined]])/365</f>
        <v>4.2</v>
      </c>
      <c r="J21" s="23">
        <f ca="1">ROUNDUP(IF(staff[[#This Row],[Tenure]]&gt;2,3%,2%)*staff[[#This Row],[Salary]],0)</f>
        <v>1421</v>
      </c>
      <c r="K21">
        <f>_xlfn.XLOOKUP(staff[[#This Row],[Rating]],Mapping!$B$2:$B$6,Mapping!$C$2:$C$6)</f>
        <v>3</v>
      </c>
    </row>
    <row r="22" spans="1:21" x14ac:dyDescent="0.3">
      <c r="A22" t="s">
        <v>59</v>
      </c>
      <c r="B22" t="s">
        <v>15</v>
      </c>
      <c r="C22">
        <v>26</v>
      </c>
      <c r="D22" t="s">
        <v>16</v>
      </c>
      <c r="E22" s="6">
        <v>44225</v>
      </c>
      <c r="F22" t="s">
        <v>9</v>
      </c>
      <c r="G22" s="24">
        <v>47360</v>
      </c>
      <c r="H22" t="s">
        <v>207</v>
      </c>
      <c r="I22" s="7">
        <f ca="1">(TODAY()-staff[[#This Row],[Date Joined]])/365</f>
        <v>4.0328767123287674</v>
      </c>
      <c r="J22" s="23">
        <f ca="1">ROUNDUP(IF(staff[[#This Row],[Tenure]]&gt;2,3%,2%)*staff[[#This Row],[Salary]],0)</f>
        <v>1421</v>
      </c>
      <c r="K22">
        <f>_xlfn.XLOOKUP(staff[[#This Row],[Rating]],Mapping!$B$2:$B$6,Mapping!$C$2:$C$6)</f>
        <v>3</v>
      </c>
      <c r="N22" t="e" cm="1">
        <f t="array" aca="1" ref="N22:U22" ca="1">_xlfn.XLOOKUP(N17,staff[Name], staff[[Gender]:[Tenure]])</f>
        <v>#NAME?</v>
      </c>
      <c r="O22" t="e">
        <f ca="1"/>
        <v>#NAME?</v>
      </c>
      <c r="P22" t="e">
        <f ca="1"/>
        <v>#NAME?</v>
      </c>
      <c r="Q22" t="e">
        <f ca="1"/>
        <v>#NAME?</v>
      </c>
      <c r="R22" t="e">
        <f ca="1"/>
        <v>#NAME?</v>
      </c>
      <c r="S22" t="e">
        <f ca="1"/>
        <v>#NAME?</v>
      </c>
      <c r="T22" t="e">
        <f ca="1"/>
        <v>#NAME?</v>
      </c>
      <c r="U22" t="e">
        <f ca="1"/>
        <v>#NAME?</v>
      </c>
    </row>
    <row r="23" spans="1:21" x14ac:dyDescent="0.3">
      <c r="A23" t="s">
        <v>123</v>
      </c>
      <c r="B23" t="s">
        <v>15</v>
      </c>
      <c r="C23">
        <v>28</v>
      </c>
      <c r="D23" t="s">
        <v>13</v>
      </c>
      <c r="E23" s="6">
        <v>43980</v>
      </c>
      <c r="F23" t="s">
        <v>21</v>
      </c>
      <c r="G23" s="24">
        <v>48170</v>
      </c>
      <c r="H23" t="s">
        <v>205</v>
      </c>
      <c r="I23" s="7">
        <f ca="1">(TODAY()-staff[[#This Row],[Date Joined]])/365</f>
        <v>4.7041095890410958</v>
      </c>
      <c r="J23" s="23">
        <f ca="1">ROUNDUP(IF(staff[[#This Row],[Tenure]]&gt;2,3%,2%)*staff[[#This Row],[Salary]],0)</f>
        <v>1446</v>
      </c>
      <c r="K23">
        <f>_xlfn.XLOOKUP(staff[[#This Row],[Rating]],Mapping!$B$2:$B$6,Mapping!$C$2:$C$6)</f>
        <v>4</v>
      </c>
    </row>
    <row r="24" spans="1:21" x14ac:dyDescent="0.3">
      <c r="A24" t="s">
        <v>29</v>
      </c>
      <c r="B24" t="s">
        <v>15</v>
      </c>
      <c r="C24">
        <v>28</v>
      </c>
      <c r="D24" t="s">
        <v>13</v>
      </c>
      <c r="E24" s="6">
        <v>44041</v>
      </c>
      <c r="F24" t="s">
        <v>21</v>
      </c>
      <c r="G24" s="24">
        <v>48170</v>
      </c>
      <c r="H24" t="s">
        <v>207</v>
      </c>
      <c r="I24" s="7">
        <f ca="1">(TODAY()-staff[[#This Row],[Date Joined]])/365</f>
        <v>4.536986301369863</v>
      </c>
      <c r="J24" s="23">
        <f ca="1">ROUNDUP(IF(staff[[#This Row],[Tenure]]&gt;2,3%,2%)*staff[[#This Row],[Salary]],0)</f>
        <v>1446</v>
      </c>
      <c r="K24">
        <f>_xlfn.XLOOKUP(staff[[#This Row],[Rating]],Mapping!$B$2:$B$6,Mapping!$C$2:$C$6)</f>
        <v>4</v>
      </c>
      <c r="N24" s="9" t="s">
        <v>1</v>
      </c>
      <c r="O24" s="13" t="e" cm="1">
        <f t="array" aca="1" ref="O24:O31" ca="1">TRANSPOSE(_xlfn.XLOOKUP(N17,staff[Name],staff[[Gender]:[Tenure]]))</f>
        <v>#NAME?</v>
      </c>
    </row>
    <row r="25" spans="1:21" x14ac:dyDescent="0.3">
      <c r="A25" t="s">
        <v>144</v>
      </c>
      <c r="B25" t="s">
        <v>15</v>
      </c>
      <c r="C25">
        <v>33</v>
      </c>
      <c r="D25" t="s">
        <v>13</v>
      </c>
      <c r="E25" s="6">
        <v>44640</v>
      </c>
      <c r="F25" t="s">
        <v>9</v>
      </c>
      <c r="G25" s="24">
        <v>48530</v>
      </c>
      <c r="H25" t="s">
        <v>205</v>
      </c>
      <c r="I25" s="7">
        <f ca="1">(TODAY()-staff[[#This Row],[Date Joined]])/365</f>
        <v>2.8958904109589043</v>
      </c>
      <c r="J25" s="23">
        <f ca="1">ROUNDUP(IF(staff[[#This Row],[Tenure]]&gt;2,3%,2%)*staff[[#This Row],[Salary]],0)</f>
        <v>1456</v>
      </c>
      <c r="K25">
        <f>_xlfn.XLOOKUP(staff[[#This Row],[Rating]],Mapping!$B$2:$B$6,Mapping!$C$2:$C$6)</f>
        <v>4</v>
      </c>
      <c r="N25" s="9" t="s">
        <v>3</v>
      </c>
      <c r="O25" s="13" t="e">
        <f ca="1"/>
        <v>#NAME?</v>
      </c>
    </row>
    <row r="26" spans="1:21" x14ac:dyDescent="0.3">
      <c r="A26" t="s">
        <v>51</v>
      </c>
      <c r="B26" t="s">
        <v>15</v>
      </c>
      <c r="C26">
        <v>33</v>
      </c>
      <c r="D26" t="s">
        <v>13</v>
      </c>
      <c r="E26" s="6">
        <v>44701</v>
      </c>
      <c r="F26" t="s">
        <v>9</v>
      </c>
      <c r="G26" s="24">
        <v>48530</v>
      </c>
      <c r="H26" t="s">
        <v>207</v>
      </c>
      <c r="I26" s="7">
        <f ca="1">(TODAY()-staff[[#This Row],[Date Joined]])/365</f>
        <v>2.7287671232876711</v>
      </c>
      <c r="J26" s="23">
        <f ca="1">ROUNDUP(IF(staff[[#This Row],[Tenure]]&gt;2,3%,2%)*staff[[#This Row],[Salary]],0)</f>
        <v>1456</v>
      </c>
      <c r="K26">
        <f>_xlfn.XLOOKUP(staff[[#This Row],[Rating]],Mapping!$B$2:$B$6,Mapping!$C$2:$C$6)</f>
        <v>4</v>
      </c>
      <c r="N26" s="9" t="s">
        <v>6</v>
      </c>
      <c r="O26" s="13" t="e">
        <f ca="1"/>
        <v>#NAME?</v>
      </c>
    </row>
    <row r="27" spans="1:21" x14ac:dyDescent="0.3">
      <c r="A27" t="s">
        <v>113</v>
      </c>
      <c r="B27" t="s">
        <v>15</v>
      </c>
      <c r="C27">
        <v>31</v>
      </c>
      <c r="D27" t="s">
        <v>16</v>
      </c>
      <c r="E27" s="6">
        <v>44450</v>
      </c>
      <c r="F27" t="s">
        <v>12</v>
      </c>
      <c r="G27" s="24">
        <v>48950</v>
      </c>
      <c r="H27" t="s">
        <v>205</v>
      </c>
      <c r="I27" s="7">
        <f ca="1">(TODAY()-staff[[#This Row],[Date Joined]])/365</f>
        <v>3.4164383561643836</v>
      </c>
      <c r="J27" s="23">
        <f ca="1">ROUNDUP(IF(staff[[#This Row],[Tenure]]&gt;2,3%,2%)*staff[[#This Row],[Salary]],0)</f>
        <v>1469</v>
      </c>
      <c r="K27">
        <f>_xlfn.XLOOKUP(staff[[#This Row],[Rating]],Mapping!$B$2:$B$6,Mapping!$C$2:$C$6)</f>
        <v>3</v>
      </c>
      <c r="N27" s="9" t="s">
        <v>219</v>
      </c>
      <c r="O27" s="14" t="e">
        <f ca="1"/>
        <v>#NAME?</v>
      </c>
    </row>
    <row r="28" spans="1:21" x14ac:dyDescent="0.3">
      <c r="A28" t="s">
        <v>14</v>
      </c>
      <c r="B28" t="s">
        <v>15</v>
      </c>
      <c r="C28">
        <v>31</v>
      </c>
      <c r="D28" t="s">
        <v>16</v>
      </c>
      <c r="E28" s="6">
        <v>44511</v>
      </c>
      <c r="F28" t="s">
        <v>12</v>
      </c>
      <c r="G28" s="24">
        <v>48950</v>
      </c>
      <c r="H28" t="s">
        <v>207</v>
      </c>
      <c r="I28" s="7">
        <f ca="1">(TODAY()-staff[[#This Row],[Date Joined]])/365</f>
        <v>3.2493150684931509</v>
      </c>
      <c r="J28" s="23">
        <f ca="1">ROUNDUP(IF(staff[[#This Row],[Tenure]]&gt;2,3%,2%)*staff[[#This Row],[Salary]],0)</f>
        <v>1469</v>
      </c>
      <c r="K28">
        <f>_xlfn.XLOOKUP(staff[[#This Row],[Rating]],Mapping!$B$2:$B$6,Mapping!$C$2:$C$6)</f>
        <v>3</v>
      </c>
      <c r="N28" s="9" t="s">
        <v>2</v>
      </c>
      <c r="O28" s="13" t="e">
        <f ca="1"/>
        <v>#NAME?</v>
      </c>
    </row>
    <row r="29" spans="1:21" x14ac:dyDescent="0.3">
      <c r="A29" t="s">
        <v>146</v>
      </c>
      <c r="B29" t="s">
        <v>15</v>
      </c>
      <c r="C29">
        <v>27</v>
      </c>
      <c r="D29" t="s">
        <v>16</v>
      </c>
      <c r="E29" s="6">
        <v>44506</v>
      </c>
      <c r="F29" t="s">
        <v>21</v>
      </c>
      <c r="G29" s="24">
        <v>48980</v>
      </c>
      <c r="H29" t="s">
        <v>205</v>
      </c>
      <c r="I29" s="7">
        <f ca="1">(TODAY()-staff[[#This Row],[Date Joined]])/365</f>
        <v>3.2630136986301368</v>
      </c>
      <c r="J29" s="23">
        <f ca="1">ROUNDUP(IF(staff[[#This Row],[Tenure]]&gt;2,3%,2%)*staff[[#This Row],[Salary]],0)</f>
        <v>1470</v>
      </c>
      <c r="K29">
        <f>_xlfn.XLOOKUP(staff[[#This Row],[Rating]],Mapping!$B$2:$B$6,Mapping!$C$2:$C$6)</f>
        <v>3</v>
      </c>
      <c r="N29" s="9" t="s">
        <v>5</v>
      </c>
      <c r="O29" s="15" t="e">
        <f ca="1"/>
        <v>#NAME?</v>
      </c>
    </row>
    <row r="30" spans="1:21" x14ac:dyDescent="0.3">
      <c r="A30" t="s">
        <v>53</v>
      </c>
      <c r="B30" t="s">
        <v>15</v>
      </c>
      <c r="C30">
        <v>27</v>
      </c>
      <c r="D30" t="s">
        <v>16</v>
      </c>
      <c r="E30" s="6">
        <v>44567</v>
      </c>
      <c r="F30" t="s">
        <v>21</v>
      </c>
      <c r="G30" s="24">
        <v>48980</v>
      </c>
      <c r="H30" t="s">
        <v>207</v>
      </c>
      <c r="I30" s="7">
        <f ca="1">(TODAY()-staff[[#This Row],[Date Joined]])/365</f>
        <v>3.095890410958904</v>
      </c>
      <c r="J30" s="23">
        <f ca="1">ROUNDUP(IF(staff[[#This Row],[Tenure]]&gt;2,3%,2%)*staff[[#This Row],[Salary]],0)</f>
        <v>1470</v>
      </c>
      <c r="K30">
        <f>_xlfn.XLOOKUP(staff[[#This Row],[Rating]],Mapping!$B$2:$B$6,Mapping!$C$2:$C$6)</f>
        <v>3</v>
      </c>
      <c r="N30" s="9" t="s">
        <v>204</v>
      </c>
      <c r="O30" s="13" t="e">
        <f ca="1"/>
        <v>#NAME?</v>
      </c>
    </row>
    <row r="31" spans="1:21" x14ac:dyDescent="0.3">
      <c r="A31" t="s">
        <v>165</v>
      </c>
      <c r="B31" t="s">
        <v>8</v>
      </c>
      <c r="C31">
        <v>34</v>
      </c>
      <c r="D31" t="s">
        <v>24</v>
      </c>
      <c r="E31" s="6">
        <v>44660</v>
      </c>
      <c r="F31" t="s">
        <v>19</v>
      </c>
      <c r="G31" s="24">
        <v>49630</v>
      </c>
      <c r="H31" t="s">
        <v>205</v>
      </c>
      <c r="I31" s="7">
        <f ca="1">(TODAY()-staff[[#This Row],[Date Joined]])/365</f>
        <v>2.8410958904109589</v>
      </c>
      <c r="J31" s="23">
        <f ca="1">ROUNDUP(IF(staff[[#This Row],[Tenure]]&gt;2,3%,2%)*staff[[#This Row],[Salary]],0)</f>
        <v>1489</v>
      </c>
      <c r="K31">
        <f>_xlfn.XLOOKUP(staff[[#This Row],[Rating]],Mapping!$B$2:$B$6,Mapping!$C$2:$C$6)</f>
        <v>2</v>
      </c>
      <c r="N31" s="9" t="s">
        <v>213</v>
      </c>
      <c r="O31" s="16" t="e">
        <f ca="1"/>
        <v>#NAME?</v>
      </c>
    </row>
    <row r="32" spans="1:21" x14ac:dyDescent="0.3">
      <c r="A32" t="s">
        <v>73</v>
      </c>
      <c r="B32" t="s">
        <v>8</v>
      </c>
      <c r="C32">
        <v>34</v>
      </c>
      <c r="D32" t="s">
        <v>24</v>
      </c>
      <c r="E32" s="6">
        <v>44721</v>
      </c>
      <c r="F32" t="s">
        <v>19</v>
      </c>
      <c r="G32" s="24">
        <v>49630</v>
      </c>
      <c r="H32" t="s">
        <v>207</v>
      </c>
      <c r="I32" s="7">
        <f ca="1">(TODAY()-staff[[#This Row],[Date Joined]])/365</f>
        <v>2.6739726027397261</v>
      </c>
      <c r="J32" s="23">
        <f ca="1">ROUNDUP(IF(staff[[#This Row],[Tenure]]&gt;2,3%,2%)*staff[[#This Row],[Salary]],0)</f>
        <v>1489</v>
      </c>
      <c r="K32">
        <f>_xlfn.XLOOKUP(staff[[#This Row],[Rating]],Mapping!$B$2:$B$6,Mapping!$C$2:$C$6)</f>
        <v>2</v>
      </c>
    </row>
    <row r="33" spans="1:14" x14ac:dyDescent="0.3">
      <c r="A33" t="s">
        <v>155</v>
      </c>
      <c r="B33" t="s">
        <v>15</v>
      </c>
      <c r="C33">
        <v>24</v>
      </c>
      <c r="D33" t="s">
        <v>24</v>
      </c>
      <c r="E33" s="6">
        <v>44375</v>
      </c>
      <c r="F33" t="s">
        <v>21</v>
      </c>
      <c r="G33" s="24">
        <v>52610</v>
      </c>
      <c r="H33" t="s">
        <v>205</v>
      </c>
      <c r="I33" s="7">
        <f ca="1">(TODAY()-staff[[#This Row],[Date Joined]])/365</f>
        <v>3.6219178082191781</v>
      </c>
      <c r="J33" s="23">
        <f ca="1">ROUNDUP(IF(staff[[#This Row],[Tenure]]&gt;2,3%,2%)*staff[[#This Row],[Salary]],0)</f>
        <v>1579</v>
      </c>
      <c r="K33">
        <f>_xlfn.XLOOKUP(staff[[#This Row],[Rating]],Mapping!$B$2:$B$6,Mapping!$C$2:$C$6)</f>
        <v>2</v>
      </c>
    </row>
    <row r="34" spans="1:14" x14ac:dyDescent="0.3">
      <c r="A34" t="s">
        <v>63</v>
      </c>
      <c r="B34" t="s">
        <v>15</v>
      </c>
      <c r="C34">
        <v>24</v>
      </c>
      <c r="D34" t="s">
        <v>24</v>
      </c>
      <c r="E34" s="6">
        <v>44436</v>
      </c>
      <c r="F34" t="s">
        <v>21</v>
      </c>
      <c r="G34" s="24">
        <v>52610</v>
      </c>
      <c r="H34" t="s">
        <v>207</v>
      </c>
      <c r="I34" s="7">
        <f ca="1">(TODAY()-staff[[#This Row],[Date Joined]])/365</f>
        <v>3.4547945205479453</v>
      </c>
      <c r="J34" s="23">
        <f ca="1">ROUNDUP(IF(staff[[#This Row],[Tenure]]&gt;2,3%,2%)*staff[[#This Row],[Salary]],0)</f>
        <v>1579</v>
      </c>
      <c r="K34">
        <f>_xlfn.XLOOKUP(staff[[#This Row],[Rating]],Mapping!$B$2:$B$6,Mapping!$C$2:$C$6)</f>
        <v>2</v>
      </c>
      <c r="N34">
        <f>VLOOKUP(N17,staff[],7,FALSE)</f>
        <v>49630</v>
      </c>
    </row>
    <row r="35" spans="1:14" x14ac:dyDescent="0.3">
      <c r="A35" t="s">
        <v>167</v>
      </c>
      <c r="B35" t="s">
        <v>8</v>
      </c>
      <c r="C35">
        <v>28</v>
      </c>
      <c r="D35" t="s">
        <v>16</v>
      </c>
      <c r="E35" s="6">
        <v>44296</v>
      </c>
      <c r="F35" t="s">
        <v>19</v>
      </c>
      <c r="G35" s="24">
        <v>53240</v>
      </c>
      <c r="H35" t="s">
        <v>205</v>
      </c>
      <c r="I35" s="7">
        <f ca="1">(TODAY()-staff[[#This Row],[Date Joined]])/365</f>
        <v>3.8383561643835615</v>
      </c>
      <c r="J35" s="23">
        <f ca="1">ROUNDUP(IF(staff[[#This Row],[Tenure]]&gt;2,3%,2%)*staff[[#This Row],[Salary]],0)</f>
        <v>1598</v>
      </c>
      <c r="K35">
        <f>_xlfn.XLOOKUP(staff[[#This Row],[Rating]],Mapping!$B$2:$B$6,Mapping!$C$2:$C$6)</f>
        <v>3</v>
      </c>
    </row>
    <row r="36" spans="1:14" x14ac:dyDescent="0.3">
      <c r="A36" t="s">
        <v>75</v>
      </c>
      <c r="B36" t="s">
        <v>8</v>
      </c>
      <c r="C36">
        <v>28</v>
      </c>
      <c r="D36" t="s">
        <v>16</v>
      </c>
      <c r="E36" s="6">
        <v>44357</v>
      </c>
      <c r="F36" t="s">
        <v>19</v>
      </c>
      <c r="G36" s="24">
        <v>53240</v>
      </c>
      <c r="H36" t="s">
        <v>207</v>
      </c>
      <c r="I36" s="7">
        <f ca="1">(TODAY()-staff[[#This Row],[Date Joined]])/365</f>
        <v>3.6712328767123288</v>
      </c>
      <c r="J36" s="23">
        <f ca="1">ROUNDUP(IF(staff[[#This Row],[Tenure]]&gt;2,3%,2%)*staff[[#This Row],[Salary]],0)</f>
        <v>1598</v>
      </c>
      <c r="K36">
        <f>_xlfn.XLOOKUP(staff[[#This Row],[Rating]],Mapping!$B$2:$B$6,Mapping!$C$2:$C$6)</f>
        <v>3</v>
      </c>
    </row>
    <row r="37" spans="1:14" x14ac:dyDescent="0.3">
      <c r="A37" t="s">
        <v>157</v>
      </c>
      <c r="B37" t="s">
        <v>15</v>
      </c>
      <c r="C37">
        <v>32</v>
      </c>
      <c r="D37" t="s">
        <v>16</v>
      </c>
      <c r="E37" s="6">
        <v>44403</v>
      </c>
      <c r="F37" t="s">
        <v>19</v>
      </c>
      <c r="G37" s="24">
        <v>53540</v>
      </c>
      <c r="H37" t="s">
        <v>205</v>
      </c>
      <c r="I37" s="7">
        <f ca="1">(TODAY()-staff[[#This Row],[Date Joined]])/365</f>
        <v>3.5452054794520547</v>
      </c>
      <c r="J37" s="23">
        <f ca="1">ROUNDUP(IF(staff[[#This Row],[Tenure]]&gt;2,3%,2%)*staff[[#This Row],[Salary]],0)</f>
        <v>1607</v>
      </c>
      <c r="K37">
        <f>_xlfn.XLOOKUP(staff[[#This Row],[Rating]],Mapping!$B$2:$B$6,Mapping!$C$2:$C$6)</f>
        <v>3</v>
      </c>
    </row>
    <row r="38" spans="1:14" x14ac:dyDescent="0.3">
      <c r="A38" t="s">
        <v>139</v>
      </c>
      <c r="B38" t="s">
        <v>15</v>
      </c>
      <c r="C38">
        <v>26</v>
      </c>
      <c r="D38" t="s">
        <v>16</v>
      </c>
      <c r="E38" s="6">
        <v>44350</v>
      </c>
      <c r="F38" t="s">
        <v>9</v>
      </c>
      <c r="G38" s="24">
        <v>53540</v>
      </c>
      <c r="H38" t="s">
        <v>205</v>
      </c>
      <c r="I38" s="7">
        <f ca="1">(TODAY()-staff[[#This Row],[Date Joined]])/365</f>
        <v>3.6904109589041094</v>
      </c>
      <c r="J38" s="23">
        <f ca="1">ROUNDUP(IF(staff[[#This Row],[Tenure]]&gt;2,3%,2%)*staff[[#This Row],[Salary]],0)</f>
        <v>1607</v>
      </c>
      <c r="K38">
        <f>_xlfn.XLOOKUP(staff[[#This Row],[Rating]],Mapping!$B$2:$B$6,Mapping!$C$2:$C$6)</f>
        <v>3</v>
      </c>
    </row>
    <row r="39" spans="1:14" x14ac:dyDescent="0.3">
      <c r="A39" t="s">
        <v>65</v>
      </c>
      <c r="B39" t="s">
        <v>15</v>
      </c>
      <c r="C39">
        <v>32</v>
      </c>
      <c r="D39" t="s">
        <v>16</v>
      </c>
      <c r="E39" s="6">
        <v>44465</v>
      </c>
      <c r="F39" t="s">
        <v>19</v>
      </c>
      <c r="G39" s="24">
        <v>53540</v>
      </c>
      <c r="H39" t="s">
        <v>207</v>
      </c>
      <c r="I39" s="7">
        <f ca="1">(TODAY()-staff[[#This Row],[Date Joined]])/365</f>
        <v>3.3753424657534246</v>
      </c>
      <c r="J39" s="23">
        <f ca="1">ROUNDUP(IF(staff[[#This Row],[Tenure]]&gt;2,3%,2%)*staff[[#This Row],[Salary]],0)</f>
        <v>1607</v>
      </c>
      <c r="K39">
        <f>_xlfn.XLOOKUP(staff[[#This Row],[Rating]],Mapping!$B$2:$B$6,Mapping!$C$2:$C$6)</f>
        <v>3</v>
      </c>
    </row>
    <row r="40" spans="1:14" x14ac:dyDescent="0.3">
      <c r="A40" t="s">
        <v>46</v>
      </c>
      <c r="B40" t="s">
        <v>15</v>
      </c>
      <c r="C40">
        <v>26</v>
      </c>
      <c r="D40" t="s">
        <v>16</v>
      </c>
      <c r="E40" s="6">
        <v>44411</v>
      </c>
      <c r="F40" t="s">
        <v>9</v>
      </c>
      <c r="G40" s="24">
        <v>53540</v>
      </c>
      <c r="H40" t="s">
        <v>207</v>
      </c>
      <c r="I40" s="7">
        <f ca="1">(TODAY()-staff[[#This Row],[Date Joined]])/365</f>
        <v>3.5232876712328767</v>
      </c>
      <c r="J40" s="23">
        <f ca="1">ROUNDUP(IF(staff[[#This Row],[Tenure]]&gt;2,3%,2%)*staff[[#This Row],[Salary]],0)</f>
        <v>1607</v>
      </c>
      <c r="K40">
        <f>_xlfn.XLOOKUP(staff[[#This Row],[Rating]],Mapping!$B$2:$B$6,Mapping!$C$2:$C$6)</f>
        <v>3</v>
      </c>
    </row>
    <row r="41" spans="1:14" x14ac:dyDescent="0.3">
      <c r="A41" t="s">
        <v>174</v>
      </c>
      <c r="B41" t="s">
        <v>15</v>
      </c>
      <c r="C41">
        <v>33</v>
      </c>
      <c r="D41" t="s">
        <v>16</v>
      </c>
      <c r="E41" s="6">
        <v>44448</v>
      </c>
      <c r="F41" t="s">
        <v>12</v>
      </c>
      <c r="G41" s="24">
        <v>53870</v>
      </c>
      <c r="H41" t="s">
        <v>205</v>
      </c>
      <c r="I41" s="7">
        <f ca="1">(TODAY()-staff[[#This Row],[Date Joined]])/365</f>
        <v>3.4219178082191779</v>
      </c>
      <c r="J41" s="23">
        <f ca="1">ROUNDUP(IF(staff[[#This Row],[Tenure]]&gt;2,3%,2%)*staff[[#This Row],[Salary]],0)</f>
        <v>1617</v>
      </c>
      <c r="K41">
        <f>_xlfn.XLOOKUP(staff[[#This Row],[Rating]],Mapping!$B$2:$B$6,Mapping!$C$2:$C$6)</f>
        <v>3</v>
      </c>
    </row>
    <row r="42" spans="1:14" x14ac:dyDescent="0.3">
      <c r="A42" t="s">
        <v>82</v>
      </c>
      <c r="B42" t="s">
        <v>15</v>
      </c>
      <c r="C42">
        <v>33</v>
      </c>
      <c r="D42" t="s">
        <v>16</v>
      </c>
      <c r="E42" s="6">
        <v>44509</v>
      </c>
      <c r="F42" t="s">
        <v>12</v>
      </c>
      <c r="G42" s="24">
        <v>53870</v>
      </c>
      <c r="H42" t="s">
        <v>207</v>
      </c>
      <c r="I42" s="7">
        <f ca="1">(TODAY()-staff[[#This Row],[Date Joined]])/365</f>
        <v>3.2547945205479452</v>
      </c>
      <c r="J42" s="23">
        <f ca="1">ROUNDUP(IF(staff[[#This Row],[Tenure]]&gt;2,3%,2%)*staff[[#This Row],[Salary]],0)</f>
        <v>1617</v>
      </c>
      <c r="K42">
        <f>_xlfn.XLOOKUP(staff[[#This Row],[Rating]],Mapping!$B$2:$B$6,Mapping!$C$2:$C$6)</f>
        <v>3</v>
      </c>
    </row>
    <row r="43" spans="1:14" x14ac:dyDescent="0.3">
      <c r="A43" t="s">
        <v>182</v>
      </c>
      <c r="B43" t="s">
        <v>15</v>
      </c>
      <c r="C43">
        <v>27</v>
      </c>
      <c r="D43" t="s">
        <v>16</v>
      </c>
      <c r="E43" s="6">
        <v>44073</v>
      </c>
      <c r="F43" t="s">
        <v>19</v>
      </c>
      <c r="G43" s="24">
        <v>54970</v>
      </c>
      <c r="H43" t="s">
        <v>205</v>
      </c>
      <c r="I43" s="7">
        <f ca="1">(TODAY()-staff[[#This Row],[Date Joined]])/365</f>
        <v>4.4493150684931511</v>
      </c>
      <c r="J43" s="23">
        <f ca="1">ROUNDUP(IF(staff[[#This Row],[Tenure]]&gt;2,3%,2%)*staff[[#This Row],[Salary]],0)</f>
        <v>1650</v>
      </c>
      <c r="K43">
        <f>_xlfn.XLOOKUP(staff[[#This Row],[Rating]],Mapping!$B$2:$B$6,Mapping!$C$2:$C$6)</f>
        <v>3</v>
      </c>
    </row>
    <row r="44" spans="1:14" x14ac:dyDescent="0.3">
      <c r="A44" t="s">
        <v>89</v>
      </c>
      <c r="B44" t="s">
        <v>15</v>
      </c>
      <c r="C44">
        <v>27</v>
      </c>
      <c r="D44" t="s">
        <v>16</v>
      </c>
      <c r="E44" s="6">
        <v>44134</v>
      </c>
      <c r="F44" t="s">
        <v>19</v>
      </c>
      <c r="G44" s="24">
        <v>54970</v>
      </c>
      <c r="H44" t="s">
        <v>207</v>
      </c>
      <c r="I44" s="7">
        <f ca="1">(TODAY()-staff[[#This Row],[Date Joined]])/365</f>
        <v>4.2821917808219174</v>
      </c>
      <c r="J44" s="23">
        <f ca="1">ROUNDUP(IF(staff[[#This Row],[Tenure]]&gt;2,3%,2%)*staff[[#This Row],[Salary]],0)</f>
        <v>1650</v>
      </c>
      <c r="K44">
        <f>_xlfn.XLOOKUP(staff[[#This Row],[Rating]],Mapping!$B$2:$B$6,Mapping!$C$2:$C$6)</f>
        <v>3</v>
      </c>
    </row>
    <row r="45" spans="1:14" x14ac:dyDescent="0.3">
      <c r="A45" t="s">
        <v>202</v>
      </c>
      <c r="B45" t="s">
        <v>8</v>
      </c>
      <c r="C45">
        <v>38</v>
      </c>
      <c r="D45" t="s">
        <v>13</v>
      </c>
      <c r="E45" s="6">
        <v>44268</v>
      </c>
      <c r="F45" t="s">
        <v>19</v>
      </c>
      <c r="G45" s="24">
        <v>56870</v>
      </c>
      <c r="H45" t="s">
        <v>205</v>
      </c>
      <c r="I45" s="7">
        <f ca="1">(TODAY()-staff[[#This Row],[Date Joined]])/365</f>
        <v>3.9150684931506849</v>
      </c>
      <c r="J45" s="23">
        <f ca="1">ROUNDUP(IF(staff[[#This Row],[Tenure]]&gt;2,3%,2%)*staff[[#This Row],[Salary]],0)</f>
        <v>1707</v>
      </c>
      <c r="K45">
        <f>_xlfn.XLOOKUP(staff[[#This Row],[Rating]],Mapping!$B$2:$B$6,Mapping!$C$2:$C$6)</f>
        <v>4</v>
      </c>
    </row>
    <row r="46" spans="1:14" x14ac:dyDescent="0.3">
      <c r="A46" t="s">
        <v>109</v>
      </c>
      <c r="B46" t="s">
        <v>8</v>
      </c>
      <c r="C46">
        <v>38</v>
      </c>
      <c r="D46" t="s">
        <v>13</v>
      </c>
      <c r="E46" s="6">
        <v>44329</v>
      </c>
      <c r="F46" t="s">
        <v>19</v>
      </c>
      <c r="G46" s="24">
        <v>56870</v>
      </c>
      <c r="H46" t="s">
        <v>207</v>
      </c>
      <c r="I46" s="7">
        <f ca="1">(TODAY()-staff[[#This Row],[Date Joined]])/365</f>
        <v>3.7479452054794522</v>
      </c>
      <c r="J46" s="23">
        <f ca="1">ROUNDUP(IF(staff[[#This Row],[Tenure]]&gt;2,3%,2%)*staff[[#This Row],[Salary]],0)</f>
        <v>1707</v>
      </c>
      <c r="K46">
        <f>_xlfn.XLOOKUP(staff[[#This Row],[Rating]],Mapping!$B$2:$B$6,Mapping!$C$2:$C$6)</f>
        <v>4</v>
      </c>
    </row>
    <row r="47" spans="1:14" x14ac:dyDescent="0.3">
      <c r="A47" t="s">
        <v>125</v>
      </c>
      <c r="B47" t="s">
        <v>15</v>
      </c>
      <c r="C47">
        <v>21</v>
      </c>
      <c r="D47" t="s">
        <v>16</v>
      </c>
      <c r="E47" s="6">
        <v>44701</v>
      </c>
      <c r="F47" t="s">
        <v>9</v>
      </c>
      <c r="G47" s="24">
        <v>57090</v>
      </c>
      <c r="H47" t="s">
        <v>205</v>
      </c>
      <c r="I47" s="7">
        <f ca="1">(TODAY()-staff[[#This Row],[Date Joined]])/365</f>
        <v>2.7287671232876711</v>
      </c>
      <c r="J47" s="23">
        <f ca="1">ROUNDUP(IF(staff[[#This Row],[Tenure]]&gt;2,3%,2%)*staff[[#This Row],[Salary]],0)</f>
        <v>1713</v>
      </c>
      <c r="K47">
        <f>_xlfn.XLOOKUP(staff[[#This Row],[Rating]],Mapping!$B$2:$B$6,Mapping!$C$2:$C$6)</f>
        <v>3</v>
      </c>
    </row>
    <row r="48" spans="1:14" x14ac:dyDescent="0.3">
      <c r="A48" t="s">
        <v>31</v>
      </c>
      <c r="B48" t="s">
        <v>15</v>
      </c>
      <c r="C48">
        <v>21</v>
      </c>
      <c r="D48" t="s">
        <v>16</v>
      </c>
      <c r="E48" s="6">
        <v>44762</v>
      </c>
      <c r="F48" t="s">
        <v>9</v>
      </c>
      <c r="G48" s="24">
        <v>57090</v>
      </c>
      <c r="H48" t="s">
        <v>207</v>
      </c>
      <c r="I48" s="7">
        <f ca="1">(TODAY()-staff[[#This Row],[Date Joined]])/365</f>
        <v>2.5616438356164384</v>
      </c>
      <c r="J48" s="23">
        <f ca="1">ROUNDUP(IF(staff[[#This Row],[Tenure]]&gt;2,3%,2%)*staff[[#This Row],[Salary]],0)</f>
        <v>1713</v>
      </c>
      <c r="K48">
        <f>_xlfn.XLOOKUP(staff[[#This Row],[Rating]],Mapping!$B$2:$B$6,Mapping!$C$2:$C$6)</f>
        <v>3</v>
      </c>
    </row>
    <row r="49" spans="1:11" x14ac:dyDescent="0.3">
      <c r="A49" t="s">
        <v>120</v>
      </c>
      <c r="B49" t="s">
        <v>8</v>
      </c>
      <c r="C49">
        <v>31</v>
      </c>
      <c r="D49" t="s">
        <v>16</v>
      </c>
      <c r="E49" s="6">
        <v>44604</v>
      </c>
      <c r="F49" t="s">
        <v>12</v>
      </c>
      <c r="G49" s="24">
        <v>58100</v>
      </c>
      <c r="H49" t="s">
        <v>205</v>
      </c>
      <c r="I49" s="7">
        <f ca="1">(TODAY()-staff[[#This Row],[Date Joined]])/365</f>
        <v>2.9945205479452053</v>
      </c>
      <c r="J49" s="23">
        <f ca="1">ROUNDUP(IF(staff[[#This Row],[Tenure]]&gt;2,3%,2%)*staff[[#This Row],[Salary]],0)</f>
        <v>1743</v>
      </c>
      <c r="K49">
        <f>_xlfn.XLOOKUP(staff[[#This Row],[Rating]],Mapping!$B$2:$B$6,Mapping!$C$2:$C$6)</f>
        <v>3</v>
      </c>
    </row>
    <row r="50" spans="1:11" x14ac:dyDescent="0.3">
      <c r="A50" t="s">
        <v>26</v>
      </c>
      <c r="B50" t="s">
        <v>8</v>
      </c>
      <c r="C50">
        <v>31</v>
      </c>
      <c r="D50" t="s">
        <v>16</v>
      </c>
      <c r="E50" s="6">
        <v>44663</v>
      </c>
      <c r="F50" t="s">
        <v>12</v>
      </c>
      <c r="G50" s="24">
        <v>58100</v>
      </c>
      <c r="H50" t="s">
        <v>207</v>
      </c>
      <c r="I50" s="7">
        <f ca="1">(TODAY()-staff[[#This Row],[Date Joined]])/365</f>
        <v>2.8328767123287673</v>
      </c>
      <c r="J50" s="23">
        <f ca="1">ROUNDUP(IF(staff[[#This Row],[Tenure]]&gt;2,3%,2%)*staff[[#This Row],[Salary]],0)</f>
        <v>1743</v>
      </c>
      <c r="K50">
        <f>_xlfn.XLOOKUP(staff[[#This Row],[Rating]],Mapping!$B$2:$B$6,Mapping!$C$2:$C$6)</f>
        <v>3</v>
      </c>
    </row>
    <row r="51" spans="1:11" x14ac:dyDescent="0.3">
      <c r="A51" t="s">
        <v>130</v>
      </c>
      <c r="B51" t="s">
        <v>8</v>
      </c>
      <c r="C51">
        <v>34</v>
      </c>
      <c r="D51" t="s">
        <v>16</v>
      </c>
      <c r="E51" s="6">
        <v>44594</v>
      </c>
      <c r="F51" t="s">
        <v>21</v>
      </c>
      <c r="G51" s="24">
        <v>58940</v>
      </c>
      <c r="H51" t="s">
        <v>205</v>
      </c>
      <c r="I51" s="7">
        <f ca="1">(TODAY()-staff[[#This Row],[Date Joined]])/365</f>
        <v>3.021917808219178</v>
      </c>
      <c r="J51" s="23">
        <f ca="1">ROUNDUP(IF(staff[[#This Row],[Tenure]]&gt;2,3%,2%)*staff[[#This Row],[Salary]],0)</f>
        <v>1769</v>
      </c>
      <c r="K51">
        <f>_xlfn.XLOOKUP(staff[[#This Row],[Rating]],Mapping!$B$2:$B$6,Mapping!$C$2:$C$6)</f>
        <v>3</v>
      </c>
    </row>
    <row r="52" spans="1:11" x14ac:dyDescent="0.3">
      <c r="A52" t="s">
        <v>36</v>
      </c>
      <c r="B52" t="s">
        <v>8</v>
      </c>
      <c r="C52">
        <v>34</v>
      </c>
      <c r="D52" t="s">
        <v>16</v>
      </c>
      <c r="E52" s="6">
        <v>44653</v>
      </c>
      <c r="F52" t="s">
        <v>21</v>
      </c>
      <c r="G52" s="24">
        <v>58940</v>
      </c>
      <c r="H52" t="s">
        <v>207</v>
      </c>
      <c r="I52" s="7">
        <f ca="1">(TODAY()-staff[[#This Row],[Date Joined]])/365</f>
        <v>2.8602739726027395</v>
      </c>
      <c r="J52" s="23">
        <f ca="1">ROUNDUP(IF(staff[[#This Row],[Tenure]]&gt;2,3%,2%)*staff[[#This Row],[Salary]],0)</f>
        <v>1769</v>
      </c>
      <c r="K52">
        <f>_xlfn.XLOOKUP(staff[[#This Row],[Rating]],Mapping!$B$2:$B$6,Mapping!$C$2:$C$6)</f>
        <v>3</v>
      </c>
    </row>
    <row r="53" spans="1:11" x14ac:dyDescent="0.3">
      <c r="A53" t="s">
        <v>193</v>
      </c>
      <c r="B53" t="s">
        <v>15</v>
      </c>
      <c r="C53">
        <v>19</v>
      </c>
      <c r="D53" t="s">
        <v>16</v>
      </c>
      <c r="E53" s="6">
        <v>44218</v>
      </c>
      <c r="F53" t="s">
        <v>9</v>
      </c>
      <c r="G53" s="24">
        <v>58960</v>
      </c>
      <c r="H53" t="s">
        <v>205</v>
      </c>
      <c r="I53" s="7">
        <f ca="1">(TODAY()-staff[[#This Row],[Date Joined]])/365</f>
        <v>4.0520547945205481</v>
      </c>
      <c r="J53" s="23">
        <f ca="1">ROUNDUP(IF(staff[[#This Row],[Tenure]]&gt;2,3%,2%)*staff[[#This Row],[Salary]],0)</f>
        <v>1769</v>
      </c>
      <c r="K53">
        <f>_xlfn.XLOOKUP(staff[[#This Row],[Rating]],Mapping!$B$2:$B$6,Mapping!$C$2:$C$6)</f>
        <v>3</v>
      </c>
    </row>
    <row r="54" spans="1:11" x14ac:dyDescent="0.3">
      <c r="A54" t="s">
        <v>100</v>
      </c>
      <c r="B54" t="s">
        <v>15</v>
      </c>
      <c r="C54">
        <v>19</v>
      </c>
      <c r="D54" t="s">
        <v>16</v>
      </c>
      <c r="E54" s="6">
        <v>44277</v>
      </c>
      <c r="F54" t="s">
        <v>9</v>
      </c>
      <c r="G54" s="24">
        <v>58960</v>
      </c>
      <c r="H54" t="s">
        <v>207</v>
      </c>
      <c r="I54" s="7">
        <f ca="1">(TODAY()-staff[[#This Row],[Date Joined]])/365</f>
        <v>3.8904109589041096</v>
      </c>
      <c r="J54" s="23">
        <f ca="1">ROUNDUP(IF(staff[[#This Row],[Tenure]]&gt;2,3%,2%)*staff[[#This Row],[Salary]],0)</f>
        <v>1769</v>
      </c>
      <c r="K54">
        <f>_xlfn.XLOOKUP(staff[[#This Row],[Rating]],Mapping!$B$2:$B$6,Mapping!$C$2:$C$6)</f>
        <v>3</v>
      </c>
    </row>
    <row r="55" spans="1:11" x14ac:dyDescent="0.3">
      <c r="A55" t="s">
        <v>171</v>
      </c>
      <c r="B55" t="s">
        <v>15</v>
      </c>
      <c r="C55">
        <v>33</v>
      </c>
      <c r="D55" t="s">
        <v>16</v>
      </c>
      <c r="E55" s="6">
        <v>44181</v>
      </c>
      <c r="F55" t="s">
        <v>21</v>
      </c>
      <c r="G55" s="24">
        <v>59430</v>
      </c>
      <c r="H55" t="s">
        <v>205</v>
      </c>
      <c r="I55" s="7">
        <f ca="1">(TODAY()-staff[[#This Row],[Date Joined]])/365</f>
        <v>4.1534246575342468</v>
      </c>
      <c r="J55" s="23">
        <f ca="1">ROUNDUP(IF(staff[[#This Row],[Tenure]]&gt;2,3%,2%)*staff[[#This Row],[Salary]],0)</f>
        <v>1783</v>
      </c>
      <c r="K55">
        <f>_xlfn.XLOOKUP(staff[[#This Row],[Rating]],Mapping!$B$2:$B$6,Mapping!$C$2:$C$6)</f>
        <v>3</v>
      </c>
    </row>
    <row r="56" spans="1:11" x14ac:dyDescent="0.3">
      <c r="A56" t="s">
        <v>79</v>
      </c>
      <c r="B56" t="s">
        <v>15</v>
      </c>
      <c r="C56">
        <v>33</v>
      </c>
      <c r="D56" t="s">
        <v>16</v>
      </c>
      <c r="E56" s="6">
        <v>44243</v>
      </c>
      <c r="F56" t="s">
        <v>21</v>
      </c>
      <c r="G56" s="24">
        <v>59430</v>
      </c>
      <c r="H56" t="s">
        <v>207</v>
      </c>
      <c r="I56" s="7">
        <f ca="1">(TODAY()-staff[[#This Row],[Date Joined]])/365</f>
        <v>3.9835616438356163</v>
      </c>
      <c r="J56" s="23">
        <f ca="1">ROUNDUP(IF(staff[[#This Row],[Tenure]]&gt;2,3%,2%)*staff[[#This Row],[Salary]],0)</f>
        <v>1783</v>
      </c>
      <c r="K56">
        <f>_xlfn.XLOOKUP(staff[[#This Row],[Rating]],Mapping!$B$2:$B$6,Mapping!$C$2:$C$6)</f>
        <v>3</v>
      </c>
    </row>
    <row r="57" spans="1:11" x14ac:dyDescent="0.3">
      <c r="A57" t="s">
        <v>132</v>
      </c>
      <c r="B57" t="s">
        <v>8</v>
      </c>
      <c r="C57">
        <v>34</v>
      </c>
      <c r="D57" t="s">
        <v>16</v>
      </c>
      <c r="E57" s="6">
        <v>44550</v>
      </c>
      <c r="F57" t="s">
        <v>21</v>
      </c>
      <c r="G57" s="24">
        <v>60130</v>
      </c>
      <c r="H57" t="s">
        <v>205</v>
      </c>
      <c r="I57" s="7">
        <f ca="1">(TODAY()-staff[[#This Row],[Date Joined]])/365</f>
        <v>3.1424657534246574</v>
      </c>
      <c r="J57" s="23">
        <f ca="1">ROUNDUP(IF(staff[[#This Row],[Tenure]]&gt;2,3%,2%)*staff[[#This Row],[Salary]],0)</f>
        <v>1804</v>
      </c>
      <c r="K57">
        <f>_xlfn.XLOOKUP(staff[[#This Row],[Rating]],Mapping!$B$2:$B$6,Mapping!$C$2:$C$6)</f>
        <v>3</v>
      </c>
    </row>
    <row r="58" spans="1:11" x14ac:dyDescent="0.3">
      <c r="A58" t="s">
        <v>38</v>
      </c>
      <c r="B58" t="s">
        <v>8</v>
      </c>
      <c r="C58">
        <v>34</v>
      </c>
      <c r="D58" t="s">
        <v>16</v>
      </c>
      <c r="E58" s="6">
        <v>44612</v>
      </c>
      <c r="F58" t="s">
        <v>21</v>
      </c>
      <c r="G58" s="24">
        <v>60130</v>
      </c>
      <c r="H58" t="s">
        <v>207</v>
      </c>
      <c r="I58" s="7">
        <f ca="1">(TODAY()-staff[[#This Row],[Date Joined]])/365</f>
        <v>2.9726027397260273</v>
      </c>
      <c r="J58" s="23">
        <f ca="1">ROUNDUP(IF(staff[[#This Row],[Tenure]]&gt;2,3%,2%)*staff[[#This Row],[Salary]],0)</f>
        <v>1804</v>
      </c>
      <c r="K58">
        <f>_xlfn.XLOOKUP(staff[[#This Row],[Rating]],Mapping!$B$2:$B$6,Mapping!$C$2:$C$6)</f>
        <v>3</v>
      </c>
    </row>
    <row r="59" spans="1:11" x14ac:dyDescent="0.3">
      <c r="A59" t="s">
        <v>131</v>
      </c>
      <c r="B59" t="s">
        <v>15</v>
      </c>
      <c r="C59">
        <v>30</v>
      </c>
      <c r="D59" t="s">
        <v>16</v>
      </c>
      <c r="E59" s="6">
        <v>44607</v>
      </c>
      <c r="F59" t="s">
        <v>9</v>
      </c>
      <c r="G59" s="24">
        <v>60570</v>
      </c>
      <c r="H59" t="s">
        <v>205</v>
      </c>
      <c r="I59" s="7">
        <f ca="1">(TODAY()-staff[[#This Row],[Date Joined]])/365</f>
        <v>2.9863013698630136</v>
      </c>
      <c r="J59" s="23">
        <f ca="1">ROUNDUP(IF(staff[[#This Row],[Tenure]]&gt;2,3%,2%)*staff[[#This Row],[Salary]],0)</f>
        <v>1818</v>
      </c>
      <c r="K59">
        <f>_xlfn.XLOOKUP(staff[[#This Row],[Rating]],Mapping!$B$2:$B$6,Mapping!$C$2:$C$6)</f>
        <v>3</v>
      </c>
    </row>
    <row r="60" spans="1:11" x14ac:dyDescent="0.3">
      <c r="A60" t="s">
        <v>37</v>
      </c>
      <c r="B60" t="s">
        <v>15</v>
      </c>
      <c r="C60">
        <v>30</v>
      </c>
      <c r="D60" t="s">
        <v>16</v>
      </c>
      <c r="E60" s="6">
        <v>44666</v>
      </c>
      <c r="F60" t="s">
        <v>9</v>
      </c>
      <c r="G60" s="24">
        <v>60570</v>
      </c>
      <c r="H60" t="s">
        <v>207</v>
      </c>
      <c r="I60" s="7">
        <f ca="1">(TODAY()-staff[[#This Row],[Date Joined]])/365</f>
        <v>2.8246575342465752</v>
      </c>
      <c r="J60" s="23">
        <f ca="1">ROUNDUP(IF(staff[[#This Row],[Tenure]]&gt;2,3%,2%)*staff[[#This Row],[Salary]],0)</f>
        <v>1818</v>
      </c>
      <c r="K60">
        <f>_xlfn.XLOOKUP(staff[[#This Row],[Rating]],Mapping!$B$2:$B$6,Mapping!$C$2:$C$6)</f>
        <v>3</v>
      </c>
    </row>
    <row r="61" spans="1:11" x14ac:dyDescent="0.3">
      <c r="A61" t="s">
        <v>153</v>
      </c>
      <c r="B61" t="s">
        <v>8</v>
      </c>
      <c r="C61">
        <v>24</v>
      </c>
      <c r="D61" t="s">
        <v>16</v>
      </c>
      <c r="E61" s="6">
        <v>44087</v>
      </c>
      <c r="F61" t="s">
        <v>12</v>
      </c>
      <c r="G61" s="24">
        <v>62780</v>
      </c>
      <c r="H61" t="s">
        <v>205</v>
      </c>
      <c r="I61" s="7">
        <f ca="1">(TODAY()-staff[[#This Row],[Date Joined]])/365</f>
        <v>4.4109589041095889</v>
      </c>
      <c r="J61" s="23">
        <f ca="1">ROUNDUP(IF(staff[[#This Row],[Tenure]]&gt;2,3%,2%)*staff[[#This Row],[Salary]],0)</f>
        <v>1884</v>
      </c>
      <c r="K61">
        <f>_xlfn.XLOOKUP(staff[[#This Row],[Rating]],Mapping!$B$2:$B$6,Mapping!$C$2:$C$6)</f>
        <v>3</v>
      </c>
    </row>
    <row r="62" spans="1:11" x14ac:dyDescent="0.3">
      <c r="A62" t="s">
        <v>61</v>
      </c>
      <c r="B62" t="s">
        <v>8</v>
      </c>
      <c r="C62">
        <v>24</v>
      </c>
      <c r="D62" t="s">
        <v>16</v>
      </c>
      <c r="E62" s="6">
        <v>44148</v>
      </c>
      <c r="F62" t="s">
        <v>12</v>
      </c>
      <c r="G62" s="24">
        <v>62780</v>
      </c>
      <c r="H62" t="s">
        <v>207</v>
      </c>
      <c r="I62" s="7">
        <f ca="1">(TODAY()-staff[[#This Row],[Date Joined]])/365</f>
        <v>4.2438356164383562</v>
      </c>
      <c r="J62" s="23">
        <f ca="1">ROUNDUP(IF(staff[[#This Row],[Tenure]]&gt;2,3%,2%)*staff[[#This Row],[Salary]],0)</f>
        <v>1884</v>
      </c>
      <c r="K62">
        <f>_xlfn.XLOOKUP(staff[[#This Row],[Rating]],Mapping!$B$2:$B$6,Mapping!$C$2:$C$6)</f>
        <v>3</v>
      </c>
    </row>
    <row r="63" spans="1:11" x14ac:dyDescent="0.3">
      <c r="A63" t="s">
        <v>116</v>
      </c>
      <c r="B63" t="s">
        <v>206</v>
      </c>
      <c r="C63">
        <v>30</v>
      </c>
      <c r="D63" t="s">
        <v>16</v>
      </c>
      <c r="E63" s="6">
        <v>44535</v>
      </c>
      <c r="F63" t="s">
        <v>21</v>
      </c>
      <c r="G63" s="24">
        <v>64000</v>
      </c>
      <c r="H63" t="s">
        <v>205</v>
      </c>
      <c r="I63" s="7">
        <f ca="1">(TODAY()-staff[[#This Row],[Date Joined]])/365</f>
        <v>3.1835616438356165</v>
      </c>
      <c r="J63" s="23">
        <f ca="1">ROUNDUP(IF(staff[[#This Row],[Tenure]]&gt;2,3%,2%)*staff[[#This Row],[Salary]],0)</f>
        <v>1920</v>
      </c>
      <c r="K63">
        <f>_xlfn.XLOOKUP(staff[[#This Row],[Rating]],Mapping!$B$2:$B$6,Mapping!$C$2:$C$6)</f>
        <v>3</v>
      </c>
    </row>
    <row r="64" spans="1:11" x14ac:dyDescent="0.3">
      <c r="A64" t="s">
        <v>20</v>
      </c>
      <c r="B64" t="s">
        <v>206</v>
      </c>
      <c r="C64">
        <v>30</v>
      </c>
      <c r="D64" t="s">
        <v>16</v>
      </c>
      <c r="E64" s="6">
        <v>44597</v>
      </c>
      <c r="F64" t="s">
        <v>21</v>
      </c>
      <c r="G64" s="24">
        <v>64000</v>
      </c>
      <c r="H64" t="s">
        <v>207</v>
      </c>
      <c r="I64" s="7">
        <f ca="1">(TODAY()-staff[[#This Row],[Date Joined]])/365</f>
        <v>3.0136986301369864</v>
      </c>
      <c r="J64" s="23">
        <f ca="1">ROUNDUP(IF(staff[[#This Row],[Tenure]]&gt;2,3%,2%)*staff[[#This Row],[Salary]],0)</f>
        <v>1920</v>
      </c>
      <c r="K64">
        <f>_xlfn.XLOOKUP(staff[[#This Row],[Rating]],Mapping!$B$2:$B$6,Mapping!$C$2:$C$6)</f>
        <v>3</v>
      </c>
    </row>
    <row r="65" spans="1:11" x14ac:dyDescent="0.3">
      <c r="A65" t="s">
        <v>176</v>
      </c>
      <c r="B65" t="s">
        <v>8</v>
      </c>
      <c r="C65">
        <v>32</v>
      </c>
      <c r="D65" t="s">
        <v>13</v>
      </c>
      <c r="E65" s="6">
        <v>44293</v>
      </c>
      <c r="F65" t="s">
        <v>12</v>
      </c>
      <c r="G65" s="24">
        <v>65000</v>
      </c>
      <c r="H65" t="s">
        <v>205</v>
      </c>
      <c r="I65" s="7">
        <f ca="1">(TODAY()-staff[[#This Row],[Date Joined]])/365</f>
        <v>3.8465753424657536</v>
      </c>
      <c r="J65" s="23">
        <f ca="1">ROUNDUP(IF(staff[[#This Row],[Tenure]]&gt;2,3%,2%)*staff[[#This Row],[Salary]],0)</f>
        <v>1950</v>
      </c>
      <c r="K65">
        <f>_xlfn.XLOOKUP(staff[[#This Row],[Rating]],Mapping!$B$2:$B$6,Mapping!$C$2:$C$6)</f>
        <v>4</v>
      </c>
    </row>
    <row r="66" spans="1:11" x14ac:dyDescent="0.3">
      <c r="A66" t="s">
        <v>186</v>
      </c>
      <c r="B66" t="s">
        <v>8</v>
      </c>
      <c r="C66">
        <v>33</v>
      </c>
      <c r="D66" t="s">
        <v>16</v>
      </c>
      <c r="E66" s="6">
        <v>44006</v>
      </c>
      <c r="F66" t="s">
        <v>21</v>
      </c>
      <c r="G66" s="24">
        <v>65360</v>
      </c>
      <c r="H66" t="s">
        <v>205</v>
      </c>
      <c r="I66" s="7">
        <f ca="1">(TODAY()-staff[[#This Row],[Date Joined]])/365</f>
        <v>4.6328767123287671</v>
      </c>
      <c r="J66" s="23">
        <f ca="1">ROUNDUP(IF(staff[[#This Row],[Tenure]]&gt;2,3%,2%)*staff[[#This Row],[Salary]],0)</f>
        <v>1961</v>
      </c>
      <c r="K66">
        <f>_xlfn.XLOOKUP(staff[[#This Row],[Rating]],Mapping!$B$2:$B$6,Mapping!$C$2:$C$6)</f>
        <v>3</v>
      </c>
    </row>
    <row r="67" spans="1:11" x14ac:dyDescent="0.3">
      <c r="A67" t="s">
        <v>93</v>
      </c>
      <c r="B67" t="s">
        <v>8</v>
      </c>
      <c r="C67">
        <v>33</v>
      </c>
      <c r="D67" t="s">
        <v>16</v>
      </c>
      <c r="E67" s="6">
        <v>44067</v>
      </c>
      <c r="F67" t="s">
        <v>21</v>
      </c>
      <c r="G67" s="24">
        <v>65360</v>
      </c>
      <c r="H67" t="s">
        <v>207</v>
      </c>
      <c r="I67" s="7">
        <f ca="1">(TODAY()-staff[[#This Row],[Date Joined]])/365</f>
        <v>4.4657534246575343</v>
      </c>
      <c r="J67" s="23">
        <f ca="1">ROUNDUP(IF(staff[[#This Row],[Tenure]]&gt;2,3%,2%)*staff[[#This Row],[Salary]],0)</f>
        <v>1961</v>
      </c>
      <c r="K67">
        <f>_xlfn.XLOOKUP(staff[[#This Row],[Rating]],Mapping!$B$2:$B$6,Mapping!$C$2:$C$6)</f>
        <v>3</v>
      </c>
    </row>
    <row r="68" spans="1:11" x14ac:dyDescent="0.3">
      <c r="A68" t="s">
        <v>168</v>
      </c>
      <c r="B68" t="s">
        <v>15</v>
      </c>
      <c r="C68">
        <v>25</v>
      </c>
      <c r="D68" t="s">
        <v>16</v>
      </c>
      <c r="E68" s="6">
        <v>44322</v>
      </c>
      <c r="F68" t="s">
        <v>19</v>
      </c>
      <c r="G68" s="24">
        <v>65700</v>
      </c>
      <c r="H68" t="s">
        <v>205</v>
      </c>
      <c r="I68" s="7">
        <f ca="1">(TODAY()-staff[[#This Row],[Date Joined]])/365</f>
        <v>3.7671232876712328</v>
      </c>
      <c r="J68" s="23">
        <f ca="1">ROUNDUP(IF(staff[[#This Row],[Tenure]]&gt;2,3%,2%)*staff[[#This Row],[Salary]],0)</f>
        <v>1971</v>
      </c>
      <c r="K68">
        <f>_xlfn.XLOOKUP(staff[[#This Row],[Rating]],Mapping!$B$2:$B$6,Mapping!$C$2:$C$6)</f>
        <v>3</v>
      </c>
    </row>
    <row r="69" spans="1:11" x14ac:dyDescent="0.3">
      <c r="A69" t="s">
        <v>76</v>
      </c>
      <c r="B69" t="s">
        <v>15</v>
      </c>
      <c r="C69">
        <v>25</v>
      </c>
      <c r="D69" t="s">
        <v>16</v>
      </c>
      <c r="E69" s="6">
        <v>44383</v>
      </c>
      <c r="F69" t="s">
        <v>19</v>
      </c>
      <c r="G69" s="24">
        <v>65700</v>
      </c>
      <c r="H69" t="s">
        <v>207</v>
      </c>
      <c r="I69" s="7">
        <f ca="1">(TODAY()-staff[[#This Row],[Date Joined]])/365</f>
        <v>3.6</v>
      </c>
      <c r="J69" s="23">
        <f ca="1">ROUNDUP(IF(staff[[#This Row],[Tenure]]&gt;2,3%,2%)*staff[[#This Row],[Salary]],0)</f>
        <v>1971</v>
      </c>
      <c r="K69">
        <f>_xlfn.XLOOKUP(staff[[#This Row],[Rating]],Mapping!$B$2:$B$6,Mapping!$C$2:$C$6)</f>
        <v>3</v>
      </c>
    </row>
    <row r="70" spans="1:11" x14ac:dyDescent="0.3">
      <c r="A70" t="s">
        <v>126</v>
      </c>
      <c r="B70" t="s">
        <v>8</v>
      </c>
      <c r="C70">
        <v>21</v>
      </c>
      <c r="D70" t="s">
        <v>16</v>
      </c>
      <c r="E70" s="6">
        <v>44256</v>
      </c>
      <c r="F70" t="s">
        <v>21</v>
      </c>
      <c r="G70" s="24">
        <v>65920</v>
      </c>
      <c r="H70" t="s">
        <v>205</v>
      </c>
      <c r="I70" s="7">
        <f ca="1">(TODAY()-staff[[#This Row],[Date Joined]])/365</f>
        <v>3.9479452054794519</v>
      </c>
      <c r="J70" s="23">
        <f ca="1">ROUNDUP(IF(staff[[#This Row],[Tenure]]&gt;2,3%,2%)*staff[[#This Row],[Salary]],0)</f>
        <v>1978</v>
      </c>
      <c r="K70">
        <f>_xlfn.XLOOKUP(staff[[#This Row],[Rating]],Mapping!$B$2:$B$6,Mapping!$C$2:$C$6)</f>
        <v>3</v>
      </c>
    </row>
    <row r="71" spans="1:11" x14ac:dyDescent="0.3">
      <c r="A71" t="s">
        <v>32</v>
      </c>
      <c r="B71" t="s">
        <v>8</v>
      </c>
      <c r="C71">
        <v>21</v>
      </c>
      <c r="D71" t="s">
        <v>16</v>
      </c>
      <c r="E71" s="6">
        <v>44317</v>
      </c>
      <c r="F71" t="s">
        <v>21</v>
      </c>
      <c r="G71" s="24">
        <v>65920</v>
      </c>
      <c r="H71" t="s">
        <v>207</v>
      </c>
      <c r="I71" s="7">
        <f ca="1">(TODAY()-staff[[#This Row],[Date Joined]])/365</f>
        <v>3.7808219178082192</v>
      </c>
      <c r="J71" s="23">
        <f ca="1">ROUNDUP(IF(staff[[#This Row],[Tenure]]&gt;2,3%,2%)*staff[[#This Row],[Salary]],0)</f>
        <v>1978</v>
      </c>
      <c r="K71">
        <f>_xlfn.XLOOKUP(staff[[#This Row],[Rating]],Mapping!$B$2:$B$6,Mapping!$C$2:$C$6)</f>
        <v>3</v>
      </c>
    </row>
    <row r="72" spans="1:11" x14ac:dyDescent="0.3">
      <c r="A72" t="s">
        <v>121</v>
      </c>
      <c r="B72" t="s">
        <v>8</v>
      </c>
      <c r="C72">
        <v>30</v>
      </c>
      <c r="D72" t="s">
        <v>24</v>
      </c>
      <c r="E72" s="6">
        <v>44328</v>
      </c>
      <c r="F72" t="s">
        <v>21</v>
      </c>
      <c r="G72" s="24">
        <v>67910</v>
      </c>
      <c r="H72" t="s">
        <v>205</v>
      </c>
      <c r="I72" s="7">
        <f ca="1">(TODAY()-staff[[#This Row],[Date Joined]])/365</f>
        <v>3.7506849315068491</v>
      </c>
      <c r="J72" s="23">
        <f ca="1">ROUNDUP(IF(staff[[#This Row],[Tenure]]&gt;2,3%,2%)*staff[[#This Row],[Salary]],0)</f>
        <v>2038</v>
      </c>
      <c r="K72">
        <f>_xlfn.XLOOKUP(staff[[#This Row],[Rating]],Mapping!$B$2:$B$6,Mapping!$C$2:$C$6)</f>
        <v>2</v>
      </c>
    </row>
    <row r="73" spans="1:11" x14ac:dyDescent="0.3">
      <c r="A73" t="s">
        <v>27</v>
      </c>
      <c r="B73" t="s">
        <v>8</v>
      </c>
      <c r="C73">
        <v>30</v>
      </c>
      <c r="D73" t="s">
        <v>24</v>
      </c>
      <c r="E73" s="6">
        <v>44389</v>
      </c>
      <c r="F73" t="s">
        <v>21</v>
      </c>
      <c r="G73" s="24">
        <v>67910</v>
      </c>
      <c r="H73" t="s">
        <v>207</v>
      </c>
      <c r="I73" s="7">
        <f ca="1">(TODAY()-staff[[#This Row],[Date Joined]])/365</f>
        <v>3.5835616438356164</v>
      </c>
      <c r="J73" s="23">
        <f ca="1">ROUNDUP(IF(staff[[#This Row],[Tenure]]&gt;2,3%,2%)*staff[[#This Row],[Salary]],0)</f>
        <v>2038</v>
      </c>
      <c r="K73">
        <f>_xlfn.XLOOKUP(staff[[#This Row],[Rating]],Mapping!$B$2:$B$6,Mapping!$C$2:$C$6)</f>
        <v>2</v>
      </c>
    </row>
    <row r="74" spans="1:11" x14ac:dyDescent="0.3">
      <c r="A74" t="s">
        <v>138</v>
      </c>
      <c r="B74" t="s">
        <v>15</v>
      </c>
      <c r="C74">
        <v>30</v>
      </c>
      <c r="D74" t="s">
        <v>16</v>
      </c>
      <c r="E74" s="6">
        <v>44640</v>
      </c>
      <c r="F74" t="s">
        <v>9</v>
      </c>
      <c r="G74" s="24">
        <v>67950</v>
      </c>
      <c r="H74" t="s">
        <v>205</v>
      </c>
      <c r="I74" s="7">
        <f ca="1">(TODAY()-staff[[#This Row],[Date Joined]])/365</f>
        <v>2.8958904109589043</v>
      </c>
      <c r="J74" s="23">
        <f ca="1">ROUNDUP(IF(staff[[#This Row],[Tenure]]&gt;2,3%,2%)*staff[[#This Row],[Salary]],0)</f>
        <v>2039</v>
      </c>
      <c r="K74">
        <f>_xlfn.XLOOKUP(staff[[#This Row],[Rating]],Mapping!$B$2:$B$6,Mapping!$C$2:$C$6)</f>
        <v>3</v>
      </c>
    </row>
    <row r="75" spans="1:11" x14ac:dyDescent="0.3">
      <c r="A75" t="s">
        <v>45</v>
      </c>
      <c r="B75" t="s">
        <v>15</v>
      </c>
      <c r="C75">
        <v>30</v>
      </c>
      <c r="D75" t="s">
        <v>16</v>
      </c>
      <c r="E75" s="6">
        <v>44701</v>
      </c>
      <c r="F75" t="s">
        <v>9</v>
      </c>
      <c r="G75" s="24">
        <v>67950</v>
      </c>
      <c r="H75" t="s">
        <v>207</v>
      </c>
      <c r="I75" s="7">
        <f ca="1">(TODAY()-staff[[#This Row],[Date Joined]])/365</f>
        <v>2.7287671232876711</v>
      </c>
      <c r="J75" s="23">
        <f ca="1">ROUNDUP(IF(staff[[#This Row],[Tenure]]&gt;2,3%,2%)*staff[[#This Row],[Salary]],0)</f>
        <v>2039</v>
      </c>
      <c r="K75">
        <f>_xlfn.XLOOKUP(staff[[#This Row],[Rating]],Mapping!$B$2:$B$6,Mapping!$C$2:$C$6)</f>
        <v>3</v>
      </c>
    </row>
    <row r="76" spans="1:11" x14ac:dyDescent="0.3">
      <c r="A76" t="s">
        <v>184</v>
      </c>
      <c r="B76" t="s">
        <v>8</v>
      </c>
      <c r="C76">
        <v>20</v>
      </c>
      <c r="D76" t="s">
        <v>24</v>
      </c>
      <c r="E76" s="6">
        <v>44476</v>
      </c>
      <c r="F76" t="s">
        <v>19</v>
      </c>
      <c r="G76" s="24">
        <v>68900</v>
      </c>
      <c r="H76" t="s">
        <v>205</v>
      </c>
      <c r="I76" s="7">
        <f ca="1">(TODAY()-staff[[#This Row],[Date Joined]])/365</f>
        <v>3.3452054794520549</v>
      </c>
      <c r="J76" s="23">
        <f ca="1">ROUNDUP(IF(staff[[#This Row],[Tenure]]&gt;2,3%,2%)*staff[[#This Row],[Salary]],0)</f>
        <v>2067</v>
      </c>
      <c r="K76">
        <f>_xlfn.XLOOKUP(staff[[#This Row],[Rating]],Mapping!$B$2:$B$6,Mapping!$C$2:$C$6)</f>
        <v>2</v>
      </c>
    </row>
    <row r="77" spans="1:11" x14ac:dyDescent="0.3">
      <c r="A77" t="s">
        <v>91</v>
      </c>
      <c r="B77" t="s">
        <v>8</v>
      </c>
      <c r="C77">
        <v>20</v>
      </c>
      <c r="D77" t="s">
        <v>24</v>
      </c>
      <c r="E77" s="6">
        <v>44537</v>
      </c>
      <c r="F77" t="s">
        <v>19</v>
      </c>
      <c r="G77" s="24">
        <v>68900</v>
      </c>
      <c r="H77" t="s">
        <v>207</v>
      </c>
      <c r="I77" s="7">
        <f ca="1">(TODAY()-staff[[#This Row],[Date Joined]])/365</f>
        <v>3.1780821917808217</v>
      </c>
      <c r="J77" s="23">
        <f ca="1">ROUNDUP(IF(staff[[#This Row],[Tenure]]&gt;2,3%,2%)*staff[[#This Row],[Salary]],0)</f>
        <v>2067</v>
      </c>
      <c r="K77">
        <f>_xlfn.XLOOKUP(staff[[#This Row],[Rating]],Mapping!$B$2:$B$6,Mapping!$C$2:$C$6)</f>
        <v>2</v>
      </c>
    </row>
    <row r="78" spans="1:11" x14ac:dyDescent="0.3">
      <c r="A78" t="s">
        <v>190</v>
      </c>
      <c r="B78" t="s">
        <v>15</v>
      </c>
      <c r="C78">
        <v>37</v>
      </c>
      <c r="D78" t="s">
        <v>16</v>
      </c>
      <c r="E78" s="6">
        <v>44640</v>
      </c>
      <c r="F78" t="s">
        <v>12</v>
      </c>
      <c r="G78" s="24">
        <v>69070</v>
      </c>
      <c r="H78" t="s">
        <v>205</v>
      </c>
      <c r="I78" s="7">
        <f ca="1">(TODAY()-staff[[#This Row],[Date Joined]])/365</f>
        <v>2.8958904109589043</v>
      </c>
      <c r="J78" s="23">
        <f ca="1">ROUNDUP(IF(staff[[#This Row],[Tenure]]&gt;2,3%,2%)*staff[[#This Row],[Salary]],0)</f>
        <v>2073</v>
      </c>
      <c r="K78">
        <f>_xlfn.XLOOKUP(staff[[#This Row],[Rating]],Mapping!$B$2:$B$6,Mapping!$C$2:$C$6)</f>
        <v>3</v>
      </c>
    </row>
    <row r="79" spans="1:11" x14ac:dyDescent="0.3">
      <c r="A79" t="s">
        <v>97</v>
      </c>
      <c r="B79" t="s">
        <v>15</v>
      </c>
      <c r="C79">
        <v>37</v>
      </c>
      <c r="D79" t="s">
        <v>16</v>
      </c>
      <c r="E79" s="6">
        <v>44701</v>
      </c>
      <c r="F79" t="s">
        <v>12</v>
      </c>
      <c r="G79" s="24">
        <v>69070</v>
      </c>
      <c r="H79" t="s">
        <v>207</v>
      </c>
      <c r="I79" s="7">
        <f ca="1">(TODAY()-staff[[#This Row],[Date Joined]])/365</f>
        <v>2.7287671232876711</v>
      </c>
      <c r="J79" s="23">
        <f ca="1">ROUNDUP(IF(staff[[#This Row],[Tenure]]&gt;2,3%,2%)*staff[[#This Row],[Salary]],0)</f>
        <v>2073</v>
      </c>
      <c r="K79">
        <f>_xlfn.XLOOKUP(staff[[#This Row],[Rating]],Mapping!$B$2:$B$6,Mapping!$C$2:$C$6)</f>
        <v>3</v>
      </c>
    </row>
    <row r="80" spans="1:11" x14ac:dyDescent="0.3">
      <c r="A80" t="s">
        <v>119</v>
      </c>
      <c r="B80" t="s">
        <v>15</v>
      </c>
      <c r="C80">
        <v>30</v>
      </c>
      <c r="D80" t="s">
        <v>16</v>
      </c>
      <c r="E80" s="6">
        <v>44214</v>
      </c>
      <c r="F80" t="s">
        <v>12</v>
      </c>
      <c r="G80" s="24">
        <v>69120</v>
      </c>
      <c r="H80" t="s">
        <v>205</v>
      </c>
      <c r="I80" s="7">
        <f ca="1">(TODAY()-staff[[#This Row],[Date Joined]])/365</f>
        <v>4.0630136986301366</v>
      </c>
      <c r="J80" s="23">
        <f ca="1">ROUNDUP(IF(staff[[#This Row],[Tenure]]&gt;2,3%,2%)*staff[[#This Row],[Salary]],0)</f>
        <v>2074</v>
      </c>
      <c r="K80">
        <f>_xlfn.XLOOKUP(staff[[#This Row],[Rating]],Mapping!$B$2:$B$6,Mapping!$C$2:$C$6)</f>
        <v>3</v>
      </c>
    </row>
    <row r="81" spans="1:11" x14ac:dyDescent="0.3">
      <c r="A81" t="s">
        <v>25</v>
      </c>
      <c r="B81" t="s">
        <v>15</v>
      </c>
      <c r="C81">
        <v>30</v>
      </c>
      <c r="D81" t="s">
        <v>16</v>
      </c>
      <c r="E81" s="6">
        <v>44273</v>
      </c>
      <c r="F81" t="s">
        <v>12</v>
      </c>
      <c r="G81" s="24">
        <v>69120</v>
      </c>
      <c r="H81" t="s">
        <v>207</v>
      </c>
      <c r="I81" s="7">
        <f ca="1">(TODAY()-staff[[#This Row],[Date Joined]])/365</f>
        <v>3.9013698630136986</v>
      </c>
      <c r="J81" s="23">
        <f ca="1">ROUNDUP(IF(staff[[#This Row],[Tenure]]&gt;2,3%,2%)*staff[[#This Row],[Salary]],0)</f>
        <v>2074</v>
      </c>
      <c r="K81">
        <f>_xlfn.XLOOKUP(staff[[#This Row],[Rating]],Mapping!$B$2:$B$6,Mapping!$C$2:$C$6)</f>
        <v>3</v>
      </c>
    </row>
    <row r="82" spans="1:11" x14ac:dyDescent="0.3">
      <c r="A82" t="s">
        <v>159</v>
      </c>
      <c r="B82" t="s">
        <v>15</v>
      </c>
      <c r="C82">
        <v>30</v>
      </c>
      <c r="D82" t="s">
        <v>16</v>
      </c>
      <c r="E82" s="6">
        <v>44789</v>
      </c>
      <c r="F82" t="s">
        <v>12</v>
      </c>
      <c r="G82" s="24">
        <v>69710</v>
      </c>
      <c r="H82" t="s">
        <v>205</v>
      </c>
      <c r="I82" s="7">
        <f ca="1">(TODAY()-staff[[#This Row],[Date Joined]])/365</f>
        <v>2.4876712328767123</v>
      </c>
      <c r="J82" s="23">
        <f ca="1">ROUNDUP(IF(staff[[#This Row],[Tenure]]&gt;2,3%,2%)*staff[[#This Row],[Salary]],0)</f>
        <v>2092</v>
      </c>
      <c r="K82">
        <f>_xlfn.XLOOKUP(staff[[#This Row],[Rating]],Mapping!$B$2:$B$6,Mapping!$C$2:$C$6)</f>
        <v>3</v>
      </c>
    </row>
    <row r="83" spans="1:11" x14ac:dyDescent="0.3">
      <c r="A83" t="s">
        <v>67</v>
      </c>
      <c r="B83" t="s">
        <v>15</v>
      </c>
      <c r="C83">
        <v>30</v>
      </c>
      <c r="D83" t="s">
        <v>16</v>
      </c>
      <c r="E83" s="6">
        <v>44850</v>
      </c>
      <c r="F83" t="s">
        <v>12</v>
      </c>
      <c r="G83" s="24">
        <v>69710</v>
      </c>
      <c r="H83" t="s">
        <v>207</v>
      </c>
      <c r="I83" s="7">
        <f ca="1">(TODAY()-staff[[#This Row],[Date Joined]])/365</f>
        <v>2.3205479452054796</v>
      </c>
      <c r="J83" s="23">
        <f ca="1">ROUNDUP(IF(staff[[#This Row],[Tenure]]&gt;2,3%,2%)*staff[[#This Row],[Salary]],0)</f>
        <v>2092</v>
      </c>
      <c r="K83">
        <f>_xlfn.XLOOKUP(staff[[#This Row],[Rating]],Mapping!$B$2:$B$6,Mapping!$C$2:$C$6)</f>
        <v>3</v>
      </c>
    </row>
    <row r="84" spans="1:11" x14ac:dyDescent="0.3">
      <c r="A84" t="s">
        <v>183</v>
      </c>
      <c r="B84" t="s">
        <v>15</v>
      </c>
      <c r="C84">
        <v>42</v>
      </c>
      <c r="D84" t="s">
        <v>24</v>
      </c>
      <c r="E84" s="6">
        <v>44670</v>
      </c>
      <c r="F84" t="s">
        <v>21</v>
      </c>
      <c r="G84" s="24">
        <v>70270</v>
      </c>
      <c r="H84" t="s">
        <v>205</v>
      </c>
      <c r="I84" s="7">
        <f ca="1">(TODAY()-staff[[#This Row],[Date Joined]])/365</f>
        <v>2.8136986301369862</v>
      </c>
      <c r="J84" s="23">
        <f ca="1">ROUNDUP(IF(staff[[#This Row],[Tenure]]&gt;2,3%,2%)*staff[[#This Row],[Salary]],0)</f>
        <v>2109</v>
      </c>
      <c r="K84">
        <f>_xlfn.XLOOKUP(staff[[#This Row],[Rating]],Mapping!$B$2:$B$6,Mapping!$C$2:$C$6)</f>
        <v>2</v>
      </c>
    </row>
    <row r="85" spans="1:11" x14ac:dyDescent="0.3">
      <c r="A85" t="s">
        <v>90</v>
      </c>
      <c r="B85" t="s">
        <v>15</v>
      </c>
      <c r="C85">
        <v>42</v>
      </c>
      <c r="D85" t="s">
        <v>24</v>
      </c>
      <c r="E85" s="6">
        <v>44731</v>
      </c>
      <c r="F85" t="s">
        <v>21</v>
      </c>
      <c r="G85" s="24">
        <v>70270</v>
      </c>
      <c r="H85" t="s">
        <v>207</v>
      </c>
      <c r="I85" s="7">
        <f ca="1">(TODAY()-staff[[#This Row],[Date Joined]])/365</f>
        <v>2.6465753424657534</v>
      </c>
      <c r="J85" s="23">
        <f ca="1">ROUNDUP(IF(staff[[#This Row],[Tenure]]&gt;2,3%,2%)*staff[[#This Row],[Salary]],0)</f>
        <v>2109</v>
      </c>
      <c r="K85">
        <f>_xlfn.XLOOKUP(staff[[#This Row],[Rating]],Mapping!$B$2:$B$6,Mapping!$C$2:$C$6)</f>
        <v>2</v>
      </c>
    </row>
    <row r="86" spans="1:11" x14ac:dyDescent="0.3">
      <c r="A86" t="s">
        <v>162</v>
      </c>
      <c r="B86" t="s">
        <v>15</v>
      </c>
      <c r="C86">
        <v>46</v>
      </c>
      <c r="D86" t="s">
        <v>16</v>
      </c>
      <c r="E86" s="6">
        <v>44697</v>
      </c>
      <c r="F86" t="s">
        <v>9</v>
      </c>
      <c r="G86" s="24">
        <v>70610</v>
      </c>
      <c r="H86" t="s">
        <v>205</v>
      </c>
      <c r="I86" s="7">
        <f ca="1">(TODAY()-staff[[#This Row],[Date Joined]])/365</f>
        <v>2.7397260273972601</v>
      </c>
      <c r="J86" s="23">
        <f ca="1">ROUNDUP(IF(staff[[#This Row],[Tenure]]&gt;2,3%,2%)*staff[[#This Row],[Salary]],0)</f>
        <v>2119</v>
      </c>
      <c r="K86">
        <f>_xlfn.XLOOKUP(staff[[#This Row],[Rating]],Mapping!$B$2:$B$6,Mapping!$C$2:$C$6)</f>
        <v>3</v>
      </c>
    </row>
    <row r="87" spans="1:11" x14ac:dyDescent="0.3">
      <c r="A87" t="s">
        <v>70</v>
      </c>
      <c r="B87" t="s">
        <v>15</v>
      </c>
      <c r="C87">
        <v>46</v>
      </c>
      <c r="D87" t="s">
        <v>16</v>
      </c>
      <c r="E87" s="6">
        <v>44758</v>
      </c>
      <c r="F87" t="s">
        <v>9</v>
      </c>
      <c r="G87" s="24">
        <v>70610</v>
      </c>
      <c r="H87" t="s">
        <v>207</v>
      </c>
      <c r="I87" s="7">
        <f ca="1">(TODAY()-staff[[#This Row],[Date Joined]])/365</f>
        <v>2.5726027397260274</v>
      </c>
      <c r="J87" s="23">
        <f ca="1">ROUNDUP(IF(staff[[#This Row],[Tenure]]&gt;2,3%,2%)*staff[[#This Row],[Salary]],0)</f>
        <v>2119</v>
      </c>
      <c r="K87">
        <f>_xlfn.XLOOKUP(staff[[#This Row],[Rating]],Mapping!$B$2:$B$6,Mapping!$C$2:$C$6)</f>
        <v>3</v>
      </c>
    </row>
    <row r="88" spans="1:11" x14ac:dyDescent="0.3">
      <c r="A88" t="s">
        <v>187</v>
      </c>
      <c r="B88" t="s">
        <v>15</v>
      </c>
      <c r="C88">
        <v>36</v>
      </c>
      <c r="D88" t="s">
        <v>16</v>
      </c>
      <c r="E88" s="6">
        <v>44272</v>
      </c>
      <c r="F88" t="s">
        <v>21</v>
      </c>
      <c r="G88" s="24">
        <v>71380</v>
      </c>
      <c r="H88" t="s">
        <v>205</v>
      </c>
      <c r="I88" s="7">
        <f ca="1">(TODAY()-staff[[#This Row],[Date Joined]])/365</f>
        <v>3.904109589041096</v>
      </c>
      <c r="J88" s="23">
        <f ca="1">ROUNDUP(IF(staff[[#This Row],[Tenure]]&gt;2,3%,2%)*staff[[#This Row],[Salary]],0)</f>
        <v>2142</v>
      </c>
      <c r="K88">
        <f>_xlfn.XLOOKUP(staff[[#This Row],[Rating]],Mapping!$B$2:$B$6,Mapping!$C$2:$C$6)</f>
        <v>3</v>
      </c>
    </row>
    <row r="89" spans="1:11" x14ac:dyDescent="0.3">
      <c r="A89" t="s">
        <v>94</v>
      </c>
      <c r="B89" t="s">
        <v>15</v>
      </c>
      <c r="C89">
        <v>36</v>
      </c>
      <c r="D89" t="s">
        <v>16</v>
      </c>
      <c r="E89" s="6">
        <v>44333</v>
      </c>
      <c r="F89" t="s">
        <v>21</v>
      </c>
      <c r="G89" s="24">
        <v>71380</v>
      </c>
      <c r="H89" t="s">
        <v>207</v>
      </c>
      <c r="I89" s="7">
        <f ca="1">(TODAY()-staff[[#This Row],[Date Joined]])/365</f>
        <v>3.7369863013698632</v>
      </c>
      <c r="J89" s="23">
        <f ca="1">ROUNDUP(IF(staff[[#This Row],[Tenure]]&gt;2,3%,2%)*staff[[#This Row],[Salary]],0)</f>
        <v>2142</v>
      </c>
      <c r="K89">
        <f>_xlfn.XLOOKUP(staff[[#This Row],[Rating]],Mapping!$B$2:$B$6,Mapping!$C$2:$C$6)</f>
        <v>3</v>
      </c>
    </row>
    <row r="90" spans="1:11" x14ac:dyDescent="0.3">
      <c r="A90" t="s">
        <v>115</v>
      </c>
      <c r="B90" t="s">
        <v>15</v>
      </c>
      <c r="C90">
        <v>33</v>
      </c>
      <c r="D90" t="s">
        <v>16</v>
      </c>
      <c r="E90" s="6">
        <v>44324</v>
      </c>
      <c r="F90" t="s">
        <v>19</v>
      </c>
      <c r="G90" s="24">
        <v>74550</v>
      </c>
      <c r="H90" t="s">
        <v>205</v>
      </c>
      <c r="I90" s="7">
        <f ca="1">(TODAY()-staff[[#This Row],[Date Joined]])/365</f>
        <v>3.7616438356164386</v>
      </c>
      <c r="J90" s="23">
        <f ca="1">ROUNDUP(IF(staff[[#This Row],[Tenure]]&gt;2,3%,2%)*staff[[#This Row],[Salary]],0)</f>
        <v>2237</v>
      </c>
      <c r="K90">
        <f>_xlfn.XLOOKUP(staff[[#This Row],[Rating]],Mapping!$B$2:$B$6,Mapping!$C$2:$C$6)</f>
        <v>3</v>
      </c>
    </row>
    <row r="91" spans="1:11" x14ac:dyDescent="0.3">
      <c r="A91" t="s">
        <v>18</v>
      </c>
      <c r="B91" t="s">
        <v>15</v>
      </c>
      <c r="C91">
        <v>33</v>
      </c>
      <c r="D91" t="s">
        <v>16</v>
      </c>
      <c r="E91" s="6">
        <v>44385</v>
      </c>
      <c r="F91" t="s">
        <v>19</v>
      </c>
      <c r="G91" s="24">
        <v>74550</v>
      </c>
      <c r="H91" t="s">
        <v>207</v>
      </c>
      <c r="I91" s="7">
        <f ca="1">(TODAY()-staff[[#This Row],[Date Joined]])/365</f>
        <v>3.5945205479452054</v>
      </c>
      <c r="J91" s="23">
        <f ca="1">ROUNDUP(IF(staff[[#This Row],[Tenure]]&gt;2,3%,2%)*staff[[#This Row],[Salary]],0)</f>
        <v>2237</v>
      </c>
      <c r="K91">
        <f>_xlfn.XLOOKUP(staff[[#This Row],[Rating]],Mapping!$B$2:$B$6,Mapping!$C$2:$C$6)</f>
        <v>3</v>
      </c>
    </row>
    <row r="92" spans="1:11" x14ac:dyDescent="0.3">
      <c r="A92" t="s">
        <v>111</v>
      </c>
      <c r="B92" t="s">
        <v>8</v>
      </c>
      <c r="C92">
        <v>42</v>
      </c>
      <c r="D92" t="s">
        <v>10</v>
      </c>
      <c r="E92" s="6">
        <v>44718</v>
      </c>
      <c r="F92" t="s">
        <v>9</v>
      </c>
      <c r="G92" s="24">
        <v>75000</v>
      </c>
      <c r="H92" t="s">
        <v>205</v>
      </c>
      <c r="I92" s="7">
        <f ca="1">(TODAY()-staff[[#This Row],[Date Joined]])/365</f>
        <v>2.6821917808219178</v>
      </c>
      <c r="J92" s="23">
        <f ca="1">ROUNDUP(IF(staff[[#This Row],[Tenure]]&gt;2,3%,2%)*staff[[#This Row],[Salary]],0)</f>
        <v>2250</v>
      </c>
      <c r="K92">
        <f>_xlfn.XLOOKUP(staff[[#This Row],[Rating]],Mapping!$B$2:$B$6,Mapping!$C$2:$C$6)</f>
        <v>5</v>
      </c>
    </row>
    <row r="93" spans="1:11" x14ac:dyDescent="0.3">
      <c r="A93" t="s">
        <v>7</v>
      </c>
      <c r="B93" t="s">
        <v>8</v>
      </c>
      <c r="C93">
        <v>42</v>
      </c>
      <c r="D93" t="s">
        <v>10</v>
      </c>
      <c r="E93" s="6">
        <v>44779</v>
      </c>
      <c r="F93" t="s">
        <v>9</v>
      </c>
      <c r="G93" s="24">
        <v>75000</v>
      </c>
      <c r="H93" t="s">
        <v>207</v>
      </c>
      <c r="I93" s="7">
        <f ca="1">(TODAY()-staff[[#This Row],[Date Joined]])/365</f>
        <v>2.515068493150685</v>
      </c>
      <c r="J93" s="23">
        <f ca="1">ROUNDUP(IF(staff[[#This Row],[Tenure]]&gt;2,3%,2%)*staff[[#This Row],[Salary]],0)</f>
        <v>2250</v>
      </c>
      <c r="K93">
        <f>_xlfn.XLOOKUP(staff[[#This Row],[Rating]],Mapping!$B$2:$B$6,Mapping!$C$2:$C$6)</f>
        <v>5</v>
      </c>
    </row>
    <row r="94" spans="1:11" x14ac:dyDescent="0.3">
      <c r="A94" t="s">
        <v>188</v>
      </c>
      <c r="B94" t="s">
        <v>8</v>
      </c>
      <c r="C94">
        <v>33</v>
      </c>
      <c r="D94" t="s">
        <v>16</v>
      </c>
      <c r="E94" s="6">
        <v>44253</v>
      </c>
      <c r="F94" t="s">
        <v>12</v>
      </c>
      <c r="G94" s="24">
        <v>75280</v>
      </c>
      <c r="H94" t="s">
        <v>205</v>
      </c>
      <c r="I94" s="7">
        <f ca="1">(TODAY()-staff[[#This Row],[Date Joined]])/365</f>
        <v>3.956164383561644</v>
      </c>
      <c r="J94" s="23">
        <f ca="1">ROUNDUP(IF(staff[[#This Row],[Tenure]]&gt;2,3%,2%)*staff[[#This Row],[Salary]],0)</f>
        <v>2259</v>
      </c>
      <c r="K94">
        <f>_xlfn.XLOOKUP(staff[[#This Row],[Rating]],Mapping!$B$2:$B$6,Mapping!$C$2:$C$6)</f>
        <v>3</v>
      </c>
    </row>
    <row r="95" spans="1:11" x14ac:dyDescent="0.3">
      <c r="A95" t="s">
        <v>95</v>
      </c>
      <c r="B95" t="s">
        <v>8</v>
      </c>
      <c r="C95">
        <v>33</v>
      </c>
      <c r="D95" t="s">
        <v>16</v>
      </c>
      <c r="E95" s="6">
        <v>44312</v>
      </c>
      <c r="F95" t="s">
        <v>12</v>
      </c>
      <c r="G95" s="24">
        <v>75280</v>
      </c>
      <c r="H95" t="s">
        <v>207</v>
      </c>
      <c r="I95" s="7">
        <f ca="1">(TODAY()-staff[[#This Row],[Date Joined]])/365</f>
        <v>3.7945205479452055</v>
      </c>
      <c r="J95" s="23">
        <f ca="1">ROUNDUP(IF(staff[[#This Row],[Tenure]]&gt;2,3%,2%)*staff[[#This Row],[Salary]],0)</f>
        <v>2259</v>
      </c>
      <c r="K95">
        <f>_xlfn.XLOOKUP(staff[[#This Row],[Rating]],Mapping!$B$2:$B$6,Mapping!$C$2:$C$6)</f>
        <v>3</v>
      </c>
    </row>
    <row r="96" spans="1:11" x14ac:dyDescent="0.3">
      <c r="A96" t="s">
        <v>135</v>
      </c>
      <c r="B96" t="s">
        <v>8</v>
      </c>
      <c r="C96">
        <v>33</v>
      </c>
      <c r="D96" t="s">
        <v>42</v>
      </c>
      <c r="E96" s="6">
        <v>44313</v>
      </c>
      <c r="F96" t="s">
        <v>12</v>
      </c>
      <c r="G96" s="24">
        <v>75480</v>
      </c>
      <c r="H96" t="s">
        <v>205</v>
      </c>
      <c r="I96" s="7">
        <f ca="1">(TODAY()-staff[[#This Row],[Date Joined]])/365</f>
        <v>3.7917808219178082</v>
      </c>
      <c r="J96" s="23">
        <f ca="1">ROUNDUP(IF(staff[[#This Row],[Tenure]]&gt;2,3%,2%)*staff[[#This Row],[Salary]],0)</f>
        <v>2265</v>
      </c>
      <c r="K96">
        <f>_xlfn.XLOOKUP(staff[[#This Row],[Rating]],Mapping!$B$2:$B$6,Mapping!$C$2:$C$6)</f>
        <v>1</v>
      </c>
    </row>
    <row r="97" spans="1:11" x14ac:dyDescent="0.3">
      <c r="A97" t="s">
        <v>41</v>
      </c>
      <c r="B97" t="s">
        <v>8</v>
      </c>
      <c r="C97">
        <v>33</v>
      </c>
      <c r="D97" t="s">
        <v>42</v>
      </c>
      <c r="E97" s="6">
        <v>44374</v>
      </c>
      <c r="F97" t="s">
        <v>12</v>
      </c>
      <c r="G97" s="24">
        <v>75480</v>
      </c>
      <c r="H97" t="s">
        <v>207</v>
      </c>
      <c r="I97" s="7">
        <f ca="1">(TODAY()-staff[[#This Row],[Date Joined]])/365</f>
        <v>3.6246575342465754</v>
      </c>
      <c r="J97" s="23">
        <f ca="1">ROUNDUP(IF(staff[[#This Row],[Tenure]]&gt;2,3%,2%)*staff[[#This Row],[Salary]],0)</f>
        <v>2265</v>
      </c>
      <c r="K97">
        <f>_xlfn.XLOOKUP(staff[[#This Row],[Rating]],Mapping!$B$2:$B$6,Mapping!$C$2:$C$6)</f>
        <v>1</v>
      </c>
    </row>
    <row r="98" spans="1:11" x14ac:dyDescent="0.3">
      <c r="A98" t="s">
        <v>170</v>
      </c>
      <c r="B98" t="s">
        <v>15</v>
      </c>
      <c r="C98">
        <v>21</v>
      </c>
      <c r="D98" t="s">
        <v>16</v>
      </c>
      <c r="E98" s="6">
        <v>44180</v>
      </c>
      <c r="F98" t="s">
        <v>56</v>
      </c>
      <c r="G98" s="24">
        <v>75880</v>
      </c>
      <c r="H98" t="s">
        <v>205</v>
      </c>
      <c r="I98" s="7">
        <f ca="1">(TODAY()-staff[[#This Row],[Date Joined]])/365</f>
        <v>4.1561643835616442</v>
      </c>
      <c r="J98" s="23">
        <f ca="1">ROUNDUP(IF(staff[[#This Row],[Tenure]]&gt;2,3%,2%)*staff[[#This Row],[Salary]],0)</f>
        <v>2277</v>
      </c>
      <c r="K98">
        <f>_xlfn.XLOOKUP(staff[[#This Row],[Rating]],Mapping!$B$2:$B$6,Mapping!$C$2:$C$6)</f>
        <v>3</v>
      </c>
    </row>
    <row r="99" spans="1:11" x14ac:dyDescent="0.3">
      <c r="A99" t="s">
        <v>78</v>
      </c>
      <c r="B99" t="s">
        <v>15</v>
      </c>
      <c r="C99">
        <v>21</v>
      </c>
      <c r="D99" t="s">
        <v>16</v>
      </c>
      <c r="E99" s="6">
        <v>44242</v>
      </c>
      <c r="F99" t="s">
        <v>56</v>
      </c>
      <c r="G99" s="24">
        <v>75880</v>
      </c>
      <c r="H99" t="s">
        <v>207</v>
      </c>
      <c r="I99" s="7">
        <f ca="1">(TODAY()-staff[[#This Row],[Date Joined]])/365</f>
        <v>3.9863013698630136</v>
      </c>
      <c r="J99" s="23">
        <f ca="1">ROUNDUP(IF(staff[[#This Row],[Tenure]]&gt;2,3%,2%)*staff[[#This Row],[Salary]],0)</f>
        <v>2277</v>
      </c>
      <c r="K99">
        <f>_xlfn.XLOOKUP(staff[[#This Row],[Rating]],Mapping!$B$2:$B$6,Mapping!$C$2:$C$6)</f>
        <v>3</v>
      </c>
    </row>
    <row r="100" spans="1:11" x14ac:dyDescent="0.3">
      <c r="A100" t="s">
        <v>129</v>
      </c>
      <c r="B100" t="s">
        <v>8</v>
      </c>
      <c r="C100">
        <v>28</v>
      </c>
      <c r="D100" t="s">
        <v>16</v>
      </c>
      <c r="E100" s="6">
        <v>44124</v>
      </c>
      <c r="F100" t="s">
        <v>21</v>
      </c>
      <c r="G100" s="24">
        <v>75970</v>
      </c>
      <c r="H100" t="s">
        <v>205</v>
      </c>
      <c r="I100" s="7">
        <f ca="1">(TODAY()-staff[[#This Row],[Date Joined]])/365</f>
        <v>4.3095890410958901</v>
      </c>
      <c r="J100" s="23">
        <f ca="1">ROUNDUP(IF(staff[[#This Row],[Tenure]]&gt;2,3%,2%)*staff[[#This Row],[Salary]],0)</f>
        <v>2280</v>
      </c>
      <c r="K100">
        <f>_xlfn.XLOOKUP(staff[[#This Row],[Rating]],Mapping!$B$2:$B$6,Mapping!$C$2:$C$6)</f>
        <v>3</v>
      </c>
    </row>
    <row r="101" spans="1:11" x14ac:dyDescent="0.3">
      <c r="A101" t="s">
        <v>35</v>
      </c>
      <c r="B101" t="s">
        <v>8</v>
      </c>
      <c r="C101">
        <v>28</v>
      </c>
      <c r="D101" t="s">
        <v>16</v>
      </c>
      <c r="E101" s="6">
        <v>44185</v>
      </c>
      <c r="F101" t="s">
        <v>21</v>
      </c>
      <c r="G101" s="24">
        <v>75970</v>
      </c>
      <c r="H101" t="s">
        <v>207</v>
      </c>
      <c r="I101" s="7">
        <f ca="1">(TODAY()-staff[[#This Row],[Date Joined]])/365</f>
        <v>4.1424657534246574</v>
      </c>
      <c r="J101" s="23">
        <f ca="1">ROUNDUP(IF(staff[[#This Row],[Tenure]]&gt;2,3%,2%)*staff[[#This Row],[Salary]],0)</f>
        <v>2280</v>
      </c>
      <c r="K101">
        <f>_xlfn.XLOOKUP(staff[[#This Row],[Rating]],Mapping!$B$2:$B$6,Mapping!$C$2:$C$6)</f>
        <v>3</v>
      </c>
    </row>
    <row r="102" spans="1:11" x14ac:dyDescent="0.3">
      <c r="A102" t="s">
        <v>154</v>
      </c>
      <c r="B102" t="s">
        <v>8</v>
      </c>
      <c r="C102">
        <v>22</v>
      </c>
      <c r="D102" t="s">
        <v>13</v>
      </c>
      <c r="E102" s="6">
        <v>44388</v>
      </c>
      <c r="F102" t="s">
        <v>9</v>
      </c>
      <c r="G102" s="24">
        <v>76900</v>
      </c>
      <c r="H102" t="s">
        <v>205</v>
      </c>
      <c r="I102" s="7">
        <f ca="1">(TODAY()-staff[[#This Row],[Date Joined]])/365</f>
        <v>3.5863013698630137</v>
      </c>
      <c r="J102" s="23">
        <f ca="1">ROUNDUP(IF(staff[[#This Row],[Tenure]]&gt;2,3%,2%)*staff[[#This Row],[Salary]],0)</f>
        <v>2307</v>
      </c>
      <c r="K102">
        <f>_xlfn.XLOOKUP(staff[[#This Row],[Rating]],Mapping!$B$2:$B$6,Mapping!$C$2:$C$6)</f>
        <v>4</v>
      </c>
    </row>
    <row r="103" spans="1:11" x14ac:dyDescent="0.3">
      <c r="A103" t="s">
        <v>62</v>
      </c>
      <c r="B103" t="s">
        <v>8</v>
      </c>
      <c r="C103">
        <v>22</v>
      </c>
      <c r="D103" t="s">
        <v>13</v>
      </c>
      <c r="E103" s="6">
        <v>44450</v>
      </c>
      <c r="F103" t="s">
        <v>9</v>
      </c>
      <c r="G103" s="24">
        <v>76900</v>
      </c>
      <c r="H103" t="s">
        <v>207</v>
      </c>
      <c r="I103" s="7">
        <f ca="1">(TODAY()-staff[[#This Row],[Date Joined]])/365</f>
        <v>3.4164383561643836</v>
      </c>
      <c r="J103" s="23">
        <f ca="1">ROUNDUP(IF(staff[[#This Row],[Tenure]]&gt;2,3%,2%)*staff[[#This Row],[Salary]],0)</f>
        <v>2307</v>
      </c>
      <c r="K103">
        <f>_xlfn.XLOOKUP(staff[[#This Row],[Rating]],Mapping!$B$2:$B$6,Mapping!$C$2:$C$6)</f>
        <v>4</v>
      </c>
    </row>
    <row r="104" spans="1:11" x14ac:dyDescent="0.3">
      <c r="A104" t="s">
        <v>164</v>
      </c>
      <c r="B104" t="s">
        <v>8</v>
      </c>
      <c r="C104">
        <v>36</v>
      </c>
      <c r="D104" t="s">
        <v>16</v>
      </c>
      <c r="E104" s="6">
        <v>44468</v>
      </c>
      <c r="F104" t="s">
        <v>9</v>
      </c>
      <c r="G104" s="24">
        <v>78390</v>
      </c>
      <c r="H104" t="s">
        <v>205</v>
      </c>
      <c r="I104" s="7">
        <f ca="1">(TODAY()-staff[[#This Row],[Date Joined]])/365</f>
        <v>3.3671232876712329</v>
      </c>
      <c r="J104" s="23">
        <f ca="1">ROUNDUP(IF(staff[[#This Row],[Tenure]]&gt;2,3%,2%)*staff[[#This Row],[Salary]],0)</f>
        <v>2352</v>
      </c>
      <c r="K104">
        <f>_xlfn.XLOOKUP(staff[[#This Row],[Rating]],Mapping!$B$2:$B$6,Mapping!$C$2:$C$6)</f>
        <v>3</v>
      </c>
    </row>
    <row r="105" spans="1:11" x14ac:dyDescent="0.3">
      <c r="A105" t="s">
        <v>72</v>
      </c>
      <c r="B105" t="s">
        <v>8</v>
      </c>
      <c r="C105">
        <v>36</v>
      </c>
      <c r="D105" t="s">
        <v>16</v>
      </c>
      <c r="E105" s="6">
        <v>44529</v>
      </c>
      <c r="F105" t="s">
        <v>9</v>
      </c>
      <c r="G105" s="24">
        <v>78390</v>
      </c>
      <c r="H105" t="s">
        <v>207</v>
      </c>
      <c r="I105" s="7">
        <f ca="1">(TODAY()-staff[[#This Row],[Date Joined]])/365</f>
        <v>3.2</v>
      </c>
      <c r="J105" s="23">
        <f ca="1">ROUNDUP(IF(staff[[#This Row],[Tenure]]&gt;2,3%,2%)*staff[[#This Row],[Salary]],0)</f>
        <v>2352</v>
      </c>
      <c r="K105">
        <f>_xlfn.XLOOKUP(staff[[#This Row],[Rating]],Mapping!$B$2:$B$6,Mapping!$C$2:$C$6)</f>
        <v>3</v>
      </c>
    </row>
    <row r="106" spans="1:11" x14ac:dyDescent="0.3">
      <c r="A106" t="s">
        <v>141</v>
      </c>
      <c r="B106" t="s">
        <v>8</v>
      </c>
      <c r="C106">
        <v>36</v>
      </c>
      <c r="D106" t="s">
        <v>16</v>
      </c>
      <c r="E106" s="6">
        <v>44433</v>
      </c>
      <c r="F106" t="s">
        <v>19</v>
      </c>
      <c r="G106" s="24">
        <v>78540</v>
      </c>
      <c r="H106" t="s">
        <v>205</v>
      </c>
      <c r="I106" s="7">
        <f ca="1">(TODAY()-staff[[#This Row],[Date Joined]])/365</f>
        <v>3.463013698630137</v>
      </c>
      <c r="J106" s="23">
        <f ca="1">ROUNDUP(IF(staff[[#This Row],[Tenure]]&gt;2,3%,2%)*staff[[#This Row],[Salary]],0)</f>
        <v>2357</v>
      </c>
      <c r="K106">
        <f>_xlfn.XLOOKUP(staff[[#This Row],[Rating]],Mapping!$B$2:$B$6,Mapping!$C$2:$C$6)</f>
        <v>3</v>
      </c>
    </row>
    <row r="107" spans="1:11" x14ac:dyDescent="0.3">
      <c r="A107" t="s">
        <v>48</v>
      </c>
      <c r="B107" t="s">
        <v>8</v>
      </c>
      <c r="C107">
        <v>36</v>
      </c>
      <c r="D107" t="s">
        <v>16</v>
      </c>
      <c r="E107" s="6">
        <v>44494</v>
      </c>
      <c r="F107" t="s">
        <v>19</v>
      </c>
      <c r="G107" s="24">
        <v>78540</v>
      </c>
      <c r="H107" t="s">
        <v>207</v>
      </c>
      <c r="I107" s="7">
        <f ca="1">(TODAY()-staff[[#This Row],[Date Joined]])/365</f>
        <v>3.2958904109589042</v>
      </c>
      <c r="J107" s="23">
        <f ca="1">ROUNDUP(IF(staff[[#This Row],[Tenure]]&gt;2,3%,2%)*staff[[#This Row],[Salary]],0)</f>
        <v>2357</v>
      </c>
      <c r="K107">
        <f>_xlfn.XLOOKUP(staff[[#This Row],[Rating]],Mapping!$B$2:$B$6,Mapping!$C$2:$C$6)</f>
        <v>3</v>
      </c>
    </row>
    <row r="108" spans="1:11" x14ac:dyDescent="0.3">
      <c r="A108" t="s">
        <v>197</v>
      </c>
      <c r="B108" t="s">
        <v>15</v>
      </c>
      <c r="C108">
        <v>20</v>
      </c>
      <c r="D108" t="s">
        <v>16</v>
      </c>
      <c r="E108" s="6">
        <v>44683</v>
      </c>
      <c r="F108" t="s">
        <v>9</v>
      </c>
      <c r="G108" s="24">
        <v>79570</v>
      </c>
      <c r="H108" t="s">
        <v>205</v>
      </c>
      <c r="I108" s="7">
        <f ca="1">(TODAY()-staff[[#This Row],[Date Joined]])/365</f>
        <v>2.7780821917808218</v>
      </c>
      <c r="J108" s="23">
        <f ca="1">ROUNDUP(IF(staff[[#This Row],[Tenure]]&gt;2,3%,2%)*staff[[#This Row],[Salary]],0)</f>
        <v>2388</v>
      </c>
      <c r="K108">
        <f>_xlfn.XLOOKUP(staff[[#This Row],[Rating]],Mapping!$B$2:$B$6,Mapping!$C$2:$C$6)</f>
        <v>3</v>
      </c>
    </row>
    <row r="109" spans="1:11" x14ac:dyDescent="0.3">
      <c r="A109" t="s">
        <v>104</v>
      </c>
      <c r="B109" t="s">
        <v>15</v>
      </c>
      <c r="C109">
        <v>20</v>
      </c>
      <c r="D109" t="s">
        <v>16</v>
      </c>
      <c r="E109" s="6">
        <v>44744</v>
      </c>
      <c r="F109" t="s">
        <v>9</v>
      </c>
      <c r="G109" s="24">
        <v>79570</v>
      </c>
      <c r="H109" t="s">
        <v>207</v>
      </c>
      <c r="I109" s="7">
        <f ca="1">(TODAY()-staff[[#This Row],[Date Joined]])/365</f>
        <v>2.6109589041095891</v>
      </c>
      <c r="J109" s="23">
        <f ca="1">ROUNDUP(IF(staff[[#This Row],[Tenure]]&gt;2,3%,2%)*staff[[#This Row],[Salary]],0)</f>
        <v>2388</v>
      </c>
      <c r="K109">
        <f>_xlfn.XLOOKUP(staff[[#This Row],[Rating]],Mapping!$B$2:$B$6,Mapping!$C$2:$C$6)</f>
        <v>3</v>
      </c>
    </row>
    <row r="110" spans="1:11" x14ac:dyDescent="0.3">
      <c r="A110" t="s">
        <v>133</v>
      </c>
      <c r="B110" t="s">
        <v>8</v>
      </c>
      <c r="C110">
        <v>25</v>
      </c>
      <c r="D110" t="s">
        <v>13</v>
      </c>
      <c r="E110" s="6">
        <v>44633</v>
      </c>
      <c r="F110" t="s">
        <v>12</v>
      </c>
      <c r="G110" s="24">
        <v>80700</v>
      </c>
      <c r="H110" t="s">
        <v>205</v>
      </c>
      <c r="I110" s="7">
        <f ca="1">(TODAY()-staff[[#This Row],[Date Joined]])/365</f>
        <v>2.9150684931506849</v>
      </c>
      <c r="J110" s="23">
        <f ca="1">ROUNDUP(IF(staff[[#This Row],[Tenure]]&gt;2,3%,2%)*staff[[#This Row],[Salary]],0)</f>
        <v>2421</v>
      </c>
      <c r="K110">
        <f>_xlfn.XLOOKUP(staff[[#This Row],[Rating]],Mapping!$B$2:$B$6,Mapping!$C$2:$C$6)</f>
        <v>4</v>
      </c>
    </row>
    <row r="111" spans="1:11" x14ac:dyDescent="0.3">
      <c r="A111" t="s">
        <v>39</v>
      </c>
      <c r="B111" t="s">
        <v>8</v>
      </c>
      <c r="C111">
        <v>25</v>
      </c>
      <c r="D111" t="s">
        <v>13</v>
      </c>
      <c r="E111" s="6">
        <v>44694</v>
      </c>
      <c r="F111" t="s">
        <v>12</v>
      </c>
      <c r="G111" s="24">
        <v>80700</v>
      </c>
      <c r="H111" t="s">
        <v>207</v>
      </c>
      <c r="I111" s="7">
        <f ca="1">(TODAY()-staff[[#This Row],[Date Joined]])/365</f>
        <v>2.7479452054794522</v>
      </c>
      <c r="J111" s="23">
        <f ca="1">ROUNDUP(IF(staff[[#This Row],[Tenure]]&gt;2,3%,2%)*staff[[#This Row],[Salary]],0)</f>
        <v>2421</v>
      </c>
      <c r="K111">
        <f>_xlfn.XLOOKUP(staff[[#This Row],[Rating]],Mapping!$B$2:$B$6,Mapping!$C$2:$C$6)</f>
        <v>4</v>
      </c>
    </row>
    <row r="112" spans="1:11" x14ac:dyDescent="0.3">
      <c r="A112" t="s">
        <v>185</v>
      </c>
      <c r="B112" t="s">
        <v>8</v>
      </c>
      <c r="C112">
        <v>27</v>
      </c>
      <c r="D112" t="s">
        <v>16</v>
      </c>
      <c r="E112" s="6">
        <v>44625</v>
      </c>
      <c r="F112" t="s">
        <v>12</v>
      </c>
      <c r="G112" s="24">
        <v>83750</v>
      </c>
      <c r="H112" t="s">
        <v>205</v>
      </c>
      <c r="I112" s="7">
        <f ca="1">(TODAY()-staff[[#This Row],[Date Joined]])/365</f>
        <v>2.9369863013698629</v>
      </c>
      <c r="J112" s="23">
        <f ca="1">ROUNDUP(IF(staff[[#This Row],[Tenure]]&gt;2,3%,2%)*staff[[#This Row],[Salary]],0)</f>
        <v>2513</v>
      </c>
      <c r="K112">
        <f>_xlfn.XLOOKUP(staff[[#This Row],[Rating]],Mapping!$B$2:$B$6,Mapping!$C$2:$C$6)</f>
        <v>3</v>
      </c>
    </row>
    <row r="113" spans="1:11" x14ac:dyDescent="0.3">
      <c r="A113" t="s">
        <v>92</v>
      </c>
      <c r="B113" t="s">
        <v>8</v>
      </c>
      <c r="C113">
        <v>27</v>
      </c>
      <c r="D113" t="s">
        <v>16</v>
      </c>
      <c r="E113" s="6">
        <v>44686</v>
      </c>
      <c r="F113" t="s">
        <v>12</v>
      </c>
      <c r="G113" s="24">
        <v>83750</v>
      </c>
      <c r="H113" t="s">
        <v>207</v>
      </c>
      <c r="I113" s="7">
        <f ca="1">(TODAY()-staff[[#This Row],[Date Joined]])/365</f>
        <v>2.7698630136986302</v>
      </c>
      <c r="J113" s="23">
        <f ca="1">ROUNDUP(IF(staff[[#This Row],[Tenure]]&gt;2,3%,2%)*staff[[#This Row],[Salary]],0)</f>
        <v>2513</v>
      </c>
      <c r="K113">
        <f>_xlfn.XLOOKUP(staff[[#This Row],[Rating]],Mapping!$B$2:$B$6,Mapping!$C$2:$C$6)</f>
        <v>3</v>
      </c>
    </row>
    <row r="114" spans="1:11" x14ac:dyDescent="0.3">
      <c r="A114" t="s">
        <v>122</v>
      </c>
      <c r="B114" t="s">
        <v>8</v>
      </c>
      <c r="C114">
        <v>34</v>
      </c>
      <c r="D114" t="s">
        <v>16</v>
      </c>
      <c r="E114" s="6">
        <v>44397</v>
      </c>
      <c r="F114" t="s">
        <v>21</v>
      </c>
      <c r="G114" s="24">
        <v>85000</v>
      </c>
      <c r="H114" t="s">
        <v>205</v>
      </c>
      <c r="I114" s="7">
        <f ca="1">(TODAY()-staff[[#This Row],[Date Joined]])/365</f>
        <v>3.5616438356164384</v>
      </c>
      <c r="J114" s="23">
        <f ca="1">ROUNDUP(IF(staff[[#This Row],[Tenure]]&gt;2,3%,2%)*staff[[#This Row],[Salary]],0)</f>
        <v>2550</v>
      </c>
      <c r="K114">
        <f>_xlfn.XLOOKUP(staff[[#This Row],[Rating]],Mapping!$B$2:$B$6,Mapping!$C$2:$C$6)</f>
        <v>3</v>
      </c>
    </row>
    <row r="115" spans="1:11" x14ac:dyDescent="0.3">
      <c r="A115" t="s">
        <v>28</v>
      </c>
      <c r="B115" t="s">
        <v>8</v>
      </c>
      <c r="C115">
        <v>34</v>
      </c>
      <c r="D115" t="s">
        <v>16</v>
      </c>
      <c r="E115" s="6">
        <v>44459</v>
      </c>
      <c r="F115" t="s">
        <v>21</v>
      </c>
      <c r="G115" s="24">
        <v>85000</v>
      </c>
      <c r="H115" t="s">
        <v>207</v>
      </c>
      <c r="I115" s="7">
        <f ca="1">(TODAY()-staff[[#This Row],[Date Joined]])/365</f>
        <v>3.3917808219178083</v>
      </c>
      <c r="J115" s="23">
        <f ca="1">ROUNDUP(IF(staff[[#This Row],[Tenure]]&gt;2,3%,2%)*staff[[#This Row],[Salary]],0)</f>
        <v>2550</v>
      </c>
      <c r="K115">
        <f>_xlfn.XLOOKUP(staff[[#This Row],[Rating]],Mapping!$B$2:$B$6,Mapping!$C$2:$C$6)</f>
        <v>3</v>
      </c>
    </row>
    <row r="116" spans="1:11" x14ac:dyDescent="0.3">
      <c r="A116" t="s">
        <v>181</v>
      </c>
      <c r="B116" t="s">
        <v>8</v>
      </c>
      <c r="C116">
        <v>33</v>
      </c>
      <c r="D116" t="s">
        <v>16</v>
      </c>
      <c r="E116" s="6">
        <v>44747</v>
      </c>
      <c r="F116" t="s">
        <v>21</v>
      </c>
      <c r="G116" s="24">
        <v>86570</v>
      </c>
      <c r="H116" t="s">
        <v>205</v>
      </c>
      <c r="I116" s="7">
        <f ca="1">(TODAY()-staff[[#This Row],[Date Joined]])/365</f>
        <v>2.6027397260273974</v>
      </c>
      <c r="J116" s="23">
        <f ca="1">ROUNDUP(IF(staff[[#This Row],[Tenure]]&gt;2,3%,2%)*staff[[#This Row],[Salary]],0)</f>
        <v>2598</v>
      </c>
      <c r="K116">
        <f>_xlfn.XLOOKUP(staff[[#This Row],[Rating]],Mapping!$B$2:$B$6,Mapping!$C$2:$C$6)</f>
        <v>3</v>
      </c>
    </row>
    <row r="117" spans="1:11" x14ac:dyDescent="0.3">
      <c r="A117" t="s">
        <v>88</v>
      </c>
      <c r="B117" t="s">
        <v>8</v>
      </c>
      <c r="C117">
        <v>33</v>
      </c>
      <c r="D117" t="s">
        <v>16</v>
      </c>
      <c r="E117" s="6">
        <v>44809</v>
      </c>
      <c r="F117" t="s">
        <v>21</v>
      </c>
      <c r="G117" s="24">
        <v>86570</v>
      </c>
      <c r="H117" t="s">
        <v>207</v>
      </c>
      <c r="I117" s="7">
        <f ca="1">(TODAY()-staff[[#This Row],[Date Joined]])/365</f>
        <v>2.4328767123287673</v>
      </c>
      <c r="J117" s="23">
        <f ca="1">ROUNDUP(IF(staff[[#This Row],[Tenure]]&gt;2,3%,2%)*staff[[#This Row],[Salary]],0)</f>
        <v>2598</v>
      </c>
      <c r="K117">
        <f>_xlfn.XLOOKUP(staff[[#This Row],[Rating]],Mapping!$B$2:$B$6,Mapping!$C$2:$C$6)</f>
        <v>3</v>
      </c>
    </row>
    <row r="118" spans="1:11" x14ac:dyDescent="0.3">
      <c r="A118" t="s">
        <v>166</v>
      </c>
      <c r="B118" t="s">
        <v>8</v>
      </c>
      <c r="C118">
        <v>40</v>
      </c>
      <c r="D118" t="s">
        <v>16</v>
      </c>
      <c r="E118" s="6">
        <v>44276</v>
      </c>
      <c r="F118" t="s">
        <v>12</v>
      </c>
      <c r="G118" s="24">
        <v>87620</v>
      </c>
      <c r="H118" t="s">
        <v>205</v>
      </c>
      <c r="I118" s="7">
        <f ca="1">(TODAY()-staff[[#This Row],[Date Joined]])/365</f>
        <v>3.893150684931507</v>
      </c>
      <c r="J118" s="23">
        <f ca="1">ROUNDUP(IF(staff[[#This Row],[Tenure]]&gt;2,3%,2%)*staff[[#This Row],[Salary]],0)</f>
        <v>2629</v>
      </c>
      <c r="K118">
        <f>_xlfn.XLOOKUP(staff[[#This Row],[Rating]],Mapping!$B$2:$B$6,Mapping!$C$2:$C$6)</f>
        <v>3</v>
      </c>
    </row>
    <row r="119" spans="1:11" x14ac:dyDescent="0.3">
      <c r="A119" t="s">
        <v>74</v>
      </c>
      <c r="B119" t="s">
        <v>8</v>
      </c>
      <c r="C119">
        <v>40</v>
      </c>
      <c r="D119" t="s">
        <v>16</v>
      </c>
      <c r="E119" s="6">
        <v>44337</v>
      </c>
      <c r="F119" t="s">
        <v>12</v>
      </c>
      <c r="G119" s="24">
        <v>87620</v>
      </c>
      <c r="H119" t="s">
        <v>207</v>
      </c>
      <c r="I119" s="7">
        <f ca="1">(TODAY()-staff[[#This Row],[Date Joined]])/365</f>
        <v>3.7260273972602738</v>
      </c>
      <c r="J119" s="23">
        <f ca="1">ROUNDUP(IF(staff[[#This Row],[Tenure]]&gt;2,3%,2%)*staff[[#This Row],[Salary]],0)</f>
        <v>2629</v>
      </c>
      <c r="K119">
        <f>_xlfn.XLOOKUP(staff[[#This Row],[Rating]],Mapping!$B$2:$B$6,Mapping!$C$2:$C$6)</f>
        <v>3</v>
      </c>
    </row>
    <row r="120" spans="1:11" x14ac:dyDescent="0.3">
      <c r="A120" t="s">
        <v>118</v>
      </c>
      <c r="B120" t="s">
        <v>15</v>
      </c>
      <c r="C120">
        <v>37</v>
      </c>
      <c r="D120" t="s">
        <v>24</v>
      </c>
      <c r="E120" s="6">
        <v>44277</v>
      </c>
      <c r="F120" t="s">
        <v>12</v>
      </c>
      <c r="G120" s="24">
        <v>88050</v>
      </c>
      <c r="H120" t="s">
        <v>205</v>
      </c>
      <c r="I120" s="7">
        <f ca="1">(TODAY()-staff[[#This Row],[Date Joined]])/365</f>
        <v>3.8904109589041096</v>
      </c>
      <c r="J120" s="23">
        <f ca="1">ROUNDUP(IF(staff[[#This Row],[Tenure]]&gt;2,3%,2%)*staff[[#This Row],[Salary]],0)</f>
        <v>2642</v>
      </c>
      <c r="K120">
        <f>_xlfn.XLOOKUP(staff[[#This Row],[Rating]],Mapping!$B$2:$B$6,Mapping!$C$2:$C$6)</f>
        <v>2</v>
      </c>
    </row>
    <row r="121" spans="1:11" x14ac:dyDescent="0.3">
      <c r="A121" t="s">
        <v>23</v>
      </c>
      <c r="B121" t="s">
        <v>15</v>
      </c>
      <c r="C121">
        <v>37</v>
      </c>
      <c r="D121" t="s">
        <v>24</v>
      </c>
      <c r="E121" s="6">
        <v>44338</v>
      </c>
      <c r="F121" t="s">
        <v>12</v>
      </c>
      <c r="G121" s="24">
        <v>88050</v>
      </c>
      <c r="H121" t="s">
        <v>207</v>
      </c>
      <c r="I121" s="7">
        <f ca="1">(TODAY()-staff[[#This Row],[Date Joined]])/365</f>
        <v>3.7232876712328768</v>
      </c>
      <c r="J121" s="23">
        <f ca="1">ROUNDUP(IF(staff[[#This Row],[Tenure]]&gt;2,3%,2%)*staff[[#This Row],[Salary]],0)</f>
        <v>2642</v>
      </c>
      <c r="K121">
        <f>_xlfn.XLOOKUP(staff[[#This Row],[Rating]],Mapping!$B$2:$B$6,Mapping!$C$2:$C$6)</f>
        <v>2</v>
      </c>
    </row>
    <row r="122" spans="1:11" x14ac:dyDescent="0.3">
      <c r="A122" t="s">
        <v>112</v>
      </c>
      <c r="B122" t="s">
        <v>206</v>
      </c>
      <c r="C122">
        <v>27</v>
      </c>
      <c r="D122" t="s">
        <v>13</v>
      </c>
      <c r="E122" s="6">
        <v>44212</v>
      </c>
      <c r="F122" t="s">
        <v>12</v>
      </c>
      <c r="G122" s="24">
        <v>90700</v>
      </c>
      <c r="H122" t="s">
        <v>205</v>
      </c>
      <c r="I122" s="7">
        <f ca="1">(TODAY()-staff[[#This Row],[Date Joined]])/365</f>
        <v>4.0684931506849313</v>
      </c>
      <c r="J122" s="23">
        <f ca="1">ROUNDUP(IF(staff[[#This Row],[Tenure]]&gt;2,3%,2%)*staff[[#This Row],[Salary]],0)</f>
        <v>2721</v>
      </c>
      <c r="K122">
        <f>_xlfn.XLOOKUP(staff[[#This Row],[Rating]],Mapping!$B$2:$B$6,Mapping!$C$2:$C$6)</f>
        <v>4</v>
      </c>
    </row>
    <row r="123" spans="1:11" x14ac:dyDescent="0.3">
      <c r="A123" t="s">
        <v>11</v>
      </c>
      <c r="B123" t="s">
        <v>206</v>
      </c>
      <c r="C123">
        <v>26</v>
      </c>
      <c r="D123" t="s">
        <v>13</v>
      </c>
      <c r="E123" s="6">
        <v>44271</v>
      </c>
      <c r="F123" t="s">
        <v>12</v>
      </c>
      <c r="G123" s="24">
        <v>90700</v>
      </c>
      <c r="H123" t="s">
        <v>207</v>
      </c>
      <c r="I123" s="7">
        <f ca="1">(TODAY()-staff[[#This Row],[Date Joined]])/365</f>
        <v>3.9068493150684933</v>
      </c>
      <c r="J123" s="23">
        <f ca="1">ROUNDUP(IF(staff[[#This Row],[Tenure]]&gt;2,3%,2%)*staff[[#This Row],[Salary]],0)</f>
        <v>2721</v>
      </c>
      <c r="K123">
        <f>_xlfn.XLOOKUP(staff[[#This Row],[Rating]],Mapping!$B$2:$B$6,Mapping!$C$2:$C$6)</f>
        <v>4</v>
      </c>
    </row>
    <row r="124" spans="1:11" x14ac:dyDescent="0.3">
      <c r="A124" t="s">
        <v>145</v>
      </c>
      <c r="B124" t="s">
        <v>206</v>
      </c>
      <c r="C124">
        <v>32</v>
      </c>
      <c r="D124" t="s">
        <v>16</v>
      </c>
      <c r="E124" s="6">
        <v>44713</v>
      </c>
      <c r="F124" t="s">
        <v>12</v>
      </c>
      <c r="G124" s="24">
        <v>91310</v>
      </c>
      <c r="H124" t="s">
        <v>205</v>
      </c>
      <c r="I124" s="7">
        <f ca="1">(TODAY()-staff[[#This Row],[Date Joined]])/365</f>
        <v>2.6958904109589041</v>
      </c>
      <c r="J124" s="23">
        <f ca="1">ROUNDUP(IF(staff[[#This Row],[Tenure]]&gt;2,3%,2%)*staff[[#This Row],[Salary]],0)</f>
        <v>2740</v>
      </c>
      <c r="K124">
        <f>_xlfn.XLOOKUP(staff[[#This Row],[Rating]],Mapping!$B$2:$B$6,Mapping!$C$2:$C$6)</f>
        <v>3</v>
      </c>
    </row>
    <row r="125" spans="1:11" x14ac:dyDescent="0.3">
      <c r="A125" t="s">
        <v>52</v>
      </c>
      <c r="B125" t="s">
        <v>206</v>
      </c>
      <c r="C125">
        <v>32</v>
      </c>
      <c r="D125" t="s">
        <v>16</v>
      </c>
      <c r="E125" s="6">
        <v>44774</v>
      </c>
      <c r="F125" t="s">
        <v>12</v>
      </c>
      <c r="G125" s="24">
        <v>91310</v>
      </c>
      <c r="H125" t="s">
        <v>207</v>
      </c>
      <c r="I125" s="7">
        <f ca="1">(TODAY()-staff[[#This Row],[Date Joined]])/365</f>
        <v>2.5287671232876714</v>
      </c>
      <c r="J125" s="23">
        <f ca="1">ROUNDUP(IF(staff[[#This Row],[Tenure]]&gt;2,3%,2%)*staff[[#This Row],[Salary]],0)</f>
        <v>2740</v>
      </c>
      <c r="K125">
        <f>_xlfn.XLOOKUP(staff[[#This Row],[Rating]],Mapping!$B$2:$B$6,Mapping!$C$2:$C$6)</f>
        <v>3</v>
      </c>
    </row>
    <row r="126" spans="1:11" x14ac:dyDescent="0.3">
      <c r="A126" t="s">
        <v>160</v>
      </c>
      <c r="B126" t="s">
        <v>15</v>
      </c>
      <c r="C126">
        <v>27</v>
      </c>
      <c r="D126" t="s">
        <v>13</v>
      </c>
      <c r="E126" s="6">
        <v>44174</v>
      </c>
      <c r="F126" t="s">
        <v>21</v>
      </c>
      <c r="G126" s="24">
        <v>91650</v>
      </c>
      <c r="H126" t="s">
        <v>205</v>
      </c>
      <c r="I126" s="7">
        <f ca="1">(TODAY()-staff[[#This Row],[Date Joined]])/365</f>
        <v>4.1726027397260275</v>
      </c>
      <c r="J126" s="23">
        <f ca="1">ROUNDUP(IF(staff[[#This Row],[Tenure]]&gt;2,3%,2%)*staff[[#This Row],[Salary]],0)</f>
        <v>2750</v>
      </c>
      <c r="K126">
        <f>_xlfn.XLOOKUP(staff[[#This Row],[Rating]],Mapping!$B$2:$B$6,Mapping!$C$2:$C$6)</f>
        <v>4</v>
      </c>
    </row>
    <row r="127" spans="1:11" x14ac:dyDescent="0.3">
      <c r="A127" t="s">
        <v>68</v>
      </c>
      <c r="B127" t="s">
        <v>15</v>
      </c>
      <c r="C127">
        <v>27</v>
      </c>
      <c r="D127" t="s">
        <v>13</v>
      </c>
      <c r="E127" s="6">
        <v>44236</v>
      </c>
      <c r="F127" t="s">
        <v>21</v>
      </c>
      <c r="G127" s="24">
        <v>91650</v>
      </c>
      <c r="H127" t="s">
        <v>207</v>
      </c>
      <c r="I127" s="7">
        <f ca="1">(TODAY()-staff[[#This Row],[Date Joined]])/365</f>
        <v>4.0027397260273974</v>
      </c>
      <c r="J127" s="23">
        <f ca="1">ROUNDUP(IF(staff[[#This Row],[Tenure]]&gt;2,3%,2%)*staff[[#This Row],[Salary]],0)</f>
        <v>2750</v>
      </c>
      <c r="K127">
        <f>_xlfn.XLOOKUP(staff[[#This Row],[Rating]],Mapping!$B$2:$B$6,Mapping!$C$2:$C$6)</f>
        <v>4</v>
      </c>
    </row>
    <row r="128" spans="1:11" x14ac:dyDescent="0.3">
      <c r="A128" t="s">
        <v>195</v>
      </c>
      <c r="B128" t="s">
        <v>8</v>
      </c>
      <c r="C128">
        <v>34</v>
      </c>
      <c r="D128" t="s">
        <v>16</v>
      </c>
      <c r="E128" s="6">
        <v>44383</v>
      </c>
      <c r="F128" t="s">
        <v>21</v>
      </c>
      <c r="G128" s="24">
        <v>92450</v>
      </c>
      <c r="H128" t="s">
        <v>205</v>
      </c>
      <c r="I128" s="7">
        <f ca="1">(TODAY()-staff[[#This Row],[Date Joined]])/365</f>
        <v>3.6</v>
      </c>
      <c r="J128" s="23">
        <f ca="1">ROUNDUP(IF(staff[[#This Row],[Tenure]]&gt;2,3%,2%)*staff[[#This Row],[Salary]],0)</f>
        <v>2774</v>
      </c>
      <c r="K128">
        <f>_xlfn.XLOOKUP(staff[[#This Row],[Rating]],Mapping!$B$2:$B$6,Mapping!$C$2:$C$6)</f>
        <v>3</v>
      </c>
    </row>
    <row r="129" spans="1:11" x14ac:dyDescent="0.3">
      <c r="A129" t="s">
        <v>102</v>
      </c>
      <c r="B129" t="s">
        <v>8</v>
      </c>
      <c r="C129">
        <v>34</v>
      </c>
      <c r="D129" t="s">
        <v>16</v>
      </c>
      <c r="E129" s="6">
        <v>44445</v>
      </c>
      <c r="F129" t="s">
        <v>21</v>
      </c>
      <c r="G129" s="24">
        <v>92450</v>
      </c>
      <c r="H129" t="s">
        <v>207</v>
      </c>
      <c r="I129" s="7">
        <f ca="1">(TODAY()-staff[[#This Row],[Date Joined]])/365</f>
        <v>3.43013698630137</v>
      </c>
      <c r="J129" s="23">
        <f ca="1">ROUNDUP(IF(staff[[#This Row],[Tenure]]&gt;2,3%,2%)*staff[[#This Row],[Salary]],0)</f>
        <v>2774</v>
      </c>
      <c r="K129">
        <f>_xlfn.XLOOKUP(staff[[#This Row],[Rating]],Mapping!$B$2:$B$6,Mapping!$C$2:$C$6)</f>
        <v>3</v>
      </c>
    </row>
    <row r="130" spans="1:11" x14ac:dyDescent="0.3">
      <c r="A130" t="s">
        <v>169</v>
      </c>
      <c r="B130" t="s">
        <v>8</v>
      </c>
      <c r="C130">
        <v>25</v>
      </c>
      <c r="D130" t="s">
        <v>16</v>
      </c>
      <c r="E130" s="6">
        <v>44144</v>
      </c>
      <c r="F130" t="s">
        <v>19</v>
      </c>
      <c r="G130" s="24">
        <v>92700</v>
      </c>
      <c r="H130" t="s">
        <v>205</v>
      </c>
      <c r="I130" s="7">
        <f ca="1">(TODAY()-staff[[#This Row],[Date Joined]])/365</f>
        <v>4.2547945205479456</v>
      </c>
      <c r="J130" s="23">
        <f ca="1">ROUNDUP(IF(staff[[#This Row],[Tenure]]&gt;2,3%,2%)*staff[[#This Row],[Salary]],0)</f>
        <v>2781</v>
      </c>
      <c r="K130">
        <f>_xlfn.XLOOKUP(staff[[#This Row],[Rating]],Mapping!$B$2:$B$6,Mapping!$C$2:$C$6)</f>
        <v>3</v>
      </c>
    </row>
    <row r="131" spans="1:11" x14ac:dyDescent="0.3">
      <c r="A131" t="s">
        <v>77</v>
      </c>
      <c r="B131" t="s">
        <v>8</v>
      </c>
      <c r="C131">
        <v>25</v>
      </c>
      <c r="D131" t="s">
        <v>16</v>
      </c>
      <c r="E131" s="6">
        <v>44205</v>
      </c>
      <c r="F131" t="s">
        <v>19</v>
      </c>
      <c r="G131" s="24">
        <v>92700</v>
      </c>
      <c r="H131" t="s">
        <v>207</v>
      </c>
      <c r="I131" s="7">
        <f ca="1">(TODAY()-staff[[#This Row],[Date Joined]])/365</f>
        <v>4.087671232876712</v>
      </c>
      <c r="J131" s="23">
        <f ca="1">ROUNDUP(IF(staff[[#This Row],[Tenure]]&gt;2,3%,2%)*staff[[#This Row],[Salary]],0)</f>
        <v>2781</v>
      </c>
      <c r="K131">
        <f>_xlfn.XLOOKUP(staff[[#This Row],[Rating]],Mapping!$B$2:$B$6,Mapping!$C$2:$C$6)</f>
        <v>3</v>
      </c>
    </row>
    <row r="132" spans="1:11" x14ac:dyDescent="0.3">
      <c r="A132" t="s">
        <v>163</v>
      </c>
      <c r="B132" t="s">
        <v>8</v>
      </c>
      <c r="C132">
        <v>33</v>
      </c>
      <c r="D132" t="s">
        <v>16</v>
      </c>
      <c r="E132" s="6">
        <v>44129</v>
      </c>
      <c r="F132" t="s">
        <v>12</v>
      </c>
      <c r="G132" s="24">
        <v>96140</v>
      </c>
      <c r="H132" t="s">
        <v>205</v>
      </c>
      <c r="I132" s="7">
        <f ca="1">(TODAY()-staff[[#This Row],[Date Joined]])/365</f>
        <v>4.2958904109589042</v>
      </c>
      <c r="J132" s="23">
        <f ca="1">ROUNDUP(IF(staff[[#This Row],[Tenure]]&gt;2,3%,2%)*staff[[#This Row],[Salary]],0)</f>
        <v>2885</v>
      </c>
      <c r="K132">
        <f>_xlfn.XLOOKUP(staff[[#This Row],[Rating]],Mapping!$B$2:$B$6,Mapping!$C$2:$C$6)</f>
        <v>3</v>
      </c>
    </row>
    <row r="133" spans="1:11" x14ac:dyDescent="0.3">
      <c r="A133" t="s">
        <v>71</v>
      </c>
      <c r="B133" t="s">
        <v>8</v>
      </c>
      <c r="C133">
        <v>33</v>
      </c>
      <c r="D133" t="s">
        <v>16</v>
      </c>
      <c r="E133" s="6">
        <v>44190</v>
      </c>
      <c r="F133" t="s">
        <v>12</v>
      </c>
      <c r="G133" s="24">
        <v>96140</v>
      </c>
      <c r="H133" t="s">
        <v>207</v>
      </c>
      <c r="I133" s="7">
        <f ca="1">(TODAY()-staff[[#This Row],[Date Joined]])/365</f>
        <v>4.1287671232876715</v>
      </c>
      <c r="J133" s="23">
        <f ca="1">ROUNDUP(IF(staff[[#This Row],[Tenure]]&gt;2,3%,2%)*staff[[#This Row],[Salary]],0)</f>
        <v>2885</v>
      </c>
      <c r="K133">
        <f>_xlfn.XLOOKUP(staff[[#This Row],[Rating]],Mapping!$B$2:$B$6,Mapping!$C$2:$C$6)</f>
        <v>3</v>
      </c>
    </row>
    <row r="134" spans="1:11" x14ac:dyDescent="0.3">
      <c r="A134" t="s">
        <v>177</v>
      </c>
      <c r="B134" t="s">
        <v>15</v>
      </c>
      <c r="C134">
        <v>30</v>
      </c>
      <c r="D134" t="s">
        <v>16</v>
      </c>
      <c r="E134" s="6">
        <v>44544</v>
      </c>
      <c r="F134" t="s">
        <v>21</v>
      </c>
      <c r="G134" s="24">
        <v>96800</v>
      </c>
      <c r="H134" t="s">
        <v>205</v>
      </c>
      <c r="I134" s="7">
        <f ca="1">(TODAY()-staff[[#This Row],[Date Joined]])/365</f>
        <v>3.1589041095890411</v>
      </c>
      <c r="J134" s="23">
        <f ca="1">ROUNDUP(IF(staff[[#This Row],[Tenure]]&gt;2,3%,2%)*staff[[#This Row],[Salary]],0)</f>
        <v>2904</v>
      </c>
      <c r="K134">
        <f>_xlfn.XLOOKUP(staff[[#This Row],[Rating]],Mapping!$B$2:$B$6,Mapping!$C$2:$C$6)</f>
        <v>3</v>
      </c>
    </row>
    <row r="135" spans="1:11" x14ac:dyDescent="0.3">
      <c r="A135" t="s">
        <v>85</v>
      </c>
      <c r="B135" t="s">
        <v>15</v>
      </c>
      <c r="C135">
        <v>30</v>
      </c>
      <c r="D135" t="s">
        <v>16</v>
      </c>
      <c r="E135" s="6">
        <v>44606</v>
      </c>
      <c r="F135" t="s">
        <v>21</v>
      </c>
      <c r="G135" s="24">
        <v>96800</v>
      </c>
      <c r="H135" t="s">
        <v>207</v>
      </c>
      <c r="I135" s="7">
        <f ca="1">(TODAY()-staff[[#This Row],[Date Joined]])/365</f>
        <v>2.989041095890411</v>
      </c>
      <c r="J135" s="23">
        <f ca="1">ROUNDUP(IF(staff[[#This Row],[Tenure]]&gt;2,3%,2%)*staff[[#This Row],[Salary]],0)</f>
        <v>2904</v>
      </c>
      <c r="K135">
        <f>_xlfn.XLOOKUP(staff[[#This Row],[Rating]],Mapping!$B$2:$B$6,Mapping!$C$2:$C$6)</f>
        <v>3</v>
      </c>
    </row>
    <row r="136" spans="1:11" x14ac:dyDescent="0.3">
      <c r="A136" t="s">
        <v>198</v>
      </c>
      <c r="B136" t="s">
        <v>15</v>
      </c>
      <c r="C136">
        <v>40</v>
      </c>
      <c r="D136" t="s">
        <v>16</v>
      </c>
      <c r="E136" s="6">
        <v>44204</v>
      </c>
      <c r="F136" t="s">
        <v>9</v>
      </c>
      <c r="G136" s="24">
        <v>99750</v>
      </c>
      <c r="H136" t="s">
        <v>205</v>
      </c>
      <c r="I136" s="7">
        <f ca="1">(TODAY()-staff[[#This Row],[Date Joined]])/365</f>
        <v>4.0904109589041093</v>
      </c>
      <c r="J136" s="23">
        <f ca="1">ROUNDUP(IF(staff[[#This Row],[Tenure]]&gt;2,3%,2%)*staff[[#This Row],[Salary]],0)</f>
        <v>2993</v>
      </c>
      <c r="K136">
        <f>_xlfn.XLOOKUP(staff[[#This Row],[Rating]],Mapping!$B$2:$B$6,Mapping!$C$2:$C$6)</f>
        <v>3</v>
      </c>
    </row>
    <row r="137" spans="1:11" x14ac:dyDescent="0.3">
      <c r="A137" t="s">
        <v>105</v>
      </c>
      <c r="B137" t="s">
        <v>15</v>
      </c>
      <c r="C137">
        <v>40</v>
      </c>
      <c r="D137" t="s">
        <v>16</v>
      </c>
      <c r="E137" s="6">
        <v>44263</v>
      </c>
      <c r="F137" t="s">
        <v>9</v>
      </c>
      <c r="G137" s="24">
        <v>99750</v>
      </c>
      <c r="H137" t="s">
        <v>207</v>
      </c>
      <c r="I137" s="7">
        <f ca="1">(TODAY()-staff[[#This Row],[Date Joined]])/365</f>
        <v>3.9287671232876713</v>
      </c>
      <c r="J137" s="23">
        <f ca="1">ROUNDUP(IF(staff[[#This Row],[Tenure]]&gt;2,3%,2%)*staff[[#This Row],[Salary]],0)</f>
        <v>2993</v>
      </c>
      <c r="K137">
        <f>_xlfn.XLOOKUP(staff[[#This Row],[Rating]],Mapping!$B$2:$B$6,Mapping!$C$2:$C$6)</f>
        <v>3</v>
      </c>
    </row>
    <row r="138" spans="1:11" x14ac:dyDescent="0.3">
      <c r="A138" t="s">
        <v>200</v>
      </c>
      <c r="B138" t="s">
        <v>8</v>
      </c>
      <c r="C138">
        <v>28</v>
      </c>
      <c r="D138" t="s">
        <v>16</v>
      </c>
      <c r="E138" s="6">
        <v>44571</v>
      </c>
      <c r="F138" t="s">
        <v>9</v>
      </c>
      <c r="G138" s="24">
        <v>99970</v>
      </c>
      <c r="H138" t="s">
        <v>205</v>
      </c>
      <c r="I138" s="7">
        <f ca="1">(TODAY()-staff[[#This Row],[Date Joined]])/365</f>
        <v>3.0849315068493151</v>
      </c>
      <c r="J138" s="23">
        <f ca="1">ROUNDUP(IF(staff[[#This Row],[Tenure]]&gt;2,3%,2%)*staff[[#This Row],[Salary]],0)</f>
        <v>3000</v>
      </c>
      <c r="K138">
        <f>_xlfn.XLOOKUP(staff[[#This Row],[Rating]],Mapping!$B$2:$B$6,Mapping!$C$2:$C$6)</f>
        <v>3</v>
      </c>
    </row>
    <row r="139" spans="1:11" x14ac:dyDescent="0.3">
      <c r="A139" t="s">
        <v>107</v>
      </c>
      <c r="B139" t="s">
        <v>8</v>
      </c>
      <c r="C139">
        <v>28</v>
      </c>
      <c r="D139" t="s">
        <v>16</v>
      </c>
      <c r="E139" s="6">
        <v>44630</v>
      </c>
      <c r="F139" t="s">
        <v>9</v>
      </c>
      <c r="G139" s="24">
        <v>99970</v>
      </c>
      <c r="H139" t="s">
        <v>207</v>
      </c>
      <c r="I139" s="7">
        <f ca="1">(TODAY()-staff[[#This Row],[Date Joined]])/365</f>
        <v>2.9232876712328766</v>
      </c>
      <c r="J139" s="23">
        <f ca="1">ROUNDUP(IF(staff[[#This Row],[Tenure]]&gt;2,3%,2%)*staff[[#This Row],[Salary]],0)</f>
        <v>3000</v>
      </c>
      <c r="K139">
        <f>_xlfn.XLOOKUP(staff[[#This Row],[Rating]],Mapping!$B$2:$B$6,Mapping!$C$2:$C$6)</f>
        <v>3</v>
      </c>
    </row>
    <row r="140" spans="1:11" x14ac:dyDescent="0.3">
      <c r="A140" t="s">
        <v>196</v>
      </c>
      <c r="B140" t="s">
        <v>15</v>
      </c>
      <c r="C140">
        <v>24</v>
      </c>
      <c r="D140" t="s">
        <v>16</v>
      </c>
      <c r="E140" s="6">
        <v>44625</v>
      </c>
      <c r="F140" t="s">
        <v>12</v>
      </c>
      <c r="G140" s="24">
        <v>100420</v>
      </c>
      <c r="H140" t="s">
        <v>205</v>
      </c>
      <c r="I140" s="7">
        <f ca="1">(TODAY()-staff[[#This Row],[Date Joined]])/365</f>
        <v>2.9369863013698629</v>
      </c>
      <c r="J140" s="23">
        <f ca="1">ROUNDUP(IF(staff[[#This Row],[Tenure]]&gt;2,3%,2%)*staff[[#This Row],[Salary]],0)</f>
        <v>3013</v>
      </c>
      <c r="K140">
        <f>_xlfn.XLOOKUP(staff[[#This Row],[Rating]],Mapping!$B$2:$B$6,Mapping!$C$2:$C$6)</f>
        <v>3</v>
      </c>
    </row>
    <row r="141" spans="1:11" x14ac:dyDescent="0.3">
      <c r="A141" t="s">
        <v>103</v>
      </c>
      <c r="B141" t="s">
        <v>15</v>
      </c>
      <c r="C141">
        <v>24</v>
      </c>
      <c r="D141" t="s">
        <v>16</v>
      </c>
      <c r="E141" s="6">
        <v>44686</v>
      </c>
      <c r="F141" t="s">
        <v>12</v>
      </c>
      <c r="G141" s="24">
        <v>100420</v>
      </c>
      <c r="H141" t="s">
        <v>207</v>
      </c>
      <c r="I141" s="7">
        <f ca="1">(TODAY()-staff[[#This Row],[Date Joined]])/365</f>
        <v>2.7698630136986302</v>
      </c>
      <c r="J141" s="23">
        <f ca="1">ROUNDUP(IF(staff[[#This Row],[Tenure]]&gt;2,3%,2%)*staff[[#This Row],[Salary]],0)</f>
        <v>3013</v>
      </c>
      <c r="K141">
        <f>_xlfn.XLOOKUP(staff[[#This Row],[Rating]],Mapping!$B$2:$B$6,Mapping!$C$2:$C$6)</f>
        <v>3</v>
      </c>
    </row>
    <row r="142" spans="1:11" x14ac:dyDescent="0.3">
      <c r="A142" t="s">
        <v>143</v>
      </c>
      <c r="B142" t="s">
        <v>15</v>
      </c>
      <c r="C142">
        <v>31</v>
      </c>
      <c r="D142" t="s">
        <v>16</v>
      </c>
      <c r="E142" s="6">
        <v>44663</v>
      </c>
      <c r="F142" t="s">
        <v>9</v>
      </c>
      <c r="G142" s="24">
        <v>103550</v>
      </c>
      <c r="H142" t="s">
        <v>205</v>
      </c>
      <c r="I142" s="7">
        <f ca="1">(TODAY()-staff[[#This Row],[Date Joined]])/365</f>
        <v>2.8328767123287673</v>
      </c>
      <c r="J142" s="23">
        <f ca="1">ROUNDUP(IF(staff[[#This Row],[Tenure]]&gt;2,3%,2%)*staff[[#This Row],[Salary]],0)</f>
        <v>3107</v>
      </c>
      <c r="K142">
        <f>_xlfn.XLOOKUP(staff[[#This Row],[Rating]],Mapping!$B$2:$B$6,Mapping!$C$2:$C$6)</f>
        <v>3</v>
      </c>
    </row>
    <row r="143" spans="1:11" x14ac:dyDescent="0.3">
      <c r="A143" t="s">
        <v>50</v>
      </c>
      <c r="B143" t="s">
        <v>15</v>
      </c>
      <c r="C143">
        <v>31</v>
      </c>
      <c r="D143" t="s">
        <v>16</v>
      </c>
      <c r="E143" s="6">
        <v>44724</v>
      </c>
      <c r="F143" t="s">
        <v>9</v>
      </c>
      <c r="G143" s="24">
        <v>103550</v>
      </c>
      <c r="H143" t="s">
        <v>207</v>
      </c>
      <c r="I143" s="7">
        <f ca="1">(TODAY()-staff[[#This Row],[Date Joined]])/365</f>
        <v>2.6657534246575341</v>
      </c>
      <c r="J143" s="23">
        <f ca="1">ROUNDUP(IF(staff[[#This Row],[Tenure]]&gt;2,3%,2%)*staff[[#This Row],[Salary]],0)</f>
        <v>3107</v>
      </c>
      <c r="K143">
        <f>_xlfn.XLOOKUP(staff[[#This Row],[Rating]],Mapping!$B$2:$B$6,Mapping!$C$2:$C$6)</f>
        <v>3</v>
      </c>
    </row>
    <row r="144" spans="1:11" x14ac:dyDescent="0.3">
      <c r="A144" t="s">
        <v>189</v>
      </c>
      <c r="B144" t="s">
        <v>8</v>
      </c>
      <c r="C144">
        <v>28</v>
      </c>
      <c r="D144" t="s">
        <v>16</v>
      </c>
      <c r="E144" s="6">
        <v>44590</v>
      </c>
      <c r="F144" t="s">
        <v>9</v>
      </c>
      <c r="G144" s="24">
        <v>104120</v>
      </c>
      <c r="H144" t="s">
        <v>205</v>
      </c>
      <c r="I144" s="7">
        <f ca="1">(TODAY()-staff[[#This Row],[Date Joined]])/365</f>
        <v>3.032876712328767</v>
      </c>
      <c r="J144" s="23">
        <f ca="1">ROUNDUP(IF(staff[[#This Row],[Tenure]]&gt;2,3%,2%)*staff[[#This Row],[Salary]],0)</f>
        <v>3124</v>
      </c>
      <c r="K144">
        <f>_xlfn.XLOOKUP(staff[[#This Row],[Rating]],Mapping!$B$2:$B$6,Mapping!$C$2:$C$6)</f>
        <v>3</v>
      </c>
    </row>
    <row r="145" spans="1:11" x14ac:dyDescent="0.3">
      <c r="A145" t="s">
        <v>96</v>
      </c>
      <c r="B145" t="s">
        <v>8</v>
      </c>
      <c r="C145">
        <v>28</v>
      </c>
      <c r="D145" t="s">
        <v>16</v>
      </c>
      <c r="E145" s="6">
        <v>44649</v>
      </c>
      <c r="F145" t="s">
        <v>9</v>
      </c>
      <c r="G145" s="24">
        <v>104120</v>
      </c>
      <c r="H145" t="s">
        <v>207</v>
      </c>
      <c r="I145" s="7">
        <f ca="1">(TODAY()-staff[[#This Row],[Date Joined]])/365</f>
        <v>2.871232876712329</v>
      </c>
      <c r="J145" s="23">
        <f ca="1">ROUNDUP(IF(staff[[#This Row],[Tenure]]&gt;2,3%,2%)*staff[[#This Row],[Salary]],0)</f>
        <v>3124</v>
      </c>
      <c r="K145">
        <f>_xlfn.XLOOKUP(staff[[#This Row],[Rating]],Mapping!$B$2:$B$6,Mapping!$C$2:$C$6)</f>
        <v>3</v>
      </c>
    </row>
    <row r="146" spans="1:11" x14ac:dyDescent="0.3">
      <c r="A146" t="s">
        <v>194</v>
      </c>
      <c r="B146" t="s">
        <v>8</v>
      </c>
      <c r="C146">
        <v>40</v>
      </c>
      <c r="D146" t="s">
        <v>16</v>
      </c>
      <c r="E146" s="6">
        <v>44320</v>
      </c>
      <c r="F146" t="s">
        <v>12</v>
      </c>
      <c r="G146" s="24">
        <v>104410</v>
      </c>
      <c r="H146" t="s">
        <v>205</v>
      </c>
      <c r="I146" s="7">
        <f ca="1">(TODAY()-staff[[#This Row],[Date Joined]])/365</f>
        <v>3.7726027397260276</v>
      </c>
      <c r="J146" s="23">
        <f ca="1">ROUNDUP(IF(staff[[#This Row],[Tenure]]&gt;2,3%,2%)*staff[[#This Row],[Salary]],0)</f>
        <v>3133</v>
      </c>
      <c r="K146">
        <f>_xlfn.XLOOKUP(staff[[#This Row],[Rating]],Mapping!$B$2:$B$6,Mapping!$C$2:$C$6)</f>
        <v>3</v>
      </c>
    </row>
    <row r="147" spans="1:11" x14ac:dyDescent="0.3">
      <c r="A147" t="s">
        <v>101</v>
      </c>
      <c r="B147" t="s">
        <v>8</v>
      </c>
      <c r="C147">
        <v>40</v>
      </c>
      <c r="D147" t="s">
        <v>16</v>
      </c>
      <c r="E147" s="6">
        <v>44381</v>
      </c>
      <c r="F147" t="s">
        <v>12</v>
      </c>
      <c r="G147" s="24">
        <v>104410</v>
      </c>
      <c r="H147" t="s">
        <v>207</v>
      </c>
      <c r="I147" s="7">
        <f ca="1">(TODAY()-staff[[#This Row],[Date Joined]])/365</f>
        <v>3.6054794520547944</v>
      </c>
      <c r="J147" s="23">
        <f ca="1">ROUNDUP(IF(staff[[#This Row],[Tenure]]&gt;2,3%,2%)*staff[[#This Row],[Salary]],0)</f>
        <v>3133</v>
      </c>
      <c r="K147">
        <f>_xlfn.XLOOKUP(staff[[#This Row],[Rating]],Mapping!$B$2:$B$6,Mapping!$C$2:$C$6)</f>
        <v>3</v>
      </c>
    </row>
    <row r="148" spans="1:11" x14ac:dyDescent="0.3">
      <c r="A148" t="s">
        <v>136</v>
      </c>
      <c r="B148" t="s">
        <v>8</v>
      </c>
      <c r="C148">
        <v>28</v>
      </c>
      <c r="D148" t="s">
        <v>16</v>
      </c>
      <c r="E148" s="6">
        <v>44425</v>
      </c>
      <c r="F148" t="s">
        <v>9</v>
      </c>
      <c r="G148" s="24">
        <v>104770</v>
      </c>
      <c r="H148" t="s">
        <v>205</v>
      </c>
      <c r="I148" s="7">
        <f ca="1">(TODAY()-staff[[#This Row],[Date Joined]])/365</f>
        <v>3.484931506849315</v>
      </c>
      <c r="J148" s="23">
        <f ca="1">ROUNDUP(IF(staff[[#This Row],[Tenure]]&gt;2,3%,2%)*staff[[#This Row],[Salary]],0)</f>
        <v>3144</v>
      </c>
      <c r="K148">
        <f>_xlfn.XLOOKUP(staff[[#This Row],[Rating]],Mapping!$B$2:$B$6,Mapping!$C$2:$C$6)</f>
        <v>3</v>
      </c>
    </row>
    <row r="149" spans="1:11" x14ac:dyDescent="0.3">
      <c r="A149" t="s">
        <v>43</v>
      </c>
      <c r="B149" t="s">
        <v>8</v>
      </c>
      <c r="C149">
        <v>28</v>
      </c>
      <c r="D149" t="s">
        <v>16</v>
      </c>
      <c r="E149" s="6">
        <v>44486</v>
      </c>
      <c r="F149" t="s">
        <v>9</v>
      </c>
      <c r="G149" s="24">
        <v>104770</v>
      </c>
      <c r="H149" t="s">
        <v>207</v>
      </c>
      <c r="I149" s="7">
        <f ca="1">(TODAY()-staff[[#This Row],[Date Joined]])/365</f>
        <v>3.3178082191780822</v>
      </c>
      <c r="J149" s="23">
        <f ca="1">ROUNDUP(IF(staff[[#This Row],[Tenure]]&gt;2,3%,2%)*staff[[#This Row],[Salary]],0)</f>
        <v>3144</v>
      </c>
      <c r="K149">
        <f>_xlfn.XLOOKUP(staff[[#This Row],[Rating]],Mapping!$B$2:$B$6,Mapping!$C$2:$C$6)</f>
        <v>3</v>
      </c>
    </row>
    <row r="150" spans="1:11" x14ac:dyDescent="0.3">
      <c r="A150" t="s">
        <v>161</v>
      </c>
      <c r="B150" t="s">
        <v>15</v>
      </c>
      <c r="C150">
        <v>23</v>
      </c>
      <c r="D150" t="s">
        <v>16</v>
      </c>
      <c r="E150" s="6">
        <v>44378</v>
      </c>
      <c r="F150" t="s">
        <v>9</v>
      </c>
      <c r="G150" s="24">
        <v>106460</v>
      </c>
      <c r="H150" t="s">
        <v>205</v>
      </c>
      <c r="I150" s="7">
        <f ca="1">(TODAY()-staff[[#This Row],[Date Joined]])/365</f>
        <v>3.6136986301369864</v>
      </c>
      <c r="J150" s="23">
        <f ca="1">ROUNDUP(IF(staff[[#This Row],[Tenure]]&gt;2,3%,2%)*staff[[#This Row],[Salary]],0)</f>
        <v>3194</v>
      </c>
      <c r="K150">
        <f>_xlfn.XLOOKUP(staff[[#This Row],[Rating]],Mapping!$B$2:$B$6,Mapping!$C$2:$C$6)</f>
        <v>3</v>
      </c>
    </row>
    <row r="151" spans="1:11" x14ac:dyDescent="0.3">
      <c r="A151" t="s">
        <v>69</v>
      </c>
      <c r="B151" t="s">
        <v>15</v>
      </c>
      <c r="C151">
        <v>23</v>
      </c>
      <c r="D151" t="s">
        <v>16</v>
      </c>
      <c r="E151" s="6">
        <v>44440</v>
      </c>
      <c r="F151" t="s">
        <v>9</v>
      </c>
      <c r="G151" s="24">
        <v>106460</v>
      </c>
      <c r="H151" t="s">
        <v>207</v>
      </c>
      <c r="I151" s="7">
        <f ca="1">(TODAY()-staff[[#This Row],[Date Joined]])/365</f>
        <v>3.4438356164383563</v>
      </c>
      <c r="J151" s="23">
        <f ca="1">ROUNDUP(IF(staff[[#This Row],[Tenure]]&gt;2,3%,2%)*staff[[#This Row],[Salary]],0)</f>
        <v>3194</v>
      </c>
      <c r="K151">
        <f>_xlfn.XLOOKUP(staff[[#This Row],[Rating]],Mapping!$B$2:$B$6,Mapping!$C$2:$C$6)</f>
        <v>3</v>
      </c>
    </row>
    <row r="152" spans="1:11" x14ac:dyDescent="0.3">
      <c r="A152" t="s">
        <v>117</v>
      </c>
      <c r="B152" t="s">
        <v>15</v>
      </c>
      <c r="C152">
        <v>20</v>
      </c>
      <c r="D152" t="s">
        <v>16</v>
      </c>
      <c r="E152" s="6">
        <v>44397</v>
      </c>
      <c r="F152" t="s">
        <v>12</v>
      </c>
      <c r="G152" s="24">
        <v>107700</v>
      </c>
      <c r="H152" t="s">
        <v>205</v>
      </c>
      <c r="I152" s="7">
        <f ca="1">(TODAY()-staff[[#This Row],[Date Joined]])/365</f>
        <v>3.5616438356164384</v>
      </c>
      <c r="J152" s="23">
        <f ca="1">ROUNDUP(IF(staff[[#This Row],[Tenure]]&gt;2,3%,2%)*staff[[#This Row],[Salary]],0)</f>
        <v>3231</v>
      </c>
      <c r="K152">
        <f>_xlfn.XLOOKUP(staff[[#This Row],[Rating]],Mapping!$B$2:$B$6,Mapping!$C$2:$C$6)</f>
        <v>3</v>
      </c>
    </row>
    <row r="153" spans="1:11" x14ac:dyDescent="0.3">
      <c r="A153" t="s">
        <v>22</v>
      </c>
      <c r="B153" t="s">
        <v>15</v>
      </c>
      <c r="C153">
        <v>20</v>
      </c>
      <c r="D153" t="s">
        <v>16</v>
      </c>
      <c r="E153" s="6">
        <v>44459</v>
      </c>
      <c r="F153" t="s">
        <v>12</v>
      </c>
      <c r="G153" s="24">
        <v>107700</v>
      </c>
      <c r="H153" t="s">
        <v>207</v>
      </c>
      <c r="I153" s="7">
        <f ca="1">(TODAY()-staff[[#This Row],[Date Joined]])/365</f>
        <v>3.3917808219178083</v>
      </c>
      <c r="J153" s="23">
        <f ca="1">ROUNDUP(IF(staff[[#This Row],[Tenure]]&gt;2,3%,2%)*staff[[#This Row],[Salary]],0)</f>
        <v>3231</v>
      </c>
      <c r="K153">
        <f>_xlfn.XLOOKUP(staff[[#This Row],[Rating]],Mapping!$B$2:$B$6,Mapping!$C$2:$C$6)</f>
        <v>3</v>
      </c>
    </row>
    <row r="154" spans="1:11" x14ac:dyDescent="0.3">
      <c r="A154" t="s">
        <v>127</v>
      </c>
      <c r="B154" t="s">
        <v>8</v>
      </c>
      <c r="C154">
        <v>38</v>
      </c>
      <c r="D154" t="s">
        <v>10</v>
      </c>
      <c r="E154" s="6">
        <v>44316</v>
      </c>
      <c r="F154" t="s">
        <v>19</v>
      </c>
      <c r="G154" s="24">
        <v>109160</v>
      </c>
      <c r="H154" t="s">
        <v>205</v>
      </c>
      <c r="I154" s="7">
        <f ca="1">(TODAY()-staff[[#This Row],[Date Joined]])/365</f>
        <v>3.7835616438356166</v>
      </c>
      <c r="J154" s="23">
        <f ca="1">ROUNDUP(IF(staff[[#This Row],[Tenure]]&gt;2,3%,2%)*staff[[#This Row],[Salary]],0)</f>
        <v>3275</v>
      </c>
      <c r="K154">
        <f>_xlfn.XLOOKUP(staff[[#This Row],[Rating]],Mapping!$B$2:$B$6,Mapping!$C$2:$C$6)</f>
        <v>5</v>
      </c>
    </row>
    <row r="155" spans="1:11" x14ac:dyDescent="0.3">
      <c r="A155" t="s">
        <v>33</v>
      </c>
      <c r="B155" t="s">
        <v>8</v>
      </c>
      <c r="C155">
        <v>38</v>
      </c>
      <c r="D155" t="s">
        <v>10</v>
      </c>
      <c r="E155" s="6">
        <v>44377</v>
      </c>
      <c r="F155" t="s">
        <v>19</v>
      </c>
      <c r="G155" s="24">
        <v>109160</v>
      </c>
      <c r="H155" t="s">
        <v>207</v>
      </c>
      <c r="I155" s="7">
        <f ca="1">(TODAY()-staff[[#This Row],[Date Joined]])/365</f>
        <v>3.6164383561643834</v>
      </c>
      <c r="J155" s="23">
        <f ca="1">ROUNDUP(IF(staff[[#This Row],[Tenure]]&gt;2,3%,2%)*staff[[#This Row],[Salary]],0)</f>
        <v>3275</v>
      </c>
      <c r="K155">
        <f>_xlfn.XLOOKUP(staff[[#This Row],[Rating]],Mapping!$B$2:$B$6,Mapping!$C$2:$C$6)</f>
        <v>5</v>
      </c>
    </row>
    <row r="156" spans="1:11" x14ac:dyDescent="0.3">
      <c r="A156" t="s">
        <v>128</v>
      </c>
      <c r="B156" t="s">
        <v>15</v>
      </c>
      <c r="C156">
        <v>25</v>
      </c>
      <c r="D156" t="s">
        <v>13</v>
      </c>
      <c r="E156" s="6">
        <v>44665</v>
      </c>
      <c r="F156" t="s">
        <v>9</v>
      </c>
      <c r="G156" s="24">
        <v>109190</v>
      </c>
      <c r="H156" t="s">
        <v>205</v>
      </c>
      <c r="I156" s="7">
        <f ca="1">(TODAY()-staff[[#This Row],[Date Joined]])/365</f>
        <v>2.8273972602739725</v>
      </c>
      <c r="J156" s="23">
        <f ca="1">ROUNDUP(IF(staff[[#This Row],[Tenure]]&gt;2,3%,2%)*staff[[#This Row],[Salary]],0)</f>
        <v>3276</v>
      </c>
      <c r="K156">
        <f>_xlfn.XLOOKUP(staff[[#This Row],[Rating]],Mapping!$B$2:$B$6,Mapping!$C$2:$C$6)</f>
        <v>4</v>
      </c>
    </row>
    <row r="157" spans="1:11" x14ac:dyDescent="0.3">
      <c r="A157" t="s">
        <v>34</v>
      </c>
      <c r="B157" t="s">
        <v>15</v>
      </c>
      <c r="C157">
        <v>25</v>
      </c>
      <c r="D157" t="s">
        <v>13</v>
      </c>
      <c r="E157" s="6">
        <v>44726</v>
      </c>
      <c r="F157" t="s">
        <v>9</v>
      </c>
      <c r="G157" s="24">
        <v>109190</v>
      </c>
      <c r="H157" t="s">
        <v>207</v>
      </c>
      <c r="I157" s="7">
        <f ca="1">(TODAY()-staff[[#This Row],[Date Joined]])/365</f>
        <v>2.6602739726027398</v>
      </c>
      <c r="J157" s="23">
        <f ca="1">ROUNDUP(IF(staff[[#This Row],[Tenure]]&gt;2,3%,2%)*staff[[#This Row],[Salary]],0)</f>
        <v>3276</v>
      </c>
      <c r="K157">
        <f>_xlfn.XLOOKUP(staff[[#This Row],[Rating]],Mapping!$B$2:$B$6,Mapping!$C$2:$C$6)</f>
        <v>4</v>
      </c>
    </row>
    <row r="158" spans="1:11" x14ac:dyDescent="0.3">
      <c r="A158" t="s">
        <v>180</v>
      </c>
      <c r="B158" t="s">
        <v>15</v>
      </c>
      <c r="C158">
        <v>29</v>
      </c>
      <c r="D158" t="s">
        <v>24</v>
      </c>
      <c r="E158" s="6">
        <v>44119</v>
      </c>
      <c r="F158" t="s">
        <v>12</v>
      </c>
      <c r="G158" s="24">
        <v>112110</v>
      </c>
      <c r="H158" t="s">
        <v>205</v>
      </c>
      <c r="I158" s="7">
        <f ca="1">(TODAY()-staff[[#This Row],[Date Joined]])/365</f>
        <v>4.3232876712328769</v>
      </c>
      <c r="J158" s="23">
        <f ca="1">ROUNDUP(IF(staff[[#This Row],[Tenure]]&gt;2,3%,2%)*staff[[#This Row],[Salary]],0)</f>
        <v>3364</v>
      </c>
      <c r="K158">
        <f>_xlfn.XLOOKUP(staff[[#This Row],[Rating]],Mapping!$B$2:$B$6,Mapping!$C$2:$C$6)</f>
        <v>2</v>
      </c>
    </row>
    <row r="159" spans="1:11" x14ac:dyDescent="0.3">
      <c r="A159" t="s">
        <v>87</v>
      </c>
      <c r="B159" t="s">
        <v>15</v>
      </c>
      <c r="C159">
        <v>29</v>
      </c>
      <c r="D159" t="s">
        <v>24</v>
      </c>
      <c r="E159" s="6">
        <v>44180</v>
      </c>
      <c r="F159" t="s">
        <v>12</v>
      </c>
      <c r="G159" s="24">
        <v>112110</v>
      </c>
      <c r="H159" t="s">
        <v>207</v>
      </c>
      <c r="I159" s="7">
        <f ca="1">(TODAY()-staff[[#This Row],[Date Joined]])/365</f>
        <v>4.1561643835616442</v>
      </c>
      <c r="J159" s="23">
        <f ca="1">ROUNDUP(IF(staff[[#This Row],[Tenure]]&gt;2,3%,2%)*staff[[#This Row],[Salary]],0)</f>
        <v>3364</v>
      </c>
      <c r="K159">
        <f>_xlfn.XLOOKUP(staff[[#This Row],[Rating]],Mapping!$B$2:$B$6,Mapping!$C$2:$C$6)</f>
        <v>2</v>
      </c>
    </row>
    <row r="160" spans="1:11" x14ac:dyDescent="0.3">
      <c r="A160" t="s">
        <v>173</v>
      </c>
      <c r="B160" t="s">
        <v>8</v>
      </c>
      <c r="C160">
        <v>30</v>
      </c>
      <c r="D160" t="s">
        <v>16</v>
      </c>
      <c r="E160" s="6">
        <v>44800</v>
      </c>
      <c r="F160" t="s">
        <v>9</v>
      </c>
      <c r="G160" s="24">
        <v>112570</v>
      </c>
      <c r="H160" t="s">
        <v>205</v>
      </c>
      <c r="I160" s="7">
        <f ca="1">(TODAY()-staff[[#This Row],[Date Joined]])/365</f>
        <v>2.4575342465753423</v>
      </c>
      <c r="J160" s="23">
        <f ca="1">ROUNDUP(IF(staff[[#This Row],[Tenure]]&gt;2,3%,2%)*staff[[#This Row],[Salary]],0)</f>
        <v>3378</v>
      </c>
      <c r="K160">
        <f>_xlfn.XLOOKUP(staff[[#This Row],[Rating]],Mapping!$B$2:$B$6,Mapping!$C$2:$C$6)</f>
        <v>3</v>
      </c>
    </row>
    <row r="161" spans="1:11" x14ac:dyDescent="0.3">
      <c r="A161" t="s">
        <v>81</v>
      </c>
      <c r="B161" t="s">
        <v>8</v>
      </c>
      <c r="C161">
        <v>30</v>
      </c>
      <c r="D161" t="s">
        <v>16</v>
      </c>
      <c r="E161" s="6">
        <v>44861</v>
      </c>
      <c r="F161" t="s">
        <v>9</v>
      </c>
      <c r="G161" s="24">
        <v>112570</v>
      </c>
      <c r="H161" t="s">
        <v>207</v>
      </c>
      <c r="I161" s="7">
        <f ca="1">(TODAY()-staff[[#This Row],[Date Joined]])/365</f>
        <v>2.2904109589041095</v>
      </c>
      <c r="J161" s="23">
        <f ca="1">ROUNDUP(IF(staff[[#This Row],[Tenure]]&gt;2,3%,2%)*staff[[#This Row],[Salary]],0)</f>
        <v>3378</v>
      </c>
      <c r="K161">
        <f>_xlfn.XLOOKUP(staff[[#This Row],[Rating]],Mapping!$B$2:$B$6,Mapping!$C$2:$C$6)</f>
        <v>3</v>
      </c>
    </row>
    <row r="162" spans="1:11" x14ac:dyDescent="0.3">
      <c r="A162" t="s">
        <v>156</v>
      </c>
      <c r="B162" t="s">
        <v>15</v>
      </c>
      <c r="C162">
        <v>20</v>
      </c>
      <c r="D162" t="s">
        <v>16</v>
      </c>
      <c r="E162" s="6">
        <v>44122</v>
      </c>
      <c r="F162" t="s">
        <v>12</v>
      </c>
      <c r="G162" s="24">
        <v>112650</v>
      </c>
      <c r="H162" t="s">
        <v>205</v>
      </c>
      <c r="I162" s="7">
        <f ca="1">(TODAY()-staff[[#This Row],[Date Joined]])/365</f>
        <v>4.3150684931506849</v>
      </c>
      <c r="J162" s="23">
        <f ca="1">ROUNDUP(IF(staff[[#This Row],[Tenure]]&gt;2,3%,2%)*staff[[#This Row],[Salary]],0)</f>
        <v>3380</v>
      </c>
      <c r="K162">
        <f>_xlfn.XLOOKUP(staff[[#This Row],[Rating]],Mapping!$B$2:$B$6,Mapping!$C$2:$C$6)</f>
        <v>3</v>
      </c>
    </row>
    <row r="163" spans="1:11" x14ac:dyDescent="0.3">
      <c r="A163" t="s">
        <v>178</v>
      </c>
      <c r="B163" t="s">
        <v>15</v>
      </c>
      <c r="C163">
        <v>34</v>
      </c>
      <c r="D163" t="s">
        <v>16</v>
      </c>
      <c r="E163" s="6">
        <v>44642</v>
      </c>
      <c r="F163" t="s">
        <v>9</v>
      </c>
      <c r="G163" s="24">
        <v>112650</v>
      </c>
      <c r="H163" t="s">
        <v>205</v>
      </c>
      <c r="I163" s="7">
        <f ca="1">(TODAY()-staff[[#This Row],[Date Joined]])/365</f>
        <v>2.8904109589041096</v>
      </c>
      <c r="J163" s="23">
        <f ca="1">ROUNDUP(IF(staff[[#This Row],[Tenure]]&gt;2,3%,2%)*staff[[#This Row],[Salary]],0)</f>
        <v>3380</v>
      </c>
      <c r="K163">
        <f>_xlfn.XLOOKUP(staff[[#This Row],[Rating]],Mapping!$B$2:$B$6,Mapping!$C$2:$C$6)</f>
        <v>3</v>
      </c>
    </row>
    <row r="164" spans="1:11" x14ac:dyDescent="0.3">
      <c r="A164" t="s">
        <v>64</v>
      </c>
      <c r="B164" t="s">
        <v>15</v>
      </c>
      <c r="C164">
        <v>20</v>
      </c>
      <c r="D164" t="s">
        <v>16</v>
      </c>
      <c r="E164" s="6">
        <v>44183</v>
      </c>
      <c r="F164" t="s">
        <v>12</v>
      </c>
      <c r="G164" s="24">
        <v>112650</v>
      </c>
      <c r="H164" t="s">
        <v>207</v>
      </c>
      <c r="I164" s="7">
        <f ca="1">(TODAY()-staff[[#This Row],[Date Joined]])/365</f>
        <v>4.1479452054794521</v>
      </c>
      <c r="J164" s="23">
        <f ca="1">ROUNDUP(IF(staff[[#This Row],[Tenure]]&gt;2,3%,2%)*staff[[#This Row],[Salary]],0)</f>
        <v>3380</v>
      </c>
      <c r="K164">
        <f>_xlfn.XLOOKUP(staff[[#This Row],[Rating]],Mapping!$B$2:$B$6,Mapping!$C$2:$C$6)</f>
        <v>3</v>
      </c>
    </row>
    <row r="165" spans="1:11" x14ac:dyDescent="0.3">
      <c r="A165" t="s">
        <v>150</v>
      </c>
      <c r="B165" t="s">
        <v>15</v>
      </c>
      <c r="C165">
        <v>22</v>
      </c>
      <c r="D165" t="s">
        <v>13</v>
      </c>
      <c r="E165" s="6">
        <v>44384</v>
      </c>
      <c r="F165" t="s">
        <v>19</v>
      </c>
      <c r="G165" s="24">
        <v>112780</v>
      </c>
      <c r="H165" t="s">
        <v>205</v>
      </c>
      <c r="I165" s="7">
        <f ca="1">(TODAY()-staff[[#This Row],[Date Joined]])/365</f>
        <v>3.5972602739726027</v>
      </c>
      <c r="J165" s="23">
        <f ca="1">ROUNDUP(IF(staff[[#This Row],[Tenure]]&gt;2,3%,2%)*staff[[#This Row],[Salary]],0)</f>
        <v>3384</v>
      </c>
      <c r="K165">
        <f>_xlfn.XLOOKUP(staff[[#This Row],[Rating]],Mapping!$B$2:$B$6,Mapping!$C$2:$C$6)</f>
        <v>4</v>
      </c>
    </row>
    <row r="166" spans="1:11" x14ac:dyDescent="0.3">
      <c r="A166" t="s">
        <v>58</v>
      </c>
      <c r="B166" t="s">
        <v>15</v>
      </c>
      <c r="C166">
        <v>22</v>
      </c>
      <c r="D166" t="s">
        <v>13</v>
      </c>
      <c r="E166" s="6">
        <v>44446</v>
      </c>
      <c r="F166" t="s">
        <v>19</v>
      </c>
      <c r="G166" s="24">
        <v>112780</v>
      </c>
      <c r="H166" t="s">
        <v>207</v>
      </c>
      <c r="I166" s="7">
        <f ca="1">(TODAY()-staff[[#This Row],[Date Joined]])/365</f>
        <v>3.4273972602739726</v>
      </c>
      <c r="J166" s="23">
        <f ca="1">ROUNDUP(IF(staff[[#This Row],[Tenure]]&gt;2,3%,2%)*staff[[#This Row],[Salary]],0)</f>
        <v>3384</v>
      </c>
      <c r="K166">
        <f>_xlfn.XLOOKUP(staff[[#This Row],[Rating]],Mapping!$B$2:$B$6,Mapping!$C$2:$C$6)</f>
        <v>4</v>
      </c>
    </row>
    <row r="167" spans="1:11" x14ac:dyDescent="0.3">
      <c r="A167" t="s">
        <v>191</v>
      </c>
      <c r="B167" t="s">
        <v>15</v>
      </c>
      <c r="C167">
        <v>27</v>
      </c>
      <c r="D167" t="s">
        <v>42</v>
      </c>
      <c r="E167" s="6">
        <v>44547</v>
      </c>
      <c r="F167" t="s">
        <v>9</v>
      </c>
      <c r="G167" s="24">
        <v>113280</v>
      </c>
      <c r="H167" t="s">
        <v>205</v>
      </c>
      <c r="I167" s="7">
        <f ca="1">(TODAY()-staff[[#This Row],[Date Joined]])/365</f>
        <v>3.1506849315068495</v>
      </c>
      <c r="J167" s="23">
        <f ca="1">ROUNDUP(IF(staff[[#This Row],[Tenure]]&gt;2,3%,2%)*staff[[#This Row],[Salary]],0)</f>
        <v>3399</v>
      </c>
      <c r="K167">
        <f>_xlfn.XLOOKUP(staff[[#This Row],[Rating]],Mapping!$B$2:$B$6,Mapping!$C$2:$C$6)</f>
        <v>1</v>
      </c>
    </row>
    <row r="168" spans="1:11" x14ac:dyDescent="0.3">
      <c r="A168" t="s">
        <v>98</v>
      </c>
      <c r="B168" t="s">
        <v>15</v>
      </c>
      <c r="C168">
        <v>27</v>
      </c>
      <c r="D168" t="s">
        <v>42</v>
      </c>
      <c r="E168" s="6">
        <v>44609</v>
      </c>
      <c r="F168" t="s">
        <v>9</v>
      </c>
      <c r="G168" s="24">
        <v>113280</v>
      </c>
      <c r="H168" t="s">
        <v>207</v>
      </c>
      <c r="I168" s="7">
        <f ca="1">(TODAY()-staff[[#This Row],[Date Joined]])/365</f>
        <v>2.9808219178082194</v>
      </c>
      <c r="J168" s="23">
        <f ca="1">ROUNDUP(IF(staff[[#This Row],[Tenure]]&gt;2,3%,2%)*staff[[#This Row],[Salary]],0)</f>
        <v>3399</v>
      </c>
      <c r="K168">
        <f>_xlfn.XLOOKUP(staff[[#This Row],[Rating]],Mapping!$B$2:$B$6,Mapping!$C$2:$C$6)</f>
        <v>1</v>
      </c>
    </row>
    <row r="169" spans="1:11" x14ac:dyDescent="0.3">
      <c r="A169" t="s">
        <v>147</v>
      </c>
      <c r="B169" t="s">
        <v>8</v>
      </c>
      <c r="C169">
        <v>30</v>
      </c>
      <c r="D169" t="s">
        <v>16</v>
      </c>
      <c r="E169" s="6">
        <v>44789</v>
      </c>
      <c r="F169" t="s">
        <v>9</v>
      </c>
      <c r="G169" s="24">
        <v>114180</v>
      </c>
      <c r="H169" t="s">
        <v>205</v>
      </c>
      <c r="I169" s="7">
        <f ca="1">(TODAY()-staff[[#This Row],[Date Joined]])/365</f>
        <v>2.4876712328767123</v>
      </c>
      <c r="J169" s="23">
        <f ca="1">ROUNDUP(IF(staff[[#This Row],[Tenure]]&gt;2,3%,2%)*staff[[#This Row],[Salary]],0)</f>
        <v>3426</v>
      </c>
      <c r="K169">
        <f>_xlfn.XLOOKUP(staff[[#This Row],[Rating]],Mapping!$B$2:$B$6,Mapping!$C$2:$C$6)</f>
        <v>3</v>
      </c>
    </row>
    <row r="170" spans="1:11" x14ac:dyDescent="0.3">
      <c r="A170" t="s">
        <v>54</v>
      </c>
      <c r="B170" t="s">
        <v>8</v>
      </c>
      <c r="C170">
        <v>30</v>
      </c>
      <c r="D170" t="s">
        <v>16</v>
      </c>
      <c r="E170" s="6">
        <v>44850</v>
      </c>
      <c r="F170" t="s">
        <v>9</v>
      </c>
      <c r="G170" s="24">
        <v>114180</v>
      </c>
      <c r="H170" t="s">
        <v>207</v>
      </c>
      <c r="I170" s="7">
        <f ca="1">(TODAY()-staff[[#This Row],[Date Joined]])/365</f>
        <v>2.3205479452054796</v>
      </c>
      <c r="J170" s="23">
        <f ca="1">ROUNDUP(IF(staff[[#This Row],[Tenure]]&gt;2,3%,2%)*staff[[#This Row],[Salary]],0)</f>
        <v>3426</v>
      </c>
      <c r="K170">
        <f>_xlfn.XLOOKUP(staff[[#This Row],[Rating]],Mapping!$B$2:$B$6,Mapping!$C$2:$C$6)</f>
        <v>3</v>
      </c>
    </row>
    <row r="171" spans="1:11" x14ac:dyDescent="0.3">
      <c r="A171" t="s">
        <v>114</v>
      </c>
      <c r="B171" t="s">
        <v>8</v>
      </c>
      <c r="C171">
        <v>44</v>
      </c>
      <c r="D171" t="s">
        <v>16</v>
      </c>
      <c r="E171" s="6">
        <v>44985</v>
      </c>
      <c r="F171" t="s">
        <v>12</v>
      </c>
      <c r="G171" s="24">
        <v>114870</v>
      </c>
      <c r="H171" t="s">
        <v>205</v>
      </c>
      <c r="I171" s="7">
        <f ca="1">(TODAY()-staff[[#This Row],[Date Joined]])/365</f>
        <v>1.9506849315068493</v>
      </c>
      <c r="J171" s="23">
        <f ca="1">ROUNDUP(IF(staff[[#This Row],[Tenure]]&gt;2,3%,2%)*staff[[#This Row],[Salary]],0)</f>
        <v>2298</v>
      </c>
      <c r="K171">
        <f>_xlfn.XLOOKUP(staff[[#This Row],[Rating]],Mapping!$B$2:$B$6,Mapping!$C$2:$C$6)</f>
        <v>3</v>
      </c>
    </row>
    <row r="172" spans="1:11" x14ac:dyDescent="0.3">
      <c r="A172" t="s">
        <v>17</v>
      </c>
      <c r="B172" t="s">
        <v>8</v>
      </c>
      <c r="C172">
        <v>43</v>
      </c>
      <c r="D172" t="s">
        <v>16</v>
      </c>
      <c r="E172" s="6">
        <v>45045</v>
      </c>
      <c r="F172" t="s">
        <v>12</v>
      </c>
      <c r="G172" s="24">
        <v>114870</v>
      </c>
      <c r="H172" t="s">
        <v>207</v>
      </c>
      <c r="I172" s="7">
        <f ca="1">(TODAY()-staff[[#This Row],[Date Joined]])/365</f>
        <v>1.7863013698630137</v>
      </c>
      <c r="J172" s="23">
        <f ca="1">ROUNDUP(IF(staff[[#This Row],[Tenure]]&gt;2,3%,2%)*staff[[#This Row],[Salary]],0)</f>
        <v>2298</v>
      </c>
      <c r="K172">
        <f>_xlfn.XLOOKUP(staff[[#This Row],[Rating]],Mapping!$B$2:$B$6,Mapping!$C$2:$C$6)</f>
        <v>3</v>
      </c>
    </row>
    <row r="173" spans="1:11" x14ac:dyDescent="0.3">
      <c r="A173" t="s">
        <v>175</v>
      </c>
      <c r="B173" t="s">
        <v>8</v>
      </c>
      <c r="C173">
        <v>36</v>
      </c>
      <c r="D173" t="s">
        <v>16</v>
      </c>
      <c r="E173" s="6">
        <v>44023</v>
      </c>
      <c r="F173" t="s">
        <v>9</v>
      </c>
      <c r="G173" s="24">
        <v>114890</v>
      </c>
      <c r="H173" t="s">
        <v>205</v>
      </c>
      <c r="I173" s="7">
        <f ca="1">(TODAY()-staff[[#This Row],[Date Joined]])/365</f>
        <v>4.5863013698630137</v>
      </c>
      <c r="J173" s="23">
        <f ca="1">ROUNDUP(IF(staff[[#This Row],[Tenure]]&gt;2,3%,2%)*staff[[#This Row],[Salary]],0)</f>
        <v>3447</v>
      </c>
      <c r="K173">
        <f>_xlfn.XLOOKUP(staff[[#This Row],[Rating]],Mapping!$B$2:$B$6,Mapping!$C$2:$C$6)</f>
        <v>3</v>
      </c>
    </row>
    <row r="174" spans="1:11" x14ac:dyDescent="0.3">
      <c r="A174" t="s">
        <v>83</v>
      </c>
      <c r="B174" t="s">
        <v>8</v>
      </c>
      <c r="C174">
        <v>36</v>
      </c>
      <c r="D174" t="s">
        <v>16</v>
      </c>
      <c r="E174" s="6">
        <v>44085</v>
      </c>
      <c r="F174" t="s">
        <v>9</v>
      </c>
      <c r="G174" s="24">
        <v>114890</v>
      </c>
      <c r="H174" t="s">
        <v>207</v>
      </c>
      <c r="I174" s="7">
        <f ca="1">(TODAY()-staff[[#This Row],[Date Joined]])/365</f>
        <v>4.4164383561643836</v>
      </c>
      <c r="J174" s="23">
        <f ca="1">ROUNDUP(IF(staff[[#This Row],[Tenure]]&gt;2,3%,2%)*staff[[#This Row],[Salary]],0)</f>
        <v>3447</v>
      </c>
      <c r="K174">
        <f>_xlfn.XLOOKUP(staff[[#This Row],[Rating]],Mapping!$B$2:$B$6,Mapping!$C$2:$C$6)</f>
        <v>3</v>
      </c>
    </row>
    <row r="175" spans="1:11" x14ac:dyDescent="0.3">
      <c r="A175" t="s">
        <v>142</v>
      </c>
      <c r="B175" t="s">
        <v>206</v>
      </c>
      <c r="C175">
        <v>37</v>
      </c>
      <c r="D175" t="s">
        <v>24</v>
      </c>
      <c r="E175" s="6">
        <v>44085</v>
      </c>
      <c r="F175" t="s">
        <v>21</v>
      </c>
      <c r="G175" s="24">
        <v>115440</v>
      </c>
      <c r="H175" t="s">
        <v>205</v>
      </c>
      <c r="I175" s="7">
        <f ca="1">(TODAY()-staff[[#This Row],[Date Joined]])/365</f>
        <v>4.4164383561643836</v>
      </c>
      <c r="J175" s="23">
        <f ca="1">ROUNDUP(IF(staff[[#This Row],[Tenure]]&gt;2,3%,2%)*staff[[#This Row],[Salary]],0)</f>
        <v>3464</v>
      </c>
      <c r="K175">
        <f>_xlfn.XLOOKUP(staff[[#This Row],[Rating]],Mapping!$B$2:$B$6,Mapping!$C$2:$C$6)</f>
        <v>2</v>
      </c>
    </row>
    <row r="176" spans="1:11" x14ac:dyDescent="0.3">
      <c r="A176" t="s">
        <v>49</v>
      </c>
      <c r="B176" t="s">
        <v>206</v>
      </c>
      <c r="C176">
        <v>37</v>
      </c>
      <c r="D176" t="s">
        <v>24</v>
      </c>
      <c r="E176" s="6">
        <v>44146</v>
      </c>
      <c r="F176" t="s">
        <v>21</v>
      </c>
      <c r="G176" s="24">
        <v>115440</v>
      </c>
      <c r="H176" t="s">
        <v>207</v>
      </c>
      <c r="I176" s="7">
        <f ca="1">(TODAY()-staff[[#This Row],[Date Joined]])/365</f>
        <v>4.2493150684931509</v>
      </c>
      <c r="J176" s="23">
        <f ca="1">ROUNDUP(IF(staff[[#This Row],[Tenure]]&gt;2,3%,2%)*staff[[#This Row],[Salary]],0)</f>
        <v>3464</v>
      </c>
      <c r="K176">
        <f>_xlfn.XLOOKUP(staff[[#This Row],[Rating]],Mapping!$B$2:$B$6,Mapping!$C$2:$C$6)</f>
        <v>2</v>
      </c>
    </row>
    <row r="177" spans="1:11" x14ac:dyDescent="0.3">
      <c r="A177" t="s">
        <v>134</v>
      </c>
      <c r="B177" t="s">
        <v>15</v>
      </c>
      <c r="C177">
        <v>33</v>
      </c>
      <c r="D177" t="s">
        <v>16</v>
      </c>
      <c r="E177" s="6">
        <v>44103</v>
      </c>
      <c r="F177" t="s">
        <v>9</v>
      </c>
      <c r="G177" s="24">
        <v>115920</v>
      </c>
      <c r="H177" t="s">
        <v>205</v>
      </c>
      <c r="I177" s="7">
        <f ca="1">(TODAY()-staff[[#This Row],[Date Joined]])/365</f>
        <v>4.3671232876712329</v>
      </c>
      <c r="J177" s="23">
        <f ca="1">ROUNDUP(IF(staff[[#This Row],[Tenure]]&gt;2,3%,2%)*staff[[#This Row],[Salary]],0)</f>
        <v>3478</v>
      </c>
      <c r="K177">
        <f>_xlfn.XLOOKUP(staff[[#This Row],[Rating]],Mapping!$B$2:$B$6,Mapping!$C$2:$C$6)</f>
        <v>3</v>
      </c>
    </row>
    <row r="178" spans="1:11" x14ac:dyDescent="0.3">
      <c r="A178" t="s">
        <v>40</v>
      </c>
      <c r="B178" t="s">
        <v>15</v>
      </c>
      <c r="C178">
        <v>33</v>
      </c>
      <c r="D178" t="s">
        <v>16</v>
      </c>
      <c r="E178" s="6">
        <v>44164</v>
      </c>
      <c r="F178" t="s">
        <v>9</v>
      </c>
      <c r="G178" s="24">
        <v>115920</v>
      </c>
      <c r="H178" t="s">
        <v>207</v>
      </c>
      <c r="I178" s="7">
        <f ca="1">(TODAY()-staff[[#This Row],[Date Joined]])/365</f>
        <v>4.2</v>
      </c>
      <c r="J178" s="23">
        <f ca="1">ROUNDUP(IF(staff[[#This Row],[Tenure]]&gt;2,3%,2%)*staff[[#This Row],[Salary]],0)</f>
        <v>3478</v>
      </c>
      <c r="K178">
        <f>_xlfn.XLOOKUP(staff[[#This Row],[Rating]],Mapping!$B$2:$B$6,Mapping!$C$2:$C$6)</f>
        <v>3</v>
      </c>
    </row>
    <row r="179" spans="1:11" x14ac:dyDescent="0.3">
      <c r="A179" t="s">
        <v>148</v>
      </c>
      <c r="B179" t="s">
        <v>8</v>
      </c>
      <c r="C179">
        <v>37</v>
      </c>
      <c r="D179" t="s">
        <v>16</v>
      </c>
      <c r="E179" s="6">
        <v>44389</v>
      </c>
      <c r="F179" t="s">
        <v>56</v>
      </c>
      <c r="G179" s="24">
        <v>118100</v>
      </c>
      <c r="H179" t="s">
        <v>205</v>
      </c>
      <c r="I179" s="7">
        <f ca="1">(TODAY()-staff[[#This Row],[Date Joined]])/365</f>
        <v>3.5835616438356164</v>
      </c>
      <c r="J179" s="23">
        <f ca="1">ROUNDUP(IF(staff[[#This Row],[Tenure]]&gt;2,3%,2%)*staff[[#This Row],[Salary]],0)</f>
        <v>3543</v>
      </c>
      <c r="K179">
        <f>_xlfn.XLOOKUP(staff[[#This Row],[Rating]],Mapping!$B$2:$B$6,Mapping!$C$2:$C$6)</f>
        <v>3</v>
      </c>
    </row>
    <row r="180" spans="1:11" x14ac:dyDescent="0.3">
      <c r="A180" t="s">
        <v>55</v>
      </c>
      <c r="B180" t="s">
        <v>8</v>
      </c>
      <c r="C180">
        <v>37</v>
      </c>
      <c r="D180" t="s">
        <v>16</v>
      </c>
      <c r="E180" s="6">
        <v>44451</v>
      </c>
      <c r="F180" t="s">
        <v>56</v>
      </c>
      <c r="G180" s="24">
        <v>118100</v>
      </c>
      <c r="H180" t="s">
        <v>207</v>
      </c>
      <c r="I180" s="7">
        <f ca="1">(TODAY()-staff[[#This Row],[Date Joined]])/365</f>
        <v>3.4136986301369863</v>
      </c>
      <c r="J180" s="23">
        <f ca="1">ROUNDUP(IF(staff[[#This Row],[Tenure]]&gt;2,3%,2%)*staff[[#This Row],[Salary]],0)</f>
        <v>3543</v>
      </c>
      <c r="K180">
        <f>_xlfn.XLOOKUP(staff[[#This Row],[Rating]],Mapping!$B$2:$B$6,Mapping!$C$2:$C$6)</f>
        <v>3</v>
      </c>
    </row>
    <row r="181" spans="1:11" x14ac:dyDescent="0.3">
      <c r="A181" t="s">
        <v>199</v>
      </c>
      <c r="B181" t="s">
        <v>15</v>
      </c>
      <c r="C181">
        <v>36</v>
      </c>
      <c r="D181" t="s">
        <v>16</v>
      </c>
      <c r="E181" s="6">
        <v>43958</v>
      </c>
      <c r="F181" t="s">
        <v>12</v>
      </c>
      <c r="G181" s="24">
        <v>118840</v>
      </c>
      <c r="H181" t="s">
        <v>205</v>
      </c>
      <c r="I181" s="7">
        <f ca="1">(TODAY()-staff[[#This Row],[Date Joined]])/365</f>
        <v>4.7643835616438359</v>
      </c>
      <c r="J181" s="23">
        <f ca="1">ROUNDUP(IF(staff[[#This Row],[Tenure]]&gt;2,3%,2%)*staff[[#This Row],[Salary]],0)</f>
        <v>3566</v>
      </c>
      <c r="K181">
        <f>_xlfn.XLOOKUP(staff[[#This Row],[Rating]],Mapping!$B$2:$B$6,Mapping!$C$2:$C$6)</f>
        <v>3</v>
      </c>
    </row>
    <row r="182" spans="1:11" x14ac:dyDescent="0.3">
      <c r="A182" t="s">
        <v>106</v>
      </c>
      <c r="B182" t="s">
        <v>15</v>
      </c>
      <c r="C182">
        <v>36</v>
      </c>
      <c r="D182" t="s">
        <v>16</v>
      </c>
      <c r="E182" s="6">
        <v>44019</v>
      </c>
      <c r="F182" t="s">
        <v>12</v>
      </c>
      <c r="G182" s="24">
        <v>118840</v>
      </c>
      <c r="H182" t="s">
        <v>207</v>
      </c>
      <c r="I182" s="7">
        <f ca="1">(TODAY()-staff[[#This Row],[Date Joined]])/365</f>
        <v>4.5972602739726032</v>
      </c>
      <c r="J182" s="23">
        <f ca="1">ROUNDUP(IF(staff[[#This Row],[Tenure]]&gt;2,3%,2%)*staff[[#This Row],[Salary]],0)</f>
        <v>3566</v>
      </c>
      <c r="K182">
        <f>_xlfn.XLOOKUP(staff[[#This Row],[Rating]],Mapping!$B$2:$B$6,Mapping!$C$2:$C$6)</f>
        <v>3</v>
      </c>
    </row>
    <row r="183" spans="1:11" x14ac:dyDescent="0.3">
      <c r="A183" t="s">
        <v>152</v>
      </c>
      <c r="B183" t="s">
        <v>8</v>
      </c>
      <c r="C183">
        <v>27</v>
      </c>
      <c r="D183" t="s">
        <v>16</v>
      </c>
      <c r="E183" s="6">
        <v>44061</v>
      </c>
      <c r="F183" t="s">
        <v>56</v>
      </c>
      <c r="G183" s="24">
        <v>119110</v>
      </c>
      <c r="H183" t="s">
        <v>205</v>
      </c>
      <c r="I183" s="7">
        <f ca="1">(TODAY()-staff[[#This Row],[Date Joined]])/365</f>
        <v>4.4821917808219176</v>
      </c>
      <c r="J183" s="23">
        <f ca="1">ROUNDUP(IF(staff[[#This Row],[Tenure]]&gt;2,3%,2%)*staff[[#This Row],[Salary]],0)</f>
        <v>3574</v>
      </c>
      <c r="K183">
        <f>_xlfn.XLOOKUP(staff[[#This Row],[Rating]],Mapping!$B$2:$B$6,Mapping!$C$2:$C$6)</f>
        <v>3</v>
      </c>
    </row>
    <row r="184" spans="1:11" x14ac:dyDescent="0.3">
      <c r="A184" t="s">
        <v>60</v>
      </c>
      <c r="B184" t="s">
        <v>8</v>
      </c>
      <c r="C184">
        <v>27</v>
      </c>
      <c r="D184" t="s">
        <v>16</v>
      </c>
      <c r="E184" s="6">
        <v>44122</v>
      </c>
      <c r="F184" t="s">
        <v>56</v>
      </c>
      <c r="G184" s="24">
        <v>119110</v>
      </c>
      <c r="H184" t="s">
        <v>207</v>
      </c>
      <c r="I184" s="7">
        <f ca="1">(TODAY()-staff[[#This Row],[Date Joined]])/365</f>
        <v>4.3150684931506849</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K1" zoomScale="87" zoomScaleNormal="175" workbookViewId="0">
      <selection activeCell="N21" sqref="N21"/>
    </sheetView>
  </sheetViews>
  <sheetFormatPr defaultRowHeight="14" x14ac:dyDescent="0.3"/>
  <cols>
    <col min="2" max="2" width="13.59765625" customWidth="1"/>
    <col min="18" max="18" width="14.3984375" customWidth="1"/>
    <col min="19" max="19" width="13.8984375" customWidth="1"/>
  </cols>
  <sheetData>
    <row r="2" spans="2:19" x14ac:dyDescent="0.3">
      <c r="B2" s="20" t="s">
        <v>233</v>
      </c>
      <c r="C2" t="s">
        <v>227</v>
      </c>
      <c r="Q2" t="s">
        <v>251</v>
      </c>
      <c r="R2" t="s">
        <v>224</v>
      </c>
      <c r="S2" t="s">
        <v>252</v>
      </c>
    </row>
    <row r="3" spans="2:19" x14ac:dyDescent="0.3">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3">
      <c r="B4" s="25" t="s">
        <v>236</v>
      </c>
      <c r="C4">
        <v>3</v>
      </c>
      <c r="P4">
        <v>2</v>
      </c>
      <c r="Q4" s="26">
        <v>43983</v>
      </c>
      <c r="R4">
        <f>COUNTIFS(staff[Date Joined],"&gt;="&amp;Q4,staff[Date Joined],"&lt;="&amp;EOMONTH(Q4,0))</f>
        <v>1</v>
      </c>
      <c r="S4">
        <f>SUM($R$3:R4)</f>
        <v>4</v>
      </c>
    </row>
    <row r="5" spans="2:19" x14ac:dyDescent="0.3">
      <c r="B5" s="25" t="s">
        <v>237</v>
      </c>
      <c r="C5">
        <v>4</v>
      </c>
      <c r="P5">
        <v>3</v>
      </c>
      <c r="Q5" s="26">
        <v>44013</v>
      </c>
      <c r="R5">
        <f>COUNTIFS(staff[Date Joined],"&gt;="&amp;Q5,staff[Date Joined],"&lt;="&amp;EOMONTH(Q5,0))</f>
        <v>5</v>
      </c>
      <c r="S5">
        <f>SUM($R$3:R5)</f>
        <v>9</v>
      </c>
    </row>
    <row r="6" spans="2:19" x14ac:dyDescent="0.3">
      <c r="B6" s="25" t="s">
        <v>238</v>
      </c>
      <c r="C6">
        <v>9</v>
      </c>
      <c r="P6">
        <v>4</v>
      </c>
      <c r="Q6" s="26">
        <v>44044</v>
      </c>
      <c r="R6">
        <f>COUNTIFS(staff[Date Joined],"&gt;="&amp;Q6,staff[Date Joined],"&lt;="&amp;EOMONTH(Q6,0))</f>
        <v>3</v>
      </c>
      <c r="S6">
        <f>SUM($R$3:R6)</f>
        <v>12</v>
      </c>
    </row>
    <row r="7" spans="2:19" x14ac:dyDescent="0.3">
      <c r="B7" s="25" t="s">
        <v>239</v>
      </c>
      <c r="C7">
        <v>12</v>
      </c>
      <c r="P7">
        <v>5</v>
      </c>
      <c r="Q7" s="26">
        <v>44075</v>
      </c>
      <c r="R7">
        <f>COUNTIFS(staff[Date Joined],"&gt;="&amp;Q7,staff[Date Joined],"&lt;="&amp;EOMONTH(Q7,0))</f>
        <v>6</v>
      </c>
      <c r="S7">
        <f>SUM($R$3:R7)</f>
        <v>18</v>
      </c>
    </row>
    <row r="8" spans="2:19" x14ac:dyDescent="0.3">
      <c r="B8" s="25" t="s">
        <v>240</v>
      </c>
      <c r="C8">
        <v>18</v>
      </c>
      <c r="P8">
        <v>6</v>
      </c>
      <c r="Q8" s="26">
        <v>44105</v>
      </c>
      <c r="R8">
        <f>COUNTIFS(staff[Date Joined],"&gt;="&amp;Q8,staff[Date Joined],"&lt;="&amp;EOMONTH(Q8,0))</f>
        <v>6</v>
      </c>
      <c r="S8">
        <f>SUM($R$3:R8)</f>
        <v>24</v>
      </c>
    </row>
    <row r="9" spans="2:19" x14ac:dyDescent="0.3">
      <c r="B9" s="25" t="s">
        <v>241</v>
      </c>
      <c r="C9">
        <v>24</v>
      </c>
      <c r="P9">
        <v>7</v>
      </c>
      <c r="Q9" s="26">
        <v>44136</v>
      </c>
      <c r="R9">
        <f>COUNTIFS(staff[Date Joined],"&gt;="&amp;Q9,staff[Date Joined],"&lt;="&amp;EOMONTH(Q9,0))</f>
        <v>6</v>
      </c>
      <c r="S9">
        <f>SUM($R$3:R9)</f>
        <v>30</v>
      </c>
    </row>
    <row r="10" spans="2:19" x14ac:dyDescent="0.3">
      <c r="B10" s="25" t="s">
        <v>242</v>
      </c>
      <c r="C10">
        <v>30</v>
      </c>
      <c r="P10">
        <v>8</v>
      </c>
      <c r="Q10" s="26">
        <v>44166</v>
      </c>
      <c r="R10">
        <f>COUNTIFS(staff[Date Joined],"&gt;="&amp;Q10,staff[Date Joined],"&lt;="&amp;EOMONTH(Q10,0))</f>
        <v>7</v>
      </c>
      <c r="S10">
        <f>SUM($R$3:R10)</f>
        <v>37</v>
      </c>
    </row>
    <row r="11" spans="2:19" x14ac:dyDescent="0.3">
      <c r="B11" s="25" t="s">
        <v>243</v>
      </c>
      <c r="C11">
        <v>37</v>
      </c>
      <c r="P11">
        <v>9</v>
      </c>
      <c r="Q11" s="26">
        <v>44197</v>
      </c>
      <c r="R11">
        <f>COUNTIFS(staff[Date Joined],"&gt;="&amp;Q11,staff[Date Joined],"&lt;="&amp;EOMONTH(Q11,0))</f>
        <v>6</v>
      </c>
      <c r="S11">
        <f>SUM($R$3:R11)</f>
        <v>43</v>
      </c>
    </row>
    <row r="12" spans="2:19" x14ac:dyDescent="0.3">
      <c r="B12" s="12" t="s">
        <v>244</v>
      </c>
      <c r="P12">
        <v>10</v>
      </c>
      <c r="Q12" s="26">
        <v>44228</v>
      </c>
      <c r="R12">
        <f>COUNTIFS(staff[Date Joined],"&gt;="&amp;Q12,staff[Date Joined],"&lt;="&amp;EOMONTH(Q12,0))</f>
        <v>4</v>
      </c>
      <c r="S12">
        <f>SUM($R$3:R12)</f>
        <v>47</v>
      </c>
    </row>
    <row r="13" spans="2:19" x14ac:dyDescent="0.3">
      <c r="B13" s="25" t="s">
        <v>245</v>
      </c>
      <c r="C13">
        <v>6</v>
      </c>
      <c r="P13">
        <v>11</v>
      </c>
      <c r="Q13" s="26">
        <v>44256</v>
      </c>
      <c r="R13">
        <f>COUNTIFS(staff[Date Joined],"&gt;="&amp;Q13,staff[Date Joined],"&lt;="&amp;EOMONTH(Q13,0))</f>
        <v>9</v>
      </c>
      <c r="S13">
        <f>SUM($R$3:R13)</f>
        <v>56</v>
      </c>
    </row>
    <row r="14" spans="2:19" x14ac:dyDescent="0.3">
      <c r="B14" s="25" t="s">
        <v>246</v>
      </c>
      <c r="C14">
        <v>10</v>
      </c>
      <c r="P14">
        <v>12</v>
      </c>
      <c r="Q14" s="26">
        <v>44287</v>
      </c>
      <c r="R14">
        <f>COUNTIFS(staff[Date Joined],"&gt;="&amp;Q14,staff[Date Joined],"&lt;="&amp;EOMONTH(Q14,0))</f>
        <v>5</v>
      </c>
      <c r="S14">
        <f>SUM($R$3:R14)</f>
        <v>61</v>
      </c>
    </row>
    <row r="15" spans="2:19" x14ac:dyDescent="0.3">
      <c r="B15" s="25" t="s">
        <v>247</v>
      </c>
      <c r="C15">
        <v>19</v>
      </c>
      <c r="P15">
        <v>13</v>
      </c>
      <c r="Q15" s="26">
        <v>44317</v>
      </c>
      <c r="R15">
        <f>COUNTIFS(staff[Date Joined],"&gt;="&amp;Q15,staff[Date Joined],"&lt;="&amp;EOMONTH(Q15,0))</f>
        <v>10</v>
      </c>
      <c r="S15">
        <f>SUM($R$3:R15)</f>
        <v>71</v>
      </c>
    </row>
    <row r="16" spans="2:19" x14ac:dyDescent="0.3">
      <c r="B16" s="25" t="s">
        <v>248</v>
      </c>
      <c r="C16">
        <v>24</v>
      </c>
      <c r="P16">
        <v>14</v>
      </c>
      <c r="Q16" s="26">
        <v>44348</v>
      </c>
      <c r="R16">
        <f>COUNTIFS(staff[Date Joined],"&gt;="&amp;Q16,staff[Date Joined],"&lt;="&amp;EOMONTH(Q16,0))</f>
        <v>6</v>
      </c>
      <c r="S16">
        <f>SUM($R$3:R16)</f>
        <v>77</v>
      </c>
    </row>
    <row r="17" spans="2:19" x14ac:dyDescent="0.3">
      <c r="B17" s="25" t="s">
        <v>236</v>
      </c>
      <c r="C17">
        <v>34</v>
      </c>
      <c r="P17">
        <v>15</v>
      </c>
      <c r="Q17" s="26">
        <v>44378</v>
      </c>
      <c r="R17">
        <f>COUNTIFS(staff[Date Joined],"&gt;="&amp;Q17,staff[Date Joined],"&lt;="&amp;EOMONTH(Q17,0))</f>
        <v>13</v>
      </c>
      <c r="S17">
        <f>SUM($R$3:R17)</f>
        <v>90</v>
      </c>
    </row>
    <row r="18" spans="2:19" x14ac:dyDescent="0.3">
      <c r="B18" s="25" t="s">
        <v>237</v>
      </c>
      <c r="C18">
        <v>40</v>
      </c>
      <c r="P18">
        <v>16</v>
      </c>
      <c r="Q18" s="26">
        <v>44409</v>
      </c>
      <c r="R18">
        <f>COUNTIFS(staff[Date Joined],"&gt;="&amp;Q18,staff[Date Joined],"&lt;="&amp;EOMONTH(Q18,0))</f>
        <v>4</v>
      </c>
      <c r="S18">
        <f>SUM($R$3:R18)</f>
        <v>94</v>
      </c>
    </row>
    <row r="19" spans="2:19" x14ac:dyDescent="0.3">
      <c r="B19" s="25" t="s">
        <v>238</v>
      </c>
      <c r="C19">
        <v>53</v>
      </c>
      <c r="P19">
        <v>17</v>
      </c>
      <c r="Q19" s="26">
        <v>44440</v>
      </c>
      <c r="R19">
        <f>COUNTIFS(staff[Date Joined],"&gt;="&amp;Q19,staff[Date Joined],"&lt;="&amp;EOMONTH(Q19,0))</f>
        <v>11</v>
      </c>
      <c r="S19">
        <f>SUM($R$3:R19)</f>
        <v>105</v>
      </c>
    </row>
    <row r="20" spans="2:19" x14ac:dyDescent="0.3">
      <c r="B20" s="25" t="s">
        <v>239</v>
      </c>
      <c r="C20">
        <v>57</v>
      </c>
      <c r="P20">
        <v>18</v>
      </c>
      <c r="Q20" s="26">
        <v>44470</v>
      </c>
      <c r="R20">
        <f>COUNTIFS(staff[Date Joined],"&gt;="&amp;Q20,staff[Date Joined],"&lt;="&amp;EOMONTH(Q20,0))</f>
        <v>3</v>
      </c>
      <c r="S20">
        <f>SUM($R$3:R20)</f>
        <v>108</v>
      </c>
    </row>
    <row r="21" spans="2:19" x14ac:dyDescent="0.3">
      <c r="B21" s="25" t="s">
        <v>240</v>
      </c>
      <c r="C21">
        <v>68</v>
      </c>
      <c r="P21">
        <v>19</v>
      </c>
      <c r="Q21" s="26">
        <v>44501</v>
      </c>
      <c r="R21">
        <f>COUNTIFS(staff[Date Joined],"&gt;="&amp;Q21,staff[Date Joined],"&lt;="&amp;EOMONTH(Q21,0))</f>
        <v>4</v>
      </c>
      <c r="S21">
        <f>SUM($R$3:R21)</f>
        <v>112</v>
      </c>
    </row>
    <row r="22" spans="2:19" x14ac:dyDescent="0.3">
      <c r="B22" s="25" t="s">
        <v>241</v>
      </c>
      <c r="C22">
        <v>71</v>
      </c>
      <c r="P22">
        <v>20</v>
      </c>
      <c r="Q22" s="26">
        <v>44531</v>
      </c>
      <c r="R22">
        <f>COUNTIFS(staff[Date Joined],"&gt;="&amp;Q22,staff[Date Joined],"&lt;="&amp;EOMONTH(Q22,0))</f>
        <v>7</v>
      </c>
      <c r="S22">
        <f>SUM($R$3:R22)</f>
        <v>119</v>
      </c>
    </row>
    <row r="23" spans="2:19" x14ac:dyDescent="0.3">
      <c r="B23" s="25" t="s">
        <v>242</v>
      </c>
      <c r="C23">
        <v>75</v>
      </c>
      <c r="P23">
        <v>21</v>
      </c>
      <c r="Q23" s="26">
        <v>44562</v>
      </c>
      <c r="R23">
        <f>COUNTIFS(staff[Date Joined],"&gt;="&amp;Q23,staff[Date Joined],"&lt;="&amp;EOMONTH(Q23,0))</f>
        <v>3</v>
      </c>
      <c r="S23">
        <f>SUM($R$3:R23)</f>
        <v>122</v>
      </c>
    </row>
    <row r="24" spans="2:19" x14ac:dyDescent="0.3">
      <c r="B24" s="25" t="s">
        <v>243</v>
      </c>
      <c r="C24">
        <v>82</v>
      </c>
      <c r="P24">
        <v>22</v>
      </c>
      <c r="Q24" s="26">
        <v>44593</v>
      </c>
      <c r="R24">
        <f>COUNTIFS(staff[Date Joined],"&gt;="&amp;Q24,staff[Date Joined],"&lt;="&amp;EOMONTH(Q24,0))</f>
        <v>10</v>
      </c>
      <c r="S24">
        <f>SUM($R$3:R24)</f>
        <v>132</v>
      </c>
    </row>
    <row r="25" spans="2:19" x14ac:dyDescent="0.3">
      <c r="B25" s="12" t="s">
        <v>249</v>
      </c>
      <c r="P25">
        <v>23</v>
      </c>
      <c r="Q25" s="26">
        <v>44621</v>
      </c>
      <c r="R25">
        <f>COUNTIFS(staff[Date Joined],"&gt;="&amp;Q25,staff[Date Joined],"&lt;="&amp;EOMONTH(Q25,0))</f>
        <v>9</v>
      </c>
      <c r="S25">
        <f>SUM($R$3:R25)</f>
        <v>141</v>
      </c>
    </row>
    <row r="26" spans="2:19" x14ac:dyDescent="0.3">
      <c r="B26" s="25" t="s">
        <v>245</v>
      </c>
      <c r="C26">
        <v>3</v>
      </c>
      <c r="P26">
        <v>24</v>
      </c>
      <c r="Q26" s="26">
        <v>44652</v>
      </c>
      <c r="R26">
        <f>COUNTIFS(staff[Date Joined],"&gt;="&amp;Q26,staff[Date Joined],"&lt;="&amp;EOMONTH(Q26,0))</f>
        <v>9</v>
      </c>
      <c r="S26">
        <f>SUM($R$3:R26)</f>
        <v>150</v>
      </c>
    </row>
    <row r="27" spans="2:19" x14ac:dyDescent="0.3">
      <c r="B27" s="25" t="s">
        <v>246</v>
      </c>
      <c r="C27">
        <v>13</v>
      </c>
      <c r="P27">
        <v>25</v>
      </c>
      <c r="Q27" s="26">
        <v>44682</v>
      </c>
      <c r="R27">
        <f>COUNTIFS(staff[Date Joined],"&gt;="&amp;Q27,staff[Date Joined],"&lt;="&amp;EOMONTH(Q27,0))</f>
        <v>9</v>
      </c>
      <c r="S27">
        <f>SUM($R$3:R27)</f>
        <v>159</v>
      </c>
    </row>
    <row r="28" spans="2:19" x14ac:dyDescent="0.3">
      <c r="B28" s="25" t="s">
        <v>247</v>
      </c>
      <c r="C28">
        <v>22</v>
      </c>
      <c r="P28">
        <v>26</v>
      </c>
      <c r="Q28" s="26">
        <v>44713</v>
      </c>
      <c r="R28">
        <f>COUNTIFS(staff[Date Joined],"&gt;="&amp;Q28,staff[Date Joined],"&lt;="&amp;EOMONTH(Q28,0))</f>
        <v>7</v>
      </c>
      <c r="S28">
        <f>SUM($R$3:R28)</f>
        <v>166</v>
      </c>
    </row>
    <row r="29" spans="2:19" x14ac:dyDescent="0.3">
      <c r="B29" s="25" t="s">
        <v>248</v>
      </c>
      <c r="C29">
        <v>31</v>
      </c>
      <c r="P29">
        <v>27</v>
      </c>
      <c r="Q29" s="26">
        <v>44743</v>
      </c>
      <c r="R29">
        <f>COUNTIFS(staff[Date Joined],"&gt;="&amp;Q29,staff[Date Joined],"&lt;="&amp;EOMONTH(Q29,0))</f>
        <v>5</v>
      </c>
      <c r="S29">
        <f>SUM($R$3:R29)</f>
        <v>171</v>
      </c>
    </row>
    <row r="30" spans="2:19" x14ac:dyDescent="0.3">
      <c r="B30" s="25" t="s">
        <v>236</v>
      </c>
      <c r="C30">
        <v>40</v>
      </c>
      <c r="P30">
        <v>28</v>
      </c>
      <c r="Q30" s="26">
        <v>44774</v>
      </c>
      <c r="R30">
        <f>COUNTIFS(staff[Date Joined],"&gt;="&amp;Q30,staff[Date Joined],"&lt;="&amp;EOMONTH(Q30,0))</f>
        <v>5</v>
      </c>
      <c r="S30">
        <f>SUM($R$3:R30)</f>
        <v>176</v>
      </c>
    </row>
    <row r="31" spans="2:19" x14ac:dyDescent="0.3">
      <c r="B31" s="25" t="s">
        <v>237</v>
      </c>
      <c r="C31">
        <v>47</v>
      </c>
      <c r="P31">
        <v>29</v>
      </c>
      <c r="Q31" s="26">
        <v>44805</v>
      </c>
      <c r="R31">
        <f>COUNTIFS(staff[Date Joined],"&gt;="&amp;Q31,staff[Date Joined],"&lt;="&amp;EOMONTH(Q31,0))</f>
        <v>2</v>
      </c>
      <c r="S31">
        <f>SUM($R$3:R31)</f>
        <v>178</v>
      </c>
    </row>
    <row r="32" spans="2:19" x14ac:dyDescent="0.3">
      <c r="B32" s="25" t="s">
        <v>238</v>
      </c>
      <c r="C32">
        <v>52</v>
      </c>
      <c r="P32">
        <v>30</v>
      </c>
      <c r="Q32" s="26">
        <v>44835</v>
      </c>
      <c r="R32">
        <f>COUNTIFS(staff[Date Joined],"&gt;="&amp;Q32,staff[Date Joined],"&lt;="&amp;EOMONTH(Q32,0))</f>
        <v>3</v>
      </c>
      <c r="S32">
        <f>SUM($R$3:R32)</f>
        <v>181</v>
      </c>
    </row>
    <row r="33" spans="2:19" x14ac:dyDescent="0.3">
      <c r="B33" s="25" t="s">
        <v>239</v>
      </c>
      <c r="C33">
        <v>57</v>
      </c>
      <c r="P33">
        <v>31</v>
      </c>
      <c r="Q33" s="26">
        <v>44866</v>
      </c>
      <c r="R33">
        <f>COUNTIFS(staff[Date Joined],"&gt;="&amp;Q33,staff[Date Joined],"&lt;="&amp;EOMONTH(Q33,0))</f>
        <v>0</v>
      </c>
      <c r="S33">
        <f>SUM($R$3:R33)</f>
        <v>181</v>
      </c>
    </row>
    <row r="34" spans="2:19" x14ac:dyDescent="0.3">
      <c r="B34" s="25" t="s">
        <v>240</v>
      </c>
      <c r="C34">
        <v>59</v>
      </c>
      <c r="P34">
        <v>32</v>
      </c>
      <c r="Q34" s="26">
        <v>44896</v>
      </c>
      <c r="R34">
        <f>COUNTIFS(staff[Date Joined],"&gt;="&amp;Q34,staff[Date Joined],"&lt;="&amp;EOMONTH(Q34,0))</f>
        <v>0</v>
      </c>
      <c r="S34">
        <f>SUM($R$3:R34)</f>
        <v>181</v>
      </c>
    </row>
    <row r="35" spans="2:19" x14ac:dyDescent="0.3">
      <c r="B35" s="25" t="s">
        <v>241</v>
      </c>
      <c r="C35">
        <v>62</v>
      </c>
      <c r="P35">
        <v>33</v>
      </c>
      <c r="Q35" s="26">
        <v>44927</v>
      </c>
      <c r="R35">
        <f>COUNTIFS(staff[Date Joined],"&gt;="&amp;Q35,staff[Date Joined],"&lt;="&amp;EOMONTH(Q35,0))</f>
        <v>0</v>
      </c>
      <c r="S35">
        <f>SUM($R$3:R35)</f>
        <v>181</v>
      </c>
    </row>
    <row r="36" spans="2:19" x14ac:dyDescent="0.3">
      <c r="B36" s="12" t="s">
        <v>250</v>
      </c>
      <c r="P36">
        <v>34</v>
      </c>
      <c r="Q36" s="26">
        <v>44958</v>
      </c>
      <c r="R36">
        <f>COUNTIFS(staff[Date Joined],"&gt;="&amp;Q36,staff[Date Joined],"&lt;="&amp;EOMONTH(Q36,0))</f>
        <v>1</v>
      </c>
      <c r="S36">
        <f>SUM($R$3:R36)</f>
        <v>182</v>
      </c>
    </row>
    <row r="37" spans="2:19" x14ac:dyDescent="0.3">
      <c r="B37" s="25" t="s">
        <v>246</v>
      </c>
      <c r="C37">
        <v>1</v>
      </c>
      <c r="P37">
        <v>35</v>
      </c>
      <c r="Q37" s="26">
        <v>44986</v>
      </c>
      <c r="R37">
        <f>COUNTIFS(staff[Date Joined],"&gt;="&amp;Q37,staff[Date Joined],"&lt;="&amp;EOMONTH(Q37,0))</f>
        <v>0</v>
      </c>
      <c r="S37">
        <f>SUM($R$3:R37)</f>
        <v>182</v>
      </c>
    </row>
    <row r="38" spans="2:19" x14ac:dyDescent="0.3">
      <c r="B38" s="25" t="s">
        <v>248</v>
      </c>
      <c r="C38">
        <v>2</v>
      </c>
      <c r="P38">
        <v>36</v>
      </c>
      <c r="Q38" s="26">
        <v>45017</v>
      </c>
      <c r="R38">
        <f>COUNTIFS(staff[Date Joined],"&gt;="&amp;Q38,staff[Date Joined],"&lt;="&amp;EOMONTH(Q38,0))</f>
        <v>1</v>
      </c>
      <c r="S38">
        <f>SUM($R$3:R38)</f>
        <v>183</v>
      </c>
    </row>
    <row r="39" spans="2:19" x14ac:dyDescent="0.3">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opLeftCell="E1" zoomScale="54" workbookViewId="0">
      <selection activeCell="R3" sqref="R3"/>
    </sheetView>
  </sheetViews>
  <sheetFormatPr defaultRowHeight="14" x14ac:dyDescent="0.3"/>
  <cols>
    <col min="3" max="3" width="19.59765625" customWidth="1"/>
    <col min="4" max="4" width="2.59765625" customWidth="1"/>
    <col min="5" max="5" width="19.59765625" customWidth="1"/>
    <col min="6" max="6" width="2.59765625" customWidth="1"/>
    <col min="7" max="7" width="19.59765625" customWidth="1"/>
    <col min="10" max="10" width="19.59765625" customWidth="1"/>
    <col min="11" max="11" width="2.59765625" customWidth="1"/>
    <col min="12" max="12" width="19.59765625" customWidth="1"/>
    <col min="13" max="13" width="2.59765625" customWidth="1"/>
    <col min="14" max="14" width="19.59765625" customWidth="1"/>
  </cols>
  <sheetData>
    <row r="2" spans="3:14" ht="44.2" customHeight="1" x14ac:dyDescent="0.3">
      <c r="C2" s="44" t="s">
        <v>255</v>
      </c>
      <c r="D2" s="44"/>
      <c r="E2" s="44"/>
      <c r="F2" s="44"/>
      <c r="G2" s="44"/>
      <c r="H2" s="42"/>
      <c r="I2" s="42"/>
      <c r="J2" s="44" t="s">
        <v>254</v>
      </c>
      <c r="K2" s="44"/>
      <c r="L2" s="44"/>
      <c r="M2" s="44"/>
      <c r="N2" s="44"/>
    </row>
    <row r="3" spans="3:14" ht="104.25" customHeight="1" x14ac:dyDescent="0.3">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6" customHeight="1" x14ac:dyDescent="0.3">
      <c r="C6" s="43" t="s">
        <v>253</v>
      </c>
      <c r="D6" s="43"/>
      <c r="E6" s="43"/>
      <c r="F6" s="43"/>
      <c r="G6" s="43"/>
      <c r="H6" s="43"/>
      <c r="I6" s="43"/>
      <c r="J6" s="43"/>
      <c r="K6" s="43"/>
      <c r="L6" s="43"/>
      <c r="M6" s="43"/>
      <c r="N6" s="43"/>
    </row>
    <row r="8" spans="3:14" x14ac:dyDescent="0.3">
      <c r="C8" s="27"/>
      <c r="D8" s="28"/>
      <c r="E8" s="28"/>
      <c r="F8" s="28"/>
      <c r="G8" s="29"/>
      <c r="J8" s="27"/>
      <c r="K8" s="28"/>
      <c r="L8" s="28"/>
      <c r="M8" s="28"/>
      <c r="N8" s="29"/>
    </row>
    <row r="9" spans="3:14" x14ac:dyDescent="0.3">
      <c r="C9" s="30"/>
      <c r="G9" s="31"/>
      <c r="J9" s="30"/>
      <c r="N9" s="31"/>
    </row>
    <row r="10" spans="3:14" x14ac:dyDescent="0.3">
      <c r="C10" s="30"/>
      <c r="G10" s="31"/>
      <c r="J10" s="30"/>
      <c r="N10" s="31"/>
    </row>
    <row r="11" spans="3:14" x14ac:dyDescent="0.3">
      <c r="C11" s="30"/>
      <c r="G11" s="31"/>
      <c r="J11" s="30"/>
      <c r="N11" s="31"/>
    </row>
    <row r="12" spans="3:14" x14ac:dyDescent="0.3">
      <c r="C12" s="30"/>
      <c r="G12" s="31"/>
      <c r="J12" s="30"/>
      <c r="N12" s="31"/>
    </row>
    <row r="13" spans="3:14" x14ac:dyDescent="0.3">
      <c r="C13" s="30"/>
      <c r="G13" s="31"/>
      <c r="J13" s="30"/>
      <c r="N13" s="31"/>
    </row>
    <row r="14" spans="3:14" x14ac:dyDescent="0.3">
      <c r="C14" s="30"/>
      <c r="G14" s="31"/>
      <c r="J14" s="30"/>
      <c r="N14" s="31"/>
    </row>
    <row r="15" spans="3:14" x14ac:dyDescent="0.3">
      <c r="C15" s="30"/>
      <c r="G15" s="31"/>
      <c r="J15" s="30"/>
      <c r="N15" s="31"/>
    </row>
    <row r="16" spans="3:14" x14ac:dyDescent="0.3">
      <c r="C16" s="30"/>
      <c r="G16" s="31"/>
      <c r="J16" s="30"/>
      <c r="N16" s="31"/>
    </row>
    <row r="17" spans="3:14" x14ac:dyDescent="0.3">
      <c r="C17" s="30"/>
      <c r="G17" s="31"/>
      <c r="J17" s="30"/>
      <c r="N17" s="31"/>
    </row>
    <row r="18" spans="3:14" x14ac:dyDescent="0.3">
      <c r="C18" s="30"/>
      <c r="G18" s="31"/>
      <c r="J18" s="30"/>
      <c r="N18" s="31"/>
    </row>
    <row r="19" spans="3:14" x14ac:dyDescent="0.3">
      <c r="C19" s="30"/>
      <c r="G19" s="31"/>
      <c r="J19" s="30"/>
      <c r="N19" s="31"/>
    </row>
    <row r="20" spans="3:14" x14ac:dyDescent="0.3">
      <c r="C20" s="30"/>
      <c r="G20" s="31"/>
      <c r="J20" s="30"/>
      <c r="N20" s="31"/>
    </row>
    <row r="21" spans="3:14" x14ac:dyDescent="0.3">
      <c r="C21" s="30"/>
      <c r="G21" s="31"/>
      <c r="J21" s="30"/>
      <c r="N21" s="31"/>
    </row>
    <row r="22" spans="3:14" x14ac:dyDescent="0.3">
      <c r="C22" s="30"/>
      <c r="G22" s="31"/>
      <c r="J22" s="30"/>
      <c r="N22" s="31"/>
    </row>
    <row r="23" spans="3:14" x14ac:dyDescent="0.3">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tabSelected="1" zoomScale="205" zoomScaleNormal="205" workbookViewId="0">
      <selection activeCell="F5" sqref="F5"/>
    </sheetView>
  </sheetViews>
  <sheetFormatPr defaultRowHeight="14" x14ac:dyDescent="0.3"/>
  <cols>
    <col min="2" max="2" width="15.59765625" customWidth="1"/>
  </cols>
  <sheetData>
    <row r="2" spans="2:3" x14ac:dyDescent="0.3">
      <c r="B2" s="9" t="s">
        <v>10</v>
      </c>
      <c r="C2" s="9">
        <v>5</v>
      </c>
    </row>
    <row r="3" spans="2:3" x14ac:dyDescent="0.3">
      <c r="B3" s="9" t="s">
        <v>13</v>
      </c>
      <c r="C3" s="9">
        <v>4</v>
      </c>
    </row>
    <row r="4" spans="2:3" x14ac:dyDescent="0.3">
      <c r="B4" s="9" t="s">
        <v>16</v>
      </c>
      <c r="C4" s="9">
        <v>3</v>
      </c>
    </row>
    <row r="5" spans="2:3" x14ac:dyDescent="0.3">
      <c r="B5" s="9" t="s">
        <v>24</v>
      </c>
      <c r="C5" s="9">
        <v>2</v>
      </c>
    </row>
    <row r="6" spans="2:3" x14ac:dyDescent="0.3">
      <c r="B6" s="9" t="s">
        <v>42</v>
      </c>
      <c r="C6" s="9">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zoomScale="97" zoomScaleNormal="160" workbookViewId="0">
      <selection activeCell="H22" sqref="H22"/>
    </sheetView>
  </sheetViews>
  <sheetFormatPr defaultRowHeight="14" x14ac:dyDescent="0.3"/>
  <cols>
    <col min="2" max="2" width="15.3984375" customWidth="1"/>
    <col min="3" max="3" width="11.3984375" customWidth="1"/>
    <col min="4" max="4" width="16.59765625" customWidth="1"/>
  </cols>
  <sheetData>
    <row r="3" spans="2:4" x14ac:dyDescent="0.3">
      <c r="B3" s="20" t="s">
        <v>233</v>
      </c>
      <c r="C3" t="s">
        <v>227</v>
      </c>
      <c r="D3" t="s">
        <v>230</v>
      </c>
    </row>
    <row r="4" spans="2:4" x14ac:dyDescent="0.3">
      <c r="B4" s="12" t="s">
        <v>10</v>
      </c>
      <c r="C4">
        <v>4</v>
      </c>
      <c r="D4" s="22">
        <v>92080</v>
      </c>
    </row>
    <row r="5" spans="2:4" x14ac:dyDescent="0.3">
      <c r="B5" s="12" t="s">
        <v>13</v>
      </c>
      <c r="C5">
        <v>20</v>
      </c>
      <c r="D5" s="22">
        <v>76991</v>
      </c>
    </row>
    <row r="6" spans="2:4" x14ac:dyDescent="0.3">
      <c r="B6" s="12" t="s">
        <v>16</v>
      </c>
      <c r="C6">
        <v>137</v>
      </c>
      <c r="D6" s="22">
        <v>76798.759124087592</v>
      </c>
    </row>
    <row r="7" spans="2:4" x14ac:dyDescent="0.3">
      <c r="B7" s="12" t="s">
        <v>24</v>
      </c>
      <c r="C7">
        <v>16</v>
      </c>
      <c r="D7" s="22">
        <v>78115</v>
      </c>
    </row>
    <row r="8" spans="2:4" x14ac:dyDescent="0.3">
      <c r="B8" s="12" t="s">
        <v>42</v>
      </c>
      <c r="C8">
        <v>6</v>
      </c>
      <c r="D8" s="22">
        <v>77423.333333333328</v>
      </c>
    </row>
    <row r="9" spans="2:4" x14ac:dyDescent="0.3">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65"/>
  <sheetViews>
    <sheetView workbookViewId="0">
      <selection activeCell="C5" sqref="C5"/>
    </sheetView>
  </sheetViews>
  <sheetFormatPr defaultRowHeight="14" x14ac:dyDescent="0.3"/>
  <cols>
    <col min="2" max="2" width="20.59765625" customWidth="1"/>
    <col min="3" max="3" width="18.296875" customWidth="1"/>
    <col min="4" max="4" width="14.69921875" customWidth="1"/>
  </cols>
  <sheetData>
    <row r="2" spans="2:4" ht="20.95" x14ac:dyDescent="0.3">
      <c r="B2" s="10">
        <v>3</v>
      </c>
      <c r="C2" s="17" t="s">
        <v>220</v>
      </c>
    </row>
    <row r="5" spans="2:4" ht="18.3" x14ac:dyDescent="0.4">
      <c r="B5" s="19" t="s">
        <v>221</v>
      </c>
      <c r="C5" s="18" t="s">
        <v>12</v>
      </c>
    </row>
    <row r="8" spans="2:4" x14ac:dyDescent="0.3">
      <c r="B8" t="s">
        <v>222</v>
      </c>
      <c r="C8">
        <f>COUNTIFS(staff[Department],C5)</f>
        <v>54</v>
      </c>
    </row>
    <row r="12" spans="2:4" x14ac:dyDescent="0.3">
      <c r="B12" t="e" cm="1">
        <f t="array" aca="1" ref="B12:D65" ca="1">_xlfn._xlws.SORT(_xlfn.CHOOSECOLS(_xlfn._xlws.FILTER(staff[],staff[Department]=C5),1,7,4),2,-1)</f>
        <v>#NAME?</v>
      </c>
      <c r="C12" t="e">
        <f ca="1"/>
        <v>#NAME?</v>
      </c>
      <c r="D12" t="e">
        <f ca="1"/>
        <v>#NAME?</v>
      </c>
    </row>
    <row r="13" spans="2:4" x14ac:dyDescent="0.3">
      <c r="B13" t="e">
        <f ca="1"/>
        <v>#NAME?</v>
      </c>
      <c r="C13" t="e">
        <f ca="1"/>
        <v>#NAME?</v>
      </c>
      <c r="D13" t="e">
        <f ca="1"/>
        <v>#NAME?</v>
      </c>
    </row>
    <row r="14" spans="2:4" x14ac:dyDescent="0.3">
      <c r="B14" t="e">
        <f ca="1"/>
        <v>#NAME?</v>
      </c>
      <c r="C14" t="e">
        <f ca="1"/>
        <v>#NAME?</v>
      </c>
      <c r="D14" t="e">
        <f ca="1"/>
        <v>#NAME?</v>
      </c>
    </row>
    <row r="15" spans="2:4" x14ac:dyDescent="0.3">
      <c r="B15" t="e">
        <f ca="1"/>
        <v>#NAME?</v>
      </c>
      <c r="C15" t="e">
        <f ca="1"/>
        <v>#NAME?</v>
      </c>
      <c r="D15" t="e">
        <f ca="1"/>
        <v>#NAME?</v>
      </c>
    </row>
    <row r="16" spans="2:4" x14ac:dyDescent="0.3">
      <c r="B16" t="e">
        <f ca="1"/>
        <v>#NAME?</v>
      </c>
      <c r="C16" t="e">
        <f ca="1"/>
        <v>#NAME?</v>
      </c>
      <c r="D16" t="e">
        <f ca="1"/>
        <v>#NAME?</v>
      </c>
    </row>
    <row r="17" spans="2:4" x14ac:dyDescent="0.3">
      <c r="B17" t="e">
        <f ca="1"/>
        <v>#NAME?</v>
      </c>
      <c r="C17" t="e">
        <f ca="1"/>
        <v>#NAME?</v>
      </c>
      <c r="D17" t="e">
        <f ca="1"/>
        <v>#NAME?</v>
      </c>
    </row>
    <row r="18" spans="2:4" x14ac:dyDescent="0.3">
      <c r="B18" t="e">
        <f ca="1"/>
        <v>#NAME?</v>
      </c>
      <c r="C18" t="e">
        <f ca="1"/>
        <v>#NAME?</v>
      </c>
      <c r="D18" t="e">
        <f ca="1"/>
        <v>#NAME?</v>
      </c>
    </row>
    <row r="19" spans="2:4" x14ac:dyDescent="0.3">
      <c r="B19" t="e">
        <f ca="1"/>
        <v>#NAME?</v>
      </c>
      <c r="C19" t="e">
        <f ca="1"/>
        <v>#NAME?</v>
      </c>
      <c r="D19" t="e">
        <f ca="1"/>
        <v>#NAME?</v>
      </c>
    </row>
    <row r="20" spans="2:4" x14ac:dyDescent="0.3">
      <c r="B20" t="e">
        <f ca="1"/>
        <v>#NAME?</v>
      </c>
      <c r="C20" t="e">
        <f ca="1"/>
        <v>#NAME?</v>
      </c>
      <c r="D20" t="e">
        <f ca="1"/>
        <v>#NAME?</v>
      </c>
    </row>
    <row r="21" spans="2:4" x14ac:dyDescent="0.3">
      <c r="B21" t="e">
        <f ca="1"/>
        <v>#NAME?</v>
      </c>
      <c r="C21" t="e">
        <f ca="1"/>
        <v>#NAME?</v>
      </c>
      <c r="D21" t="e">
        <f ca="1"/>
        <v>#NAME?</v>
      </c>
    </row>
    <row r="22" spans="2:4" x14ac:dyDescent="0.3">
      <c r="B22" t="e">
        <f ca="1"/>
        <v>#NAME?</v>
      </c>
      <c r="C22" t="e">
        <f ca="1"/>
        <v>#NAME?</v>
      </c>
      <c r="D22" t="e">
        <f ca="1"/>
        <v>#NAME?</v>
      </c>
    </row>
    <row r="23" spans="2:4" x14ac:dyDescent="0.3">
      <c r="B23" t="e">
        <f ca="1"/>
        <v>#NAME?</v>
      </c>
      <c r="C23" t="e">
        <f ca="1"/>
        <v>#NAME?</v>
      </c>
      <c r="D23" t="e">
        <f ca="1"/>
        <v>#NAME?</v>
      </c>
    </row>
    <row r="24" spans="2:4" x14ac:dyDescent="0.3">
      <c r="B24" t="e">
        <f ca="1"/>
        <v>#NAME?</v>
      </c>
      <c r="C24" t="e">
        <f ca="1"/>
        <v>#NAME?</v>
      </c>
      <c r="D24" t="e">
        <f ca="1"/>
        <v>#NAME?</v>
      </c>
    </row>
    <row r="25" spans="2:4" x14ac:dyDescent="0.3">
      <c r="B25" t="e">
        <f ca="1"/>
        <v>#NAME?</v>
      </c>
      <c r="C25" t="e">
        <f ca="1"/>
        <v>#NAME?</v>
      </c>
      <c r="D25" t="e">
        <f ca="1"/>
        <v>#NAME?</v>
      </c>
    </row>
    <row r="26" spans="2:4" x14ac:dyDescent="0.3">
      <c r="B26" t="e">
        <f ca="1"/>
        <v>#NAME?</v>
      </c>
      <c r="C26" t="e">
        <f ca="1"/>
        <v>#NAME?</v>
      </c>
      <c r="D26" t="e">
        <f ca="1"/>
        <v>#NAME?</v>
      </c>
    </row>
    <row r="27" spans="2:4" x14ac:dyDescent="0.3">
      <c r="B27" t="e">
        <f ca="1"/>
        <v>#NAME?</v>
      </c>
      <c r="C27" t="e">
        <f ca="1"/>
        <v>#NAME?</v>
      </c>
      <c r="D27" t="e">
        <f ca="1"/>
        <v>#NAME?</v>
      </c>
    </row>
    <row r="28" spans="2:4" x14ac:dyDescent="0.3">
      <c r="B28" t="e">
        <f ca="1"/>
        <v>#NAME?</v>
      </c>
      <c r="C28" t="e">
        <f ca="1"/>
        <v>#NAME?</v>
      </c>
      <c r="D28" t="e">
        <f ca="1"/>
        <v>#NAME?</v>
      </c>
    </row>
    <row r="29" spans="2:4" x14ac:dyDescent="0.3">
      <c r="B29" t="e">
        <f ca="1"/>
        <v>#NAME?</v>
      </c>
      <c r="C29" t="e">
        <f ca="1"/>
        <v>#NAME?</v>
      </c>
      <c r="D29" t="e">
        <f ca="1"/>
        <v>#NAME?</v>
      </c>
    </row>
    <row r="30" spans="2:4" x14ac:dyDescent="0.3">
      <c r="B30" t="e">
        <f ca="1"/>
        <v>#NAME?</v>
      </c>
      <c r="C30" t="e">
        <f ca="1"/>
        <v>#NAME?</v>
      </c>
      <c r="D30" t="e">
        <f ca="1"/>
        <v>#NAME?</v>
      </c>
    </row>
    <row r="31" spans="2:4" x14ac:dyDescent="0.3">
      <c r="B31" t="e">
        <f ca="1"/>
        <v>#NAME?</v>
      </c>
      <c r="C31" t="e">
        <f ca="1"/>
        <v>#NAME?</v>
      </c>
      <c r="D31" t="e">
        <f ca="1"/>
        <v>#NAME?</v>
      </c>
    </row>
    <row r="32" spans="2:4" x14ac:dyDescent="0.3">
      <c r="B32" t="e">
        <f ca="1"/>
        <v>#NAME?</v>
      </c>
      <c r="C32" t="e">
        <f ca="1"/>
        <v>#NAME?</v>
      </c>
      <c r="D32" t="e">
        <f ca="1"/>
        <v>#NAME?</v>
      </c>
    </row>
    <row r="33" spans="2:4" x14ac:dyDescent="0.3">
      <c r="B33" t="e">
        <f ca="1"/>
        <v>#NAME?</v>
      </c>
      <c r="C33" t="e">
        <f ca="1"/>
        <v>#NAME?</v>
      </c>
      <c r="D33" t="e">
        <f ca="1"/>
        <v>#NAME?</v>
      </c>
    </row>
    <row r="34" spans="2:4" x14ac:dyDescent="0.3">
      <c r="B34" t="e">
        <f ca="1"/>
        <v>#NAME?</v>
      </c>
      <c r="C34" t="e">
        <f ca="1"/>
        <v>#NAME?</v>
      </c>
      <c r="D34" t="e">
        <f ca="1"/>
        <v>#NAME?</v>
      </c>
    </row>
    <row r="35" spans="2:4" x14ac:dyDescent="0.3">
      <c r="B35" t="e">
        <f ca="1"/>
        <v>#NAME?</v>
      </c>
      <c r="C35" t="e">
        <f ca="1"/>
        <v>#NAME?</v>
      </c>
      <c r="D35" t="e">
        <f ca="1"/>
        <v>#NAME?</v>
      </c>
    </row>
    <row r="36" spans="2:4" x14ac:dyDescent="0.3">
      <c r="B36" t="e">
        <f ca="1"/>
        <v>#NAME?</v>
      </c>
      <c r="C36" t="e">
        <f ca="1"/>
        <v>#NAME?</v>
      </c>
      <c r="D36" t="e">
        <f ca="1"/>
        <v>#NAME?</v>
      </c>
    </row>
    <row r="37" spans="2:4" x14ac:dyDescent="0.3">
      <c r="B37" t="e">
        <f ca="1"/>
        <v>#NAME?</v>
      </c>
      <c r="C37" t="e">
        <f ca="1"/>
        <v>#NAME?</v>
      </c>
      <c r="D37" t="e">
        <f ca="1"/>
        <v>#NAME?</v>
      </c>
    </row>
    <row r="38" spans="2:4" x14ac:dyDescent="0.3">
      <c r="B38" t="e">
        <f ca="1"/>
        <v>#NAME?</v>
      </c>
      <c r="C38" t="e">
        <f ca="1"/>
        <v>#NAME?</v>
      </c>
      <c r="D38" t="e">
        <f ca="1"/>
        <v>#NAME?</v>
      </c>
    </row>
    <row r="39" spans="2:4" x14ac:dyDescent="0.3">
      <c r="B39" t="e">
        <f ca="1"/>
        <v>#NAME?</v>
      </c>
      <c r="C39" t="e">
        <f ca="1"/>
        <v>#NAME?</v>
      </c>
      <c r="D39" t="e">
        <f ca="1"/>
        <v>#NAME?</v>
      </c>
    </row>
    <row r="40" spans="2:4" x14ac:dyDescent="0.3">
      <c r="B40" t="e">
        <f ca="1"/>
        <v>#NAME?</v>
      </c>
      <c r="C40" t="e">
        <f ca="1"/>
        <v>#NAME?</v>
      </c>
      <c r="D40" t="e">
        <f ca="1"/>
        <v>#NAME?</v>
      </c>
    </row>
    <row r="41" spans="2:4" x14ac:dyDescent="0.3">
      <c r="B41" t="e">
        <f ca="1"/>
        <v>#NAME?</v>
      </c>
      <c r="C41" t="e">
        <f ca="1"/>
        <v>#NAME?</v>
      </c>
      <c r="D41" t="e">
        <f ca="1"/>
        <v>#NAME?</v>
      </c>
    </row>
    <row r="42" spans="2:4" x14ac:dyDescent="0.3">
      <c r="B42" t="e">
        <f ca="1"/>
        <v>#NAME?</v>
      </c>
      <c r="C42" t="e">
        <f ca="1"/>
        <v>#NAME?</v>
      </c>
      <c r="D42" t="e">
        <f ca="1"/>
        <v>#NAME?</v>
      </c>
    </row>
    <row r="43" spans="2:4" x14ac:dyDescent="0.3">
      <c r="B43" t="e">
        <f ca="1"/>
        <v>#NAME?</v>
      </c>
      <c r="C43" t="e">
        <f ca="1"/>
        <v>#NAME?</v>
      </c>
      <c r="D43" t="e">
        <f ca="1"/>
        <v>#NAME?</v>
      </c>
    </row>
    <row r="44" spans="2:4" x14ac:dyDescent="0.3">
      <c r="B44" t="e">
        <f ca="1"/>
        <v>#NAME?</v>
      </c>
      <c r="C44" t="e">
        <f ca="1"/>
        <v>#NAME?</v>
      </c>
      <c r="D44" t="e">
        <f ca="1"/>
        <v>#NAME?</v>
      </c>
    </row>
    <row r="45" spans="2:4" x14ac:dyDescent="0.3">
      <c r="B45" t="e">
        <f ca="1"/>
        <v>#NAME?</v>
      </c>
      <c r="C45" t="e">
        <f ca="1"/>
        <v>#NAME?</v>
      </c>
      <c r="D45" t="e">
        <f ca="1"/>
        <v>#NAME?</v>
      </c>
    </row>
    <row r="46" spans="2:4" x14ac:dyDescent="0.3">
      <c r="B46" t="e">
        <f ca="1"/>
        <v>#NAME?</v>
      </c>
      <c r="C46" t="e">
        <f ca="1"/>
        <v>#NAME?</v>
      </c>
      <c r="D46" t="e">
        <f ca="1"/>
        <v>#NAME?</v>
      </c>
    </row>
    <row r="47" spans="2:4" x14ac:dyDescent="0.3">
      <c r="B47" t="e">
        <f ca="1"/>
        <v>#NAME?</v>
      </c>
      <c r="C47" t="e">
        <f ca="1"/>
        <v>#NAME?</v>
      </c>
      <c r="D47" t="e">
        <f ca="1"/>
        <v>#NAME?</v>
      </c>
    </row>
    <row r="48" spans="2:4" x14ac:dyDescent="0.3">
      <c r="B48" t="e">
        <f ca="1"/>
        <v>#NAME?</v>
      </c>
      <c r="C48" t="e">
        <f ca="1"/>
        <v>#NAME?</v>
      </c>
      <c r="D48" t="e">
        <f ca="1"/>
        <v>#NAME?</v>
      </c>
    </row>
    <row r="49" spans="2:4" x14ac:dyDescent="0.3">
      <c r="B49" t="e">
        <f ca="1"/>
        <v>#NAME?</v>
      </c>
      <c r="C49" t="e">
        <f ca="1"/>
        <v>#NAME?</v>
      </c>
      <c r="D49" t="e">
        <f ca="1"/>
        <v>#NAME?</v>
      </c>
    </row>
    <row r="50" spans="2:4" x14ac:dyDescent="0.3">
      <c r="B50" t="e">
        <f ca="1"/>
        <v>#NAME?</v>
      </c>
      <c r="C50" t="e">
        <f ca="1"/>
        <v>#NAME?</v>
      </c>
      <c r="D50" t="e">
        <f ca="1"/>
        <v>#NAME?</v>
      </c>
    </row>
    <row r="51" spans="2:4" x14ac:dyDescent="0.3">
      <c r="B51" t="e">
        <f ca="1"/>
        <v>#NAME?</v>
      </c>
      <c r="C51" t="e">
        <f ca="1"/>
        <v>#NAME?</v>
      </c>
      <c r="D51" t="e">
        <f ca="1"/>
        <v>#NAME?</v>
      </c>
    </row>
    <row r="52" spans="2:4" x14ac:dyDescent="0.3">
      <c r="B52" t="e">
        <f ca="1"/>
        <v>#NAME?</v>
      </c>
      <c r="C52" t="e">
        <f ca="1"/>
        <v>#NAME?</v>
      </c>
      <c r="D52" t="e">
        <f ca="1"/>
        <v>#NAME?</v>
      </c>
    </row>
    <row r="53" spans="2:4" x14ac:dyDescent="0.3">
      <c r="B53" t="e">
        <f ca="1"/>
        <v>#NAME?</v>
      </c>
      <c r="C53" t="e">
        <f ca="1"/>
        <v>#NAME?</v>
      </c>
      <c r="D53" t="e">
        <f ca="1"/>
        <v>#NAME?</v>
      </c>
    </row>
    <row r="54" spans="2:4" x14ac:dyDescent="0.3">
      <c r="B54" t="e">
        <f ca="1"/>
        <v>#NAME?</v>
      </c>
      <c r="C54" t="e">
        <f ca="1"/>
        <v>#NAME?</v>
      </c>
      <c r="D54" t="e">
        <f ca="1"/>
        <v>#NAME?</v>
      </c>
    </row>
    <row r="55" spans="2:4" x14ac:dyDescent="0.3">
      <c r="B55" t="e">
        <f ca="1"/>
        <v>#NAME?</v>
      </c>
      <c r="C55" t="e">
        <f ca="1"/>
        <v>#NAME?</v>
      </c>
      <c r="D55" t="e">
        <f ca="1"/>
        <v>#NAME?</v>
      </c>
    </row>
    <row r="56" spans="2:4" x14ac:dyDescent="0.3">
      <c r="B56" t="e">
        <f ca="1"/>
        <v>#NAME?</v>
      </c>
      <c r="C56" t="e">
        <f ca="1"/>
        <v>#NAME?</v>
      </c>
      <c r="D56" t="e">
        <f ca="1"/>
        <v>#NAME?</v>
      </c>
    </row>
    <row r="57" spans="2:4" x14ac:dyDescent="0.3">
      <c r="B57" t="e">
        <f ca="1"/>
        <v>#NAME?</v>
      </c>
      <c r="C57" t="e">
        <f ca="1"/>
        <v>#NAME?</v>
      </c>
      <c r="D57" t="e">
        <f ca="1"/>
        <v>#NAME?</v>
      </c>
    </row>
    <row r="58" spans="2:4" x14ac:dyDescent="0.3">
      <c r="B58" t="e">
        <f ca="1"/>
        <v>#NAME?</v>
      </c>
      <c r="C58" t="e">
        <f ca="1"/>
        <v>#NAME?</v>
      </c>
      <c r="D58" t="e">
        <f ca="1"/>
        <v>#NAME?</v>
      </c>
    </row>
    <row r="59" spans="2:4" x14ac:dyDescent="0.3">
      <c r="B59" t="e">
        <f ca="1"/>
        <v>#NAME?</v>
      </c>
      <c r="C59" t="e">
        <f ca="1"/>
        <v>#NAME?</v>
      </c>
      <c r="D59" t="e">
        <f ca="1"/>
        <v>#NAME?</v>
      </c>
    </row>
    <row r="60" spans="2:4" x14ac:dyDescent="0.3">
      <c r="B60" t="e">
        <f ca="1"/>
        <v>#NAME?</v>
      </c>
      <c r="C60" t="e">
        <f ca="1"/>
        <v>#NAME?</v>
      </c>
      <c r="D60" t="e">
        <f ca="1"/>
        <v>#NAME?</v>
      </c>
    </row>
    <row r="61" spans="2:4" x14ac:dyDescent="0.3">
      <c r="B61" t="e">
        <f ca="1"/>
        <v>#NAME?</v>
      </c>
      <c r="C61" t="e">
        <f ca="1"/>
        <v>#NAME?</v>
      </c>
      <c r="D61" t="e">
        <f ca="1"/>
        <v>#NAME?</v>
      </c>
    </row>
    <row r="62" spans="2:4" x14ac:dyDescent="0.3">
      <c r="B62" t="e">
        <f ca="1"/>
        <v>#NAME?</v>
      </c>
      <c r="C62" t="e">
        <f ca="1"/>
        <v>#NAME?</v>
      </c>
      <c r="D62" t="e">
        <f ca="1"/>
        <v>#NAME?</v>
      </c>
    </row>
    <row r="63" spans="2:4" x14ac:dyDescent="0.3">
      <c r="B63" t="e">
        <f ca="1"/>
        <v>#NAME?</v>
      </c>
      <c r="C63" t="e">
        <f ca="1"/>
        <v>#NAME?</v>
      </c>
      <c r="D63" t="e">
        <f ca="1"/>
        <v>#NAME?</v>
      </c>
    </row>
    <row r="64" spans="2:4" x14ac:dyDescent="0.3">
      <c r="B64" t="e">
        <f ca="1"/>
        <v>#NAME?</v>
      </c>
      <c r="C64" t="e">
        <f ca="1"/>
        <v>#NAME?</v>
      </c>
      <c r="D64" t="e">
        <f ca="1"/>
        <v>#NAME?</v>
      </c>
    </row>
    <row r="65" spans="2:4" x14ac:dyDescent="0.3">
      <c r="B65" t="e">
        <f ca="1"/>
        <v>#NAME?</v>
      </c>
      <c r="C65" t="e">
        <f ca="1"/>
        <v>#NAME?</v>
      </c>
      <c r="D65" t="e">
        <f ca="1"/>
        <v>#NAME?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4" x14ac:dyDescent="0.3"/>
  <cols>
    <col min="2" max="2" width="19.69921875" customWidth="1"/>
    <col min="3" max="3" width="17.8984375" customWidth="1"/>
  </cols>
  <sheetData>
    <row r="2" spans="2:4" ht="20.95" x14ac:dyDescent="0.3">
      <c r="B2" s="10">
        <v>4</v>
      </c>
      <c r="C2" s="17" t="s">
        <v>223</v>
      </c>
    </row>
    <row r="7" spans="2:4" x14ac:dyDescent="0.3">
      <c r="C7" s="20" t="s">
        <v>225</v>
      </c>
    </row>
    <row r="8" spans="2:4" x14ac:dyDescent="0.3">
      <c r="B8" s="20" t="s">
        <v>229</v>
      </c>
      <c r="C8" t="s">
        <v>8</v>
      </c>
      <c r="D8" t="s">
        <v>15</v>
      </c>
    </row>
    <row r="9" spans="2:4" x14ac:dyDescent="0.3">
      <c r="B9" t="s">
        <v>227</v>
      </c>
      <c r="C9">
        <v>86</v>
      </c>
      <c r="D9">
        <v>89</v>
      </c>
    </row>
    <row r="10" spans="2:4" x14ac:dyDescent="0.3">
      <c r="B10" t="s">
        <v>228</v>
      </c>
      <c r="C10" s="21">
        <v>31.406976744186046</v>
      </c>
      <c r="D10" s="21">
        <v>29.393258426966291</v>
      </c>
    </row>
    <row r="11" spans="2:4" x14ac:dyDescent="0.3">
      <c r="B11" t="s">
        <v>230</v>
      </c>
      <c r="C11" s="22">
        <v>78530.232558139542</v>
      </c>
      <c r="D11" s="22">
        <v>74915.168539325838</v>
      </c>
    </row>
    <row r="12" spans="2:4" x14ac:dyDescent="0.3">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B1" workbookViewId="0">
      <selection activeCell="L27" sqref="L27"/>
    </sheetView>
  </sheetViews>
  <sheetFormatPr defaultRowHeight="1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ALL Staff</vt:lpstr>
      <vt:lpstr>Employee Trend</vt:lpstr>
      <vt:lpstr>India vs. NZ</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SOUNAK DUTTA CHOWDHURY</cp:lastModifiedBy>
  <dcterms:created xsi:type="dcterms:W3CDTF">2021-03-14T20:21:32Z</dcterms:created>
  <dcterms:modified xsi:type="dcterms:W3CDTF">2025-02-09T11:34:19Z</dcterms:modified>
</cp:coreProperties>
</file>