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77D8EF0C-ADC8-4805-81C5-6A84209B07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PHS" sheetId="4" r:id="rId1"/>
    <sheet name="CPK ANALYSIS" sheetId="1" r:id="rId2"/>
    <sheet name="Formul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1" i="1"/>
  <c r="O20" i="1"/>
  <c r="O6" i="1"/>
  <c r="O22" i="1"/>
  <c r="O9" i="1"/>
  <c r="O5" i="1"/>
  <c r="O10" i="1"/>
  <c r="O16" i="1"/>
  <c r="O31" i="1"/>
  <c r="O19" i="1"/>
  <c r="O15" i="1"/>
  <c r="O14" i="1"/>
  <c r="O34" i="1"/>
  <c r="O28" i="1"/>
  <c r="O33" i="1"/>
  <c r="O17" i="1"/>
  <c r="O8" i="1"/>
  <c r="O32" i="1"/>
  <c r="O25" i="1"/>
  <c r="O30" i="1"/>
  <c r="O11" i="1"/>
  <c r="O29" i="1"/>
  <c r="O7" i="1"/>
  <c r="O26" i="1"/>
  <c r="O13" i="1"/>
  <c r="O12" i="1"/>
  <c r="O23" i="1"/>
  <c r="O27" i="1"/>
  <c r="O18" i="1"/>
  <c r="L4" i="3"/>
  <c r="L5" i="3"/>
  <c r="L6" i="3"/>
  <c r="N6" i="1"/>
  <c r="N7" i="1"/>
  <c r="N8" i="1"/>
  <c r="N9" i="1"/>
  <c r="N5" i="1"/>
  <c r="C40" i="1"/>
  <c r="K5" i="1"/>
  <c r="K6" i="1" s="1"/>
  <c r="J41" i="1"/>
  <c r="J40" i="1"/>
  <c r="J39" i="1"/>
  <c r="J38" i="1"/>
  <c r="B40" i="1"/>
  <c r="E16" i="1" s="1"/>
  <c r="B39" i="1"/>
  <c r="N10" i="1" s="1"/>
  <c r="G4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41" i="1"/>
  <c r="G38" i="1"/>
  <c r="L7" i="3"/>
  <c r="E19" i="1" l="1"/>
  <c r="E11" i="1"/>
  <c r="E5" i="1"/>
  <c r="E32" i="1"/>
  <c r="E31" i="1"/>
  <c r="E30" i="1"/>
  <c r="E26" i="1"/>
  <c r="M5" i="1"/>
  <c r="E14" i="1"/>
  <c r="E7" i="1"/>
  <c r="E23" i="1"/>
  <c r="F6" i="1"/>
  <c r="F15" i="1"/>
  <c r="C15" i="1" s="1"/>
  <c r="F27" i="1"/>
  <c r="C27" i="1" s="1"/>
  <c r="F16" i="1"/>
  <c r="C16" i="1" s="1"/>
  <c r="F28" i="1"/>
  <c r="C28" i="1" s="1"/>
  <c r="F17" i="1"/>
  <c r="C17" i="1" s="1"/>
  <c r="F29" i="1"/>
  <c r="C29" i="1" s="1"/>
  <c r="F18" i="1"/>
  <c r="C18" i="1" s="1"/>
  <c r="F30" i="1"/>
  <c r="C30" i="1" s="1"/>
  <c r="F7" i="1"/>
  <c r="F19" i="1"/>
  <c r="C19" i="1" s="1"/>
  <c r="F31" i="1"/>
  <c r="C31" i="1" s="1"/>
  <c r="F8" i="1"/>
  <c r="F20" i="1"/>
  <c r="C20" i="1" s="1"/>
  <c r="F32" i="1"/>
  <c r="C32" i="1" s="1"/>
  <c r="F9" i="1"/>
  <c r="F21" i="1"/>
  <c r="C21" i="1" s="1"/>
  <c r="F33" i="1"/>
  <c r="C33" i="1" s="1"/>
  <c r="F10" i="1"/>
  <c r="F22" i="1"/>
  <c r="C22" i="1" s="1"/>
  <c r="F34" i="1"/>
  <c r="C34" i="1" s="1"/>
  <c r="F11" i="1"/>
  <c r="F23" i="1"/>
  <c r="C23" i="1" s="1"/>
  <c r="F5" i="1"/>
  <c r="C5" i="1" s="1"/>
  <c r="F12" i="1"/>
  <c r="C12" i="1" s="1"/>
  <c r="F24" i="1"/>
  <c r="C24" i="1" s="1"/>
  <c r="F13" i="1"/>
  <c r="C13" i="1" s="1"/>
  <c r="F25" i="1"/>
  <c r="C25" i="1" s="1"/>
  <c r="F14" i="1"/>
  <c r="C14" i="1" s="1"/>
  <c r="F26" i="1"/>
  <c r="C26" i="1" s="1"/>
  <c r="N11" i="1"/>
  <c r="E18" i="1"/>
  <c r="E8" i="1"/>
  <c r="E6" i="1"/>
  <c r="E20" i="1"/>
  <c r="K7" i="1"/>
  <c r="M6" i="1"/>
  <c r="E25" i="1"/>
  <c r="E13" i="1"/>
  <c r="E24" i="1"/>
  <c r="E12" i="1"/>
  <c r="E34" i="1"/>
  <c r="E22" i="1"/>
  <c r="E10" i="1"/>
  <c r="E33" i="1"/>
  <c r="E21" i="1"/>
  <c r="E9" i="1"/>
  <c r="E29" i="1"/>
  <c r="E17" i="1"/>
  <c r="E28" i="1"/>
  <c r="G39" i="1"/>
  <c r="E27" i="1"/>
  <c r="E15" i="1"/>
  <c r="B45" i="1"/>
  <c r="G40" i="1"/>
  <c r="B42" i="1"/>
  <c r="B41" i="1"/>
  <c r="N12" i="1" s="1"/>
  <c r="B43" i="1"/>
  <c r="G44" i="1"/>
  <c r="G45" i="1" s="1"/>
  <c r="B46" i="1"/>
  <c r="B44" i="1"/>
  <c r="L6" i="1" l="1"/>
  <c r="L5" i="1"/>
  <c r="C7" i="1"/>
  <c r="C9" i="1"/>
  <c r="C8" i="1"/>
  <c r="N30" i="1"/>
  <c r="N26" i="1"/>
  <c r="N19" i="1"/>
  <c r="N31" i="1"/>
  <c r="N25" i="1"/>
  <c r="N22" i="1"/>
  <c r="N13" i="1"/>
  <c r="N28" i="1"/>
  <c r="N18" i="1"/>
  <c r="N24" i="1"/>
  <c r="N16" i="1"/>
  <c r="N20" i="1"/>
  <c r="L7" i="1"/>
  <c r="K8" i="1"/>
  <c r="M7" i="1"/>
  <c r="N34" i="1"/>
  <c r="N32" i="1"/>
  <c r="C6" i="1"/>
  <c r="N23" i="1"/>
  <c r="N15" i="1"/>
  <c r="N17" i="1"/>
  <c r="N21" i="1"/>
  <c r="N29" i="1"/>
  <c r="N33" i="1"/>
  <c r="N27" i="1"/>
  <c r="N14" i="1"/>
  <c r="H7" i="1"/>
  <c r="H19" i="1"/>
  <c r="H31" i="1"/>
  <c r="H8" i="1"/>
  <c r="H20" i="1"/>
  <c r="H32" i="1"/>
  <c r="H13" i="1"/>
  <c r="H14" i="1"/>
  <c r="H9" i="1"/>
  <c r="H21" i="1"/>
  <c r="H33" i="1"/>
  <c r="H10" i="1"/>
  <c r="H22" i="1"/>
  <c r="H34" i="1"/>
  <c r="H26" i="1"/>
  <c r="H16" i="1"/>
  <c r="H11" i="1"/>
  <c r="H23" i="1"/>
  <c r="H5" i="1"/>
  <c r="C11" i="1"/>
  <c r="H12" i="1"/>
  <c r="H24" i="1"/>
  <c r="H15" i="1"/>
  <c r="H17" i="1"/>
  <c r="H29" i="1"/>
  <c r="H6" i="1"/>
  <c r="H18" i="1"/>
  <c r="H30" i="1"/>
  <c r="H25" i="1"/>
  <c r="H27" i="1"/>
  <c r="H28" i="1"/>
  <c r="G13" i="1"/>
  <c r="G25" i="1"/>
  <c r="G14" i="1"/>
  <c r="G26" i="1"/>
  <c r="G31" i="1"/>
  <c r="G20" i="1"/>
  <c r="G21" i="1"/>
  <c r="G22" i="1"/>
  <c r="G15" i="1"/>
  <c r="G27" i="1"/>
  <c r="G16" i="1"/>
  <c r="G28" i="1"/>
  <c r="C10" i="1"/>
  <c r="G19" i="1"/>
  <c r="G32" i="1"/>
  <c r="G9" i="1"/>
  <c r="G17" i="1"/>
  <c r="G29" i="1"/>
  <c r="G6" i="1"/>
  <c r="G18" i="1"/>
  <c r="G30" i="1"/>
  <c r="G7" i="1"/>
  <c r="G8" i="1"/>
  <c r="G33" i="1"/>
  <c r="G10" i="1"/>
  <c r="G34" i="1"/>
  <c r="G11" i="1"/>
  <c r="G23" i="1"/>
  <c r="G5" i="1"/>
  <c r="G12" i="1"/>
  <c r="G24" i="1"/>
  <c r="L8" i="1" l="1"/>
  <c r="M8" i="1"/>
  <c r="K9" i="1"/>
  <c r="L9" i="1" l="1"/>
  <c r="K10" i="1"/>
  <c r="M9" i="1"/>
  <c r="K11" i="1" l="1"/>
  <c r="M10" i="1"/>
  <c r="L10" i="1"/>
  <c r="M11" i="1" l="1"/>
  <c r="L11" i="1"/>
  <c r="K12" i="1"/>
  <c r="M12" i="1" l="1"/>
  <c r="L12" i="1"/>
  <c r="K13" i="1"/>
  <c r="K14" i="1" l="1"/>
  <c r="M13" i="1"/>
  <c r="L13" i="1"/>
  <c r="K15" i="1" l="1"/>
  <c r="M14" i="1"/>
  <c r="L14" i="1"/>
  <c r="K16" i="1" l="1"/>
  <c r="M15" i="1"/>
  <c r="L15" i="1"/>
  <c r="K17" i="1" l="1"/>
  <c r="L16" i="1"/>
  <c r="M16" i="1"/>
  <c r="K18" i="1" l="1"/>
  <c r="M17" i="1"/>
  <c r="L17" i="1"/>
  <c r="K19" i="1" l="1"/>
  <c r="L18" i="1"/>
  <c r="M18" i="1"/>
  <c r="K20" i="1" l="1"/>
  <c r="L19" i="1"/>
  <c r="M19" i="1"/>
  <c r="K21" i="1" l="1"/>
  <c r="L20" i="1"/>
  <c r="M20" i="1"/>
  <c r="K22" i="1" l="1"/>
  <c r="L21" i="1"/>
  <c r="M21" i="1"/>
  <c r="K23" i="1" l="1"/>
  <c r="M22" i="1"/>
  <c r="L22" i="1"/>
  <c r="K24" i="1" l="1"/>
  <c r="M23" i="1"/>
  <c r="L23" i="1"/>
  <c r="K25" i="1" l="1"/>
  <c r="M24" i="1"/>
  <c r="L24" i="1"/>
  <c r="K26" i="1" l="1"/>
  <c r="M25" i="1"/>
  <c r="L25" i="1"/>
  <c r="K27" i="1" l="1"/>
  <c r="M26" i="1"/>
  <c r="L26" i="1"/>
  <c r="K28" i="1" l="1"/>
  <c r="M27" i="1"/>
  <c r="L27" i="1"/>
  <c r="K29" i="1" l="1"/>
  <c r="L28" i="1"/>
  <c r="M28" i="1"/>
  <c r="K30" i="1" l="1"/>
  <c r="M29" i="1"/>
  <c r="L29" i="1"/>
  <c r="K31" i="1" l="1"/>
  <c r="L30" i="1"/>
  <c r="M30" i="1"/>
  <c r="K32" i="1" l="1"/>
  <c r="L31" i="1"/>
  <c r="M31" i="1"/>
  <c r="K33" i="1" l="1"/>
  <c r="L32" i="1"/>
  <c r="M32" i="1"/>
  <c r="K34" i="1" l="1"/>
  <c r="L33" i="1"/>
  <c r="M33" i="1"/>
  <c r="M34" i="1" l="1"/>
  <c r="L34" i="1"/>
</calcChain>
</file>

<file path=xl/sharedStrings.xml><?xml version="1.0" encoding="utf-8"?>
<sst xmlns="http://schemas.openxmlformats.org/spreadsheetml/2006/main" count="131" uniqueCount="87">
  <si>
    <t>ID VALES FOR SPC</t>
  </si>
  <si>
    <t>USL</t>
  </si>
  <si>
    <t>LSL</t>
  </si>
  <si>
    <t>SL.NO</t>
  </si>
  <si>
    <t>Parameter</t>
  </si>
  <si>
    <t>Value</t>
  </si>
  <si>
    <t>Mean (X̄)</t>
  </si>
  <si>
    <t>Standard Deviation (σ)</t>
  </si>
  <si>
    <t>Cp</t>
  </si>
  <si>
    <t>Cpk</t>
  </si>
  <si>
    <t>USL-LSL
6*σ</t>
  </si>
  <si>
    <t>X̄</t>
  </si>
  <si>
    <t>σ</t>
  </si>
  <si>
    <r>
      <t xml:space="preserve">min ( </t>
    </r>
    <r>
      <rPr>
        <b/>
        <u/>
        <sz val="11"/>
        <color theme="1"/>
        <rFont val="Calibri"/>
        <family val="2"/>
        <scheme val="minor"/>
      </rPr>
      <t>USL- X̄</t>
    </r>
    <r>
      <rPr>
        <b/>
        <sz val="11"/>
        <color theme="1"/>
        <rFont val="Calibri"/>
        <family val="2"/>
        <scheme val="minor"/>
      </rPr>
      <t xml:space="preserve">  ,  </t>
    </r>
    <r>
      <rPr>
        <b/>
        <u/>
        <sz val="11"/>
        <color theme="1"/>
        <rFont val="Calibri"/>
        <family val="2"/>
        <scheme val="minor"/>
      </rPr>
      <t>X̄-LSL</t>
    </r>
    <r>
      <rPr>
        <b/>
        <sz val="11"/>
        <color theme="1"/>
        <rFont val="Calibri"/>
        <family val="2"/>
        <scheme val="minor"/>
      </rPr>
      <t xml:space="preserve"> 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       3σ           3σ</t>
    </r>
    <r>
      <rPr>
        <b/>
        <u/>
        <sz val="11"/>
        <color theme="1"/>
        <rFont val="Calibri"/>
        <family val="2"/>
        <scheme val="minor"/>
      </rPr>
      <t xml:space="preserve">
</t>
    </r>
  </si>
  <si>
    <t>MOVING RANGE</t>
  </si>
  <si>
    <t>UCL</t>
  </si>
  <si>
    <t>LCL</t>
  </si>
  <si>
    <t xml:space="preserve">UPPER CONTROL LIMITS </t>
  </si>
  <si>
    <t xml:space="preserve">LOWER CONTROL LIMITS </t>
  </si>
  <si>
    <t>X̄+(3*σ)</t>
  </si>
  <si>
    <t>X̄-(3*σ)</t>
  </si>
  <si>
    <t>CHARACTERISTICS</t>
  </si>
  <si>
    <t>ID VALUES</t>
  </si>
  <si>
    <t>Pp</t>
  </si>
  <si>
    <t>Ppk</t>
  </si>
  <si>
    <t>(USL-LSL)/(6*S)</t>
  </si>
  <si>
    <t xml:space="preserve">Min [( USL- MEAN ) / (3*S),(MEAN-LSL)/(3*S)]
</t>
  </si>
  <si>
    <t>CAPABILITY ANALYSIS FOR INDIVIDUAL DATAS</t>
  </si>
  <si>
    <t>CALCULATE CONTROL LIMITS</t>
  </si>
  <si>
    <t>FOR X (INDIVIDUAL CHART) ;</t>
  </si>
  <si>
    <t>**σ(Sigma)</t>
  </si>
  <si>
    <t>Mean MR (MR)</t>
  </si>
  <si>
    <t>UCL FOR MR</t>
  </si>
  <si>
    <t>LCL FOR MR</t>
  </si>
  <si>
    <t>STDEV(B2:BX) (VALUES)</t>
  </si>
  <si>
    <t>AVERAGE(C5:C26) (MOVING RANGE)</t>
  </si>
  <si>
    <t>3.268*PPK</t>
  </si>
  <si>
    <t>0 LCL Cant be negative</t>
  </si>
  <si>
    <t>Aveage(B4:B30) (VALUES)</t>
  </si>
  <si>
    <t>FOR MR (MOVING RANGE  CHART) ;</t>
  </si>
  <si>
    <t>FOR MR (MOVING RANGE CHART) ;</t>
  </si>
  <si>
    <t>EXAMPLE 16.675</t>
  </si>
  <si>
    <t>EXAMPLE 16.662</t>
  </si>
  <si>
    <t>STDEV.P OR S(B2:B26) (VALUES)</t>
  </si>
  <si>
    <t>INDIVIDUAL VALUES X</t>
  </si>
  <si>
    <t>Mean MR̄</t>
  </si>
  <si>
    <t>UCL (MR)</t>
  </si>
  <si>
    <t>Statistic</t>
  </si>
  <si>
    <t>Mean</t>
  </si>
  <si>
    <t>Standard Deviation</t>
  </si>
  <si>
    <t>Skewness</t>
  </si>
  <si>
    <t>Kurtosis</t>
  </si>
  <si>
    <t>Calculate Descriptive Statistics</t>
  </si>
  <si>
    <t>STDEV.S(B2:B26) (VALUES)</t>
  </si>
  <si>
    <t>SKEW(B2:B26) (VALUES)</t>
  </si>
  <si>
    <t>KURT(B2:B26) (VALUES)</t>
  </si>
  <si>
    <t>NORMAL DISTRIBUTION CURVE</t>
  </si>
  <si>
    <t>BIN MIDPOINTS</t>
  </si>
  <si>
    <t>SCALED NORAM CURVE</t>
  </si>
  <si>
    <t>HISTOGRAM</t>
  </si>
  <si>
    <t xml:space="preserve"> </t>
  </si>
  <si>
    <t>Theoretical Quantiles</t>
  </si>
  <si>
    <t>45° Reference Line</t>
  </si>
  <si>
    <t>optional not required</t>
  </si>
  <si>
    <t>Part of judging normality before deciding whether to 
use Normal or Non-Normal Capability</t>
  </si>
  <si>
    <t>1. Mean (𝑥̄)</t>
  </si>
  <si>
    <t>Represents process average 
(central tendency).</t>
  </si>
  <si>
    <t>In SPC → plotted as the Center Line on
 X̄ chart or I-chart.</t>
  </si>
  <si>
    <t>In Capability → compared against Target 
(Nominal value) to see if process is centered.</t>
  </si>
  <si>
    <t>2. Standard Deviation (σ)</t>
  </si>
  <si>
    <t>In Capability → used for Cp, Cpk:</t>
  </si>
  <si>
    <t>Measures process spread (variation).</t>
  </si>
  <si>
    <t>In SPC → used to calculate Control Limits (UCL/LCL).</t>
  </si>
  <si>
    <t>UCL = xˉ+3σ,   LCL = xˉ−3σ</t>
  </si>
  <si>
    <t>3. Skewness</t>
  </si>
  <si>
    <t>Skewness ≈ 0 → data likely normal.</t>
  </si>
  <si>
    <t>Positive skew → tail to right, process shifted low.</t>
  </si>
  <si>
    <t>Negative skew → tail to left, process shifted high.</t>
  </si>
  <si>
    <t>4. Kurtosis</t>
  </si>
  <si>
    <t>In Capability → supports normality check.</t>
  </si>
  <si>
    <t>Kurtosis ≈ 3 → normal-like.</t>
  </si>
  <si>
    <t>High kurtosis (&gt;3) → sharp peak, fat tails (more defects).</t>
  </si>
  <si>
    <t>Low kurtosis (&lt;3) → flatter curve.</t>
  </si>
  <si>
    <r>
      <t>Tells whether data is symmetric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skewed</t>
    </r>
    <r>
      <rPr>
        <sz val="12"/>
        <color theme="1"/>
        <rFont val="Calibri"/>
        <family val="2"/>
        <scheme val="minor"/>
      </rPr>
      <t>.</t>
    </r>
  </si>
  <si>
    <r>
      <t>Tells if distribution is peaked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flat</t>
    </r>
    <r>
      <rPr>
        <sz val="12"/>
        <color theme="1"/>
        <rFont val="Calibri"/>
        <family val="2"/>
        <scheme val="minor"/>
      </rPr>
      <t xml:space="preserve"> compared to normal.</t>
    </r>
  </si>
  <si>
    <r>
      <t>In Capability → helps judge normality assumption</t>
    </r>
    <r>
      <rPr>
        <sz val="12"/>
        <color theme="1"/>
        <rFont val="Calibri"/>
        <family val="2"/>
        <scheme val="minor"/>
      </rPr>
      <t>.</t>
    </r>
  </si>
  <si>
    <r>
      <t xml:space="preserve">Cp= </t>
    </r>
    <r>
      <rPr>
        <b/>
        <u/>
        <sz val="12"/>
        <color theme="1"/>
        <rFont val="Times New Roman"/>
        <family val="1"/>
      </rPr>
      <t>USL−LSL</t>
    </r>
    <r>
      <rPr>
        <b/>
        <sz val="12"/>
        <color theme="1"/>
        <rFont val="Times New Roman"/>
        <family val="1"/>
      </rPr>
      <t>​ , Cpk= min(</t>
    </r>
    <r>
      <rPr>
        <b/>
        <u/>
        <sz val="12"/>
        <color theme="1"/>
        <rFont val="Times New Roman"/>
        <family val="1"/>
      </rPr>
      <t>USL−xˉ</t>
    </r>
    <r>
      <rPr>
        <b/>
        <sz val="12"/>
        <color theme="1"/>
        <rFont val="Times New Roman"/>
        <family val="1"/>
      </rPr>
      <t xml:space="preserve">   , </t>
    </r>
    <r>
      <rPr>
        <b/>
        <u/>
        <sz val="12"/>
        <color theme="1"/>
        <rFont val="Times New Roman"/>
        <family val="1"/>
      </rPr>
      <t>xˉ−LSL</t>
    </r>
    <r>
      <rPr>
        <b/>
        <sz val="12"/>
        <color theme="1"/>
        <rFont val="Times New Roman"/>
        <family val="1"/>
      </rPr>
      <t xml:space="preserve">  )</t>
    </r>
    <r>
      <rPr>
        <b/>
        <u/>
        <sz val="12"/>
        <color theme="1"/>
        <rFont val="Times New Roman"/>
        <family val="1"/>
      </rPr>
      <t xml:space="preserve">
</t>
    </r>
    <r>
      <rPr>
        <b/>
        <i/>
        <sz val="12"/>
        <color theme="1"/>
        <rFont val="Times New Roman"/>
        <family val="1"/>
      </rPr>
      <t xml:space="preserve">      </t>
    </r>
    <r>
      <rPr>
        <b/>
        <sz val="12"/>
        <color theme="1"/>
        <rFont val="Times New Roman"/>
        <family val="1"/>
      </rPr>
      <t>6σ                                 3σ​             3σ</t>
    </r>
    <r>
      <rPr>
        <b/>
        <u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 xml:space="preserve">          </t>
    </r>
    <r>
      <rPr>
        <b/>
        <u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
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</si>
</sst>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5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2" tint="-0.89999084444715716"/>
      <name val="Times New Roman"/>
      <family val="1"/>
    </font>
    <font>
      <b/>
      <sz val="14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8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0" fillId="14" borderId="0" xfId="0" applyFill="1"/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0" fillId="15" borderId="0" xfId="0" applyFill="1"/>
    <xf numFmtId="0" fontId="4" fillId="16" borderId="0" xfId="0" applyFont="1" applyFill="1" applyAlignment="1">
      <alignment vertical="center"/>
    </xf>
    <xf numFmtId="0" fontId="4" fillId="16" borderId="0" xfId="0" applyFont="1" applyFill="1" applyAlignment="1">
      <alignment horizontal="center" vertical="center"/>
    </xf>
    <xf numFmtId="0" fontId="0" fillId="16" borderId="0" xfId="0" applyFill="1"/>
    <xf numFmtId="0" fontId="18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0" fillId="17" borderId="0" xfId="0" applyFill="1"/>
    <xf numFmtId="0" fontId="0" fillId="17" borderId="0" xfId="0" applyFill="1" applyAlignment="1">
      <alignment horizontal="left" vertical="center" indent="1"/>
    </xf>
    <xf numFmtId="0" fontId="21" fillId="18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left" vertical="center" indent="1"/>
    </xf>
    <xf numFmtId="0" fontId="6" fillId="17" borderId="0" xfId="0" applyFont="1" applyFill="1" applyAlignment="1">
      <alignment horizontal="center" vertical="center" wrapText="1"/>
    </xf>
    <xf numFmtId="0" fontId="17" fillId="17" borderId="0" xfId="0" applyFont="1" applyFill="1"/>
    <xf numFmtId="0" fontId="6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Moving Range chart 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'CPK ANALYSIS'!$D$4</c:f>
              <c:strCache>
                <c:ptCount val="1"/>
                <c:pt idx="0">
                  <c:v>MOVING RANGE</c:v>
                </c:pt>
              </c:strCache>
            </c:strRef>
          </c:tx>
          <c:spPr>
            <a:ln w="28575" cap="rnd" cmpd="sng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661473429951689E-2"/>
                      <c:h val="4.59685990338164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4C3-4E6C-BA5C-A660F8A4C858}"/>
                </c:ext>
              </c:extLst>
            </c:dLbl>
            <c:dLbl>
              <c:idx val="4"/>
              <c:layout>
                <c:manualLayout>
                  <c:x val="-3.4135144927536262E-2"/>
                  <c:y val="8.1269323671497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661473429951689E-2"/>
                      <c:h val="4.59685990338164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4C3-4E6C-BA5C-A660F8A4C858}"/>
                </c:ext>
              </c:extLst>
            </c:dLbl>
            <c:dLbl>
              <c:idx val="8"/>
              <c:layout>
                <c:manualLayout>
                  <c:x val="-3.7202596618357488E-2"/>
                  <c:y val="-2.3030193236715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9106280193226E-2"/>
                      <c:h val="3.98333333333333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C3-4E6C-BA5C-A660F8A4C858}"/>
                </c:ext>
              </c:extLst>
            </c:dLbl>
            <c:dLbl>
              <c:idx val="9"/>
              <c:layout>
                <c:manualLayout>
                  <c:x val="-4.487185990338164E-2"/>
                  <c:y val="5.82621980676328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661473429951689E-2"/>
                      <c:h val="5.51714975845410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4C3-4E6C-BA5C-A660F8A4C858}"/>
                </c:ext>
              </c:extLst>
            </c:dLbl>
            <c:dLbl>
              <c:idx val="12"/>
              <c:layout>
                <c:manualLayout>
                  <c:x val="-4.6405676328502475E-2"/>
                  <c:y val="5.2126811594202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C3-4E6C-BA5C-A660F8A4C858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29106280193226E-2"/>
                      <c:h val="4.29009661835748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4C3-4E6C-BA5C-A660F8A4C858}"/>
                </c:ext>
              </c:extLst>
            </c:dLbl>
            <c:dLbl>
              <c:idx val="15"/>
              <c:layout>
                <c:manualLayout>
                  <c:x val="-1.2661714975845411E-2"/>
                  <c:y val="-2.1496376811594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C3-4E6C-BA5C-A660F8A4C858}"/>
                </c:ext>
              </c:extLst>
            </c:dLbl>
            <c:dLbl>
              <c:idx val="16"/>
              <c:layout>
                <c:manualLayout>
                  <c:x val="-5.7142391304347825E-2"/>
                  <c:y val="4.5991545893719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C3-4E6C-BA5C-A660F8A4C858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661473429951689E-2"/>
                      <c:h val="3.67657004830917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4C3-4E6C-BA5C-A660F8A4C858}"/>
                </c:ext>
              </c:extLst>
            </c:dLbl>
            <c:dLbl>
              <c:idx val="20"/>
              <c:layout>
                <c:manualLayout>
                  <c:x val="-2.9533695652173914E-2"/>
                  <c:y val="6.7464975845410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C3-4E6C-BA5C-A660F8A4C858}"/>
                </c:ext>
              </c:extLst>
            </c:dLbl>
            <c:dLbl>
              <c:idx val="21"/>
              <c:layout>
                <c:manualLayout>
                  <c:x val="-3.4135144927536346E-2"/>
                  <c:y val="-3.683454106280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C3-4E6C-BA5C-A660F8A4C858}"/>
                </c:ext>
              </c:extLst>
            </c:dLbl>
            <c:dLbl>
              <c:idx val="23"/>
              <c:layout>
                <c:manualLayout>
                  <c:x val="-2.0330797101449274E-2"/>
                  <c:y val="6.439734299516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C3-4E6C-BA5C-A660F8A4C858}"/>
                </c:ext>
              </c:extLst>
            </c:dLbl>
            <c:dLbl>
              <c:idx val="25"/>
              <c:layout>
                <c:manualLayout>
                  <c:x val="-4.9473309178743964E-2"/>
                  <c:y val="1.5315217391304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C3-4E6C-BA5C-A660F8A4C858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64371980676329E-2"/>
                      <c:h val="3.36980676328502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4C3-4E6C-BA5C-A660F8A4C8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'CPK ANALYSIS'!$A$5:$A$34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'CPK ANALYSIS'!$D$5:$D$34</c:f>
              <c:numCache>
                <c:formatCode>General</c:formatCode>
                <c:ptCount val="30"/>
                <c:pt idx="1">
                  <c:v>1.0000000000012221E-3</c:v>
                </c:pt>
                <c:pt idx="2">
                  <c:v>0</c:v>
                </c:pt>
                <c:pt idx="3">
                  <c:v>0</c:v>
                </c:pt>
                <c:pt idx="4">
                  <c:v>9.9999999999766942E-4</c:v>
                </c:pt>
                <c:pt idx="5">
                  <c:v>0</c:v>
                </c:pt>
                <c:pt idx="6">
                  <c:v>2.0000000000024443E-3</c:v>
                </c:pt>
                <c:pt idx="7">
                  <c:v>1.0000000000012221E-3</c:v>
                </c:pt>
                <c:pt idx="8">
                  <c:v>3.0000000000001137E-3</c:v>
                </c:pt>
                <c:pt idx="9">
                  <c:v>1.0000000000012221E-3</c:v>
                </c:pt>
                <c:pt idx="10">
                  <c:v>1.0000000000012221E-3</c:v>
                </c:pt>
                <c:pt idx="11">
                  <c:v>1.9999999999988916E-3</c:v>
                </c:pt>
                <c:pt idx="12">
                  <c:v>9.9999999999766942E-4</c:v>
                </c:pt>
                <c:pt idx="13">
                  <c:v>9.9999999999766942E-4</c:v>
                </c:pt>
                <c:pt idx="14">
                  <c:v>2.0000000000024443E-3</c:v>
                </c:pt>
                <c:pt idx="15">
                  <c:v>2.0000000000024443E-3</c:v>
                </c:pt>
                <c:pt idx="16">
                  <c:v>1.0000000000012221E-3</c:v>
                </c:pt>
                <c:pt idx="17">
                  <c:v>1.0000000000012221E-3</c:v>
                </c:pt>
                <c:pt idx="18">
                  <c:v>1.9999999999988916E-3</c:v>
                </c:pt>
                <c:pt idx="19">
                  <c:v>1.0000000000012221E-3</c:v>
                </c:pt>
                <c:pt idx="20">
                  <c:v>1.0000000000012221E-3</c:v>
                </c:pt>
                <c:pt idx="21">
                  <c:v>1.0000000000012221E-3</c:v>
                </c:pt>
                <c:pt idx="22">
                  <c:v>9.9999999999766942E-4</c:v>
                </c:pt>
                <c:pt idx="23">
                  <c:v>9.9999999999766942E-4</c:v>
                </c:pt>
                <c:pt idx="24">
                  <c:v>1.9999999999988916E-3</c:v>
                </c:pt>
                <c:pt idx="25">
                  <c:v>1.0000000000012221E-3</c:v>
                </c:pt>
                <c:pt idx="26">
                  <c:v>1.0000000000012221E-3</c:v>
                </c:pt>
                <c:pt idx="27">
                  <c:v>1.9999999999988916E-3</c:v>
                </c:pt>
                <c:pt idx="28">
                  <c:v>3.9999999999977831E-3</c:v>
                </c:pt>
                <c:pt idx="29">
                  <c:v>3.0000000000001137E-3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44E-8C3C-B379BACC771A}"/>
            </c:ext>
          </c:extLst>
        </c:ser>
        <c:ser>
          <c:idx val="1"/>
          <c:order val="1"/>
          <c:tx>
            <c:strRef>
              <c:f>'CPK ANALYSIS'!$J$4</c:f>
              <c:strCache>
                <c:ptCount val="1"/>
                <c:pt idx="0">
                  <c:v>UCL (MR)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'CPK ANALYSIS'!$A$5:$A$34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'CPK ANALYSIS'!$J$5:$J$34</c:f>
              <c:numCache>
                <c:formatCode>General</c:formatCode>
                <c:ptCount val="30"/>
                <c:pt idx="0">
                  <c:v>4.5075860000000001E-3</c:v>
                </c:pt>
                <c:pt idx="1">
                  <c:v>4.5075860000000001E-3</c:v>
                </c:pt>
                <c:pt idx="2">
                  <c:v>4.5075860000000001E-3</c:v>
                </c:pt>
                <c:pt idx="3">
                  <c:v>4.5075860000000001E-3</c:v>
                </c:pt>
                <c:pt idx="4">
                  <c:v>4.5075860000000001E-3</c:v>
                </c:pt>
                <c:pt idx="5">
                  <c:v>4.5075860000000001E-3</c:v>
                </c:pt>
                <c:pt idx="6">
                  <c:v>4.5075860000000001E-3</c:v>
                </c:pt>
                <c:pt idx="7">
                  <c:v>4.5075860000000001E-3</c:v>
                </c:pt>
                <c:pt idx="8">
                  <c:v>4.5075860000000001E-3</c:v>
                </c:pt>
                <c:pt idx="9">
                  <c:v>4.5075860000000001E-3</c:v>
                </c:pt>
                <c:pt idx="10">
                  <c:v>4.5075860000000001E-3</c:v>
                </c:pt>
                <c:pt idx="11">
                  <c:v>4.5075860000000001E-3</c:v>
                </c:pt>
                <c:pt idx="12">
                  <c:v>4.5075860000000001E-3</c:v>
                </c:pt>
                <c:pt idx="13">
                  <c:v>4.5075860000000001E-3</c:v>
                </c:pt>
                <c:pt idx="14">
                  <c:v>4.5075860000000001E-3</c:v>
                </c:pt>
                <c:pt idx="15">
                  <c:v>4.5075860000000001E-3</c:v>
                </c:pt>
                <c:pt idx="16">
                  <c:v>4.5075860000000001E-3</c:v>
                </c:pt>
                <c:pt idx="17">
                  <c:v>4.5075860000000001E-3</c:v>
                </c:pt>
                <c:pt idx="18">
                  <c:v>4.5075860000000001E-3</c:v>
                </c:pt>
                <c:pt idx="19">
                  <c:v>4.5075860000000001E-3</c:v>
                </c:pt>
                <c:pt idx="20">
                  <c:v>4.5075860000000001E-3</c:v>
                </c:pt>
                <c:pt idx="21">
                  <c:v>4.5075860000000001E-3</c:v>
                </c:pt>
                <c:pt idx="22">
                  <c:v>4.5075860000000001E-3</c:v>
                </c:pt>
                <c:pt idx="23">
                  <c:v>4.5075860000000001E-3</c:v>
                </c:pt>
                <c:pt idx="24">
                  <c:v>4.5075860000000001E-3</c:v>
                </c:pt>
                <c:pt idx="25">
                  <c:v>4.5075860000000001E-3</c:v>
                </c:pt>
                <c:pt idx="26">
                  <c:v>4.5075860000000001E-3</c:v>
                </c:pt>
                <c:pt idx="27">
                  <c:v>4.5075860000000001E-3</c:v>
                </c:pt>
                <c:pt idx="28">
                  <c:v>4.5075860000000001E-3</c:v>
                </c:pt>
                <c:pt idx="29">
                  <c:v>4.5075860000000001E-3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44E-8C3C-B379BACC771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718648"/>
        <c:axId val="253717664"/>
      </c:lineChart>
      <c:catAx>
        <c:axId val="25371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Observation</a:t>
                </a:r>
              </a:p>
            </c:rich>
          </c:tx>
          <c:layout>
            <c:manualLayout>
              <c:xMode val="edge"/>
              <c:yMode val="edge"/>
              <c:x val="0.4772101851851851"/>
              <c:y val="0.8491725"/>
            </c:manualLayout>
          </c:layout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7664"/>
        <c:crosses val="autoZero"/>
        <c:auto val="1"/>
        <c:lblAlgn val="ctr"/>
        <c:lblOffset val="100"/>
        <c:noMultiLvlLbl val="0"/>
      </c:catAx>
      <c:valAx>
        <c:axId val="25371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Moving</a:t>
                </a:r>
                <a:r>
                  <a:rPr lang="en-IN" sz="1100" b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Range</a:t>
                </a:r>
                <a:endParaRPr lang="en-IN" sz="1100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910008451881777E-2"/>
              <c:y val="0.32106901701105361"/>
            </c:manualLayout>
          </c:layout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X-BAR S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CONTRL CHART</a:t>
            </a:r>
          </a:p>
        </c:rich>
      </c:tx>
      <c:layout>
        <c:manualLayout>
          <c:xMode val="edge"/>
          <c:yMode val="edge"/>
          <c:x val="0.36656251653080646"/>
          <c:y val="2.498396340675756E-2"/>
        </c:manualLayout>
      </c:layout>
      <c:overlay val="0"/>
      <c:spPr>
        <a:solidFill>
          <a:schemeClr val="accent4"/>
        </a:solidFill>
        <a:ln w="0" cap="rnd">
          <a:solidFill>
            <a:srgbClr val="0070C0"/>
          </a:solidFill>
        </a:ln>
        <a:effectLst/>
      </c:spPr>
      <c:txPr>
        <a:bodyPr rot="0" spcFirstLastPara="1" vertOverflow="ellipsis" vert="horz" wrap="square" anchor="t" anchorCtr="1"/>
        <a:lstStyle/>
        <a:p>
          <a:pPr algn="ctr"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87131833377079E-2"/>
          <c:y val="0.10123644618053064"/>
          <c:w val="0.84929355033850773"/>
          <c:h val="0.71009239948285441"/>
        </c:manualLayout>
      </c:layout>
      <c:lineChart>
        <c:grouping val="standard"/>
        <c:varyColors val="0"/>
        <c:ser>
          <c:idx val="1"/>
          <c:order val="0"/>
          <c:tx>
            <c:strRef>
              <c:f>'CPK ANALYSIS'!$B$4</c:f>
              <c:strCache>
                <c:ptCount val="1"/>
                <c:pt idx="0">
                  <c:v>INDIVIDUAL VALUES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948432718495259E-2"/>
                  <c:y val="-7.1489531775640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11-4550-A4B7-B52CA334D22B}"/>
                </c:ext>
              </c:extLst>
            </c:dLbl>
            <c:dLbl>
              <c:idx val="3"/>
              <c:layout>
                <c:manualLayout>
                  <c:x val="6.1689623096065644E-3"/>
                  <c:y val="-5.185919595116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11-4550-A4B7-B52CA334D22B}"/>
                </c:ext>
              </c:extLst>
            </c:dLbl>
            <c:dLbl>
              <c:idx val="5"/>
              <c:layout>
                <c:manualLayout>
                  <c:x val="-1.5613214210064712E-2"/>
                  <c:y val="-5.1859195951160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11-4550-A4B7-B52CA334D22B}"/>
                </c:ext>
              </c:extLst>
            </c:dLbl>
            <c:dLbl>
              <c:idx val="29"/>
              <c:layout>
                <c:manualLayout>
                  <c:x val="-3.1794877724959016E-2"/>
                  <c:y val="-4.3446194883526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11-4550-A4B7-B52CA334D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'CPK ANALYSIS'!$B$5:$B$34</c:f>
              <c:numCache>
                <c:formatCode>General</c:formatCode>
                <c:ptCount val="30"/>
                <c:pt idx="0">
                  <c:v>16.669</c:v>
                </c:pt>
                <c:pt idx="1">
                  <c:v>16.667999999999999</c:v>
                </c:pt>
                <c:pt idx="2">
                  <c:v>16.667999999999999</c:v>
                </c:pt>
                <c:pt idx="3">
                  <c:v>16.667999999999999</c:v>
                </c:pt>
                <c:pt idx="4">
                  <c:v>16.667000000000002</c:v>
                </c:pt>
                <c:pt idx="5">
                  <c:v>16.667000000000002</c:v>
                </c:pt>
                <c:pt idx="6">
                  <c:v>16.664999999999999</c:v>
                </c:pt>
                <c:pt idx="7">
                  <c:v>16.666</c:v>
                </c:pt>
                <c:pt idx="8">
                  <c:v>16.669</c:v>
                </c:pt>
                <c:pt idx="9">
                  <c:v>16.667999999999999</c:v>
                </c:pt>
                <c:pt idx="10">
                  <c:v>16.669</c:v>
                </c:pt>
                <c:pt idx="11">
                  <c:v>16.667000000000002</c:v>
                </c:pt>
                <c:pt idx="12">
                  <c:v>16.667999999999999</c:v>
                </c:pt>
                <c:pt idx="13">
                  <c:v>16.667000000000002</c:v>
                </c:pt>
                <c:pt idx="14">
                  <c:v>16.664999999999999</c:v>
                </c:pt>
                <c:pt idx="15">
                  <c:v>16.667000000000002</c:v>
                </c:pt>
                <c:pt idx="16">
                  <c:v>16.666</c:v>
                </c:pt>
                <c:pt idx="17">
                  <c:v>16.667000000000002</c:v>
                </c:pt>
                <c:pt idx="18">
                  <c:v>16.669</c:v>
                </c:pt>
                <c:pt idx="19">
                  <c:v>16.667999999999999</c:v>
                </c:pt>
                <c:pt idx="20">
                  <c:v>16.669</c:v>
                </c:pt>
                <c:pt idx="21">
                  <c:v>16.667999999999999</c:v>
                </c:pt>
                <c:pt idx="22">
                  <c:v>16.667000000000002</c:v>
                </c:pt>
                <c:pt idx="23">
                  <c:v>16.667999999999999</c:v>
                </c:pt>
                <c:pt idx="24">
                  <c:v>16.666</c:v>
                </c:pt>
                <c:pt idx="25">
                  <c:v>16.667000000000002</c:v>
                </c:pt>
                <c:pt idx="26">
                  <c:v>16.666</c:v>
                </c:pt>
                <c:pt idx="27">
                  <c:v>16.667999999999999</c:v>
                </c:pt>
                <c:pt idx="28">
                  <c:v>16.664000000000001</c:v>
                </c:pt>
                <c:pt idx="29">
                  <c:v>16.667000000000002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1-4550-A4B7-B52CA334D22B}"/>
            </c:ext>
          </c:extLst>
        </c:ser>
        <c:ser>
          <c:idx val="3"/>
          <c:order val="1"/>
          <c:tx>
            <c:strRef>
              <c:f>'CPK ANALYSIS'!$F$4</c:f>
              <c:strCache>
                <c:ptCount val="1"/>
                <c:pt idx="0">
                  <c:v>Mean (X̄)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'CPK ANALYSIS'!$F$5:$F$34</c:f>
              <c:numCache>
                <c:formatCode>General</c:formatCode>
                <c:ptCount val="30"/>
                <c:pt idx="0">
                  <c:v>16.667266666666663</c:v>
                </c:pt>
                <c:pt idx="1">
                  <c:v>16.667266666666663</c:v>
                </c:pt>
                <c:pt idx="2">
                  <c:v>16.667266666666663</c:v>
                </c:pt>
                <c:pt idx="3">
                  <c:v>16.667266666666663</c:v>
                </c:pt>
                <c:pt idx="4">
                  <c:v>16.667266666666663</c:v>
                </c:pt>
                <c:pt idx="5">
                  <c:v>16.667266666666663</c:v>
                </c:pt>
                <c:pt idx="6">
                  <c:v>16.667266666666663</c:v>
                </c:pt>
                <c:pt idx="7">
                  <c:v>16.667266666666663</c:v>
                </c:pt>
                <c:pt idx="8">
                  <c:v>16.667266666666663</c:v>
                </c:pt>
                <c:pt idx="9">
                  <c:v>16.667266666666663</c:v>
                </c:pt>
                <c:pt idx="10">
                  <c:v>16.667266666666663</c:v>
                </c:pt>
                <c:pt idx="11">
                  <c:v>16.667266666666663</c:v>
                </c:pt>
                <c:pt idx="12">
                  <c:v>16.667266666666663</c:v>
                </c:pt>
                <c:pt idx="13">
                  <c:v>16.667266666666663</c:v>
                </c:pt>
                <c:pt idx="14">
                  <c:v>16.667266666666663</c:v>
                </c:pt>
                <c:pt idx="15">
                  <c:v>16.667266666666663</c:v>
                </c:pt>
                <c:pt idx="16">
                  <c:v>16.667266666666663</c:v>
                </c:pt>
                <c:pt idx="17">
                  <c:v>16.667266666666663</c:v>
                </c:pt>
                <c:pt idx="18">
                  <c:v>16.667266666666663</c:v>
                </c:pt>
                <c:pt idx="19">
                  <c:v>16.667266666666663</c:v>
                </c:pt>
                <c:pt idx="20">
                  <c:v>16.667266666666663</c:v>
                </c:pt>
                <c:pt idx="21">
                  <c:v>16.667266666666663</c:v>
                </c:pt>
                <c:pt idx="22">
                  <c:v>16.667266666666663</c:v>
                </c:pt>
                <c:pt idx="23">
                  <c:v>16.667266666666663</c:v>
                </c:pt>
                <c:pt idx="24">
                  <c:v>16.667266666666663</c:v>
                </c:pt>
                <c:pt idx="25">
                  <c:v>16.667266666666663</c:v>
                </c:pt>
                <c:pt idx="26">
                  <c:v>16.667266666666663</c:v>
                </c:pt>
                <c:pt idx="27">
                  <c:v>16.667266666666663</c:v>
                </c:pt>
                <c:pt idx="28">
                  <c:v>16.667266666666663</c:v>
                </c:pt>
                <c:pt idx="29">
                  <c:v>16.667266666666663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11-4550-A4B7-B52CA334D22B}"/>
            </c:ext>
          </c:extLst>
        </c:ser>
        <c:ser>
          <c:idx val="0"/>
          <c:order val="3"/>
          <c:tx>
            <c:strRef>
              <c:f>'CPK ANALYSIS'!$H$4</c:f>
              <c:strCache>
                <c:ptCount val="1"/>
                <c:pt idx="0">
                  <c:v>LOWER CONTROL LIMITS </c:v>
                </c:pt>
              </c:strCache>
            </c:strRef>
          </c:tx>
          <c:spPr>
            <a:ln w="603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'CPK ANALYSIS'!$H$5:$H$34</c:f>
              <c:numCache>
                <c:formatCode>General</c:formatCode>
                <c:ptCount val="30"/>
                <c:pt idx="0">
                  <c:v>16.663477207602366</c:v>
                </c:pt>
                <c:pt idx="1">
                  <c:v>16.663477207602366</c:v>
                </c:pt>
                <c:pt idx="2">
                  <c:v>16.663477207602366</c:v>
                </c:pt>
                <c:pt idx="3">
                  <c:v>16.663477207602366</c:v>
                </c:pt>
                <c:pt idx="4">
                  <c:v>16.663477207602366</c:v>
                </c:pt>
                <c:pt idx="5">
                  <c:v>16.663477207602366</c:v>
                </c:pt>
                <c:pt idx="6">
                  <c:v>16.663477207602366</c:v>
                </c:pt>
                <c:pt idx="7">
                  <c:v>16.663477207602366</c:v>
                </c:pt>
                <c:pt idx="8">
                  <c:v>16.663477207602366</c:v>
                </c:pt>
                <c:pt idx="9">
                  <c:v>16.663477207602366</c:v>
                </c:pt>
                <c:pt idx="10">
                  <c:v>16.663477207602366</c:v>
                </c:pt>
                <c:pt idx="11">
                  <c:v>16.663477207602366</c:v>
                </c:pt>
                <c:pt idx="12">
                  <c:v>16.663477207602366</c:v>
                </c:pt>
                <c:pt idx="13">
                  <c:v>16.663477207602366</c:v>
                </c:pt>
                <c:pt idx="14">
                  <c:v>16.663477207602366</c:v>
                </c:pt>
                <c:pt idx="15">
                  <c:v>16.663477207602366</c:v>
                </c:pt>
                <c:pt idx="16">
                  <c:v>16.663477207602366</c:v>
                </c:pt>
                <c:pt idx="17">
                  <c:v>16.663477207602366</c:v>
                </c:pt>
                <c:pt idx="18">
                  <c:v>16.663477207602366</c:v>
                </c:pt>
                <c:pt idx="19">
                  <c:v>16.663477207602366</c:v>
                </c:pt>
                <c:pt idx="20">
                  <c:v>16.663477207602366</c:v>
                </c:pt>
                <c:pt idx="21">
                  <c:v>16.663477207602366</c:v>
                </c:pt>
                <c:pt idx="22">
                  <c:v>16.663477207602366</c:v>
                </c:pt>
                <c:pt idx="23">
                  <c:v>16.663477207602366</c:v>
                </c:pt>
                <c:pt idx="24">
                  <c:v>16.663477207602366</c:v>
                </c:pt>
                <c:pt idx="25">
                  <c:v>16.663477207602366</c:v>
                </c:pt>
                <c:pt idx="26">
                  <c:v>16.663477207602366</c:v>
                </c:pt>
                <c:pt idx="27">
                  <c:v>16.663477207602366</c:v>
                </c:pt>
                <c:pt idx="28">
                  <c:v>16.663477207602366</c:v>
                </c:pt>
                <c:pt idx="29">
                  <c:v>16.663477207602366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11-4550-A4B7-B52CA334D2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400992"/>
        <c:axId val="305402304"/>
      </c:lineChart>
      <c:lineChart>
        <c:grouping val="standard"/>
        <c:varyColors val="0"/>
        <c:ser>
          <c:idx val="4"/>
          <c:order val="2"/>
          <c:tx>
            <c:strRef>
              <c:f>'CPK ANALYSIS'!$G$4</c:f>
              <c:strCache>
                <c:ptCount val="1"/>
                <c:pt idx="0">
                  <c:v>UPPER CONTROL LIMITS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'CPK ANALYSIS'!$G$5:$G$34</c:f>
              <c:numCache>
                <c:formatCode>General</c:formatCode>
                <c:ptCount val="30"/>
                <c:pt idx="0">
                  <c:v>16.67105612573096</c:v>
                </c:pt>
                <c:pt idx="1">
                  <c:v>16.67105612573096</c:v>
                </c:pt>
                <c:pt idx="2">
                  <c:v>16.67105612573096</c:v>
                </c:pt>
                <c:pt idx="3">
                  <c:v>16.67105612573096</c:v>
                </c:pt>
                <c:pt idx="4">
                  <c:v>16.67105612573096</c:v>
                </c:pt>
                <c:pt idx="5">
                  <c:v>16.67105612573096</c:v>
                </c:pt>
                <c:pt idx="6">
                  <c:v>16.67105612573096</c:v>
                </c:pt>
                <c:pt idx="7">
                  <c:v>16.67105612573096</c:v>
                </c:pt>
                <c:pt idx="8">
                  <c:v>16.67105612573096</c:v>
                </c:pt>
                <c:pt idx="9">
                  <c:v>16.67105612573096</c:v>
                </c:pt>
                <c:pt idx="10">
                  <c:v>16.67105612573096</c:v>
                </c:pt>
                <c:pt idx="11">
                  <c:v>16.67105612573096</c:v>
                </c:pt>
                <c:pt idx="12">
                  <c:v>16.67105612573096</c:v>
                </c:pt>
                <c:pt idx="13">
                  <c:v>16.67105612573096</c:v>
                </c:pt>
                <c:pt idx="14">
                  <c:v>16.67105612573096</c:v>
                </c:pt>
                <c:pt idx="15">
                  <c:v>16.67105612573096</c:v>
                </c:pt>
                <c:pt idx="16">
                  <c:v>16.67105612573096</c:v>
                </c:pt>
                <c:pt idx="17">
                  <c:v>16.67105612573096</c:v>
                </c:pt>
                <c:pt idx="18">
                  <c:v>16.67105612573096</c:v>
                </c:pt>
                <c:pt idx="19">
                  <c:v>16.67105612573096</c:v>
                </c:pt>
                <c:pt idx="20">
                  <c:v>16.67105612573096</c:v>
                </c:pt>
                <c:pt idx="21">
                  <c:v>16.67105612573096</c:v>
                </c:pt>
                <c:pt idx="22">
                  <c:v>16.67105612573096</c:v>
                </c:pt>
                <c:pt idx="23">
                  <c:v>16.67105612573096</c:v>
                </c:pt>
                <c:pt idx="24">
                  <c:v>16.67105612573096</c:v>
                </c:pt>
                <c:pt idx="25">
                  <c:v>16.67105612573096</c:v>
                </c:pt>
                <c:pt idx="26">
                  <c:v>16.67105612573096</c:v>
                </c:pt>
                <c:pt idx="27">
                  <c:v>16.67105612573096</c:v>
                </c:pt>
                <c:pt idx="28">
                  <c:v>16.67105612573096</c:v>
                </c:pt>
                <c:pt idx="29">
                  <c:v>16.67105612573096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11-4550-A4B7-B52CA334D2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450472"/>
        <c:axId val="305449488"/>
      </c:lineChart>
      <c:catAx>
        <c:axId val="3054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SAMLE NUMBER</a:t>
                </a:r>
                <a:endParaRPr lang="en-US" sz="900" b="1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753099235570393"/>
              <c:y val="0.87817906709371107"/>
            </c:manualLayout>
          </c:layout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2304"/>
        <c:crosses val="autoZero"/>
        <c:auto val="1"/>
        <c:lblAlgn val="ctr"/>
        <c:lblOffset val="100"/>
        <c:noMultiLvlLbl val="0"/>
      </c:catAx>
      <c:valAx>
        <c:axId val="305402304"/>
        <c:scaling>
          <c:orientation val="minMax"/>
          <c:max val="16.675000000000001"/>
          <c:min val="16.66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MEASURED</a:t>
                </a:r>
                <a:r>
                  <a:rPr lang="en-US" sz="1000" b="1" baseline="0">
                    <a:solidFill>
                      <a:schemeClr val="tx1"/>
                    </a:solidFill>
                  </a:rPr>
                  <a:t>  VALUES (mm)</a:t>
                </a:r>
                <a:endParaRPr lang="en-US" sz="10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176017182540202E-2"/>
              <c:y val="0.29750870821262954"/>
            </c:manualLayout>
          </c:layout>
          <c:overlay val="0"/>
          <c:spPr>
            <a:solidFill>
              <a:schemeClr val="accent2">
                <a:lumMod val="40000"/>
                <a:lumOff val="60000"/>
              </a:schemeClr>
            </a:solidFill>
            <a:ln cap="rnd"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>
                <a:alpha val="96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0992"/>
        <c:crosses val="autoZero"/>
        <c:crossBetween val="between"/>
      </c:valAx>
      <c:valAx>
        <c:axId val="305449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Standard Deviation (</a:t>
                </a:r>
                <a:r>
                  <a:rPr lang="el-GR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σ)</a:t>
                </a:r>
                <a:endParaRPr lang="en-IN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6962838164251208"/>
              <c:y val="0.26308212560386474"/>
            </c:manualLayout>
          </c:layout>
          <c:overlay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0472"/>
        <c:crosses val="max"/>
        <c:crossBetween val="between"/>
      </c:valAx>
      <c:catAx>
        <c:axId val="305450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0544948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SPC HISTOGRAM</a:t>
            </a:r>
            <a:r>
              <a:rPr lang="en-IN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WITH NORMAL DISTRIBUTION CURVE</a:t>
            </a:r>
            <a:endParaRPr lang="en-I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'CPK ANALYSIS'!$M$4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'CPK ANALYSIS'!$K$5:$K$34</c:f>
              <c:numCache>
                <c:formatCode>General</c:formatCode>
                <c:ptCount val="30"/>
                <c:pt idx="0">
                  <c:v>16.665000000000003</c:v>
                </c:pt>
                <c:pt idx="1">
                  <c:v>16.667000000000002</c:v>
                </c:pt>
                <c:pt idx="2">
                  <c:v>16.669</c:v>
                </c:pt>
                <c:pt idx="3">
                  <c:v>16.670999999999999</c:v>
                </c:pt>
                <c:pt idx="4">
                  <c:v>16.672999999999998</c:v>
                </c:pt>
                <c:pt idx="5">
                  <c:v>16.674999999999997</c:v>
                </c:pt>
                <c:pt idx="6">
                  <c:v>16.676999999999996</c:v>
                </c:pt>
                <c:pt idx="7">
                  <c:v>16.678999999999995</c:v>
                </c:pt>
                <c:pt idx="8">
                  <c:v>16.680999999999994</c:v>
                </c:pt>
                <c:pt idx="9">
                  <c:v>16.682999999999993</c:v>
                </c:pt>
                <c:pt idx="10">
                  <c:v>16.684999999999992</c:v>
                </c:pt>
                <c:pt idx="11">
                  <c:v>16.686999999999991</c:v>
                </c:pt>
                <c:pt idx="12">
                  <c:v>16.688999999999989</c:v>
                </c:pt>
                <c:pt idx="13">
                  <c:v>16.690999999999988</c:v>
                </c:pt>
                <c:pt idx="14">
                  <c:v>16.692999999999987</c:v>
                </c:pt>
                <c:pt idx="15">
                  <c:v>16.694999999999986</c:v>
                </c:pt>
                <c:pt idx="16">
                  <c:v>16.696999999999985</c:v>
                </c:pt>
                <c:pt idx="17">
                  <c:v>16.698999999999984</c:v>
                </c:pt>
                <c:pt idx="18">
                  <c:v>16.700999999999983</c:v>
                </c:pt>
                <c:pt idx="19">
                  <c:v>16.702999999999982</c:v>
                </c:pt>
                <c:pt idx="20">
                  <c:v>16.704999999999981</c:v>
                </c:pt>
                <c:pt idx="21">
                  <c:v>16.706999999999979</c:v>
                </c:pt>
                <c:pt idx="22">
                  <c:v>16.708999999999978</c:v>
                </c:pt>
                <c:pt idx="23">
                  <c:v>16.710999999999977</c:v>
                </c:pt>
                <c:pt idx="24">
                  <c:v>16.712999999999976</c:v>
                </c:pt>
                <c:pt idx="25">
                  <c:v>16.714999999999975</c:v>
                </c:pt>
                <c:pt idx="26">
                  <c:v>16.716999999999974</c:v>
                </c:pt>
                <c:pt idx="27">
                  <c:v>16.718999999999973</c:v>
                </c:pt>
                <c:pt idx="28">
                  <c:v>16.720999999999972</c:v>
                </c:pt>
                <c:pt idx="29">
                  <c:v>16.722999999999971</c:v>
                </c:pt>
              </c:numCache>
            </c:numRef>
          </c:cat>
          <c:val>
            <c:numRef>
              <c:f>'CPK ANALYSIS'!$M$5:$M$34</c:f>
              <c:numCache>
                <c:formatCode>General</c:formatCode>
                <c:ptCount val="30"/>
                <c:pt idx="0">
                  <c:v>3</c:v>
                </c:pt>
                <c:pt idx="1">
                  <c:v>13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D-4B15-92EE-71E226A7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699760"/>
        <c:axId val="1081700240"/>
      </c:barChart>
      <c:lineChart>
        <c:grouping val="standard"/>
        <c:varyColors val="0"/>
        <c:ser>
          <c:idx val="2"/>
          <c:order val="1"/>
          <c:tx>
            <c:v>NORMAL CURVE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'CPK ANALYSIS'!$K$5:$K$34</c:f>
              <c:numCache>
                <c:formatCode>General</c:formatCode>
                <c:ptCount val="30"/>
                <c:pt idx="0">
                  <c:v>16.665000000000003</c:v>
                </c:pt>
                <c:pt idx="1">
                  <c:v>16.667000000000002</c:v>
                </c:pt>
                <c:pt idx="2">
                  <c:v>16.669</c:v>
                </c:pt>
                <c:pt idx="3">
                  <c:v>16.670999999999999</c:v>
                </c:pt>
                <c:pt idx="4">
                  <c:v>16.672999999999998</c:v>
                </c:pt>
                <c:pt idx="5">
                  <c:v>16.674999999999997</c:v>
                </c:pt>
                <c:pt idx="6">
                  <c:v>16.676999999999996</c:v>
                </c:pt>
                <c:pt idx="7">
                  <c:v>16.678999999999995</c:v>
                </c:pt>
                <c:pt idx="8">
                  <c:v>16.680999999999994</c:v>
                </c:pt>
                <c:pt idx="9">
                  <c:v>16.682999999999993</c:v>
                </c:pt>
                <c:pt idx="10">
                  <c:v>16.684999999999992</c:v>
                </c:pt>
                <c:pt idx="11">
                  <c:v>16.686999999999991</c:v>
                </c:pt>
                <c:pt idx="12">
                  <c:v>16.688999999999989</c:v>
                </c:pt>
                <c:pt idx="13">
                  <c:v>16.690999999999988</c:v>
                </c:pt>
                <c:pt idx="14">
                  <c:v>16.692999999999987</c:v>
                </c:pt>
                <c:pt idx="15">
                  <c:v>16.694999999999986</c:v>
                </c:pt>
                <c:pt idx="16">
                  <c:v>16.696999999999985</c:v>
                </c:pt>
                <c:pt idx="17">
                  <c:v>16.698999999999984</c:v>
                </c:pt>
                <c:pt idx="18">
                  <c:v>16.700999999999983</c:v>
                </c:pt>
                <c:pt idx="19">
                  <c:v>16.702999999999982</c:v>
                </c:pt>
                <c:pt idx="20">
                  <c:v>16.704999999999981</c:v>
                </c:pt>
                <c:pt idx="21">
                  <c:v>16.706999999999979</c:v>
                </c:pt>
                <c:pt idx="22">
                  <c:v>16.708999999999978</c:v>
                </c:pt>
                <c:pt idx="23">
                  <c:v>16.710999999999977</c:v>
                </c:pt>
                <c:pt idx="24">
                  <c:v>16.712999999999976</c:v>
                </c:pt>
                <c:pt idx="25">
                  <c:v>16.714999999999975</c:v>
                </c:pt>
                <c:pt idx="26">
                  <c:v>16.716999999999974</c:v>
                </c:pt>
                <c:pt idx="27">
                  <c:v>16.718999999999973</c:v>
                </c:pt>
                <c:pt idx="28">
                  <c:v>16.720999999999972</c:v>
                </c:pt>
                <c:pt idx="29">
                  <c:v>16.722999999999971</c:v>
                </c:pt>
              </c:numCache>
            </c:numRef>
          </c:cat>
          <c:val>
            <c:numRef>
              <c:f>'CPK ANALYSIS'!$L$5:$L$34</c:f>
              <c:numCache>
                <c:formatCode>General</c:formatCode>
                <c:ptCount val="30"/>
                <c:pt idx="0">
                  <c:v>3.7877310820288645</c:v>
                </c:pt>
                <c:pt idx="1">
                  <c:v>18.532221380136676</c:v>
                </c:pt>
                <c:pt idx="2">
                  <c:v>7.3912055746178567</c:v>
                </c:pt>
                <c:pt idx="3">
                  <c:v>0.24029378828264691</c:v>
                </c:pt>
                <c:pt idx="4">
                  <c:v>6.3680910930014132E-4</c:v>
                </c:pt>
                <c:pt idx="5">
                  <c:v>1.3756737506975932E-7</c:v>
                </c:pt>
                <c:pt idx="6">
                  <c:v>2.422484987549639E-12</c:v>
                </c:pt>
                <c:pt idx="7">
                  <c:v>3.4773323315537816E-18</c:v>
                </c:pt>
                <c:pt idx="8">
                  <c:v>4.0688414132352882E-25</c:v>
                </c:pt>
                <c:pt idx="9">
                  <c:v>3.8809208735607704E-33</c:v>
                </c:pt>
                <c:pt idx="10">
                  <c:v>3.0174374323987487E-42</c:v>
                </c:pt>
                <c:pt idx="11">
                  <c:v>1.9124109401569602E-52</c:v>
                </c:pt>
                <c:pt idx="12">
                  <c:v>9.880151993710913E-64</c:v>
                </c:pt>
                <c:pt idx="13">
                  <c:v>4.1608828884090914E-76</c:v>
                </c:pt>
                <c:pt idx="14">
                  <c:v>1.4283900604104575E-89</c:v>
                </c:pt>
                <c:pt idx="15">
                  <c:v>3.9971238679374293E-104</c:v>
                </c:pt>
                <c:pt idx="16">
                  <c:v>9.1177536686119151E-120</c:v>
                </c:pt>
                <c:pt idx="17">
                  <c:v>1.6953819813764525E-136</c:v>
                </c:pt>
                <c:pt idx="18">
                  <c:v>2.5697254864286648E-154</c:v>
                </c:pt>
                <c:pt idx="19">
                  <c:v>3.1750119263668743E-173</c:v>
                </c:pt>
                <c:pt idx="20">
                  <c:v>3.1977422165652558E-193</c:v>
                </c:pt>
                <c:pt idx="21">
                  <c:v>2.6253124642003888E-214</c:v>
                </c:pt>
                <c:pt idx="22">
                  <c:v>1.7569443705923445E-236</c:v>
                </c:pt>
                <c:pt idx="23">
                  <c:v>9.5846107848742092E-260</c:v>
                </c:pt>
                <c:pt idx="24">
                  <c:v>4.2621665147906281E-284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D-4B15-92EE-71E226A7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1699760"/>
        <c:axId val="1081700240"/>
      </c:lineChart>
      <c:catAx>
        <c:axId val="10816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  <a:r>
                  <a:rPr lang="en-IN" b="1" i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Values</a:t>
                </a:r>
                <a:endParaRPr lang="en-IN" b="1" i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00240"/>
        <c:crosses val="autoZero"/>
        <c:auto val="1"/>
        <c:lblAlgn val="ctr"/>
        <c:lblOffset val="100"/>
        <c:noMultiLvlLbl val="0"/>
      </c:catAx>
      <c:valAx>
        <c:axId val="1081700240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IN" b="1" i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(Count of Measurements</a:t>
                </a:r>
                <a:r>
                  <a:rPr lang="en-IN" baseline="0"/>
                  <a:t>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1835745415645684E-2"/>
              <c:y val="0.15962642868837312"/>
            </c:manualLayout>
          </c:layout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'CPK ANALYSIS'!$O$4</c:f>
              <c:strCache>
                <c:ptCount val="1"/>
                <c:pt idx="0">
                  <c:v>45° Reference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'CPK ANALYSIS'!$O$5:$O$34</c:f>
              <c:numCache>
                <c:formatCode>General</c:formatCode>
                <c:ptCount val="30"/>
                <c:pt idx="0">
                  <c:v>16.669</c:v>
                </c:pt>
                <c:pt idx="1">
                  <c:v>16.667999999999999</c:v>
                </c:pt>
                <c:pt idx="2">
                  <c:v>16.667999999999999</c:v>
                </c:pt>
                <c:pt idx="3">
                  <c:v>16.667999999999999</c:v>
                </c:pt>
                <c:pt idx="4">
                  <c:v>16.667000000000002</c:v>
                </c:pt>
                <c:pt idx="5">
                  <c:v>16.667000000000002</c:v>
                </c:pt>
                <c:pt idx="6">
                  <c:v>16.664999999999999</c:v>
                </c:pt>
                <c:pt idx="7">
                  <c:v>16.666</c:v>
                </c:pt>
                <c:pt idx="8">
                  <c:v>16.669</c:v>
                </c:pt>
                <c:pt idx="9">
                  <c:v>16.667999999999999</c:v>
                </c:pt>
                <c:pt idx="10">
                  <c:v>16.669</c:v>
                </c:pt>
                <c:pt idx="11">
                  <c:v>16.667000000000002</c:v>
                </c:pt>
                <c:pt idx="12">
                  <c:v>16.667999999999999</c:v>
                </c:pt>
                <c:pt idx="13">
                  <c:v>16.667000000000002</c:v>
                </c:pt>
                <c:pt idx="14">
                  <c:v>16.664999999999999</c:v>
                </c:pt>
                <c:pt idx="15">
                  <c:v>16.667000000000002</c:v>
                </c:pt>
                <c:pt idx="16">
                  <c:v>16.666</c:v>
                </c:pt>
                <c:pt idx="17">
                  <c:v>16.667000000000002</c:v>
                </c:pt>
                <c:pt idx="18">
                  <c:v>16.669</c:v>
                </c:pt>
                <c:pt idx="19">
                  <c:v>16.667999999999999</c:v>
                </c:pt>
                <c:pt idx="20">
                  <c:v>16.669</c:v>
                </c:pt>
                <c:pt idx="21">
                  <c:v>16.667999999999999</c:v>
                </c:pt>
                <c:pt idx="22">
                  <c:v>16.667000000000002</c:v>
                </c:pt>
                <c:pt idx="23">
                  <c:v>16.667999999999999</c:v>
                </c:pt>
                <c:pt idx="24">
                  <c:v>16.666</c:v>
                </c:pt>
                <c:pt idx="25">
                  <c:v>16.667000000000002</c:v>
                </c:pt>
                <c:pt idx="26">
                  <c:v>16.666</c:v>
                </c:pt>
                <c:pt idx="27">
                  <c:v>16.667999999999999</c:v>
                </c:pt>
                <c:pt idx="28">
                  <c:v>16.664000000000001</c:v>
                </c:pt>
                <c:pt idx="29">
                  <c:v>16.667000000000002</c:v>
                </c:pt>
              </c:numCache>
            </c:numRef>
          </c:xVal>
          <c:yVal>
            <c:numRef>
              <c:f>'CPK ANALYSIS'!$O$5:$O$34</c:f>
              <c:numCache>
                <c:formatCode>General</c:formatCode>
                <c:ptCount val="30"/>
                <c:pt idx="0">
                  <c:v>16.669</c:v>
                </c:pt>
                <c:pt idx="1">
                  <c:v>16.667999999999999</c:v>
                </c:pt>
                <c:pt idx="2">
                  <c:v>16.667999999999999</c:v>
                </c:pt>
                <c:pt idx="3">
                  <c:v>16.667999999999999</c:v>
                </c:pt>
                <c:pt idx="4">
                  <c:v>16.667000000000002</c:v>
                </c:pt>
                <c:pt idx="5">
                  <c:v>16.667000000000002</c:v>
                </c:pt>
                <c:pt idx="6">
                  <c:v>16.664999999999999</c:v>
                </c:pt>
                <c:pt idx="7">
                  <c:v>16.666</c:v>
                </c:pt>
                <c:pt idx="8">
                  <c:v>16.669</c:v>
                </c:pt>
                <c:pt idx="9">
                  <c:v>16.667999999999999</c:v>
                </c:pt>
                <c:pt idx="10">
                  <c:v>16.669</c:v>
                </c:pt>
                <c:pt idx="11">
                  <c:v>16.667000000000002</c:v>
                </c:pt>
                <c:pt idx="12">
                  <c:v>16.667999999999999</c:v>
                </c:pt>
                <c:pt idx="13">
                  <c:v>16.667000000000002</c:v>
                </c:pt>
                <c:pt idx="14">
                  <c:v>16.664999999999999</c:v>
                </c:pt>
                <c:pt idx="15">
                  <c:v>16.667000000000002</c:v>
                </c:pt>
                <c:pt idx="16">
                  <c:v>16.666</c:v>
                </c:pt>
                <c:pt idx="17">
                  <c:v>16.667000000000002</c:v>
                </c:pt>
                <c:pt idx="18">
                  <c:v>16.669</c:v>
                </c:pt>
                <c:pt idx="19">
                  <c:v>16.667999999999999</c:v>
                </c:pt>
                <c:pt idx="20">
                  <c:v>16.669</c:v>
                </c:pt>
                <c:pt idx="21">
                  <c:v>16.667999999999999</c:v>
                </c:pt>
                <c:pt idx="22">
                  <c:v>16.667000000000002</c:v>
                </c:pt>
                <c:pt idx="23">
                  <c:v>16.667999999999999</c:v>
                </c:pt>
                <c:pt idx="24">
                  <c:v>16.666</c:v>
                </c:pt>
                <c:pt idx="25">
                  <c:v>16.667000000000002</c:v>
                </c:pt>
                <c:pt idx="26">
                  <c:v>16.666</c:v>
                </c:pt>
                <c:pt idx="27">
                  <c:v>16.667999999999999</c:v>
                </c:pt>
                <c:pt idx="28">
                  <c:v>16.664000000000001</c:v>
                </c:pt>
                <c:pt idx="29">
                  <c:v>16.667000000000002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E-4D70-8B3F-76781AA485B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2509215"/>
        <c:axId val="32492895"/>
      </c:scatterChart>
      <c:valAx>
        <c:axId val="3250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92895"/>
        <c:crosses val="autoZero"/>
        <c:crossBetween val="midCat"/>
      </c:valAx>
      <c:valAx>
        <c:axId val="32492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</a:t>
                </a:r>
                <a:r>
                  <a:rPr lang="en-IN" b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Values</a:t>
                </a:r>
                <a:endParaRPr lang="en-IN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362857</xdr:colOff>
      <xdr:row>12</xdr:row>
      <xdr:rowOff>120952</xdr:rowOff>
    </xdr:from>
    <xdr:to>
      <xdr:col>37</xdr:col>
      <xdr:colOff>532191</xdr:colOff>
      <xdr:row>19</xdr:row>
      <xdr:rowOff>181427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AE4FEDA-7969-9073-F5EC-F6A5712B0F18}"/>
            </a:ext>
          </a:extLst>
        </xdr:cNvPr>
        <xdr:cNvSpPr txBox="1"/>
      </xdr:nvSpPr>
      <xdr:spPr>
        <a:xfrm>
          <a:off x="19110476" y="2298095"/>
          <a:ext cx="3797905" cy="13304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n>
                <a:noFill/>
              </a:ln>
              <a:solidFill>
                <a:srgbClr val="002060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Histogram</a:t>
          </a:r>
          <a:r>
            <a:rPr lang="en-IN" sz="1400" b="1" baseline="0">
              <a:ln>
                <a:noFill/>
              </a:ln>
              <a:solidFill>
                <a:srgbClr val="002060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With Normal Curve:-</a:t>
          </a:r>
          <a:r>
            <a:rPr lang="en-IN" sz="1800" b="1" baseline="0">
              <a:ln>
                <a:noFill/>
              </a:ln>
              <a:solidFill>
                <a:srgbClr val="002060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400" b="1" baseline="0">
              <a:ln>
                <a:noFill/>
              </a:ln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Process capability (Cp/Cpk): Compares the actual process distribution (histogram) aganist the ideal, theorectical distribution (Noraml Curve) to assess if the process can meet specfication limits.</a:t>
          </a:r>
        </a:p>
        <a:p>
          <a:endParaRPr lang="en-IN" sz="1100" baseline="0"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a:endParaRPr>
        </a:p>
        <a:p>
          <a:endParaRPr lang="en-IN" sz="1100"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a:endParaRPr>
        </a:p>
      </xdr:txBody>
    </xdr:sp>
    <xdr:clientData/>
  </xdr:twoCellAnchor>
  <xdr:twoCellAnchor>
    <xdr:from>
      <xdr:col>1</xdr:col>
      <xdr:colOff>572764</xdr:colOff>
      <xdr:row>1</xdr:row>
      <xdr:rowOff>177140</xdr:rowOff>
    </xdr:from>
    <xdr:to>
      <xdr:col>29</xdr:col>
      <xdr:colOff>537531</xdr:colOff>
      <xdr:row>48</xdr:row>
      <xdr:rowOff>177492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3379817-1832-FD13-DF47-46F19ECEA1D3}"/>
            </a:ext>
          </a:extLst>
        </xdr:cNvPr>
        <xdr:cNvGrpSpPr/>
      </xdr:nvGrpSpPr>
      <xdr:grpSpPr>
        <a:xfrm>
          <a:off x="1182364" y="357249"/>
          <a:ext cx="17033567" cy="8465479"/>
          <a:chOff x="1043818" y="371103"/>
          <a:chExt cx="17033567" cy="8465479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9FED4BEF-9DDA-71E8-A674-CAB1AA3FEC25}"/>
              </a:ext>
            </a:extLst>
          </xdr:cNvPr>
          <xdr:cNvGrpSpPr/>
        </xdr:nvGrpSpPr>
        <xdr:grpSpPr>
          <a:xfrm>
            <a:off x="1043818" y="371103"/>
            <a:ext cx="17033567" cy="8403354"/>
            <a:chOff x="1038980" y="373742"/>
            <a:chExt cx="16899535" cy="8464050"/>
          </a:xfrm>
        </xdr:grpSpPr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B63EBC92-3726-DA9A-58EE-160D5675E3C8}"/>
                </a:ext>
              </a:extLst>
            </xdr:cNvPr>
            <xdr:cNvGraphicFramePr/>
          </xdr:nvGraphicFramePr>
          <xdr:xfrm>
            <a:off x="9658515" y="373742"/>
            <a:ext cx="8280000" cy="414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B81BF405-BDC9-93A0-5700-C930AFE02665}"/>
                </a:ext>
              </a:extLst>
            </xdr:cNvPr>
            <xdr:cNvGraphicFramePr/>
          </xdr:nvGraphicFramePr>
          <xdr:xfrm>
            <a:off x="1038980" y="373856"/>
            <a:ext cx="8280000" cy="414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7" name="Chart 2">
              <a:extLst>
                <a:ext uri="{FF2B5EF4-FFF2-40B4-BE49-F238E27FC236}">
                  <a16:creationId xmlns:a16="http://schemas.microsoft.com/office/drawing/2014/main" id="{D60B1A29-DEF3-E73F-E368-E0BF5C91D650}"/>
                </a:ext>
              </a:extLst>
            </xdr:cNvPr>
            <xdr:cNvGraphicFramePr/>
          </xdr:nvGraphicFramePr>
          <xdr:xfrm>
            <a:off x="1038980" y="4697792"/>
            <a:ext cx="8280000" cy="414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B6F5A16-74BE-D656-1652-CFBB35879A9D}"/>
              </a:ext>
            </a:extLst>
          </xdr:cNvPr>
          <xdr:cNvGraphicFramePr/>
        </xdr:nvGraphicFramePr>
        <xdr:xfrm>
          <a:off x="9690152" y="4725610"/>
          <a:ext cx="8342895" cy="41109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D99C-7037-474F-A647-80EBA95404A3}">
  <dimension ref="B2:AE50"/>
  <sheetViews>
    <sheetView tabSelected="1" zoomScale="55" zoomScaleNormal="55" workbookViewId="0">
      <selection activeCell="AH34" sqref="AH34"/>
    </sheetView>
  </sheetViews>
  <sheetFormatPr defaultRowHeight="14.4" x14ac:dyDescent="0.3"/>
  <sheetData>
    <row r="2" spans="2:31" x14ac:dyDescent="0.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2:3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2:31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2:31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 spans="2:31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 spans="2:31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2:31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2:31" x14ac:dyDescent="0.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2:31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2:31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 spans="2:31" x14ac:dyDescent="0.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spans="2:31" x14ac:dyDescent="0.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2:31" x14ac:dyDescent="0.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2:31" x14ac:dyDescent="0.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2:31" x14ac:dyDescent="0.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2:31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2:31" x14ac:dyDescent="0.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2:31" x14ac:dyDescent="0.3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2:31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2:31" x14ac:dyDescent="0.3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2:31" x14ac:dyDescent="0.3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2:31" x14ac:dyDescent="0.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2:31" x14ac:dyDescent="0.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2:31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2:31" x14ac:dyDescent="0.3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2:31" x14ac:dyDescent="0.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2:31" x14ac:dyDescent="0.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2:31" x14ac:dyDescent="0.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2:31" x14ac:dyDescent="0.3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2:31" x14ac:dyDescent="0.3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2:31" x14ac:dyDescent="0.3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2:31" x14ac:dyDescent="0.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2:31" x14ac:dyDescent="0.3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 t="s">
        <v>60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2:31" x14ac:dyDescent="0.3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2:31" x14ac:dyDescent="0.3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2:31" x14ac:dyDescent="0.3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2:31" x14ac:dyDescent="0.3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2:31" x14ac:dyDescent="0.3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2:31" x14ac:dyDescent="0.3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2:31" x14ac:dyDescent="0.3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2:31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2:31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2:31" x14ac:dyDescent="0.3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2:31" x14ac:dyDescent="0.3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 spans="2:31" x14ac:dyDescent="0.3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 spans="2:31" x14ac:dyDescent="0.3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 spans="2:31" x14ac:dyDescent="0.3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2:31" x14ac:dyDescent="0.3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2:31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zoomScale="55" zoomScaleNormal="55" workbookViewId="0">
      <selection activeCell="L38" sqref="L38"/>
    </sheetView>
  </sheetViews>
  <sheetFormatPr defaultRowHeight="14.4" x14ac:dyDescent="0.3"/>
  <cols>
    <col min="1" max="1" width="21" customWidth="1"/>
    <col min="2" max="2" width="25.88671875" bestFit="1" customWidth="1"/>
    <col min="3" max="3" width="36.21875" bestFit="1" customWidth="1"/>
    <col min="4" max="4" width="18.5546875" customWidth="1"/>
    <col min="5" max="5" width="22.6640625" customWidth="1"/>
    <col min="6" max="6" width="14.21875" customWidth="1"/>
    <col min="7" max="7" width="20.6640625" customWidth="1"/>
    <col min="8" max="8" width="21.6640625" customWidth="1"/>
    <col min="9" max="9" width="29.33203125" customWidth="1"/>
    <col min="10" max="10" width="16.5546875" customWidth="1"/>
    <col min="11" max="11" width="18.6640625" customWidth="1"/>
    <col min="12" max="12" width="31.77734375" customWidth="1"/>
    <col min="13" max="13" width="14.88671875" bestFit="1" customWidth="1"/>
    <col min="14" max="14" width="22.44140625" bestFit="1" customWidth="1"/>
    <col min="15" max="15" width="20.21875" bestFit="1" customWidth="1"/>
  </cols>
  <sheetData>
    <row r="1" spans="1:15" ht="33.6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26"/>
      <c r="L1" s="26"/>
      <c r="M1" s="26"/>
      <c r="N1" s="26"/>
      <c r="O1" s="26"/>
    </row>
    <row r="2" spans="1:15" ht="32.4" customHeight="1" x14ac:dyDescent="0.3">
      <c r="A2" s="53" t="s">
        <v>27</v>
      </c>
      <c r="B2" s="53"/>
      <c r="C2" s="53"/>
      <c r="D2" s="53"/>
      <c r="E2" s="53"/>
      <c r="F2" s="53"/>
      <c r="G2" s="53"/>
      <c r="H2" s="53"/>
      <c r="I2" s="53"/>
      <c r="J2" s="53"/>
      <c r="K2" s="54"/>
      <c r="L2" s="54"/>
      <c r="M2" s="54"/>
      <c r="N2" s="54"/>
      <c r="O2" s="54"/>
    </row>
    <row r="3" spans="1:15" x14ac:dyDescent="0.3">
      <c r="A3" s="55" t="s">
        <v>21</v>
      </c>
      <c r="B3" s="55" t="s">
        <v>22</v>
      </c>
      <c r="C3" s="56" t="s">
        <v>63</v>
      </c>
      <c r="D3" s="55"/>
      <c r="E3" s="56"/>
      <c r="F3" s="55"/>
      <c r="G3" s="55"/>
      <c r="H3" s="55"/>
      <c r="I3" s="57"/>
      <c r="J3" s="57"/>
      <c r="K3" s="57"/>
      <c r="L3" s="57"/>
      <c r="M3" s="57"/>
      <c r="N3" s="56" t="s">
        <v>63</v>
      </c>
      <c r="O3" s="57"/>
    </row>
    <row r="4" spans="1:15" ht="46.8" x14ac:dyDescent="0.3">
      <c r="A4" s="47" t="s">
        <v>3</v>
      </c>
      <c r="B4" s="47" t="s">
        <v>44</v>
      </c>
      <c r="C4" s="47" t="s">
        <v>56</v>
      </c>
      <c r="D4" s="47" t="s">
        <v>14</v>
      </c>
      <c r="E4" s="48" t="s">
        <v>7</v>
      </c>
      <c r="F4" s="48" t="s">
        <v>6</v>
      </c>
      <c r="G4" s="49" t="s">
        <v>17</v>
      </c>
      <c r="H4" s="49" t="s">
        <v>18</v>
      </c>
      <c r="I4" s="48" t="s">
        <v>45</v>
      </c>
      <c r="J4" s="50" t="s">
        <v>46</v>
      </c>
      <c r="K4" s="50" t="s">
        <v>57</v>
      </c>
      <c r="L4" s="50" t="s">
        <v>58</v>
      </c>
      <c r="M4" s="50" t="s">
        <v>59</v>
      </c>
      <c r="N4" s="51" t="s">
        <v>61</v>
      </c>
      <c r="O4" s="51" t="s">
        <v>62</v>
      </c>
    </row>
    <row r="5" spans="1:15" ht="15.6" x14ac:dyDescent="0.3">
      <c r="A5" s="23">
        <v>1</v>
      </c>
      <c r="B5" s="58">
        <v>16.669</v>
      </c>
      <c r="C5" s="23">
        <f>IFERROR(_xlfn.NORM.DIST(B5, F5, B40, FALSE), 0)</f>
        <v>123.18675957696428</v>
      </c>
      <c r="D5" s="23"/>
      <c r="E5" s="23">
        <f>$B$40</f>
        <v>1.2631530214329007E-3</v>
      </c>
      <c r="F5" s="23">
        <f>$B$39</f>
        <v>16.667266666666663</v>
      </c>
      <c r="G5" s="23">
        <f>$B$45</f>
        <v>16.67105612573096</v>
      </c>
      <c r="H5" s="23">
        <f>$B$46</f>
        <v>16.663477207602366</v>
      </c>
      <c r="I5" s="23">
        <v>1.3793099999999999E-3</v>
      </c>
      <c r="J5" s="23">
        <v>4.5075860000000001E-3</v>
      </c>
      <c r="K5" s="28">
        <f>MIN($B$5:$B$34)+0.002/2</f>
        <v>16.665000000000003</v>
      </c>
      <c r="L5" s="28">
        <f>_xlfn.NORM.DIST(K5, $F$5,$E$5, FALSE) * COUNT($B$5:$B$34) * 0.002</f>
        <v>3.7877310820288645</v>
      </c>
      <c r="M5" s="29">
        <f>COUNTIFS($B$5:$B$34, "&gt;="&amp;K5-0.001, $B$5:$B$34, "&lt;"&amp;K5+0.001)</f>
        <v>3</v>
      </c>
      <c r="N5" s="46">
        <f>IFERROR(_xlfn.NORM.S.INV((RANK(B5, B$5:B$34, 1)  -0.5)/ COUNT(B5:B34)), 0)</f>
        <v>1.0364333894937898</v>
      </c>
      <c r="O5" s="23">
        <f>B5</f>
        <v>16.669</v>
      </c>
    </row>
    <row r="6" spans="1:15" ht="15.6" x14ac:dyDescent="0.3">
      <c r="A6" s="23">
        <v>2</v>
      </c>
      <c r="B6" s="58">
        <v>16.667999999999999</v>
      </c>
      <c r="C6" s="23">
        <f t="shared" ref="C6:C34" si="0">IFERROR(_xlfn.NORM.DIST(B6, F6, B41, FALSE), 0)</f>
        <v>0.23258081575957709</v>
      </c>
      <c r="D6" s="23">
        <f>ABS(B6-B5)</f>
        <v>1.0000000000012221E-3</v>
      </c>
      <c r="E6" s="23">
        <f t="shared" ref="E6:E34" si="1">$B$40</f>
        <v>1.2631530214329007E-3</v>
      </c>
      <c r="F6" s="23">
        <f t="shared" ref="F6:F34" si="2">$B$39</f>
        <v>16.667266666666663</v>
      </c>
      <c r="G6" s="23">
        <f t="shared" ref="G6:G34" si="3">$B$45</f>
        <v>16.67105612573096</v>
      </c>
      <c r="H6" s="23">
        <f t="shared" ref="H6:H34" si="4">$B$46</f>
        <v>16.663477207602366</v>
      </c>
      <c r="I6" s="23">
        <v>1.3793099999999999E-3</v>
      </c>
      <c r="J6" s="23">
        <v>4.5075860000000001E-3</v>
      </c>
      <c r="K6" s="28">
        <f>K5+0.002</f>
        <v>16.667000000000002</v>
      </c>
      <c r="L6" s="28">
        <f t="shared" ref="L6:L33" si="5">_xlfn.NORM.DIST(K6, $F$5,$E$5, FALSE) * COUNT($B$5:$B$34) * 0.002</f>
        <v>18.532221380136676</v>
      </c>
      <c r="M6" s="29">
        <f t="shared" ref="M6:M34" si="6">COUNTIFS($B$5:$B$34, "&gt;="&amp;K6-0.001, $B$5:$B$34, "&lt;"&amp;K6+0.001)</f>
        <v>13</v>
      </c>
      <c r="N6" s="46">
        <f t="shared" ref="N6:N34" si="7">IFERROR(_xlfn.NORM.S.INV((RANK(B6, B$5:B$34, 1)  -0.5)/ COUNT(B6:B35)), 0)</f>
        <v>0.17374106191177294</v>
      </c>
      <c r="O6" s="23">
        <f>B6</f>
        <v>16.667999999999999</v>
      </c>
    </row>
    <row r="7" spans="1:15" ht="15.6" x14ac:dyDescent="0.3">
      <c r="A7" s="23">
        <v>3</v>
      </c>
      <c r="B7" s="58">
        <v>16.667999999999999</v>
      </c>
      <c r="C7" s="23">
        <f t="shared" si="0"/>
        <v>0.28704592977587384</v>
      </c>
      <c r="D7" s="23">
        <f t="shared" ref="D7:D34" si="8">ABS(B7-B6)</f>
        <v>0</v>
      </c>
      <c r="E7" s="23">
        <f t="shared" si="1"/>
        <v>1.2631530214329007E-3</v>
      </c>
      <c r="F7" s="23">
        <f t="shared" si="2"/>
        <v>16.667266666666663</v>
      </c>
      <c r="G7" s="23">
        <f t="shared" si="3"/>
        <v>16.67105612573096</v>
      </c>
      <c r="H7" s="23">
        <f t="shared" si="4"/>
        <v>16.663477207602366</v>
      </c>
      <c r="I7" s="23">
        <v>1.3793099999999999E-3</v>
      </c>
      <c r="J7" s="23">
        <v>4.5075860000000001E-3</v>
      </c>
      <c r="K7" s="28">
        <f t="shared" ref="K7:K34" si="9">K6+0.002</f>
        <v>16.669</v>
      </c>
      <c r="L7" s="28">
        <f t="shared" si="5"/>
        <v>7.3912055746178567</v>
      </c>
      <c r="M7" s="29">
        <f t="shared" si="6"/>
        <v>14</v>
      </c>
      <c r="N7" s="46">
        <f t="shared" si="7"/>
        <v>0.2257079538601594</v>
      </c>
      <c r="O7" s="23">
        <f>B7</f>
        <v>16.667999999999999</v>
      </c>
    </row>
    <row r="8" spans="1:15" ht="15.6" x14ac:dyDescent="0.3">
      <c r="A8" s="23">
        <v>4</v>
      </c>
      <c r="B8" s="58">
        <v>16.667999999999999</v>
      </c>
      <c r="C8" s="23">
        <f t="shared" si="0"/>
        <v>0.23258081575957709</v>
      </c>
      <c r="D8" s="23">
        <f t="shared" si="8"/>
        <v>0</v>
      </c>
      <c r="E8" s="23">
        <f t="shared" si="1"/>
        <v>1.2631530214329007E-3</v>
      </c>
      <c r="F8" s="23">
        <f t="shared" si="2"/>
        <v>16.667266666666663</v>
      </c>
      <c r="G8" s="23">
        <f t="shared" si="3"/>
        <v>16.67105612573096</v>
      </c>
      <c r="H8" s="23">
        <f t="shared" si="4"/>
        <v>16.663477207602366</v>
      </c>
      <c r="I8" s="23">
        <v>1.3793099999999999E-3</v>
      </c>
      <c r="J8" s="23">
        <v>4.5075860000000001E-3</v>
      </c>
      <c r="K8" s="28">
        <f t="shared" si="9"/>
        <v>16.670999999999999</v>
      </c>
      <c r="L8" s="28">
        <f t="shared" si="5"/>
        <v>0.24029378828264691</v>
      </c>
      <c r="M8" s="29">
        <f t="shared" si="6"/>
        <v>0</v>
      </c>
      <c r="N8" s="46">
        <f t="shared" si="7"/>
        <v>0.2257079538601594</v>
      </c>
      <c r="O8" s="23">
        <f>B8</f>
        <v>16.667999999999999</v>
      </c>
    </row>
    <row r="9" spans="1:15" ht="15.6" x14ac:dyDescent="0.3">
      <c r="A9" s="23">
        <v>5</v>
      </c>
      <c r="B9" s="58">
        <v>16.667000000000002</v>
      </c>
      <c r="C9" s="23">
        <f t="shared" si="0"/>
        <v>0.28704596445043551</v>
      </c>
      <c r="D9" s="23">
        <f t="shared" si="8"/>
        <v>9.9999999999766942E-4</v>
      </c>
      <c r="E9" s="23">
        <f t="shared" si="1"/>
        <v>1.2631530214329007E-3</v>
      </c>
      <c r="F9" s="23">
        <f t="shared" si="2"/>
        <v>16.667266666666663</v>
      </c>
      <c r="G9" s="23">
        <f t="shared" si="3"/>
        <v>16.67105612573096</v>
      </c>
      <c r="H9" s="23">
        <f t="shared" si="4"/>
        <v>16.663477207602366</v>
      </c>
      <c r="I9" s="23">
        <v>1.3793099999999999E-3</v>
      </c>
      <c r="J9" s="23">
        <v>4.5075860000000001E-3</v>
      </c>
      <c r="K9" s="28">
        <f t="shared" si="9"/>
        <v>16.672999999999998</v>
      </c>
      <c r="L9" s="28">
        <f t="shared" si="5"/>
        <v>6.3680910930014132E-4</v>
      </c>
      <c r="M9" s="29">
        <f t="shared" si="6"/>
        <v>0</v>
      </c>
      <c r="N9" s="46">
        <f t="shared" si="7"/>
        <v>-0.61930676950877617</v>
      </c>
      <c r="O9" s="23">
        <f>B9</f>
        <v>16.667000000000002</v>
      </c>
    </row>
    <row r="10" spans="1:15" ht="15.6" x14ac:dyDescent="0.3">
      <c r="A10" s="23">
        <v>6</v>
      </c>
      <c r="B10" s="58">
        <v>16.667000000000002</v>
      </c>
      <c r="C10" s="23">
        <f t="shared" si="0"/>
        <v>2.3930234373972691E-2</v>
      </c>
      <c r="D10" s="23">
        <f t="shared" si="8"/>
        <v>0</v>
      </c>
      <c r="E10" s="23">
        <f t="shared" si="1"/>
        <v>1.2631530214329007E-3</v>
      </c>
      <c r="F10" s="23">
        <f t="shared" si="2"/>
        <v>16.667266666666663</v>
      </c>
      <c r="G10" s="23">
        <f t="shared" si="3"/>
        <v>16.67105612573096</v>
      </c>
      <c r="H10" s="23">
        <f t="shared" si="4"/>
        <v>16.663477207602366</v>
      </c>
      <c r="I10" s="23">
        <v>1.3793099999999999E-3</v>
      </c>
      <c r="J10" s="23">
        <v>4.5075860000000001E-3</v>
      </c>
      <c r="K10" s="28">
        <f t="shared" si="9"/>
        <v>16.674999999999997</v>
      </c>
      <c r="L10" s="28">
        <f t="shared" si="5"/>
        <v>1.3756737506975932E-7</v>
      </c>
      <c r="M10" s="29">
        <f t="shared" si="6"/>
        <v>0</v>
      </c>
      <c r="N10" s="46">
        <f t="shared" si="7"/>
        <v>-0.61930676950877617</v>
      </c>
      <c r="O10" s="23">
        <f>B10</f>
        <v>16.667000000000002</v>
      </c>
    </row>
    <row r="11" spans="1:15" ht="15.6" x14ac:dyDescent="0.3">
      <c r="A11" s="23">
        <v>7</v>
      </c>
      <c r="B11" s="58">
        <v>16.664999999999999</v>
      </c>
      <c r="C11" s="23">
        <f t="shared" si="0"/>
        <v>2.3941118155614775E-2</v>
      </c>
      <c r="D11" s="23">
        <f t="shared" si="8"/>
        <v>2.0000000000024443E-3</v>
      </c>
      <c r="E11" s="23">
        <f t="shared" si="1"/>
        <v>1.2631530214329007E-3</v>
      </c>
      <c r="F11" s="23">
        <f t="shared" si="2"/>
        <v>16.667266666666663</v>
      </c>
      <c r="G11" s="23">
        <f t="shared" si="3"/>
        <v>16.67105612573096</v>
      </c>
      <c r="H11" s="23">
        <f t="shared" si="4"/>
        <v>16.663477207602366</v>
      </c>
      <c r="I11" s="23">
        <v>1.3793099999999999E-3</v>
      </c>
      <c r="J11" s="23">
        <v>4.5075860000000001E-3</v>
      </c>
      <c r="K11" s="28">
        <f t="shared" si="9"/>
        <v>16.676999999999996</v>
      </c>
      <c r="L11" s="28">
        <f t="shared" si="5"/>
        <v>2.422484987549639E-12</v>
      </c>
      <c r="M11" s="29">
        <f t="shared" si="6"/>
        <v>0</v>
      </c>
      <c r="N11" s="46">
        <f t="shared" si="7"/>
        <v>-1.6111691623526765</v>
      </c>
      <c r="O11" s="23">
        <f>B11</f>
        <v>16.664999999999999</v>
      </c>
    </row>
    <row r="12" spans="1:15" ht="15.6" x14ac:dyDescent="0.3">
      <c r="A12" s="23">
        <v>8</v>
      </c>
      <c r="B12" s="58">
        <v>16.666</v>
      </c>
      <c r="C12" s="23">
        <f t="shared" si="0"/>
        <v>0</v>
      </c>
      <c r="D12" s="23">
        <f t="shared" si="8"/>
        <v>1.0000000000012221E-3</v>
      </c>
      <c r="E12" s="23">
        <f t="shared" si="1"/>
        <v>1.2631530214329007E-3</v>
      </c>
      <c r="F12" s="23">
        <f t="shared" si="2"/>
        <v>16.667266666666663</v>
      </c>
      <c r="G12" s="23">
        <f t="shared" si="3"/>
        <v>16.67105612573096</v>
      </c>
      <c r="H12" s="23">
        <f t="shared" si="4"/>
        <v>16.663477207602366</v>
      </c>
      <c r="I12" s="23">
        <v>1.3793099999999999E-3</v>
      </c>
      <c r="J12" s="23">
        <v>4.5075860000000001E-3</v>
      </c>
      <c r="K12" s="28">
        <f t="shared" si="9"/>
        <v>16.678999999999995</v>
      </c>
      <c r="L12" s="28">
        <f t="shared" si="5"/>
        <v>3.4773323315537816E-18</v>
      </c>
      <c r="M12" s="29">
        <f t="shared" si="6"/>
        <v>0</v>
      </c>
      <c r="N12" s="46">
        <f t="shared" si="7"/>
        <v>-1.1503493803760083</v>
      </c>
      <c r="O12" s="23">
        <f>B12</f>
        <v>16.666</v>
      </c>
    </row>
    <row r="13" spans="1:15" ht="15.6" x14ac:dyDescent="0.3">
      <c r="A13" s="23">
        <v>9</v>
      </c>
      <c r="B13" s="58">
        <v>16.669</v>
      </c>
      <c r="C13" s="23">
        <f t="shared" si="0"/>
        <v>0</v>
      </c>
      <c r="D13" s="23">
        <f t="shared" si="8"/>
        <v>3.0000000000001137E-3</v>
      </c>
      <c r="E13" s="23">
        <f t="shared" si="1"/>
        <v>1.2631530214329007E-3</v>
      </c>
      <c r="F13" s="23">
        <f t="shared" si="2"/>
        <v>16.667266666666663</v>
      </c>
      <c r="G13" s="23">
        <f t="shared" si="3"/>
        <v>16.67105612573096</v>
      </c>
      <c r="H13" s="23">
        <f t="shared" si="4"/>
        <v>16.663477207602366</v>
      </c>
      <c r="I13" s="23">
        <v>1.3793099999999999E-3</v>
      </c>
      <c r="J13" s="23">
        <v>4.5075860000000001E-3</v>
      </c>
      <c r="K13" s="28">
        <f t="shared" si="9"/>
        <v>16.680999999999994</v>
      </c>
      <c r="L13" s="28">
        <f t="shared" si="5"/>
        <v>4.0688414132352882E-25</v>
      </c>
      <c r="M13" s="29">
        <f t="shared" si="6"/>
        <v>0</v>
      </c>
      <c r="N13" s="46">
        <f t="shared" si="7"/>
        <v>1.3451666341766386</v>
      </c>
      <c r="O13" s="23">
        <f>B13</f>
        <v>16.669</v>
      </c>
    </row>
    <row r="14" spans="1:15" ht="15.6" x14ac:dyDescent="0.3">
      <c r="A14" s="23">
        <v>10</v>
      </c>
      <c r="B14" s="58">
        <v>16.667999999999999</v>
      </c>
      <c r="C14" s="23">
        <f t="shared" si="0"/>
        <v>0</v>
      </c>
      <c r="D14" s="23">
        <f t="shared" si="8"/>
        <v>1.0000000000012221E-3</v>
      </c>
      <c r="E14" s="23">
        <f t="shared" si="1"/>
        <v>1.2631530214329007E-3</v>
      </c>
      <c r="F14" s="23">
        <f t="shared" si="2"/>
        <v>16.667266666666663</v>
      </c>
      <c r="G14" s="23">
        <f t="shared" si="3"/>
        <v>16.67105612573096</v>
      </c>
      <c r="H14" s="23">
        <f t="shared" si="4"/>
        <v>16.663477207602366</v>
      </c>
      <c r="I14" s="23">
        <v>1.3793099999999999E-3</v>
      </c>
      <c r="J14" s="23">
        <v>4.5075860000000001E-3</v>
      </c>
      <c r="K14" s="28">
        <f t="shared" si="9"/>
        <v>16.682999999999993</v>
      </c>
      <c r="L14" s="28">
        <f t="shared" si="5"/>
        <v>3.8809208735607704E-33</v>
      </c>
      <c r="M14" s="29">
        <f t="shared" si="6"/>
        <v>0</v>
      </c>
      <c r="N14" s="46">
        <f t="shared" si="7"/>
        <v>0.2257079538601594</v>
      </c>
      <c r="O14" s="23">
        <f>B14</f>
        <v>16.667999999999999</v>
      </c>
    </row>
    <row r="15" spans="1:15" ht="15.6" x14ac:dyDescent="0.3">
      <c r="A15" s="23">
        <v>11</v>
      </c>
      <c r="B15" s="58">
        <v>16.669</v>
      </c>
      <c r="C15" s="23">
        <f t="shared" si="0"/>
        <v>0</v>
      </c>
      <c r="D15" s="23">
        <f t="shared" si="8"/>
        <v>1.0000000000012221E-3</v>
      </c>
      <c r="E15" s="23">
        <f t="shared" si="1"/>
        <v>1.2631530214329007E-3</v>
      </c>
      <c r="F15" s="23">
        <f t="shared" si="2"/>
        <v>16.667266666666663</v>
      </c>
      <c r="G15" s="23">
        <f t="shared" si="3"/>
        <v>16.67105612573096</v>
      </c>
      <c r="H15" s="23">
        <f t="shared" si="4"/>
        <v>16.663477207602366</v>
      </c>
      <c r="I15" s="23">
        <v>1.3793099999999999E-3</v>
      </c>
      <c r="J15" s="23">
        <v>4.5075860000000001E-3</v>
      </c>
      <c r="K15" s="28">
        <f t="shared" si="9"/>
        <v>16.684999999999992</v>
      </c>
      <c r="L15" s="28">
        <f t="shared" si="5"/>
        <v>3.0174374323987487E-42</v>
      </c>
      <c r="M15" s="29">
        <f t="shared" si="6"/>
        <v>0</v>
      </c>
      <c r="N15" s="46">
        <f t="shared" si="7"/>
        <v>1.3451666341766386</v>
      </c>
      <c r="O15" s="23">
        <f>B15</f>
        <v>16.669</v>
      </c>
    </row>
    <row r="16" spans="1:15" ht="15.6" x14ac:dyDescent="0.3">
      <c r="A16" s="23">
        <v>12</v>
      </c>
      <c r="B16" s="58">
        <v>16.667000000000002</v>
      </c>
      <c r="C16" s="23">
        <f t="shared" si="0"/>
        <v>0</v>
      </c>
      <c r="D16" s="23">
        <f t="shared" si="8"/>
        <v>1.9999999999988916E-3</v>
      </c>
      <c r="E16" s="23">
        <f t="shared" si="1"/>
        <v>1.2631530214329007E-3</v>
      </c>
      <c r="F16" s="23">
        <f t="shared" si="2"/>
        <v>16.667266666666663</v>
      </c>
      <c r="G16" s="23">
        <f t="shared" si="3"/>
        <v>16.67105612573096</v>
      </c>
      <c r="H16" s="23">
        <f t="shared" si="4"/>
        <v>16.663477207602366</v>
      </c>
      <c r="I16" s="23">
        <v>1.3793099999999999E-3</v>
      </c>
      <c r="J16" s="23">
        <v>4.5075860000000001E-3</v>
      </c>
      <c r="K16" s="28">
        <f t="shared" si="9"/>
        <v>16.686999999999991</v>
      </c>
      <c r="L16" s="28">
        <f t="shared" si="5"/>
        <v>1.9124109401569602E-52</v>
      </c>
      <c r="M16" s="29">
        <f t="shared" si="6"/>
        <v>0</v>
      </c>
      <c r="N16" s="46">
        <f t="shared" si="7"/>
        <v>-0.61930676950877617</v>
      </c>
      <c r="O16" s="23">
        <f>B16</f>
        <v>16.667000000000002</v>
      </c>
    </row>
    <row r="17" spans="1:15" ht="15.6" x14ac:dyDescent="0.3">
      <c r="A17" s="23">
        <v>13</v>
      </c>
      <c r="B17" s="58">
        <v>16.667999999999999</v>
      </c>
      <c r="C17" s="23">
        <f t="shared" si="0"/>
        <v>0</v>
      </c>
      <c r="D17" s="23">
        <f t="shared" si="8"/>
        <v>9.9999999999766942E-4</v>
      </c>
      <c r="E17" s="23">
        <f t="shared" si="1"/>
        <v>1.2631530214329007E-3</v>
      </c>
      <c r="F17" s="23">
        <f t="shared" si="2"/>
        <v>16.667266666666663</v>
      </c>
      <c r="G17" s="23">
        <f t="shared" si="3"/>
        <v>16.67105612573096</v>
      </c>
      <c r="H17" s="23">
        <f t="shared" si="4"/>
        <v>16.663477207602366</v>
      </c>
      <c r="I17" s="23">
        <v>1.3793099999999999E-3</v>
      </c>
      <c r="J17" s="23">
        <v>4.5075860000000001E-3</v>
      </c>
      <c r="K17" s="28">
        <f t="shared" si="9"/>
        <v>16.688999999999989</v>
      </c>
      <c r="L17" s="28">
        <f t="shared" si="5"/>
        <v>9.880151993710913E-64</v>
      </c>
      <c r="M17" s="29">
        <f t="shared" si="6"/>
        <v>0</v>
      </c>
      <c r="N17" s="46">
        <f t="shared" si="7"/>
        <v>0.2257079538601594</v>
      </c>
      <c r="O17" s="23">
        <f>B17</f>
        <v>16.667999999999999</v>
      </c>
    </row>
    <row r="18" spans="1:15" ht="15.6" x14ac:dyDescent="0.3">
      <c r="A18" s="23">
        <v>14</v>
      </c>
      <c r="B18" s="58">
        <v>16.667000000000002</v>
      </c>
      <c r="C18" s="23">
        <f t="shared" si="0"/>
        <v>0</v>
      </c>
      <c r="D18" s="23">
        <f t="shared" si="8"/>
        <v>9.9999999999766942E-4</v>
      </c>
      <c r="E18" s="23">
        <f t="shared" si="1"/>
        <v>1.2631530214329007E-3</v>
      </c>
      <c r="F18" s="23">
        <f t="shared" si="2"/>
        <v>16.667266666666663</v>
      </c>
      <c r="G18" s="23">
        <f t="shared" si="3"/>
        <v>16.67105612573096</v>
      </c>
      <c r="H18" s="23">
        <f t="shared" si="4"/>
        <v>16.663477207602366</v>
      </c>
      <c r="I18" s="23">
        <v>1.3793099999999999E-3</v>
      </c>
      <c r="J18" s="23">
        <v>4.5075860000000001E-3</v>
      </c>
      <c r="K18" s="28">
        <f t="shared" si="9"/>
        <v>16.690999999999988</v>
      </c>
      <c r="L18" s="28">
        <f t="shared" si="5"/>
        <v>4.1608828884090914E-76</v>
      </c>
      <c r="M18" s="29">
        <f t="shared" si="6"/>
        <v>0</v>
      </c>
      <c r="N18" s="46">
        <f t="shared" si="7"/>
        <v>-0.58945579784977842</v>
      </c>
      <c r="O18" s="23">
        <f>B18</f>
        <v>16.667000000000002</v>
      </c>
    </row>
    <row r="19" spans="1:15" ht="15.6" x14ac:dyDescent="0.3">
      <c r="A19" s="23">
        <v>15</v>
      </c>
      <c r="B19" s="58">
        <v>16.664999999999999</v>
      </c>
      <c r="C19" s="23">
        <f t="shared" si="0"/>
        <v>0</v>
      </c>
      <c r="D19" s="23">
        <f t="shared" si="8"/>
        <v>2.0000000000024443E-3</v>
      </c>
      <c r="E19" s="23">
        <f t="shared" si="1"/>
        <v>1.2631530214329007E-3</v>
      </c>
      <c r="F19" s="23">
        <f t="shared" si="2"/>
        <v>16.667266666666663</v>
      </c>
      <c r="G19" s="23">
        <f t="shared" si="3"/>
        <v>16.67105612573096</v>
      </c>
      <c r="H19" s="23">
        <f t="shared" si="4"/>
        <v>16.663477207602366</v>
      </c>
      <c r="I19" s="23">
        <v>1.3793099999999999E-3</v>
      </c>
      <c r="J19" s="23">
        <v>4.5075860000000001E-3</v>
      </c>
      <c r="K19" s="28">
        <f t="shared" si="9"/>
        <v>16.692999999999987</v>
      </c>
      <c r="L19" s="28">
        <f t="shared" si="5"/>
        <v>1.4283900604104575E-89</v>
      </c>
      <c r="M19" s="29">
        <f t="shared" si="6"/>
        <v>0</v>
      </c>
      <c r="N19" s="46">
        <f t="shared" si="7"/>
        <v>-1.5744449652170427</v>
      </c>
      <c r="O19" s="23">
        <f>B19</f>
        <v>16.664999999999999</v>
      </c>
    </row>
    <row r="20" spans="1:15" ht="15.6" x14ac:dyDescent="0.3">
      <c r="A20" s="23">
        <v>16</v>
      </c>
      <c r="B20" s="58">
        <v>16.667000000000002</v>
      </c>
      <c r="C20" s="23">
        <f t="shared" si="0"/>
        <v>0</v>
      </c>
      <c r="D20" s="23">
        <f t="shared" si="8"/>
        <v>2.0000000000024443E-3</v>
      </c>
      <c r="E20" s="23">
        <f t="shared" si="1"/>
        <v>1.2631530214329007E-3</v>
      </c>
      <c r="F20" s="23">
        <f t="shared" si="2"/>
        <v>16.667266666666663</v>
      </c>
      <c r="G20" s="23">
        <f t="shared" si="3"/>
        <v>16.67105612573096</v>
      </c>
      <c r="H20" s="23">
        <f t="shared" si="4"/>
        <v>16.663477207602366</v>
      </c>
      <c r="I20" s="23">
        <v>1.3793099999999999E-3</v>
      </c>
      <c r="J20" s="23">
        <v>4.5075860000000001E-3</v>
      </c>
      <c r="K20" s="28">
        <f t="shared" si="9"/>
        <v>16.694999999999986</v>
      </c>
      <c r="L20" s="28">
        <f t="shared" si="5"/>
        <v>3.9971238679374293E-104</v>
      </c>
      <c r="M20" s="29">
        <f t="shared" si="6"/>
        <v>0</v>
      </c>
      <c r="N20" s="46">
        <f t="shared" si="7"/>
        <v>-0.52440051270804089</v>
      </c>
      <c r="O20" s="23">
        <f>B20</f>
        <v>16.667000000000002</v>
      </c>
    </row>
    <row r="21" spans="1:15" ht="15.6" x14ac:dyDescent="0.3">
      <c r="A21" s="23">
        <v>17</v>
      </c>
      <c r="B21" s="58">
        <v>16.666</v>
      </c>
      <c r="C21" s="23">
        <f t="shared" si="0"/>
        <v>0</v>
      </c>
      <c r="D21" s="23">
        <f t="shared" si="8"/>
        <v>1.0000000000012221E-3</v>
      </c>
      <c r="E21" s="23">
        <f t="shared" si="1"/>
        <v>1.2631530214329007E-3</v>
      </c>
      <c r="F21" s="23">
        <f t="shared" si="2"/>
        <v>16.667266666666663</v>
      </c>
      <c r="G21" s="23">
        <f t="shared" si="3"/>
        <v>16.67105612573096</v>
      </c>
      <c r="H21" s="23">
        <f t="shared" si="4"/>
        <v>16.663477207602366</v>
      </c>
      <c r="I21" s="23">
        <v>1.3793099999999999E-3</v>
      </c>
      <c r="J21" s="23">
        <v>4.5075860000000001E-3</v>
      </c>
      <c r="K21" s="28">
        <f t="shared" si="9"/>
        <v>16.696999999999985</v>
      </c>
      <c r="L21" s="28">
        <f t="shared" si="5"/>
        <v>9.1177536686119151E-120</v>
      </c>
      <c r="M21" s="29">
        <f t="shared" si="6"/>
        <v>0</v>
      </c>
      <c r="N21" s="46">
        <f t="shared" si="7"/>
        <v>-1.054472451770053</v>
      </c>
      <c r="O21" s="23">
        <f>B21</f>
        <v>16.666</v>
      </c>
    </row>
    <row r="22" spans="1:15" ht="15.6" x14ac:dyDescent="0.3">
      <c r="A22" s="23">
        <v>18</v>
      </c>
      <c r="B22" s="58">
        <v>16.667000000000002</v>
      </c>
      <c r="C22" s="23">
        <f t="shared" si="0"/>
        <v>0</v>
      </c>
      <c r="D22" s="23">
        <f t="shared" si="8"/>
        <v>1.0000000000012221E-3</v>
      </c>
      <c r="E22" s="23">
        <f t="shared" si="1"/>
        <v>1.2631530214329007E-3</v>
      </c>
      <c r="F22" s="23">
        <f t="shared" si="2"/>
        <v>16.667266666666663</v>
      </c>
      <c r="G22" s="23">
        <f t="shared" si="3"/>
        <v>16.67105612573096</v>
      </c>
      <c r="H22" s="23">
        <f t="shared" si="4"/>
        <v>16.663477207602366</v>
      </c>
      <c r="I22" s="23">
        <v>1.3793099999999999E-3</v>
      </c>
      <c r="J22" s="23">
        <v>4.5075860000000001E-3</v>
      </c>
      <c r="K22" s="28">
        <f t="shared" si="9"/>
        <v>16.698999999999984</v>
      </c>
      <c r="L22" s="28">
        <f t="shared" si="5"/>
        <v>1.6953819813764525E-136</v>
      </c>
      <c r="M22" s="29">
        <f t="shared" si="6"/>
        <v>0</v>
      </c>
      <c r="N22" s="46">
        <f t="shared" si="7"/>
        <v>-0.4507442126153593</v>
      </c>
      <c r="O22" s="23">
        <f>B22</f>
        <v>16.667000000000002</v>
      </c>
    </row>
    <row r="23" spans="1:15" ht="15.6" x14ac:dyDescent="0.3">
      <c r="A23" s="23">
        <v>19</v>
      </c>
      <c r="B23" s="58">
        <v>16.669</v>
      </c>
      <c r="C23" s="23">
        <f t="shared" si="0"/>
        <v>0</v>
      </c>
      <c r="D23" s="23">
        <f t="shared" si="8"/>
        <v>1.9999999999988916E-3</v>
      </c>
      <c r="E23" s="23">
        <f t="shared" si="1"/>
        <v>1.2631530214329007E-3</v>
      </c>
      <c r="F23" s="23">
        <f t="shared" si="2"/>
        <v>16.667266666666663</v>
      </c>
      <c r="G23" s="23">
        <f t="shared" si="3"/>
        <v>16.67105612573096</v>
      </c>
      <c r="H23" s="23">
        <f t="shared" si="4"/>
        <v>16.663477207602366</v>
      </c>
      <c r="I23" s="23">
        <v>1.3793099999999999E-3</v>
      </c>
      <c r="J23" s="23">
        <v>4.5075860000000001E-3</v>
      </c>
      <c r="K23" s="28">
        <f t="shared" si="9"/>
        <v>16.700999999999983</v>
      </c>
      <c r="L23" s="28">
        <f t="shared" si="5"/>
        <v>2.5697254864286648E-154</v>
      </c>
      <c r="M23" s="29">
        <f t="shared" si="6"/>
        <v>0</v>
      </c>
      <c r="N23" s="46">
        <f t="shared" si="7"/>
        <v>0</v>
      </c>
      <c r="O23" s="23">
        <f>B23</f>
        <v>16.669</v>
      </c>
    </row>
    <row r="24" spans="1:15" ht="15.6" x14ac:dyDescent="0.3">
      <c r="A24" s="23">
        <v>20</v>
      </c>
      <c r="B24" s="58">
        <v>16.667999999999999</v>
      </c>
      <c r="C24" s="23">
        <f t="shared" si="0"/>
        <v>0</v>
      </c>
      <c r="D24" s="23">
        <f t="shared" si="8"/>
        <v>1.0000000000012221E-3</v>
      </c>
      <c r="E24" s="23">
        <f t="shared" si="1"/>
        <v>1.2631530214329007E-3</v>
      </c>
      <c r="F24" s="23">
        <f t="shared" si="2"/>
        <v>16.667266666666663</v>
      </c>
      <c r="G24" s="23">
        <f t="shared" si="3"/>
        <v>16.67105612573096</v>
      </c>
      <c r="H24" s="23">
        <f t="shared" si="4"/>
        <v>16.663477207602366</v>
      </c>
      <c r="I24" s="23">
        <v>1.3793099999999999E-3</v>
      </c>
      <c r="J24" s="23">
        <v>4.5075860000000001E-3</v>
      </c>
      <c r="K24" s="28">
        <f t="shared" si="9"/>
        <v>16.702999999999982</v>
      </c>
      <c r="L24" s="28">
        <f t="shared" si="5"/>
        <v>3.1750119263668743E-173</v>
      </c>
      <c r="M24" s="29">
        <f t="shared" si="6"/>
        <v>0</v>
      </c>
      <c r="N24" s="46">
        <f t="shared" si="7"/>
        <v>0.79163860774337469</v>
      </c>
      <c r="O24" s="23">
        <f>B24</f>
        <v>16.667999999999999</v>
      </c>
    </row>
    <row r="25" spans="1:15" ht="15.6" x14ac:dyDescent="0.3">
      <c r="A25" s="23">
        <v>21</v>
      </c>
      <c r="B25" s="58">
        <v>16.669</v>
      </c>
      <c r="C25" s="23">
        <f t="shared" si="0"/>
        <v>0</v>
      </c>
      <c r="D25" s="23">
        <f t="shared" si="8"/>
        <v>1.0000000000012221E-3</v>
      </c>
      <c r="E25" s="23">
        <f t="shared" si="1"/>
        <v>1.2631530214329007E-3</v>
      </c>
      <c r="F25" s="23">
        <f t="shared" si="2"/>
        <v>16.667266666666663</v>
      </c>
      <c r="G25" s="23">
        <f t="shared" si="3"/>
        <v>16.67105612573096</v>
      </c>
      <c r="H25" s="23">
        <f t="shared" si="4"/>
        <v>16.663477207602366</v>
      </c>
      <c r="I25" s="23">
        <v>1.3793099999999999E-3</v>
      </c>
      <c r="J25" s="23">
        <v>4.5075860000000001E-3</v>
      </c>
      <c r="K25" s="28">
        <f t="shared" si="9"/>
        <v>16.704999999999981</v>
      </c>
      <c r="L25" s="28">
        <f t="shared" si="5"/>
        <v>3.1977422165652558E-193</v>
      </c>
      <c r="M25" s="29">
        <f t="shared" si="6"/>
        <v>0</v>
      </c>
      <c r="N25" s="46">
        <f t="shared" si="7"/>
        <v>0</v>
      </c>
      <c r="O25" s="23">
        <f>B25</f>
        <v>16.669</v>
      </c>
    </row>
    <row r="26" spans="1:15" ht="15.6" x14ac:dyDescent="0.3">
      <c r="A26" s="23">
        <v>22</v>
      </c>
      <c r="B26" s="58">
        <v>16.667999999999999</v>
      </c>
      <c r="C26" s="23">
        <f t="shared" si="0"/>
        <v>0</v>
      </c>
      <c r="D26" s="23">
        <f t="shared" si="8"/>
        <v>1.0000000000012221E-3</v>
      </c>
      <c r="E26" s="23">
        <f t="shared" si="1"/>
        <v>1.2631530214329007E-3</v>
      </c>
      <c r="F26" s="23">
        <f t="shared" si="2"/>
        <v>16.667266666666663</v>
      </c>
      <c r="G26" s="23">
        <f t="shared" si="3"/>
        <v>16.67105612573096</v>
      </c>
      <c r="H26" s="23">
        <f t="shared" si="4"/>
        <v>16.663477207602366</v>
      </c>
      <c r="I26" s="23">
        <v>1.3793099999999999E-3</v>
      </c>
      <c r="J26" s="23">
        <v>4.5075860000000001E-3</v>
      </c>
      <c r="K26" s="28">
        <f t="shared" si="9"/>
        <v>16.706999999999979</v>
      </c>
      <c r="L26" s="28">
        <f t="shared" si="5"/>
        <v>2.6253124642003888E-214</v>
      </c>
      <c r="M26" s="29">
        <f t="shared" si="6"/>
        <v>0</v>
      </c>
      <c r="N26" s="46">
        <f t="shared" si="7"/>
        <v>1.1189583810625605</v>
      </c>
      <c r="O26" s="23">
        <f>B26</f>
        <v>16.667999999999999</v>
      </c>
    </row>
    <row r="27" spans="1:15" ht="15.6" x14ac:dyDescent="0.3">
      <c r="A27" s="23">
        <v>23</v>
      </c>
      <c r="B27" s="58">
        <v>16.667000000000002</v>
      </c>
      <c r="C27" s="23">
        <f t="shared" si="0"/>
        <v>0</v>
      </c>
      <c r="D27" s="23">
        <f t="shared" si="8"/>
        <v>9.9999999999766942E-4</v>
      </c>
      <c r="E27" s="23">
        <f t="shared" si="1"/>
        <v>1.2631530214329007E-3</v>
      </c>
      <c r="F27" s="23">
        <f t="shared" si="2"/>
        <v>16.667266666666663</v>
      </c>
      <c r="G27" s="23">
        <f t="shared" si="3"/>
        <v>16.67105612573096</v>
      </c>
      <c r="H27" s="23">
        <f t="shared" si="4"/>
        <v>16.663477207602366</v>
      </c>
      <c r="I27" s="23">
        <v>1.3793099999999999E-3</v>
      </c>
      <c r="J27" s="23">
        <v>4.5075860000000001E-3</v>
      </c>
      <c r="K27" s="28">
        <f t="shared" si="9"/>
        <v>16.708999999999978</v>
      </c>
      <c r="L27" s="28">
        <f t="shared" si="5"/>
        <v>1.7569443705923445E-236</v>
      </c>
      <c r="M27" s="29">
        <f t="shared" si="6"/>
        <v>0</v>
      </c>
      <c r="N27" s="46">
        <f t="shared" si="7"/>
        <v>-0.21042839424792467</v>
      </c>
      <c r="O27" s="23">
        <f>B27</f>
        <v>16.667000000000002</v>
      </c>
    </row>
    <row r="28" spans="1:15" ht="15.6" x14ac:dyDescent="0.3">
      <c r="A28" s="23">
        <v>24</v>
      </c>
      <c r="B28" s="58">
        <v>16.667999999999999</v>
      </c>
      <c r="C28" s="23">
        <f t="shared" si="0"/>
        <v>0</v>
      </c>
      <c r="D28" s="23">
        <f t="shared" si="8"/>
        <v>9.9999999999766942E-4</v>
      </c>
      <c r="E28" s="23">
        <f t="shared" si="1"/>
        <v>1.2631530214329007E-3</v>
      </c>
      <c r="F28" s="23">
        <f t="shared" si="2"/>
        <v>16.667266666666663</v>
      </c>
      <c r="G28" s="23">
        <f t="shared" si="3"/>
        <v>16.67105612573096</v>
      </c>
      <c r="H28" s="23">
        <f t="shared" si="4"/>
        <v>16.663477207602366</v>
      </c>
      <c r="I28" s="23">
        <v>1.3793099999999999E-3</v>
      </c>
      <c r="J28" s="23">
        <v>4.5075860000000001E-3</v>
      </c>
      <c r="K28" s="28">
        <f t="shared" si="9"/>
        <v>16.710999999999977</v>
      </c>
      <c r="L28" s="28">
        <f t="shared" si="5"/>
        <v>9.5846107848742092E-260</v>
      </c>
      <c r="M28" s="29">
        <f t="shared" si="6"/>
        <v>0</v>
      </c>
      <c r="N28" s="46">
        <f t="shared" si="7"/>
        <v>1.8895099603334296</v>
      </c>
      <c r="O28" s="23">
        <f>B28</f>
        <v>16.667999999999999</v>
      </c>
    </row>
    <row r="29" spans="1:15" ht="15.6" x14ac:dyDescent="0.3">
      <c r="A29" s="23">
        <v>25</v>
      </c>
      <c r="B29" s="58">
        <v>16.666</v>
      </c>
      <c r="C29" s="23">
        <f t="shared" si="0"/>
        <v>0</v>
      </c>
      <c r="D29" s="23">
        <f t="shared" si="8"/>
        <v>1.9999999999988916E-3</v>
      </c>
      <c r="E29" s="23">
        <f t="shared" si="1"/>
        <v>1.2631530214329007E-3</v>
      </c>
      <c r="F29" s="23">
        <f t="shared" si="2"/>
        <v>16.667266666666663</v>
      </c>
      <c r="G29" s="23">
        <f t="shared" si="3"/>
        <v>16.67105612573096</v>
      </c>
      <c r="H29" s="23">
        <f t="shared" si="4"/>
        <v>16.663477207602366</v>
      </c>
      <c r="I29" s="23">
        <v>1.3793099999999999E-3</v>
      </c>
      <c r="J29" s="23">
        <v>4.5075860000000001E-3</v>
      </c>
      <c r="K29" s="28">
        <f t="shared" si="9"/>
        <v>16.712999999999976</v>
      </c>
      <c r="L29" s="28">
        <f t="shared" si="5"/>
        <v>4.2621665147906281E-284</v>
      </c>
      <c r="M29" s="29">
        <f t="shared" si="6"/>
        <v>0</v>
      </c>
      <c r="N29" s="46">
        <f t="shared" si="7"/>
        <v>-0.77642176114792794</v>
      </c>
      <c r="O29" s="23">
        <f>B29</f>
        <v>16.666</v>
      </c>
    </row>
    <row r="30" spans="1:15" ht="15.6" x14ac:dyDescent="0.3">
      <c r="A30" s="23">
        <v>26</v>
      </c>
      <c r="B30" s="58">
        <v>16.667000000000002</v>
      </c>
      <c r="C30" s="23">
        <f t="shared" si="0"/>
        <v>0</v>
      </c>
      <c r="D30" s="23">
        <f t="shared" si="8"/>
        <v>1.0000000000012221E-3</v>
      </c>
      <c r="E30" s="23">
        <f t="shared" si="1"/>
        <v>1.2631530214329007E-3</v>
      </c>
      <c r="F30" s="23">
        <f t="shared" si="2"/>
        <v>16.667266666666663</v>
      </c>
      <c r="G30" s="23">
        <f t="shared" si="3"/>
        <v>16.67105612573096</v>
      </c>
      <c r="H30" s="23">
        <f t="shared" si="4"/>
        <v>16.663477207602366</v>
      </c>
      <c r="I30" s="23">
        <v>1.3793099999999999E-3</v>
      </c>
      <c r="J30" s="23">
        <v>4.5075860000000001E-3</v>
      </c>
      <c r="K30" s="28">
        <f t="shared" si="9"/>
        <v>16.714999999999975</v>
      </c>
      <c r="L30" s="28">
        <f t="shared" si="5"/>
        <v>0</v>
      </c>
      <c r="M30" s="29">
        <f t="shared" si="6"/>
        <v>0</v>
      </c>
      <c r="N30" s="46">
        <f t="shared" si="7"/>
        <v>0</v>
      </c>
      <c r="O30" s="23">
        <f>B30</f>
        <v>16.667000000000002</v>
      </c>
    </row>
    <row r="31" spans="1:15" ht="15.6" x14ac:dyDescent="0.3">
      <c r="A31" s="23">
        <v>27</v>
      </c>
      <c r="B31" s="58">
        <v>16.666</v>
      </c>
      <c r="C31" s="23">
        <f t="shared" si="0"/>
        <v>0</v>
      </c>
      <c r="D31" s="23">
        <f t="shared" si="8"/>
        <v>1.0000000000012221E-3</v>
      </c>
      <c r="E31" s="23">
        <f t="shared" si="1"/>
        <v>1.2631530214329007E-3</v>
      </c>
      <c r="F31" s="23">
        <f t="shared" si="2"/>
        <v>16.667266666666663</v>
      </c>
      <c r="G31" s="23">
        <f t="shared" si="3"/>
        <v>16.67105612573096</v>
      </c>
      <c r="H31" s="23">
        <f t="shared" si="4"/>
        <v>16.663477207602366</v>
      </c>
      <c r="I31" s="23">
        <v>1.3793099999999999E-3</v>
      </c>
      <c r="J31" s="23">
        <v>4.5075860000000001E-3</v>
      </c>
      <c r="K31" s="28">
        <f t="shared" si="9"/>
        <v>16.716999999999974</v>
      </c>
      <c r="L31" s="28">
        <f t="shared" si="5"/>
        <v>0</v>
      </c>
      <c r="M31" s="29">
        <f t="shared" si="6"/>
        <v>0</v>
      </c>
      <c r="N31" s="46">
        <f t="shared" si="7"/>
        <v>-0.67448975019608193</v>
      </c>
      <c r="O31" s="23">
        <f>B31</f>
        <v>16.666</v>
      </c>
    </row>
    <row r="32" spans="1:15" ht="15.6" x14ac:dyDescent="0.3">
      <c r="A32" s="23">
        <v>28</v>
      </c>
      <c r="B32" s="58">
        <v>16.667999999999999</v>
      </c>
      <c r="C32" s="23">
        <f t="shared" si="0"/>
        <v>0</v>
      </c>
      <c r="D32" s="23">
        <f t="shared" si="8"/>
        <v>1.9999999999988916E-3</v>
      </c>
      <c r="E32" s="23">
        <f t="shared" si="1"/>
        <v>1.2631530214329007E-3</v>
      </c>
      <c r="F32" s="23">
        <f t="shared" si="2"/>
        <v>16.667266666666663</v>
      </c>
      <c r="G32" s="23">
        <f t="shared" si="3"/>
        <v>16.67105612573096</v>
      </c>
      <c r="H32" s="23">
        <f t="shared" si="4"/>
        <v>16.663477207602366</v>
      </c>
      <c r="I32" s="23">
        <v>1.3793099999999999E-3</v>
      </c>
      <c r="J32" s="23">
        <v>4.5075860000000001E-3</v>
      </c>
      <c r="K32" s="28">
        <f t="shared" si="9"/>
        <v>16.718999999999973</v>
      </c>
      <c r="L32" s="28">
        <f t="shared" si="5"/>
        <v>0</v>
      </c>
      <c r="M32" s="29">
        <f t="shared" si="6"/>
        <v>0</v>
      </c>
      <c r="N32" s="46">
        <f t="shared" si="7"/>
        <v>0</v>
      </c>
      <c r="O32" s="23">
        <f>B32</f>
        <v>16.667999999999999</v>
      </c>
    </row>
    <row r="33" spans="1:15" ht="15.6" x14ac:dyDescent="0.3">
      <c r="A33" s="23">
        <v>29</v>
      </c>
      <c r="B33" s="58">
        <v>16.664000000000001</v>
      </c>
      <c r="C33" s="23">
        <f t="shared" si="0"/>
        <v>0</v>
      </c>
      <c r="D33" s="23">
        <f t="shared" si="8"/>
        <v>3.9999999999977831E-3</v>
      </c>
      <c r="E33" s="23">
        <f t="shared" si="1"/>
        <v>1.2631530214329007E-3</v>
      </c>
      <c r="F33" s="23">
        <f t="shared" si="2"/>
        <v>16.667266666666663</v>
      </c>
      <c r="G33" s="23">
        <f t="shared" si="3"/>
        <v>16.67105612573096</v>
      </c>
      <c r="H33" s="23">
        <f t="shared" si="4"/>
        <v>16.663477207602366</v>
      </c>
      <c r="I33" s="23">
        <v>1.3793099999999999E-3</v>
      </c>
      <c r="J33" s="23">
        <v>4.5075860000000001E-3</v>
      </c>
      <c r="K33" s="28">
        <f t="shared" si="9"/>
        <v>16.720999999999972</v>
      </c>
      <c r="L33" s="28">
        <f t="shared" si="5"/>
        <v>0</v>
      </c>
      <c r="M33" s="29">
        <f t="shared" si="6"/>
        <v>0</v>
      </c>
      <c r="N33" s="46">
        <f t="shared" si="7"/>
        <v>-1.7316643961222451</v>
      </c>
      <c r="O33" s="23">
        <f>B33</f>
        <v>16.664000000000001</v>
      </c>
    </row>
    <row r="34" spans="1:15" ht="15.6" x14ac:dyDescent="0.3">
      <c r="A34" s="23">
        <v>30</v>
      </c>
      <c r="B34" s="58">
        <v>16.667000000000002</v>
      </c>
      <c r="C34" s="23">
        <f t="shared" si="0"/>
        <v>0</v>
      </c>
      <c r="D34" s="23">
        <f t="shared" si="8"/>
        <v>3.0000000000001137E-3</v>
      </c>
      <c r="E34" s="23">
        <f t="shared" si="1"/>
        <v>1.2631530214329007E-3</v>
      </c>
      <c r="F34" s="23">
        <f t="shared" si="2"/>
        <v>16.667266666666663</v>
      </c>
      <c r="G34" s="23">
        <f t="shared" si="3"/>
        <v>16.67105612573096</v>
      </c>
      <c r="H34" s="23">
        <f t="shared" si="4"/>
        <v>16.663477207602366</v>
      </c>
      <c r="I34" s="23">
        <v>1.3793099999999999E-3</v>
      </c>
      <c r="J34" s="23">
        <v>4.5075860000000001E-3</v>
      </c>
      <c r="K34" s="28">
        <f t="shared" si="9"/>
        <v>16.722999999999971</v>
      </c>
      <c r="L34" s="28">
        <f t="shared" ref="L34" si="10">_xlfn.NORM.DIST(K34, $F$5,$E$5, FALSE) * COUNT(B34:B63) * 0.002</f>
        <v>0</v>
      </c>
      <c r="M34" s="29">
        <f t="shared" si="6"/>
        <v>0</v>
      </c>
      <c r="N34" s="46">
        <f t="shared" si="7"/>
        <v>0.47278912099226728</v>
      </c>
      <c r="O34" s="23">
        <f>B34</f>
        <v>16.667000000000002</v>
      </c>
    </row>
    <row r="35" spans="1:15" x14ac:dyDescent="0.3">
      <c r="A35" s="6"/>
      <c r="B35" s="6"/>
      <c r="C35" s="6"/>
      <c r="D35" s="6"/>
      <c r="E35" s="6"/>
    </row>
    <row r="36" spans="1:15" ht="23.4" x14ac:dyDescent="0.3">
      <c r="A36" s="7" t="s">
        <v>4</v>
      </c>
      <c r="B36" s="7" t="s">
        <v>5</v>
      </c>
      <c r="C36" s="14"/>
      <c r="D36" s="6"/>
      <c r="E36" s="6"/>
      <c r="F36" s="42" t="s">
        <v>28</v>
      </c>
      <c r="G36" s="42"/>
      <c r="I36" s="40" t="s">
        <v>52</v>
      </c>
      <c r="J36" s="40"/>
      <c r="K36" s="1"/>
      <c r="L36" s="3"/>
      <c r="M36" s="13"/>
    </row>
    <row r="37" spans="1:15" ht="23.4" x14ac:dyDescent="0.3">
      <c r="A37" s="22" t="s">
        <v>1</v>
      </c>
      <c r="B37" s="22">
        <v>16.675000000000001</v>
      </c>
      <c r="C37" s="8"/>
      <c r="D37" s="6"/>
      <c r="E37" s="6"/>
      <c r="F37" s="41" t="s">
        <v>29</v>
      </c>
      <c r="G37" s="41"/>
      <c r="I37" s="25" t="s">
        <v>47</v>
      </c>
      <c r="J37" s="25" t="s">
        <v>5</v>
      </c>
      <c r="K37" s="20"/>
      <c r="L37" s="20"/>
      <c r="M37" s="13"/>
    </row>
    <row r="38" spans="1:15" ht="59.4" customHeight="1" x14ac:dyDescent="0.3">
      <c r="A38" s="22" t="s">
        <v>2</v>
      </c>
      <c r="B38" s="22">
        <v>16.661999999999999</v>
      </c>
      <c r="C38" s="8"/>
      <c r="D38" s="6"/>
      <c r="E38" s="6"/>
      <c r="F38" s="30" t="s">
        <v>6</v>
      </c>
      <c r="G38" s="7">
        <f>AVERAGE(B5:B34)</f>
        <v>16.667266666666663</v>
      </c>
      <c r="I38" s="39" t="s">
        <v>48</v>
      </c>
      <c r="J38" s="25">
        <f>AVERAGE(B5:B34)</f>
        <v>16.667266666666663</v>
      </c>
      <c r="K38" s="1"/>
      <c r="L38" s="4"/>
    </row>
    <row r="39" spans="1:15" ht="43.2" x14ac:dyDescent="0.3">
      <c r="A39" s="30" t="s">
        <v>6</v>
      </c>
      <c r="B39" s="31">
        <f>AVERAGE(B5:B34)</f>
        <v>16.667266666666663</v>
      </c>
      <c r="C39" s="5"/>
      <c r="D39" s="6"/>
      <c r="E39" s="6"/>
      <c r="F39" s="34" t="s">
        <v>17</v>
      </c>
      <c r="G39" s="2">
        <f>B39+3*B40</f>
        <v>16.67105612573096</v>
      </c>
      <c r="I39" s="39" t="s">
        <v>49</v>
      </c>
      <c r="J39" s="39">
        <f>_xlfn.STDEV.S(B5:B34)</f>
        <v>1.2847469449830079E-3</v>
      </c>
      <c r="K39" s="20"/>
      <c r="L39" s="12"/>
    </row>
    <row r="40" spans="1:15" ht="43.2" x14ac:dyDescent="0.3">
      <c r="A40" s="27" t="s">
        <v>7</v>
      </c>
      <c r="B40" s="31">
        <f>_xlfn.STDEV.P(B5:B34)</f>
        <v>1.2631530214329007E-3</v>
      </c>
      <c r="C40" s="5">
        <f>_xlfn.STDEV.S(B5:B34)</f>
        <v>1.2847469449830079E-3</v>
      </c>
      <c r="D40" s="6"/>
      <c r="E40" s="6"/>
      <c r="F40" s="35" t="s">
        <v>18</v>
      </c>
      <c r="G40" s="2">
        <f>B39-3*B40</f>
        <v>16.663477207602366</v>
      </c>
      <c r="I40" s="39" t="s">
        <v>50</v>
      </c>
      <c r="J40" s="39">
        <f>SKEW(B5:B34)</f>
        <v>-0.64223498189141515</v>
      </c>
      <c r="K40" s="59" t="s">
        <v>64</v>
      </c>
      <c r="L40" s="60"/>
    </row>
    <row r="41" spans="1:15" ht="23.4" x14ac:dyDescent="0.3">
      <c r="A41" s="32" t="s">
        <v>8</v>
      </c>
      <c r="B41" s="31">
        <f>(B37-B38)/(6*B40)</f>
        <v>1.7152843954005779</v>
      </c>
      <c r="C41" s="5"/>
      <c r="D41" s="6"/>
      <c r="E41" s="6"/>
      <c r="F41" s="36" t="s">
        <v>30</v>
      </c>
      <c r="G41" s="2">
        <f>STDEV(B5:B34)</f>
        <v>1.2847469449830079E-3</v>
      </c>
      <c r="I41" s="39" t="s">
        <v>51</v>
      </c>
      <c r="J41" s="39">
        <f>KURT(B5:B34)</f>
        <v>0.1620099161161197</v>
      </c>
      <c r="K41" s="61"/>
      <c r="L41" s="60"/>
    </row>
    <row r="42" spans="1:15" ht="15.6" x14ac:dyDescent="0.3">
      <c r="A42" s="33" t="s">
        <v>9</v>
      </c>
      <c r="B42" s="31">
        <f>MIN((B37-B39)/(3*B40), (B39-B38)/(3*B40))</f>
        <v>1.389820176785191</v>
      </c>
      <c r="C42" s="5"/>
      <c r="D42" s="6"/>
      <c r="E42" s="6"/>
      <c r="K42" s="8"/>
      <c r="L42" s="11"/>
    </row>
    <row r="43" spans="1:15" ht="15.6" x14ac:dyDescent="0.3">
      <c r="A43" s="32" t="s">
        <v>23</v>
      </c>
      <c r="B43" s="31">
        <f>(B37-B38)/(6*B40)</f>
        <v>1.7152843954005779</v>
      </c>
      <c r="C43" s="5"/>
      <c r="D43" s="6"/>
      <c r="E43" s="6"/>
      <c r="F43" s="41" t="s">
        <v>39</v>
      </c>
      <c r="G43" s="41"/>
      <c r="H43" s="11"/>
    </row>
    <row r="44" spans="1:15" ht="15.6" x14ac:dyDescent="0.3">
      <c r="A44" s="33" t="s">
        <v>24</v>
      </c>
      <c r="B44" s="31">
        <f>MIN((B37-B39)/(3*B40),(B39-B38)/(3*B40))</f>
        <v>1.389820176785191</v>
      </c>
      <c r="C44" s="5"/>
      <c r="D44" s="6"/>
      <c r="E44" s="6"/>
      <c r="F44" s="30" t="s">
        <v>31</v>
      </c>
      <c r="G44" s="22">
        <f>AVERAGE(D6:D34)</f>
        <v>1.3793103448276793E-3</v>
      </c>
      <c r="H44" s="11"/>
    </row>
    <row r="45" spans="1:15" ht="28.95" customHeight="1" x14ac:dyDescent="0.3">
      <c r="A45" s="34" t="s">
        <v>17</v>
      </c>
      <c r="B45" s="22">
        <f>B39+(3*B40)</f>
        <v>16.67105612573096</v>
      </c>
      <c r="C45" s="8"/>
      <c r="F45" s="37" t="s">
        <v>32</v>
      </c>
      <c r="G45" s="2">
        <f>3.268*G44</f>
        <v>4.5075862068968556E-3</v>
      </c>
      <c r="K45" s="13"/>
    </row>
    <row r="46" spans="1:15" ht="27.6" customHeight="1" x14ac:dyDescent="0.3">
      <c r="A46" s="35" t="s">
        <v>18</v>
      </c>
      <c r="B46" s="22">
        <f>B39-(3*B40)</f>
        <v>16.663477207602366</v>
      </c>
      <c r="C46" s="8"/>
      <c r="F46" s="38" t="s">
        <v>33</v>
      </c>
      <c r="G46" s="2">
        <f>0</f>
        <v>0</v>
      </c>
    </row>
    <row r="49" spans="12:13" x14ac:dyDescent="0.3">
      <c r="L49" s="5"/>
      <c r="M49" s="1"/>
    </row>
    <row r="50" spans="12:13" ht="15.6" x14ac:dyDescent="0.3">
      <c r="L50" s="8"/>
    </row>
    <row r="51" spans="12:13" ht="15.6" x14ac:dyDescent="0.3">
      <c r="L51" s="8"/>
    </row>
  </sheetData>
  <sortState xmlns:xlrd2="http://schemas.microsoft.com/office/spreadsheetml/2017/richdata2" ref="A2:O34">
    <sortCondition ref="O5:O34"/>
  </sortState>
  <mergeCells count="7">
    <mergeCell ref="K40:L41"/>
    <mergeCell ref="A1:J1"/>
    <mergeCell ref="A2:J2"/>
    <mergeCell ref="I36:J36"/>
    <mergeCell ref="F43:G43"/>
    <mergeCell ref="F36:G36"/>
    <mergeCell ref="F37:G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4"/>
  <sheetViews>
    <sheetView topLeftCell="F10" zoomScale="79" zoomScaleNormal="79" workbookViewId="0">
      <selection activeCell="L21" sqref="L21"/>
    </sheetView>
  </sheetViews>
  <sheetFormatPr defaultRowHeight="14.4" x14ac:dyDescent="0.3"/>
  <cols>
    <col min="2" max="2" width="19.21875" customWidth="1"/>
    <col min="3" max="3" width="28" customWidth="1"/>
    <col min="5" max="5" width="14.88671875" customWidth="1"/>
    <col min="6" max="6" width="23.21875" customWidth="1"/>
    <col min="8" max="8" width="15.33203125" customWidth="1"/>
    <col min="9" max="9" width="39.44140625" customWidth="1"/>
    <col min="11" max="11" width="53.6640625" customWidth="1"/>
    <col min="12" max="12" width="66.21875" bestFit="1" customWidth="1"/>
    <col min="13" max="13" width="33.21875" customWidth="1"/>
  </cols>
  <sheetData>
    <row r="2" spans="1:14" x14ac:dyDescent="0.3">
      <c r="B2" s="21" t="s">
        <v>4</v>
      </c>
      <c r="C2" s="21" t="s">
        <v>5</v>
      </c>
    </row>
    <row r="3" spans="1:14" ht="15.6" x14ac:dyDescent="0.3">
      <c r="B3" s="8" t="s">
        <v>1</v>
      </c>
      <c r="C3" s="12" t="s">
        <v>41</v>
      </c>
    </row>
    <row r="4" spans="1:14" ht="15.6" x14ac:dyDescent="0.3">
      <c r="A4" s="13" t="s">
        <v>11</v>
      </c>
      <c r="B4" s="8" t="s">
        <v>2</v>
      </c>
      <c r="C4" s="12" t="s">
        <v>42</v>
      </c>
      <c r="E4" s="44" t="s">
        <v>28</v>
      </c>
      <c r="F4" s="44"/>
      <c r="G4" s="44"/>
      <c r="H4" s="44"/>
      <c r="I4" s="44"/>
      <c r="K4" s="50" t="s">
        <v>57</v>
      </c>
      <c r="L4" t="str">
        <f ca="1">_xlfn.FORMULATEXT('CPK ANALYSIS'!K5)</f>
        <v>=MIN($B$5:$B$34)+0.002/2</v>
      </c>
    </row>
    <row r="5" spans="1:14" ht="28.8" x14ac:dyDescent="0.3">
      <c r="A5" s="13" t="s">
        <v>12</v>
      </c>
      <c r="B5" s="1" t="s">
        <v>8</v>
      </c>
      <c r="C5" s="3" t="s">
        <v>10</v>
      </c>
      <c r="E5" s="43" t="s">
        <v>29</v>
      </c>
      <c r="F5" s="43"/>
      <c r="G5" s="1"/>
      <c r="H5" s="43" t="s">
        <v>40</v>
      </c>
      <c r="I5" s="43"/>
      <c r="K5" s="50" t="s">
        <v>58</v>
      </c>
      <c r="L5" t="str">
        <f ca="1">_xlfn.FORMULATEXT('CPK ANALYSIS'!L5)</f>
        <v>=NORM.DIST(K5, $F$5,$E$5, FALSE) * COUNT($B$5:$B$34) * 0.002</v>
      </c>
    </row>
    <row r="6" spans="1:14" ht="39.6" customHeight="1" x14ac:dyDescent="0.3">
      <c r="B6" s="1" t="s">
        <v>9</v>
      </c>
      <c r="C6" s="4" t="s">
        <v>13</v>
      </c>
      <c r="E6" s="10" t="s">
        <v>6</v>
      </c>
      <c r="F6" s="1" t="s">
        <v>38</v>
      </c>
      <c r="G6" s="1"/>
      <c r="H6" s="10" t="s">
        <v>31</v>
      </c>
      <c r="I6" s="1" t="s">
        <v>35</v>
      </c>
      <c r="K6" s="50" t="s">
        <v>59</v>
      </c>
      <c r="L6" t="str">
        <f ca="1">_xlfn.FORMULATEXT('CPK ANALYSIS'!M5)</f>
        <v>=COUNTIFS($B$5:$B$34, "&gt;="&amp;K5-0.001, $B$5:$B$34, "&lt;"&amp;K5+0.001)</v>
      </c>
    </row>
    <row r="7" spans="1:14" ht="24" x14ac:dyDescent="0.3">
      <c r="B7" s="1" t="s">
        <v>23</v>
      </c>
      <c r="C7" s="13" t="s">
        <v>25</v>
      </c>
      <c r="E7" s="19" t="s">
        <v>17</v>
      </c>
      <c r="F7" s="13" t="s">
        <v>19</v>
      </c>
      <c r="G7" s="1"/>
      <c r="H7" s="16" t="s">
        <v>32</v>
      </c>
      <c r="I7" s="1" t="s">
        <v>36</v>
      </c>
      <c r="K7" s="51" t="s">
        <v>61</v>
      </c>
      <c r="L7" t="str">
        <f ca="1">_xlfn.FORMULATEXT('CPK ANALYSIS'!N5)</f>
        <v>=IFERROR(NORM.S.INV((RANK(B5, B$5:B$34, 1)  -0.5)/ COUNT(B5:B34)), 0)</v>
      </c>
    </row>
    <row r="8" spans="1:14" ht="36.6" customHeight="1" x14ac:dyDescent="0.3">
      <c r="B8" s="1" t="s">
        <v>24</v>
      </c>
      <c r="C8" s="4" t="s">
        <v>26</v>
      </c>
      <c r="E8" s="18" t="s">
        <v>18</v>
      </c>
      <c r="F8" s="13" t="s">
        <v>20</v>
      </c>
      <c r="G8" s="1"/>
      <c r="H8" s="17" t="s">
        <v>33</v>
      </c>
      <c r="I8" s="1" t="s">
        <v>37</v>
      </c>
    </row>
    <row r="9" spans="1:14" ht="15.6" x14ac:dyDescent="0.3">
      <c r="B9" s="8" t="s">
        <v>15</v>
      </c>
      <c r="C9" s="11" t="s">
        <v>19</v>
      </c>
      <c r="E9" s="15" t="s">
        <v>30</v>
      </c>
      <c r="F9" s="1" t="s">
        <v>34</v>
      </c>
      <c r="G9" s="1"/>
      <c r="H9" s="1"/>
      <c r="I9" s="1"/>
    </row>
    <row r="10" spans="1:14" ht="15.6" x14ac:dyDescent="0.3">
      <c r="B10" s="8" t="s">
        <v>16</v>
      </c>
      <c r="C10" s="11" t="s">
        <v>20</v>
      </c>
      <c r="I10" s="67" t="s">
        <v>52</v>
      </c>
      <c r="J10" s="67"/>
      <c r="K10" s="67"/>
      <c r="L10" s="67"/>
      <c r="M10" s="67"/>
    </row>
    <row r="11" spans="1:14" x14ac:dyDescent="0.3">
      <c r="B11" s="10" t="s">
        <v>6</v>
      </c>
      <c r="C11" s="1" t="s">
        <v>38</v>
      </c>
      <c r="I11" s="67"/>
      <c r="J11" s="67"/>
      <c r="K11" s="67"/>
      <c r="L11" s="67"/>
      <c r="M11" s="67"/>
    </row>
    <row r="12" spans="1:14" ht="23.4" x14ac:dyDescent="0.35">
      <c r="B12" s="9" t="s">
        <v>7</v>
      </c>
      <c r="C12" t="s">
        <v>43</v>
      </c>
      <c r="E12" s="45" t="s">
        <v>52</v>
      </c>
      <c r="F12" s="45"/>
      <c r="I12" s="64" t="s">
        <v>65</v>
      </c>
      <c r="J12" s="65"/>
      <c r="K12" s="64" t="s">
        <v>69</v>
      </c>
      <c r="L12" s="64" t="s">
        <v>74</v>
      </c>
      <c r="M12" s="64" t="s">
        <v>78</v>
      </c>
      <c r="N12" s="63"/>
    </row>
    <row r="13" spans="1:14" x14ac:dyDescent="0.3">
      <c r="E13" s="2" t="s">
        <v>47</v>
      </c>
      <c r="F13" s="2" t="s">
        <v>5</v>
      </c>
      <c r="I13" s="66"/>
      <c r="J13" s="65"/>
      <c r="K13" s="66"/>
      <c r="L13" s="66"/>
      <c r="M13" s="66"/>
      <c r="N13" s="62"/>
    </row>
    <row r="14" spans="1:14" ht="31.2" x14ac:dyDescent="0.3">
      <c r="E14" s="24" t="s">
        <v>48</v>
      </c>
      <c r="F14" s="1" t="s">
        <v>38</v>
      </c>
      <c r="I14" s="69" t="s">
        <v>66</v>
      </c>
      <c r="J14" s="70"/>
      <c r="K14" s="69" t="s">
        <v>71</v>
      </c>
      <c r="L14" s="69" t="s">
        <v>83</v>
      </c>
      <c r="M14" s="69" t="s">
        <v>84</v>
      </c>
      <c r="N14" s="4"/>
    </row>
    <row r="15" spans="1:14" ht="15.6" x14ac:dyDescent="0.3">
      <c r="E15" s="24" t="s">
        <v>49</v>
      </c>
      <c r="F15" t="s">
        <v>53</v>
      </c>
      <c r="I15" s="71"/>
      <c r="J15" s="70"/>
      <c r="K15" s="71"/>
      <c r="L15" s="71"/>
      <c r="M15" s="71"/>
      <c r="N15" s="13"/>
    </row>
    <row r="16" spans="1:14" ht="43.2" customHeight="1" x14ac:dyDescent="0.3">
      <c r="E16" s="24" t="s">
        <v>50</v>
      </c>
      <c r="F16" s="24" t="s">
        <v>54</v>
      </c>
      <c r="I16" s="69" t="s">
        <v>67</v>
      </c>
      <c r="J16" s="70"/>
      <c r="K16" s="69" t="s">
        <v>72</v>
      </c>
      <c r="L16" s="69" t="s">
        <v>85</v>
      </c>
      <c r="M16" s="69" t="s">
        <v>79</v>
      </c>
      <c r="N16" s="4"/>
    </row>
    <row r="17" spans="5:14" ht="15.6" x14ac:dyDescent="0.3">
      <c r="E17" s="24" t="s">
        <v>51</v>
      </c>
      <c r="F17" s="24" t="s">
        <v>55</v>
      </c>
      <c r="I17" s="71"/>
      <c r="J17" s="70"/>
      <c r="K17" s="71"/>
      <c r="L17" s="71"/>
      <c r="M17" s="71"/>
      <c r="N17" s="13"/>
    </row>
    <row r="18" spans="5:14" ht="62.4" x14ac:dyDescent="0.3">
      <c r="I18" s="69" t="s">
        <v>68</v>
      </c>
      <c r="J18" s="70"/>
      <c r="K18" s="72" t="s">
        <v>73</v>
      </c>
      <c r="L18" s="71" t="s">
        <v>75</v>
      </c>
      <c r="M18" s="69" t="s">
        <v>80</v>
      </c>
      <c r="N18" s="63"/>
    </row>
    <row r="19" spans="5:14" ht="15.6" x14ac:dyDescent="0.3">
      <c r="I19" s="70"/>
      <c r="J19" s="70"/>
      <c r="K19" s="71"/>
      <c r="L19" s="73"/>
      <c r="M19" s="73"/>
      <c r="N19" s="62"/>
    </row>
    <row r="20" spans="5:14" ht="31.2" x14ac:dyDescent="0.3">
      <c r="I20" s="70"/>
      <c r="J20" s="70"/>
      <c r="K20" s="73" t="s">
        <v>70</v>
      </c>
      <c r="L20" s="69" t="s">
        <v>76</v>
      </c>
      <c r="M20" s="69" t="s">
        <v>81</v>
      </c>
      <c r="N20" s="4"/>
    </row>
    <row r="21" spans="5:14" ht="15.6" x14ac:dyDescent="0.3">
      <c r="I21" s="70"/>
      <c r="J21" s="70"/>
      <c r="K21" s="69"/>
      <c r="L21" s="71"/>
      <c r="M21" s="71"/>
      <c r="N21" s="13"/>
    </row>
    <row r="22" spans="5:14" ht="47.4" x14ac:dyDescent="0.3">
      <c r="I22" s="70"/>
      <c r="J22" s="70"/>
      <c r="K22" s="72" t="s">
        <v>86</v>
      </c>
      <c r="L22" s="69" t="s">
        <v>77</v>
      </c>
      <c r="M22" s="68" t="s">
        <v>82</v>
      </c>
      <c r="N22" s="4"/>
    </row>
    <row r="23" spans="5:14" ht="23.4" x14ac:dyDescent="0.3">
      <c r="M23" s="63"/>
      <c r="N23" s="63"/>
    </row>
    <row r="24" spans="5:14" x14ac:dyDescent="0.3">
      <c r="N24" s="62"/>
    </row>
  </sheetData>
  <mergeCells count="5">
    <mergeCell ref="E5:F5"/>
    <mergeCell ref="H5:I5"/>
    <mergeCell ref="E4:I4"/>
    <mergeCell ref="E12:F12"/>
    <mergeCell ref="I10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CPK ANALYSIS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2025-09-26T06:14:53Z</dcterms:modified>
</cp:coreProperties>
</file>