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SOURABH\SOURABH\"/>
    </mc:Choice>
  </mc:AlternateContent>
  <xr:revisionPtr revIDLastSave="0" documentId="13_ncr:1_{20BEDAB0-E753-4B15-8485-1339373522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 " sheetId="11" r:id="rId1"/>
    <sheet name="Top Performers By %" sheetId="12" r:id="rId2"/>
    <sheet name="DATA SOURCE" sheetId="5" r:id="rId3"/>
    <sheet name="ANALYSIS 1" sheetId="7" r:id="rId4"/>
    <sheet name="ANALYSIS 2" sheetId="9" r:id="rId5"/>
  </sheets>
  <definedNames>
    <definedName name="NativeTimeline_SAP__CLEARED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1" l="1"/>
  <c r="E9" i="11"/>
  <c r="I51" i="5"/>
  <c r="Q51" i="5"/>
  <c r="I50" i="5"/>
  <c r="Q50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F9" i="11" s="1"/>
  <c r="I42" i="5"/>
  <c r="I43" i="5"/>
  <c r="I44" i="5"/>
  <c r="I45" i="5"/>
  <c r="I46" i="5"/>
  <c r="I47" i="5"/>
  <c r="I48" i="5"/>
  <c r="I49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F10" i="11"/>
  <c r="E15" i="11"/>
  <c r="E14" i="11"/>
  <c r="E13" i="11"/>
  <c r="E10" i="11"/>
  <c r="E8" i="11"/>
  <c r="E6" i="11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P9" i="12"/>
  <c r="M5" i="12" l="1"/>
  <c r="AD5" i="12"/>
  <c r="F13" i="11"/>
  <c r="F15" i="11"/>
  <c r="AF5" i="12"/>
  <c r="F11" i="11"/>
  <c r="T5" i="12"/>
  <c r="F14" i="11"/>
  <c r="D5" i="12"/>
  <c r="X5" i="12"/>
  <c r="L5" i="12"/>
  <c r="W5" i="12"/>
  <c r="K5" i="12"/>
  <c r="AA5" i="12"/>
  <c r="R5" i="12"/>
  <c r="AB5" i="12"/>
  <c r="O5" i="12"/>
  <c r="V5" i="12"/>
  <c r="J5" i="12"/>
  <c r="U5" i="12"/>
  <c r="I5" i="12"/>
  <c r="H5" i="12"/>
  <c r="AE5" i="12"/>
  <c r="S5" i="12"/>
  <c r="G5" i="12"/>
  <c r="F5" i="12"/>
  <c r="AC5" i="12"/>
  <c r="Q5" i="12"/>
  <c r="E5" i="12"/>
  <c r="P5" i="12"/>
  <c r="Z5" i="12"/>
  <c r="N5" i="12"/>
  <c r="Y5" i="12"/>
  <c r="M9" i="12"/>
  <c r="H7" i="12"/>
  <c r="AF7" i="12"/>
  <c r="T10" i="12"/>
  <c r="L3" i="12"/>
  <c r="M3" i="12"/>
  <c r="T7" i="12"/>
  <c r="Y9" i="12"/>
  <c r="N9" i="12"/>
  <c r="I7" i="12"/>
  <c r="W3" i="12"/>
  <c r="K3" i="12"/>
  <c r="AE7" i="12"/>
  <c r="S7" i="12"/>
  <c r="G7" i="12"/>
  <c r="X9" i="12"/>
  <c r="L9" i="12"/>
  <c r="AD4" i="12"/>
  <c r="R4" i="12"/>
  <c r="F4" i="12"/>
  <c r="Z6" i="12"/>
  <c r="M6" i="12"/>
  <c r="AB8" i="12"/>
  <c r="O8" i="12"/>
  <c r="AE10" i="12"/>
  <c r="R10" i="12"/>
  <c r="V3" i="12"/>
  <c r="J3" i="12"/>
  <c r="AD7" i="12"/>
  <c r="R7" i="12"/>
  <c r="F7" i="12"/>
  <c r="W9" i="12"/>
  <c r="K9" i="12"/>
  <c r="AC4" i="12"/>
  <c r="Q4" i="12"/>
  <c r="E4" i="12"/>
  <c r="Y6" i="12"/>
  <c r="K6" i="12"/>
  <c r="AA8" i="12"/>
  <c r="N8" i="12"/>
  <c r="AD10" i="12"/>
  <c r="Q10" i="12"/>
  <c r="C3" i="12"/>
  <c r="U3" i="12"/>
  <c r="I3" i="12"/>
  <c r="AC7" i="12"/>
  <c r="Q7" i="12"/>
  <c r="E7" i="12"/>
  <c r="V9" i="12"/>
  <c r="J9" i="12"/>
  <c r="AB4" i="12"/>
  <c r="P4" i="12"/>
  <c r="D4" i="12"/>
  <c r="W6" i="12"/>
  <c r="J6" i="12"/>
  <c r="Z8" i="12"/>
  <c r="M8" i="12"/>
  <c r="AC10" i="12"/>
  <c r="P10" i="12"/>
  <c r="AF3" i="12"/>
  <c r="T3" i="12"/>
  <c r="H3" i="12"/>
  <c r="AB7" i="12"/>
  <c r="P7" i="12"/>
  <c r="D7" i="12"/>
  <c r="U9" i="12"/>
  <c r="I9" i="12"/>
  <c r="AA4" i="12"/>
  <c r="O4" i="12"/>
  <c r="C6" i="12"/>
  <c r="V6" i="12"/>
  <c r="I6" i="12"/>
  <c r="Y8" i="12"/>
  <c r="L8" i="12"/>
  <c r="AB10" i="12"/>
  <c r="N10" i="12"/>
  <c r="O10" i="12"/>
  <c r="AE3" i="12"/>
  <c r="S3" i="12"/>
  <c r="G3" i="12"/>
  <c r="AA7" i="12"/>
  <c r="O7" i="12"/>
  <c r="AF9" i="12"/>
  <c r="T9" i="12"/>
  <c r="H9" i="12"/>
  <c r="Z4" i="12"/>
  <c r="N4" i="12"/>
  <c r="C8" i="12"/>
  <c r="U6" i="12"/>
  <c r="H6" i="12"/>
  <c r="X8" i="12"/>
  <c r="K8" i="12"/>
  <c r="AA10" i="12"/>
  <c r="M10" i="12"/>
  <c r="AD3" i="12"/>
  <c r="R3" i="12"/>
  <c r="F3" i="12"/>
  <c r="Z7" i="12"/>
  <c r="N7" i="12"/>
  <c r="AE9" i="12"/>
  <c r="S9" i="12"/>
  <c r="G9" i="12"/>
  <c r="Y4" i="12"/>
  <c r="M4" i="12"/>
  <c r="C10" i="12"/>
  <c r="T6" i="12"/>
  <c r="G6" i="12"/>
  <c r="W8" i="12"/>
  <c r="J8" i="12"/>
  <c r="Z10" i="12"/>
  <c r="H10" i="12"/>
  <c r="X3" i="12"/>
  <c r="AC3" i="12"/>
  <c r="Q3" i="12"/>
  <c r="E3" i="12"/>
  <c r="Y7" i="12"/>
  <c r="M7" i="12"/>
  <c r="M11" i="12" s="1"/>
  <c r="AD9" i="12"/>
  <c r="R9" i="12"/>
  <c r="F9" i="12"/>
  <c r="X4" i="12"/>
  <c r="L4" i="12"/>
  <c r="AF6" i="12"/>
  <c r="S6" i="12"/>
  <c r="F6" i="12"/>
  <c r="V8" i="12"/>
  <c r="I8" i="12"/>
  <c r="Y10" i="12"/>
  <c r="G10" i="12"/>
  <c r="AE4" i="12"/>
  <c r="G4" i="12"/>
  <c r="N6" i="12"/>
  <c r="P8" i="12"/>
  <c r="S10" i="12"/>
  <c r="AB3" i="12"/>
  <c r="P3" i="12"/>
  <c r="D3" i="12"/>
  <c r="X7" i="12"/>
  <c r="L7" i="12"/>
  <c r="L11" i="12" s="1"/>
  <c r="AC9" i="12"/>
  <c r="Q9" i="12"/>
  <c r="E9" i="12"/>
  <c r="W4" i="12"/>
  <c r="K4" i="12"/>
  <c r="AE6" i="12"/>
  <c r="R6" i="12"/>
  <c r="E6" i="12"/>
  <c r="U8" i="12"/>
  <c r="H8" i="12"/>
  <c r="X10" i="12"/>
  <c r="E10" i="12"/>
  <c r="S4" i="12"/>
  <c r="AA6" i="12"/>
  <c r="AD8" i="12"/>
  <c r="AF10" i="12"/>
  <c r="AA3" i="12"/>
  <c r="AA11" i="12" s="1"/>
  <c r="O3" i="12"/>
  <c r="C5" i="12"/>
  <c r="W7" i="12"/>
  <c r="W11" i="12" s="1"/>
  <c r="K7" i="12"/>
  <c r="AB9" i="12"/>
  <c r="AB11" i="12" s="1"/>
  <c r="P9" i="12"/>
  <c r="D9" i="12"/>
  <c r="V4" i="12"/>
  <c r="J4" i="12"/>
  <c r="AD6" i="12"/>
  <c r="Q6" i="12"/>
  <c r="D6" i="12"/>
  <c r="T8" i="12"/>
  <c r="G8" i="12"/>
  <c r="W10" i="12"/>
  <c r="D10" i="12"/>
  <c r="S11" i="12"/>
  <c r="Z3" i="12"/>
  <c r="N3" i="12"/>
  <c r="C7" i="12"/>
  <c r="V7" i="12"/>
  <c r="V11" i="12" s="1"/>
  <c r="J7" i="12"/>
  <c r="AA9" i="12"/>
  <c r="O9" i="12"/>
  <c r="C4" i="12"/>
  <c r="U4" i="12"/>
  <c r="I4" i="12"/>
  <c r="AC6" i="12"/>
  <c r="P6" i="12"/>
  <c r="AF8" i="12"/>
  <c r="S8" i="12"/>
  <c r="F8" i="12"/>
  <c r="U10" i="12"/>
  <c r="AC8" i="12"/>
  <c r="Y3" i="12"/>
  <c r="C9" i="12"/>
  <c r="U7" i="12"/>
  <c r="U11" i="12" s="1"/>
  <c r="Z9" i="12"/>
  <c r="AF4" i="12"/>
  <c r="T4" i="12"/>
  <c r="H4" i="12"/>
  <c r="AB6" i="12"/>
  <c r="O6" i="12"/>
  <c r="AE8" i="12"/>
  <c r="R8" i="12"/>
  <c r="D8" i="12"/>
  <c r="L10" i="12"/>
  <c r="K10" i="12"/>
  <c r="X6" i="12"/>
  <c r="L6" i="12"/>
  <c r="Q8" i="12"/>
  <c r="E8" i="12"/>
  <c r="V10" i="12"/>
  <c r="J10" i="12"/>
  <c r="I10" i="12"/>
  <c r="F10" i="12"/>
  <c r="I11" i="12"/>
  <c r="AF11" i="12"/>
  <c r="T11" i="12"/>
  <c r="AD11" i="12"/>
  <c r="F8" i="11"/>
  <c r="G8" i="11" s="1"/>
  <c r="D11" i="12" l="1"/>
  <c r="Y11" i="12"/>
  <c r="G13" i="11"/>
  <c r="G11" i="12"/>
  <c r="E11" i="12"/>
  <c r="Z11" i="12"/>
  <c r="AC11" i="12"/>
  <c r="H11" i="12"/>
  <c r="Y12" i="12"/>
  <c r="C11" i="12"/>
  <c r="F11" i="12"/>
  <c r="Q11" i="12"/>
  <c r="J11" i="12"/>
  <c r="J12" i="12"/>
  <c r="AA12" i="12"/>
  <c r="AD12" i="12"/>
  <c r="Z12" i="12"/>
  <c r="K12" i="12"/>
  <c r="N12" i="12"/>
  <c r="W12" i="12"/>
  <c r="Q12" i="12"/>
  <c r="M12" i="12"/>
  <c r="R12" i="12"/>
  <c r="F12" i="12"/>
  <c r="AE12" i="12"/>
  <c r="I12" i="12"/>
  <c r="O12" i="12"/>
  <c r="AB12" i="12"/>
  <c r="P12" i="12"/>
  <c r="AC12" i="12"/>
  <c r="C12" i="12"/>
  <c r="R11" i="12"/>
  <c r="D12" i="12"/>
  <c r="AG3" i="12"/>
  <c r="AM5" i="12" s="1"/>
  <c r="AE11" i="12"/>
  <c r="O11" i="12"/>
  <c r="L12" i="12"/>
  <c r="G12" i="12"/>
  <c r="V12" i="12"/>
  <c r="AH3" i="12"/>
  <c r="AG7" i="12"/>
  <c r="AM7" i="12" s="1"/>
  <c r="U12" i="12"/>
  <c r="P11" i="12"/>
  <c r="S12" i="12"/>
  <c r="X11" i="12"/>
  <c r="E12" i="12"/>
  <c r="T12" i="12"/>
  <c r="AF12" i="12"/>
  <c r="AG5" i="12"/>
  <c r="AM6" i="12" s="1"/>
  <c r="AG9" i="12"/>
  <c r="AM8" i="12" s="1"/>
  <c r="K11" i="12"/>
  <c r="N11" i="12"/>
  <c r="H12" i="12"/>
  <c r="AH5" i="12"/>
  <c r="AH9" i="12"/>
  <c r="X12" i="12"/>
  <c r="AH7" i="12"/>
  <c r="AI3" i="12" l="1"/>
  <c r="AO5" i="12" s="1"/>
  <c r="AN5" i="12"/>
  <c r="AI7" i="12"/>
  <c r="AO7" i="12" s="1"/>
  <c r="AN7" i="12"/>
  <c r="AI9" i="12"/>
  <c r="AO8" i="12" s="1"/>
  <c r="AN8" i="12"/>
  <c r="AI5" i="12"/>
  <c r="AO6" i="12" s="1"/>
  <c r="AN6" i="12"/>
  <c r="AG11" i="12"/>
  <c r="AH11" i="12"/>
  <c r="AO9" i="12" l="1"/>
  <c r="AO10" i="12"/>
  <c r="AI11" i="12"/>
</calcChain>
</file>

<file path=xl/sharedStrings.xml><?xml version="1.0" encoding="utf-8"?>
<sst xmlns="http://schemas.openxmlformats.org/spreadsheetml/2006/main" count="642" uniqueCount="138">
  <si>
    <t>SL.NO</t>
  </si>
  <si>
    <t>S/O NUMBER</t>
  </si>
  <si>
    <t>PART NO</t>
  </si>
  <si>
    <t>BATCH</t>
  </si>
  <si>
    <t>CUSTOMER</t>
  </si>
  <si>
    <t>SO QNTY</t>
  </si>
  <si>
    <t>INSPECTOR ID</t>
  </si>
  <si>
    <t>KIOSK/SAP DONE</t>
  </si>
  <si>
    <t>SAP  CLEARED</t>
  </si>
  <si>
    <t>INSPECTION COMPLETED DATE</t>
  </si>
  <si>
    <t>NC CATEGORY</t>
  </si>
  <si>
    <t>A123456</t>
  </si>
  <si>
    <t>PROD</t>
  </si>
  <si>
    <t>AIRBUS</t>
  </si>
  <si>
    <t>DONE</t>
  </si>
  <si>
    <t>OK</t>
  </si>
  <si>
    <t>B123456</t>
  </si>
  <si>
    <t>PAG</t>
  </si>
  <si>
    <t>C123456</t>
  </si>
  <si>
    <t>D123456</t>
  </si>
  <si>
    <t>SPIRIT</t>
  </si>
  <si>
    <t>E123456</t>
  </si>
  <si>
    <t>RUAG</t>
  </si>
  <si>
    <t>VISUAL</t>
  </si>
  <si>
    <t>F123456</t>
  </si>
  <si>
    <t>ASSEMBLY</t>
  </si>
  <si>
    <t>BOMBARDIER</t>
  </si>
  <si>
    <t>G123456</t>
  </si>
  <si>
    <t>H123456</t>
  </si>
  <si>
    <t>FAI</t>
  </si>
  <si>
    <t>I123456</t>
  </si>
  <si>
    <t>SABA</t>
  </si>
  <si>
    <t>J123456</t>
  </si>
  <si>
    <t>L123457</t>
  </si>
  <si>
    <t>K123457</t>
  </si>
  <si>
    <t>UNIT PRICE</t>
  </si>
  <si>
    <t>TOTAL PRICE</t>
  </si>
  <si>
    <t>ACCEPTED  QTY</t>
  </si>
  <si>
    <t>DIMENSIONAL</t>
  </si>
  <si>
    <t>SAP ERROR</t>
  </si>
  <si>
    <t>NEXT OP PART MARKING</t>
  </si>
  <si>
    <t>SAP PENDING</t>
  </si>
  <si>
    <t>CMM PENDING</t>
  </si>
  <si>
    <t>Grand Total</t>
  </si>
  <si>
    <t>CMM STATUS</t>
  </si>
  <si>
    <t>CMM DONE</t>
  </si>
  <si>
    <t>CMM Pending Count</t>
  </si>
  <si>
    <t>No.OF Batches Inspected</t>
  </si>
  <si>
    <t>TODAY PLANNED</t>
  </si>
  <si>
    <t xml:space="preserve">SAP OUTPUT BATCHES </t>
  </si>
  <si>
    <t>NC BATCHES</t>
  </si>
  <si>
    <t>PEDNING BATCHES FOR MANUAL OLD</t>
  </si>
  <si>
    <t>TODAY OFFERD</t>
  </si>
  <si>
    <t>ACHIEVED</t>
  </si>
  <si>
    <t>TOTAL</t>
  </si>
  <si>
    <t>AGING MORE THAN 3 DAYS</t>
  </si>
  <si>
    <t>Sum of TOTAL PRICE</t>
  </si>
  <si>
    <t>Sum of SO QNTY</t>
  </si>
  <si>
    <t>Inspection START Date</t>
  </si>
  <si>
    <t>Inspection OFFER  Date</t>
  </si>
  <si>
    <t>AB1234</t>
  </si>
  <si>
    <t>AB1235</t>
  </si>
  <si>
    <t>AB1236</t>
  </si>
  <si>
    <t>AB1237</t>
  </si>
  <si>
    <t>JOHN</t>
  </si>
  <si>
    <t>RUMI</t>
  </si>
  <si>
    <t>SANSA</t>
  </si>
  <si>
    <t>ARYA</t>
  </si>
  <si>
    <t>NAME</t>
  </si>
  <si>
    <t>ID</t>
  </si>
  <si>
    <t>TOTAL BATCHES</t>
  </si>
  <si>
    <t>TOTAL VALUE</t>
  </si>
  <si>
    <t>% OF CONTRIBUTION'</t>
  </si>
  <si>
    <t>TOTAL VALUES</t>
  </si>
  <si>
    <t>TOTAL BATCHES
&amp; %</t>
  </si>
  <si>
    <t>DOGHNUT CHART CENTER VALUE 
NAME WITH % AND VALUE</t>
  </si>
  <si>
    <t>BOEING</t>
  </si>
  <si>
    <t>AIRBUS A320</t>
  </si>
  <si>
    <t>AIRBUS AERO</t>
  </si>
  <si>
    <t>AIRBUS GERMANY</t>
  </si>
  <si>
    <t>K123458</t>
  </si>
  <si>
    <t>PO123456</t>
  </si>
  <si>
    <t>PO123457</t>
  </si>
  <si>
    <t>PO123458</t>
  </si>
  <si>
    <t>PO123459</t>
  </si>
  <si>
    <t>PO123460</t>
  </si>
  <si>
    <t>PO123461</t>
  </si>
  <si>
    <t>PO123462</t>
  </si>
  <si>
    <t>PO123463</t>
  </si>
  <si>
    <t>PO123464</t>
  </si>
  <si>
    <t>PO123465</t>
  </si>
  <si>
    <t>PO123466</t>
  </si>
  <si>
    <t>PO123467</t>
  </si>
  <si>
    <t>PO123468</t>
  </si>
  <si>
    <t>PO123469</t>
  </si>
  <si>
    <t>PO123470</t>
  </si>
  <si>
    <t>PO123471</t>
  </si>
  <si>
    <t>PO123472</t>
  </si>
  <si>
    <t>PO123473</t>
  </si>
  <si>
    <t>PO123474</t>
  </si>
  <si>
    <t>PO123475</t>
  </si>
  <si>
    <t>PO123476</t>
  </si>
  <si>
    <t>PO123477</t>
  </si>
  <si>
    <t>PO123478</t>
  </si>
  <si>
    <t>PO123479</t>
  </si>
  <si>
    <t>PO123480</t>
  </si>
  <si>
    <t>PO123481</t>
  </si>
  <si>
    <t>PO123482</t>
  </si>
  <si>
    <t>PO123483</t>
  </si>
  <si>
    <t>PO123484</t>
  </si>
  <si>
    <t>PO123485</t>
  </si>
  <si>
    <t>PO123486</t>
  </si>
  <si>
    <t>PO123487</t>
  </si>
  <si>
    <t>PO123488</t>
  </si>
  <si>
    <t>PO123489</t>
  </si>
  <si>
    <t>PO123490</t>
  </si>
  <si>
    <t>PO123491</t>
  </si>
  <si>
    <t>PO123492</t>
  </si>
  <si>
    <t>PO123493</t>
  </si>
  <si>
    <t>PO123494</t>
  </si>
  <si>
    <t>PO123495</t>
  </si>
  <si>
    <t>PO123496</t>
  </si>
  <si>
    <t>PO123497</t>
  </si>
  <si>
    <t>PO123498</t>
  </si>
  <si>
    <t>PO123499</t>
  </si>
  <si>
    <t>PO123500</t>
  </si>
  <si>
    <t>PO123501</t>
  </si>
  <si>
    <t>PO123502</t>
  </si>
  <si>
    <t>PO123503</t>
  </si>
  <si>
    <t>PO123504</t>
  </si>
  <si>
    <t>PO123505</t>
  </si>
  <si>
    <t>REWORK QTY</t>
  </si>
  <si>
    <t xml:space="preserve"> FT OK QUANTITY %</t>
  </si>
  <si>
    <t xml:space="preserve"> TOTAL PRICE</t>
  </si>
  <si>
    <t xml:space="preserve"> SO QNTYS</t>
  </si>
  <si>
    <t>Daily SAP Value</t>
  </si>
  <si>
    <t>Cumlative SAP Value</t>
  </si>
  <si>
    <t>DAILY_CUMLATIVE_DASHBOARD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</si>
</sst>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Segoe UI Black"/>
      <family val="2"/>
    </font>
    <font>
      <sz val="11"/>
      <color theme="1"/>
      <name val="Segoe UI Black"/>
      <family val="2"/>
    </font>
    <font>
      <b/>
      <sz val="11"/>
      <color theme="1"/>
      <name val="Arial Unicode MS"/>
    </font>
    <font>
      <b/>
      <sz val="12"/>
      <color rgb="FFC00000"/>
      <name val="Times New Roman"/>
      <family val="1"/>
    </font>
    <font>
      <b/>
      <sz val="12"/>
      <color rgb="FFFFFF00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3"/>
      <name val="Times New Roman"/>
      <family val="1"/>
    </font>
    <font>
      <sz val="12"/>
      <color theme="0"/>
      <name val="Times New Roman"/>
      <family val="1"/>
    </font>
    <font>
      <b/>
      <u val="singleAccounting"/>
      <sz val="12"/>
      <color theme="0"/>
      <name val="Times New Roman"/>
      <family val="1"/>
    </font>
    <font>
      <b/>
      <u val="singleAccounting"/>
      <sz val="14"/>
      <color theme="0"/>
      <name val="Times New Roman"/>
      <family val="1"/>
    </font>
    <font>
      <b/>
      <u/>
      <sz val="18"/>
      <color rgb="FF7030A0"/>
      <name val="Times New Roman"/>
      <family val="1"/>
    </font>
    <font>
      <b/>
      <sz val="14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" fontId="0" fillId="0" borderId="0" xfId="0" applyNumberFormat="1"/>
    <xf numFmtId="1" fontId="9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0" xfId="0" applyNumberFormat="1"/>
    <xf numFmtId="165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165" fontId="0" fillId="7" borderId="5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5" fontId="0" fillId="8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165" fontId="0" fillId="12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/>
    </xf>
    <xf numFmtId="10" fontId="14" fillId="11" borderId="9" xfId="0" applyNumberFormat="1" applyFont="1" applyFill="1" applyBorder="1" applyAlignment="1">
      <alignment horizontal="center" vertical="center"/>
    </xf>
    <xf numFmtId="10" fontId="14" fillId="11" borderId="12" xfId="0" applyNumberFormat="1" applyFont="1" applyFill="1" applyBorder="1" applyAlignment="1">
      <alignment horizontal="center" vertical="center"/>
    </xf>
    <xf numFmtId="10" fontId="14" fillId="7" borderId="12" xfId="0" applyNumberFormat="1" applyFont="1" applyFill="1" applyBorder="1" applyAlignment="1">
      <alignment horizontal="center" vertical="center"/>
    </xf>
    <xf numFmtId="10" fontId="14" fillId="8" borderId="12" xfId="0" applyNumberFormat="1" applyFont="1" applyFill="1" applyBorder="1" applyAlignment="1">
      <alignment horizontal="center" vertical="center"/>
    </xf>
    <xf numFmtId="10" fontId="14" fillId="12" borderId="12" xfId="0" applyNumberFormat="1" applyFont="1" applyFill="1" applyBorder="1" applyAlignment="1">
      <alignment horizontal="center" vertical="center"/>
    </xf>
    <xf numFmtId="10" fontId="15" fillId="10" borderId="12" xfId="0" applyNumberFormat="1" applyFont="1" applyFill="1" applyBorder="1" applyAlignment="1">
      <alignment horizontal="center" vertical="center"/>
    </xf>
    <xf numFmtId="10" fontId="15" fillId="10" borderId="10" xfId="0" applyNumberFormat="1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165" fontId="15" fillId="10" borderId="3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65" fontId="0" fillId="12" borderId="2" xfId="0" applyNumberForma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3" fillId="0" borderId="0" xfId="0" applyFont="1"/>
    <xf numFmtId="165" fontId="13" fillId="0" borderId="0" xfId="0" applyNumberFormat="1" applyFont="1"/>
    <xf numFmtId="165" fontId="2" fillId="5" borderId="7" xfId="0" applyNumberFormat="1" applyFont="1" applyFill="1" applyBorder="1"/>
    <xf numFmtId="165" fontId="2" fillId="5" borderId="8" xfId="0" applyNumberFormat="1" applyFont="1" applyFill="1" applyBorder="1" applyAlignment="1">
      <alignment horizontal="center" vertical="center"/>
    </xf>
    <xf numFmtId="10" fontId="0" fillId="0" borderId="0" xfId="0" applyNumberFormat="1"/>
    <xf numFmtId="165" fontId="14" fillId="11" borderId="11" xfId="0" applyNumberFormat="1" applyFont="1" applyFill="1" applyBorder="1" applyAlignment="1" applyProtection="1">
      <alignment horizontal="center" vertical="center"/>
      <protection hidden="1"/>
    </xf>
    <xf numFmtId="165" fontId="14" fillId="11" borderId="13" xfId="0" applyNumberFormat="1" applyFont="1" applyFill="1" applyBorder="1" applyAlignment="1" applyProtection="1">
      <alignment horizontal="center" vertical="center"/>
      <protection hidden="1"/>
    </xf>
    <xf numFmtId="165" fontId="14" fillId="7" borderId="13" xfId="0" applyNumberFormat="1" applyFont="1" applyFill="1" applyBorder="1" applyAlignment="1" applyProtection="1">
      <alignment horizontal="center" vertical="center"/>
      <protection hidden="1"/>
    </xf>
    <xf numFmtId="165" fontId="14" fillId="8" borderId="13" xfId="0" applyNumberFormat="1" applyFont="1" applyFill="1" applyBorder="1" applyAlignment="1" applyProtection="1">
      <alignment horizontal="center" vertical="center"/>
      <protection hidden="1"/>
    </xf>
    <xf numFmtId="165" fontId="14" fillId="12" borderId="13" xfId="0" applyNumberFormat="1" applyFont="1" applyFill="1" applyBorder="1" applyAlignment="1" applyProtection="1">
      <alignment horizontal="center" vertical="center"/>
      <protection hidden="1"/>
    </xf>
    <xf numFmtId="165" fontId="15" fillId="10" borderId="13" xfId="0" applyNumberFormat="1" applyFont="1" applyFill="1" applyBorder="1" applyAlignment="1" applyProtection="1">
      <alignment horizontal="center" vertical="center"/>
      <protection hidden="1"/>
    </xf>
    <xf numFmtId="0" fontId="7" fillId="4" borderId="9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65" fontId="18" fillId="6" borderId="0" xfId="0" applyNumberFormat="1" applyFont="1" applyFill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17" fillId="6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/>
    </xf>
    <xf numFmtId="0" fontId="11" fillId="9" borderId="0" xfId="0" applyFont="1" applyFill="1" applyAlignment="1">
      <alignment horizontal="center" wrapText="1"/>
    </xf>
    <xf numFmtId="0" fontId="11" fillId="9" borderId="0" xfId="0" applyFont="1" applyFill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9" fillId="14" borderId="0" xfId="0" applyFont="1" applyFill="1" applyAlignment="1">
      <alignment horizontal="center" vertical="center"/>
    </xf>
    <xf numFmtId="14" fontId="20" fillId="15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2">
    <dxf>
      <font>
        <b/>
        <i val="0"/>
      </font>
      <fill>
        <patternFill>
          <bgColor theme="6" tint="0.59996337778862885"/>
        </patternFill>
      </fill>
      <border>
        <left style="dashDot">
          <color rgb="FFFF0000"/>
        </left>
        <right style="dashDot">
          <color rgb="FFFF0000"/>
        </right>
        <top style="dashDot">
          <color rgb="FFFF0000"/>
        </top>
        <bottom style="dashDot">
          <color rgb="FFFF0000"/>
        </bottom>
      </border>
    </dxf>
    <dxf>
      <fill>
        <gradientFill degree="90">
          <stop position="0">
            <color theme="7" tint="0.59999389629810485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9" tint="0.59999389629810485"/>
          </stop>
        </gradientFill>
      </fill>
    </dxf>
    <dxf>
      <font>
        <b/>
        <i val="0"/>
      </font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CCCCFF"/>
          <bgColor rgb="FF000000"/>
        </patternFill>
      </fill>
    </dxf>
  </dxfs>
  <tableStyles count="0" defaultTableStyle="TableStyleMedium2" defaultPivotStyle="PivotStyleLight16"/>
  <colors>
    <mruColors>
      <color rgb="FF7E023D"/>
      <color rgb="FFCCFFFF"/>
      <color rgb="FFCC99FF"/>
      <color rgb="FFFFCC99"/>
      <color rgb="FF808000"/>
      <color rgb="FFFFCCCC"/>
      <color rgb="FFCC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[SAP_DAILY_CUMLATIVE_DASHBOARD.xlsx]ANALYSIS 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Daily &amp; Cumulative  SAP</a:t>
            </a:r>
            <a:r>
              <a:rPr lang="en-US" sz="1600" b="1" i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Cleared Values' </a:t>
            </a:r>
            <a:endParaRPr lang="en-IN" sz="1600" b="1" i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E02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4828116723504801E-2"/>
              <c:y val="-4.7258979206049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92D050"/>
            </a:solidFill>
          </a:ln>
          <a:effectLst/>
        </c:spPr>
        <c:dLbl>
          <c:idx val="0"/>
          <c:layout>
            <c:manualLayout>
              <c:x val="5.6689342403628135E-3"/>
              <c:y val="0.2330396082342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E02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2511263473018251E-2"/>
                  <c:h val="4.4061245652421983E-2"/>
                </c:manualLayout>
              </c15:layout>
            </c:ext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4791966721574915E-2"/>
              <c:y val="-0.116572148708254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92D050"/>
            </a:solidFill>
          </a:ln>
          <a:effectLst/>
        </c:spPr>
        <c:dLbl>
          <c:idx val="0"/>
          <c:layout>
            <c:manualLayout>
              <c:x val="-1.6733407765196048E-17"/>
              <c:y val="0.272916263538891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E02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4791966721574985E-2"/>
              <c:y val="-2.20541902961562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0130629892512064E-2"/>
              <c:y val="-4.72589792060492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4654178632928272E-2"/>
              <c:y val="-3.150598613736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9177727373344487E-2"/>
              <c:y val="-1.26023944549464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1003211126539086E-2"/>
              <c:y val="-9.45179584120982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1003211126539086E-2"/>
              <c:y val="-3.1505986137366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1'!$J$3</c:f>
              <c:strCache>
                <c:ptCount val="1"/>
                <c:pt idx="0">
                  <c:v>Daily SAP Value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92D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60-4B3D-895C-D830F133FF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60-4B3D-895C-D830F133FFB5}"/>
              </c:ext>
            </c:extLst>
          </c:dPt>
          <c:dLbls>
            <c:dLbl>
              <c:idx val="0"/>
              <c:layout>
                <c:manualLayout>
                  <c:x val="-1.6733407765196048E-17"/>
                  <c:y val="0.272916263538891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60-4B3D-895C-D830F133FFB5}"/>
                </c:ext>
              </c:extLst>
            </c:dLbl>
            <c:dLbl>
              <c:idx val="1"/>
              <c:layout>
                <c:manualLayout>
                  <c:x val="5.6689342403628135E-3"/>
                  <c:y val="0.233039608234225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511263473018251E-2"/>
                      <c:h val="4.40612456524219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360-4B3D-895C-D830F133F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E023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1'!$I$4:$I$12</c:f>
              <c:strCache>
                <c:ptCount val="8"/>
                <c:pt idx="0">
                  <c:v>01-09-2025</c:v>
                </c:pt>
                <c:pt idx="1">
                  <c:v>03-09-2025</c:v>
                </c:pt>
                <c:pt idx="2">
                  <c:v>04-09-2025</c:v>
                </c:pt>
                <c:pt idx="3">
                  <c:v>05-09-2025</c:v>
                </c:pt>
                <c:pt idx="4">
                  <c:v>06-09-2025</c:v>
                </c:pt>
                <c:pt idx="5">
                  <c:v>07-09-2025</c:v>
                </c:pt>
                <c:pt idx="6">
                  <c:v>08-09-2025</c:v>
                </c:pt>
                <c:pt idx="7">
                  <c:v>09-09-2025</c:v>
                </c:pt>
              </c:strCache>
            </c:strRef>
          </c:cat>
          <c:val>
            <c:numRef>
              <c:f>'ANALYSIS 1'!$J$4:$J$12</c:f>
              <c:numCache>
                <c:formatCode>_-[$$-409]* #,##0.00_ ;_-[$$-409]* \-#,##0.00\ ;_-[$$-409]* "-"??_ ;_-@_ </c:formatCode>
                <c:ptCount val="8"/>
                <c:pt idx="0">
                  <c:v>42248</c:v>
                </c:pt>
                <c:pt idx="1">
                  <c:v>39733</c:v>
                </c:pt>
                <c:pt idx="2">
                  <c:v>16372</c:v>
                </c:pt>
                <c:pt idx="3">
                  <c:v>37732</c:v>
                </c:pt>
                <c:pt idx="4">
                  <c:v>62836</c:v>
                </c:pt>
                <c:pt idx="5">
                  <c:v>56231</c:v>
                </c:pt>
                <c:pt idx="6">
                  <c:v>47189</c:v>
                </c:pt>
                <c:pt idx="7">
                  <c:v>92402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0-4B3D-895C-D830F133FF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629007"/>
        <c:axId val="124630927"/>
      </c:barChart>
      <c:lineChart>
        <c:grouping val="standard"/>
        <c:varyColors val="0"/>
        <c:ser>
          <c:idx val="1"/>
          <c:order val="1"/>
          <c:tx>
            <c:strRef>
              <c:f>'ANALYSIS 1'!$K$3</c:f>
              <c:strCache>
                <c:ptCount val="1"/>
                <c:pt idx="0">
                  <c:v>Cumlative SAP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60-4B3D-895C-D830F133FFB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60-4B3D-895C-D830F133FFB5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360-4B3D-895C-D830F133FFB5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60-4B3D-895C-D830F133FFB5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360-4B3D-895C-D830F133FFB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60-4B3D-895C-D830F133FFB5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360-4B3D-895C-D830F133FFB5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60-4B3D-895C-D830F133FFB5}"/>
              </c:ext>
            </c:extLst>
          </c:dPt>
          <c:dLbls>
            <c:dLbl>
              <c:idx val="0"/>
              <c:layout>
                <c:manualLayout>
                  <c:x val="-5.4791966721574915E-2"/>
                  <c:y val="-0.116572148708254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60-4B3D-895C-D830F133FFB5}"/>
                </c:ext>
              </c:extLst>
            </c:dLbl>
            <c:dLbl>
              <c:idx val="1"/>
              <c:layout>
                <c:manualLayout>
                  <c:x val="-5.4828116723504801E-2"/>
                  <c:y val="-4.725897920604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60-4B3D-895C-D830F133FFB5}"/>
                </c:ext>
              </c:extLst>
            </c:dLbl>
            <c:dLbl>
              <c:idx val="2"/>
              <c:layout>
                <c:manualLayout>
                  <c:x val="-5.4791966721574985E-2"/>
                  <c:y val="-2.2054190296156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0-4B3D-895C-D830F133FFB5}"/>
                </c:ext>
              </c:extLst>
            </c:dLbl>
            <c:dLbl>
              <c:idx val="3"/>
              <c:layout>
                <c:manualLayout>
                  <c:x val="-7.0130629892512064E-2"/>
                  <c:y val="-4.7258979206049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0-4B3D-895C-D830F133FFB5}"/>
                </c:ext>
              </c:extLst>
            </c:dLbl>
            <c:dLbl>
              <c:idx val="4"/>
              <c:layout>
                <c:manualLayout>
                  <c:x val="-6.4654178632928272E-2"/>
                  <c:y val="-3.150598613736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60-4B3D-895C-D830F133FFB5}"/>
                </c:ext>
              </c:extLst>
            </c:dLbl>
            <c:dLbl>
              <c:idx val="5"/>
              <c:layout>
                <c:manualLayout>
                  <c:x val="-5.9177727373344487E-2"/>
                  <c:y val="-1.260239445494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0-4B3D-895C-D830F133FFB5}"/>
                </c:ext>
              </c:extLst>
            </c:dLbl>
            <c:dLbl>
              <c:idx val="6"/>
              <c:layout>
                <c:manualLayout>
                  <c:x val="-6.1003211126539086E-2"/>
                  <c:y val="-9.45179584120982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0-4B3D-895C-D830F133FFB5}"/>
                </c:ext>
              </c:extLst>
            </c:dLbl>
            <c:dLbl>
              <c:idx val="7"/>
              <c:layout>
                <c:manualLayout>
                  <c:x val="-6.1003211126539086E-2"/>
                  <c:y val="-3.1505986137366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60-4B3D-895C-D830F133F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1'!$I$4:$I$12</c:f>
              <c:strCache>
                <c:ptCount val="8"/>
                <c:pt idx="0">
                  <c:v>01-09-2025</c:v>
                </c:pt>
                <c:pt idx="1">
                  <c:v>03-09-2025</c:v>
                </c:pt>
                <c:pt idx="2">
                  <c:v>04-09-2025</c:v>
                </c:pt>
                <c:pt idx="3">
                  <c:v>05-09-2025</c:v>
                </c:pt>
                <c:pt idx="4">
                  <c:v>06-09-2025</c:v>
                </c:pt>
                <c:pt idx="5">
                  <c:v>07-09-2025</c:v>
                </c:pt>
                <c:pt idx="6">
                  <c:v>08-09-2025</c:v>
                </c:pt>
                <c:pt idx="7">
                  <c:v>09-09-2025</c:v>
                </c:pt>
              </c:strCache>
            </c:strRef>
          </c:cat>
          <c:val>
            <c:numRef>
              <c:f>'ANALYSIS 1'!$K$4:$K$12</c:f>
              <c:numCache>
                <c:formatCode>_-[$$-409]* #,##0.00_ ;_-[$$-409]* \-#,##0.00\ ;_-[$$-409]* "-"??_ ;_-@_ </c:formatCode>
                <c:ptCount val="8"/>
                <c:pt idx="0">
                  <c:v>42248</c:v>
                </c:pt>
                <c:pt idx="1">
                  <c:v>81981</c:v>
                </c:pt>
                <c:pt idx="2">
                  <c:v>98353</c:v>
                </c:pt>
                <c:pt idx="3">
                  <c:v>136085</c:v>
                </c:pt>
                <c:pt idx="4">
                  <c:v>198921</c:v>
                </c:pt>
                <c:pt idx="5">
                  <c:v>255152</c:v>
                </c:pt>
                <c:pt idx="6">
                  <c:v>302341</c:v>
                </c:pt>
                <c:pt idx="7">
                  <c:v>394743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0-4B3D-895C-D830F133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66175"/>
        <c:axId val="336454655"/>
      </c:lineChart>
      <c:dateAx>
        <c:axId val="12462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4695589803738933"/>
              <c:y val="0.85343365633171087"/>
            </c:manualLayout>
          </c:layout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0927"/>
        <c:crosses val="autoZero"/>
        <c:auto val="0"/>
        <c:lblOffset val="100"/>
        <c:baseTimeUnit val="days"/>
        <c:majorUnit val="2"/>
        <c:minorUnit val="1"/>
      </c:dateAx>
      <c:valAx>
        <c:axId val="12463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DAILY</a:t>
                </a:r>
                <a:r>
                  <a:rPr lang="en-US" sz="1100" b="1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100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SAP VALUES</a:t>
                </a:r>
              </a:p>
            </c:rich>
          </c:tx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$-409]#,##0.00" sourceLinked="0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9007"/>
        <c:crosses val="autoZero"/>
        <c:crossBetween val="between"/>
        <c:dispUnits>
          <c:builtInUnit val="hundreds"/>
        </c:dispUnits>
      </c:valAx>
      <c:valAx>
        <c:axId val="3364546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CUMLATIVE SAP VALUES</a:t>
                </a:r>
              </a:p>
            </c:rich>
          </c:tx>
          <c:layout>
            <c:manualLayout>
              <c:xMode val="edge"/>
              <c:yMode val="edge"/>
              <c:x val="0.95956912833869479"/>
              <c:y val="0.23764419570427042"/>
            </c:manualLayout>
          </c:layout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6175"/>
        <c:crosses val="max"/>
        <c:crossBetween val="between"/>
      </c:valAx>
      <c:catAx>
        <c:axId val="336466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5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Performers By % </a:t>
            </a:r>
            <a:endParaRPr lang="en-US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289517552988809"/>
          <c:y val="4.938271604938271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Employees % Contribution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A3-4B3F-A1E6-B7DADFDB93A9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2A3-4B3F-A1E6-B7DADFDB93A9}"/>
              </c:ext>
            </c:extLst>
          </c:dPt>
          <c:dPt>
            <c:idx val="2"/>
            <c:bubble3D val="0"/>
            <c:spPr>
              <a:solidFill>
                <a:srgbClr val="CC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A3-4B3F-A1E6-B7DADFDB93A9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2A3-4B3F-A1E6-B7DADFDB93A9}"/>
              </c:ext>
            </c:extLst>
          </c:dPt>
          <c:dLbls>
            <c:dLbl>
              <c:idx val="0"/>
              <c:layout>
                <c:manualLayout>
                  <c:x val="-1.8859028760018947E-2"/>
                  <c:y val="-2.421307506053276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0" tIns="0" rIns="0" bIns="0" anchor="t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2A3-4B3F-A1E6-B7DADFDB93A9}"/>
                </c:ext>
              </c:extLst>
            </c:dLbl>
            <c:dLbl>
              <c:idx val="1"/>
              <c:layout>
                <c:manualLayout>
                  <c:x val="-2.3573785950023575E-3"/>
                  <c:y val="-1.2106537530266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A3-4B3F-A1E6-B7DADFDB93A9}"/>
                </c:ext>
              </c:extLst>
            </c:dLbl>
            <c:dLbl>
              <c:idx val="2"/>
              <c:layout>
                <c:manualLayout>
                  <c:x val="-4.3218108315768012E-17"/>
                  <c:y val="-2.8248587570621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A3-4B3F-A1E6-B7DADFDB93A9}"/>
                </c:ext>
              </c:extLst>
            </c:dLbl>
            <c:dLbl>
              <c:idx val="3"/>
              <c:layout>
                <c:manualLayout>
                  <c:x val="0"/>
                  <c:y val="8.071025020177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A3-4B3F-A1E6-B7DADFDB93A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'Top Performers By %'!$AK$5:$AK$8</c:f>
              <c:strCache>
                <c:ptCount val="4"/>
                <c:pt idx="0">
                  <c:v>JOHN</c:v>
                </c:pt>
                <c:pt idx="1">
                  <c:v>SANSA</c:v>
                </c:pt>
                <c:pt idx="2">
                  <c:v>RUMI</c:v>
                </c:pt>
                <c:pt idx="3">
                  <c:v>ARYA</c:v>
                </c:pt>
              </c:strCache>
            </c:strRef>
          </c:cat>
          <c:val>
            <c:numRef>
              <c:f>'Top Performers By %'!$AO$5:$AO$8</c:f>
              <c:numCache>
                <c:formatCode>0.00%</c:formatCode>
                <c:ptCount val="4"/>
                <c:pt idx="0">
                  <c:v>6.5618500000000001E-3</c:v>
                </c:pt>
                <c:pt idx="1">
                  <c:v>7.4320999999999996E-3</c:v>
                </c:pt>
                <c:pt idx="2">
                  <c:v>5.7851999999999999E-3</c:v>
                </c:pt>
                <c:pt idx="3">
                  <c:v>4.9469500000000003E-3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3-4B3F-A1E6-B7DADFDB93A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167640</xdr:rowOff>
    </xdr:from>
    <xdr:to>
      <xdr:col>19</xdr:col>
      <xdr:colOff>259080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9C88A-721C-4F67-B4FF-137AAC95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548640</xdr:colOff>
      <xdr:row>12</xdr:row>
      <xdr:rowOff>121920</xdr:rowOff>
    </xdr:from>
    <xdr:to>
      <xdr:col>36</xdr:col>
      <xdr:colOff>533400</xdr:colOff>
      <xdr:row>29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B4AD97-A3C9-1A67-EBDF-DF0D98D3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899160</xdr:colOff>
      <xdr:row>20</xdr:row>
      <xdr:rowOff>30480</xdr:rowOff>
    </xdr:from>
    <xdr:to>
      <xdr:col>34</xdr:col>
      <xdr:colOff>396240</xdr:colOff>
      <xdr:row>23</xdr:row>
      <xdr:rowOff>38100</xdr:rowOff>
    </xdr:to>
    <xdr:sp macro="" textlink="$AO$9">
      <xdr:nvSpPr>
        <xdr:cNvPr id="5" name="TextBox 4">
          <a:extLst>
            <a:ext uri="{FF2B5EF4-FFF2-40B4-BE49-F238E27FC236}">
              <a16:creationId xmlns:a16="http://schemas.microsoft.com/office/drawing/2014/main" id="{18226D6E-B8D0-3902-BFDD-1BA15DC72B87}"/>
            </a:ext>
          </a:extLst>
        </xdr:cNvPr>
        <xdr:cNvSpPr txBox="1"/>
      </xdr:nvSpPr>
      <xdr:spPr>
        <a:xfrm>
          <a:off x="27363420" y="3840480"/>
          <a:ext cx="64008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1413DF-A1E6-48B9-878D-980174A3963D}" type="TxLink">
            <a:rPr lang="en-US" sz="9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SANSA : 148642 (0.74%)</a:t>
          </a:fld>
          <a:endParaRPr lang="en-US" sz="7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53789</xdr:colOff>
      <xdr:row>1</xdr:row>
      <xdr:rowOff>107576</xdr:rowOff>
    </xdr:from>
    <xdr:to>
      <xdr:col>42</xdr:col>
      <xdr:colOff>242048</xdr:colOff>
      <xdr:row>7</xdr:row>
      <xdr:rowOff>44823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6D168BDD-B7A0-DB15-42D9-F1F5C3A31792}"/>
            </a:ext>
          </a:extLst>
        </xdr:cNvPr>
        <xdr:cNvSpPr/>
      </xdr:nvSpPr>
      <xdr:spPr>
        <a:xfrm rot="16200000">
          <a:off x="35240260" y="744070"/>
          <a:ext cx="1102659" cy="188259"/>
        </a:xfrm>
        <a:prstGeom prst="left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0.1907</cdr:x>
      <cdr:y>0</cdr:y>
    </cdr:from>
    <cdr:to>
      <cdr:x>0.28304</cdr:x>
      <cdr:y>0.186</cdr:y>
    </cdr:to>
    <cdr:pic>
      <cdr:nvPicPr>
        <cdr:cNvPr id="2" name="Graphic 1" descr="Group with solid fill">
          <a:extLst xmlns:a="http://schemas.openxmlformats.org/drawingml/2006/main">
            <a:ext uri="{FF2B5EF4-FFF2-40B4-BE49-F238E27FC236}">
              <a16:creationId xmlns:a16="http://schemas.microsoft.com/office/drawing/2014/main" id="{0F05D1BC-AA45-4FA3-AB40-5D417233023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27953" y="0"/>
          <a:ext cx="497750" cy="57401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0</xdr:colOff>
      <xdr:row>1</xdr:row>
      <xdr:rowOff>746760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SAP  CLEARED">
              <a:extLst>
                <a:ext uri="{FF2B5EF4-FFF2-40B4-BE49-F238E27FC236}">
                  <a16:creationId xmlns:a16="http://schemas.microsoft.com/office/drawing/2014/main" id="{BE7D5CB8-2542-A25E-98EF-A150F6185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P  CLEAR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0"/>
              <a:ext cx="657606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10.423430787036" createdVersion="8" refreshedVersion="8" minRefreshableVersion="3" recordCount="50" xr:uid="{E9735B89-3A86-4716-A154-19CF8819C3D8}">
  <cacheSource type="worksheet">
    <worksheetSource name="Table3"/>
  </cacheSource>
  <cacheFields count="21">
    <cacheField name="SL.NO" numFmtId="0">
      <sharedItems containsSemiMixedTypes="0" containsString="0" containsNumber="1" containsInteger="1" minValue="1" maxValue="50"/>
    </cacheField>
    <cacheField name="Inspection OFFER  Date" numFmtId="14">
      <sharedItems containsSemiMixedTypes="0" containsNonDate="0" containsDate="1" containsString="0" minDate="2025-08-31T00:00:00" maxDate="2025-09-10T00:00:00" count="10"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</sharedItems>
      <fieldGroup par="19"/>
    </cacheField>
    <cacheField name="Inspection START Date" numFmtId="14">
      <sharedItems containsNonDate="0" containsDate="1" containsString="0" containsBlank="1" minDate="2025-09-01T00:00:00" maxDate="2025-09-10T00:00:00" count="9">
        <d v="2025-09-01T00:00:00"/>
        <m/>
        <d v="2025-09-03T00:00:00"/>
        <d v="2025-09-04T00:00:00"/>
        <d v="2025-09-05T00:00:00"/>
        <d v="2025-09-06T00:00:00"/>
        <d v="2025-09-07T00:00:00"/>
        <d v="2025-09-08T00:00:00"/>
        <d v="2025-09-09T00:00:00"/>
      </sharedItems>
    </cacheField>
    <cacheField name="S/O NUMBER" numFmtId="1">
      <sharedItems containsMixedTypes="1" containsNumber="1" containsInteger="1" minValue="1230012351" maxValue="1280012352" count="73">
        <s v="PO123456"/>
        <s v="PO123457"/>
        <s v="PO123458"/>
        <s v="PO123459"/>
        <s v="PO123460"/>
        <s v="PO123461"/>
        <s v="PO123462"/>
        <s v="PO123463"/>
        <s v="PO123464"/>
        <s v="PO123465"/>
        <s v="PO123466"/>
        <s v="PO123467"/>
        <s v="PO123468"/>
        <s v="PO123469"/>
        <s v="PO123470"/>
        <s v="PO123471"/>
        <s v="PO123472"/>
        <s v="PO123473"/>
        <s v="PO123474"/>
        <s v="PO123475"/>
        <s v="PO123476"/>
        <s v="PO123477"/>
        <s v="PO123478"/>
        <s v="PO123479"/>
        <s v="PO123480"/>
        <s v="PO123481"/>
        <s v="PO123482"/>
        <s v="PO123483"/>
        <s v="PO123484"/>
        <s v="PO123485"/>
        <s v="PO123486"/>
        <s v="PO123487"/>
        <s v="PO123488"/>
        <s v="PO123489"/>
        <s v="PO123490"/>
        <s v="PO123491"/>
        <s v="PO123492"/>
        <s v="PO123493"/>
        <s v="PO123494"/>
        <s v="PO123495"/>
        <s v="PO123496"/>
        <s v="PO123497"/>
        <s v="PO123498"/>
        <s v="PO123499"/>
        <s v="PO123500"/>
        <s v="PO123501"/>
        <s v="PO123502"/>
        <s v="PO123503"/>
        <s v="PO123504"/>
        <s v="PO123505"/>
        <n v="1250012345" u="1"/>
        <n v="1250012346" u="1"/>
        <n v="1250012347" u="1"/>
        <n v="1250012348" u="1"/>
        <n v="1250012349" u="1"/>
        <n v="1280012350" u="1"/>
        <n v="1230012351" u="1"/>
        <n v="1230012352" u="1"/>
        <n v="1250012353" u="1"/>
        <n v="1250012354" u="1"/>
        <n v="1280012351" u="1"/>
        <n v="1230012353" u="1"/>
        <n v="1230012354" u="1"/>
        <n v="1230012355" u="1"/>
        <n v="1250012358" u="1"/>
        <n v="1280012352" u="1"/>
        <n v="1230012356" u="1"/>
        <n v="1230012357" u="1"/>
        <n v="1250012355" u="1"/>
        <n v="1250012356" u="1"/>
        <n v="1250012357" u="1"/>
        <n v="1250012359" u="1"/>
        <n v="1250012360" u="1"/>
      </sharedItems>
    </cacheField>
    <cacheField name="PART NO" numFmtId="0">
      <sharedItems count="13">
        <s v="A123456"/>
        <s v="B123456"/>
        <s v="C123456"/>
        <s v="D123456"/>
        <s v="E123456"/>
        <s v="F123456"/>
        <s v="G123456"/>
        <s v="H123456"/>
        <s v="I123456"/>
        <s v="J123456"/>
        <s v="L123457"/>
        <s v="K123457"/>
        <s v="K123458"/>
      </sharedItems>
    </cacheField>
    <cacheField name="BATCH" numFmtId="0">
      <sharedItems/>
    </cacheField>
    <cacheField name="CUSTOMER" numFmtId="0">
      <sharedItems count="10">
        <s v="AIRBUS"/>
        <s v="BOEING"/>
        <s v="SPIRIT"/>
        <s v="RUAG"/>
        <s v="BOMBARDIER"/>
        <s v="PAG"/>
        <s v="SABA"/>
        <s v="AIRBUS A320"/>
        <s v="AIRBUS AERO"/>
        <s v="AIRBUS GERMANY"/>
      </sharedItems>
    </cacheField>
    <cacheField name="UNIT PRICE" numFmtId="165">
      <sharedItems containsSemiMixedTypes="0" containsString="0" containsNumber="1" containsInteger="1" minValue="450" maxValue="489"/>
    </cacheField>
    <cacheField name="TOTAL PRICE" numFmtId="165">
      <sharedItems containsSemiMixedTypes="0" containsString="0" containsNumber="1" containsInteger="1" minValue="4500" maxValue="34090" count="50">
        <n v="4500"/>
        <n v="5412"/>
        <n v="8588"/>
        <n v="5436"/>
        <n v="4540"/>
        <n v="9100"/>
        <n v="18240"/>
        <n v="5484"/>
        <n v="10992"/>
        <n v="21573"/>
        <n v="4520"/>
        <n v="9060"/>
        <n v="18160"/>
        <n v="5460"/>
        <n v="11400"/>
        <n v="4972"/>
        <n v="11350"/>
        <n v="22295"/>
        <n v="4580"/>
        <n v="9180"/>
        <n v="18400"/>
        <n v="5532"/>
        <n v="4620"/>
        <n v="32410"/>
        <n v="4640"/>
        <n v="5580"/>
        <n v="8854"/>
        <n v="5604"/>
        <n v="4680"/>
        <n v="9380"/>
        <n v="18800"/>
        <n v="5652"/>
        <n v="11328"/>
        <n v="22231"/>
        <n v="4740"/>
        <n v="9500"/>
        <n v="19040"/>
        <n v="5724"/>
        <n v="11950"/>
        <n v="5269"/>
        <n v="12000"/>
        <n v="23569"/>
        <n v="4820"/>
        <n v="9660"/>
        <n v="19360"/>
        <n v="5820"/>
        <n v="4860"/>
        <n v="34090"/>
        <n v="14640"/>
        <n v="23472"/>
      </sharedItems>
    </cacheField>
    <cacheField name="SO QNTY" numFmtId="0">
      <sharedItems containsSemiMixedTypes="0" containsString="0" containsNumber="1" containsInteger="1" minValue="10" maxValue="70"/>
    </cacheField>
    <cacheField name="ACCEPTED  QTY" numFmtId="0">
      <sharedItems containsSemiMixedTypes="0" containsString="0" containsNumber="1" containsInteger="1" minValue="10" maxValue="70"/>
    </cacheField>
    <cacheField name="REWORK QTY" numFmtId="0">
      <sharedItems containsSemiMixedTypes="0" containsString="0" containsNumber="1" containsInteger="1" minValue="0" maxValue="3"/>
    </cacheField>
    <cacheField name="INSPECTOR ID" numFmtId="0">
      <sharedItems containsBlank="1"/>
    </cacheField>
    <cacheField name="KIOSK/SAP DONE" numFmtId="0">
      <sharedItems containsBlank="1"/>
    </cacheField>
    <cacheField name="SAP  CLEARED" numFmtId="14">
      <sharedItems containsNonDate="0" containsDate="1" containsString="0" containsBlank="1" minDate="2025-09-01T00:00:00" maxDate="2025-09-10T00:00:00" count="9">
        <d v="2025-09-01T00:00:00"/>
        <m/>
        <d v="2025-09-03T00:00:00"/>
        <d v="2025-09-04T00:00:00"/>
        <d v="2025-09-05T00:00:00"/>
        <d v="2025-09-06T00:00:00"/>
        <d v="2025-09-07T00:00:00"/>
        <d v="2025-09-08T00:00:00"/>
        <d v="2025-09-09T00:00:00"/>
      </sharedItems>
    </cacheField>
    <cacheField name="CMM STATUS" numFmtId="14">
      <sharedItems containsBlank="1"/>
    </cacheField>
    <cacheField name="INSPECTION COMPLETED DATE" numFmtId="14">
      <sharedItems containsSemiMixedTypes="0" containsNonDate="0" containsDate="1" containsString="0" minDate="1899-12-30T00:00:00" maxDate="2025-09-10T00:00:00"/>
    </cacheField>
    <cacheField name="NC CATEGORY" numFmtId="0">
      <sharedItems containsBlank="1"/>
    </cacheField>
    <cacheField name="Days (Inspection OFFER  Date)" numFmtId="0" databaseField="0">
      <fieldGroup base="1">
        <rangePr groupBy="days" startDate="2025-08-31T00:00:00" endDate="2025-09-10T00:00:00"/>
        <groupItems count="368">
          <s v="&lt;31-08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-09-2025"/>
        </groupItems>
      </fieldGroup>
    </cacheField>
    <cacheField name="Months (Inspection OFFER  Date)" numFmtId="0" databaseField="0">
      <fieldGroup base="1">
        <rangePr groupBy="months" startDate="2025-08-31T00:00:00" endDate="2025-09-10T00:00:00"/>
        <groupItems count="14">
          <s v="&lt;31-08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-09-2025"/>
        </groupItems>
      </fieldGroup>
    </cacheField>
    <cacheField name="FT OK QUANTITY %" numFmtId="0" formula="'ACCEPTED  QTY'/'SO QNTY'" databaseField="0"/>
  </cacheFields>
  <extLst>
    <ext xmlns:x14="http://schemas.microsoft.com/office/spreadsheetml/2009/9/main" uri="{725AE2AE-9491-48be-B2B4-4EB974FC3084}">
      <x14:pivotCacheDefinition pivotCacheId="18579885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x v="0"/>
    <s v="PROD"/>
    <x v="0"/>
    <n v="450"/>
    <x v="0"/>
    <n v="10"/>
    <n v="10"/>
    <n v="0"/>
    <s v="AB1235"/>
    <s v="DONE"/>
    <x v="0"/>
    <s v="CMM DONE"/>
    <d v="2025-09-01T00:00:00"/>
    <s v="OK"/>
  </r>
  <r>
    <n v="2"/>
    <x v="1"/>
    <x v="1"/>
    <x v="1"/>
    <x v="1"/>
    <s v="PROD"/>
    <x v="1"/>
    <n v="451"/>
    <x v="1"/>
    <n v="15"/>
    <n v="12"/>
    <n v="3"/>
    <m/>
    <m/>
    <x v="1"/>
    <m/>
    <d v="1899-12-30T00:00:00"/>
    <m/>
  </r>
  <r>
    <n v="3"/>
    <x v="1"/>
    <x v="0"/>
    <x v="2"/>
    <x v="2"/>
    <s v="PROD"/>
    <x v="0"/>
    <n v="452"/>
    <x v="2"/>
    <n v="20"/>
    <n v="19"/>
    <n v="1"/>
    <s v="AB1234"/>
    <s v="DONE"/>
    <x v="0"/>
    <s v="CMM DONE"/>
    <d v="2025-09-01T00:00:00"/>
    <s v="DIMENSIONAL"/>
  </r>
  <r>
    <n v="4"/>
    <x v="1"/>
    <x v="0"/>
    <x v="3"/>
    <x v="3"/>
    <s v="PROD"/>
    <x v="2"/>
    <n v="453"/>
    <x v="3"/>
    <n v="12"/>
    <n v="12"/>
    <n v="0"/>
    <s v="AB1237"/>
    <s v="DONE"/>
    <x v="0"/>
    <s v="CMM DONE"/>
    <d v="2025-09-01T00:00:00"/>
    <s v="OK"/>
  </r>
  <r>
    <n v="5"/>
    <x v="2"/>
    <x v="1"/>
    <x v="4"/>
    <x v="4"/>
    <s v="PROD"/>
    <x v="3"/>
    <n v="454"/>
    <x v="4"/>
    <n v="10"/>
    <n v="10"/>
    <n v="0"/>
    <m/>
    <m/>
    <x v="1"/>
    <m/>
    <d v="1899-12-30T00:00:00"/>
    <m/>
  </r>
  <r>
    <n v="6"/>
    <x v="2"/>
    <x v="0"/>
    <x v="5"/>
    <x v="5"/>
    <s v="ASSEMBLY"/>
    <x v="4"/>
    <n v="455"/>
    <x v="5"/>
    <n v="20"/>
    <n v="20"/>
    <n v="0"/>
    <s v="AB1235"/>
    <m/>
    <x v="1"/>
    <s v="CMM PENDING"/>
    <d v="2025-09-01T00:00:00"/>
    <s v="OK"/>
  </r>
  <r>
    <n v="7"/>
    <x v="2"/>
    <x v="0"/>
    <x v="6"/>
    <x v="6"/>
    <s v="PROD"/>
    <x v="5"/>
    <n v="456"/>
    <x v="6"/>
    <n v="40"/>
    <n v="40"/>
    <n v="0"/>
    <s v="AB1236"/>
    <s v="NEXT OP PART MARKING"/>
    <x v="0"/>
    <s v="CMM DONE"/>
    <d v="2025-09-01T00:00:00"/>
    <s v="OK"/>
  </r>
  <r>
    <n v="8"/>
    <x v="2"/>
    <x v="0"/>
    <x v="7"/>
    <x v="7"/>
    <s v="FAI"/>
    <x v="0"/>
    <n v="457"/>
    <x v="7"/>
    <n v="12"/>
    <n v="12"/>
    <n v="0"/>
    <s v="AB1234"/>
    <s v="DONE"/>
    <x v="0"/>
    <s v="CMM DONE"/>
    <d v="2025-09-01T00:00:00"/>
    <s v="OK"/>
  </r>
  <r>
    <n v="9"/>
    <x v="2"/>
    <x v="1"/>
    <x v="8"/>
    <x v="8"/>
    <s v="PROD"/>
    <x v="6"/>
    <n v="458"/>
    <x v="8"/>
    <n v="25"/>
    <n v="24"/>
    <n v="0"/>
    <m/>
    <m/>
    <x v="1"/>
    <m/>
    <d v="1899-12-30T00:00:00"/>
    <m/>
  </r>
  <r>
    <n v="10"/>
    <x v="3"/>
    <x v="2"/>
    <x v="9"/>
    <x v="9"/>
    <s v="PROD"/>
    <x v="3"/>
    <n v="459"/>
    <x v="9"/>
    <n v="50"/>
    <n v="47"/>
    <n v="0"/>
    <s v="AB1237"/>
    <s v="SAP ERROR"/>
    <x v="2"/>
    <s v="CMM DONE"/>
    <d v="2025-09-03T00:00:00"/>
    <s v="VISUAL"/>
  </r>
  <r>
    <n v="11"/>
    <x v="3"/>
    <x v="1"/>
    <x v="10"/>
    <x v="1"/>
    <s v="ASSEMBLY"/>
    <x v="2"/>
    <n v="452"/>
    <x v="10"/>
    <n v="10"/>
    <n v="10"/>
    <n v="0"/>
    <m/>
    <m/>
    <x v="1"/>
    <m/>
    <d v="1899-12-30T00:00:00"/>
    <m/>
  </r>
  <r>
    <n v="12"/>
    <x v="3"/>
    <x v="1"/>
    <x v="11"/>
    <x v="2"/>
    <s v="PROD"/>
    <x v="3"/>
    <n v="453"/>
    <x v="11"/>
    <n v="20"/>
    <n v="20"/>
    <n v="0"/>
    <m/>
    <m/>
    <x v="1"/>
    <m/>
    <d v="1899-12-30T00:00:00"/>
    <m/>
  </r>
  <r>
    <n v="13"/>
    <x v="3"/>
    <x v="2"/>
    <x v="12"/>
    <x v="3"/>
    <s v="FAI"/>
    <x v="4"/>
    <n v="454"/>
    <x v="12"/>
    <n v="40"/>
    <n v="40"/>
    <n v="0"/>
    <s v="AB1234"/>
    <s v="NEXT OP PART MARKING"/>
    <x v="2"/>
    <s v="CMM DONE"/>
    <d v="2025-09-03T00:00:00"/>
    <s v="VISUAL"/>
  </r>
  <r>
    <n v="14"/>
    <x v="4"/>
    <x v="1"/>
    <x v="13"/>
    <x v="4"/>
    <s v="FAI"/>
    <x v="5"/>
    <n v="455"/>
    <x v="13"/>
    <n v="12"/>
    <n v="12"/>
    <n v="0"/>
    <m/>
    <m/>
    <x v="1"/>
    <m/>
    <d v="1899-12-30T00:00:00"/>
    <m/>
  </r>
  <r>
    <n v="15"/>
    <x v="4"/>
    <x v="3"/>
    <x v="14"/>
    <x v="8"/>
    <s v="PROD"/>
    <x v="0"/>
    <n v="456"/>
    <x v="14"/>
    <n v="25"/>
    <n v="25"/>
    <n v="0"/>
    <s v="AB1236"/>
    <s v="SAP ERROR"/>
    <x v="3"/>
    <s v="CMM DONE"/>
    <d v="2025-09-04T00:00:00"/>
    <s v="DIMENSIONAL"/>
  </r>
  <r>
    <n v="16"/>
    <x v="4"/>
    <x v="3"/>
    <x v="15"/>
    <x v="1"/>
    <s v="ASSEMBLY"/>
    <x v="2"/>
    <n v="452"/>
    <x v="15"/>
    <n v="12"/>
    <n v="11"/>
    <n v="1"/>
    <s v="AB1236"/>
    <s v="DONE"/>
    <x v="3"/>
    <s v="CMM DONE"/>
    <d v="2025-09-04T00:00:00"/>
    <s v="OK"/>
  </r>
  <r>
    <n v="17"/>
    <x v="4"/>
    <x v="1"/>
    <x v="16"/>
    <x v="3"/>
    <s v="FAI"/>
    <x v="4"/>
    <n v="454"/>
    <x v="16"/>
    <n v="25"/>
    <n v="25"/>
    <n v="0"/>
    <m/>
    <m/>
    <x v="1"/>
    <m/>
    <d v="1899-12-30T00:00:00"/>
    <m/>
  </r>
  <r>
    <n v="18"/>
    <x v="4"/>
    <x v="1"/>
    <x v="17"/>
    <x v="4"/>
    <s v="FAI"/>
    <x v="5"/>
    <n v="455"/>
    <x v="17"/>
    <n v="50"/>
    <n v="49"/>
    <n v="1"/>
    <m/>
    <m/>
    <x v="1"/>
    <m/>
    <d v="1899-12-30T00:00:00"/>
    <m/>
  </r>
  <r>
    <n v="19"/>
    <x v="5"/>
    <x v="1"/>
    <x v="18"/>
    <x v="8"/>
    <s v="PROD"/>
    <x v="6"/>
    <n v="458"/>
    <x v="18"/>
    <n v="10"/>
    <n v="10"/>
    <n v="0"/>
    <m/>
    <m/>
    <x v="1"/>
    <m/>
    <d v="1899-12-30T00:00:00"/>
    <m/>
  </r>
  <r>
    <n v="20"/>
    <x v="5"/>
    <x v="4"/>
    <x v="19"/>
    <x v="9"/>
    <s v="PROD"/>
    <x v="3"/>
    <n v="459"/>
    <x v="19"/>
    <n v="20"/>
    <n v="20"/>
    <n v="0"/>
    <s v="AB1234"/>
    <s v="SAP ERROR"/>
    <x v="4"/>
    <s v="CMM DONE"/>
    <d v="2025-09-05T00:00:00"/>
    <s v="OK"/>
  </r>
  <r>
    <n v="21"/>
    <x v="5"/>
    <x v="4"/>
    <x v="20"/>
    <x v="10"/>
    <s v="PROD"/>
    <x v="5"/>
    <n v="460"/>
    <x v="20"/>
    <n v="40"/>
    <n v="40"/>
    <n v="0"/>
    <s v="AB1235"/>
    <s v="NEXT OP PART MARKING"/>
    <x v="4"/>
    <s v="CMM DONE"/>
    <d v="2025-09-05T00:00:00"/>
    <s v="OK"/>
  </r>
  <r>
    <n v="22"/>
    <x v="6"/>
    <x v="4"/>
    <x v="21"/>
    <x v="11"/>
    <s v="PROD"/>
    <x v="6"/>
    <n v="461"/>
    <x v="21"/>
    <n v="12"/>
    <n v="12"/>
    <n v="0"/>
    <s v="AB1236"/>
    <s v="NEXT OP PART MARKING"/>
    <x v="4"/>
    <s v="CMM DONE"/>
    <d v="2025-09-05T00:00:00"/>
    <s v="DIMENSIONAL"/>
  </r>
  <r>
    <n v="23"/>
    <x v="6"/>
    <x v="4"/>
    <x v="22"/>
    <x v="10"/>
    <s v="PROD"/>
    <x v="5"/>
    <n v="462"/>
    <x v="22"/>
    <n v="12"/>
    <n v="10"/>
    <n v="2"/>
    <s v="AB1234"/>
    <s v="SAP ERROR"/>
    <x v="4"/>
    <s v="CMM DONE"/>
    <d v="2025-09-05T00:00:00"/>
    <s v="VISUAL"/>
  </r>
  <r>
    <n v="24"/>
    <x v="6"/>
    <x v="5"/>
    <x v="23"/>
    <x v="11"/>
    <s v="PROD"/>
    <x v="1"/>
    <n v="463"/>
    <x v="23"/>
    <n v="70"/>
    <n v="70"/>
    <n v="0"/>
    <s v="AB1234"/>
    <s v="DONE"/>
    <x v="5"/>
    <s v="CMM DONE"/>
    <d v="2025-09-06T00:00:00"/>
    <s v="OK"/>
  </r>
  <r>
    <n v="25"/>
    <x v="6"/>
    <x v="5"/>
    <x v="24"/>
    <x v="0"/>
    <s v="ASSEMBLY"/>
    <x v="4"/>
    <n v="464"/>
    <x v="24"/>
    <n v="10"/>
    <n v="10"/>
    <n v="0"/>
    <s v="AB1235"/>
    <s v="DONE"/>
    <x v="5"/>
    <s v="CMM DONE"/>
    <d v="2025-09-06T00:00:00"/>
    <s v="OK"/>
  </r>
  <r>
    <n v="26"/>
    <x v="6"/>
    <x v="6"/>
    <x v="25"/>
    <x v="1"/>
    <s v="PROD"/>
    <x v="1"/>
    <n v="465"/>
    <x v="25"/>
    <n v="15"/>
    <n v="12"/>
    <n v="3"/>
    <s v="AB1236"/>
    <s v="DONE"/>
    <x v="6"/>
    <s v="CMM DONE"/>
    <d v="2025-09-07T00:00:00"/>
    <s v="DIMENSIONAL"/>
  </r>
  <r>
    <n v="27"/>
    <x v="6"/>
    <x v="5"/>
    <x v="26"/>
    <x v="2"/>
    <s v="FAI"/>
    <x v="7"/>
    <n v="466"/>
    <x v="26"/>
    <n v="20"/>
    <n v="19"/>
    <n v="1"/>
    <s v="AB1234"/>
    <s v="NEXT OP PART MARKING"/>
    <x v="5"/>
    <s v="CMM DONE"/>
    <d v="2025-09-06T00:00:00"/>
    <s v="VISUAL"/>
  </r>
  <r>
    <n v="28"/>
    <x v="6"/>
    <x v="5"/>
    <x v="27"/>
    <x v="3"/>
    <s v="PROD"/>
    <x v="8"/>
    <n v="467"/>
    <x v="27"/>
    <n v="12"/>
    <n v="12"/>
    <n v="0"/>
    <s v="AB1235"/>
    <s v="NEXT OP PART MARKING"/>
    <x v="5"/>
    <s v="CMM DONE"/>
    <d v="2025-09-06T00:00:00"/>
    <s v="DIMENSIONAL"/>
  </r>
  <r>
    <n v="29"/>
    <x v="6"/>
    <x v="1"/>
    <x v="28"/>
    <x v="4"/>
    <s v="FAI"/>
    <x v="9"/>
    <n v="468"/>
    <x v="28"/>
    <n v="10"/>
    <n v="10"/>
    <n v="0"/>
    <m/>
    <m/>
    <x v="1"/>
    <m/>
    <d v="1899-12-30T00:00:00"/>
    <m/>
  </r>
  <r>
    <n v="30"/>
    <x v="6"/>
    <x v="6"/>
    <x v="29"/>
    <x v="5"/>
    <s v="FAI"/>
    <x v="2"/>
    <n v="469"/>
    <x v="29"/>
    <n v="20"/>
    <n v="20"/>
    <n v="0"/>
    <s v="AB1234"/>
    <s v="DONE"/>
    <x v="6"/>
    <s v="CMM DONE"/>
    <d v="2025-09-07T00:00:00"/>
    <s v="VISUAL"/>
  </r>
  <r>
    <n v="31"/>
    <x v="6"/>
    <x v="7"/>
    <x v="30"/>
    <x v="6"/>
    <s v="PROD"/>
    <x v="3"/>
    <n v="470"/>
    <x v="30"/>
    <n v="40"/>
    <n v="40"/>
    <n v="0"/>
    <s v="AB1237"/>
    <s v="DONE"/>
    <x v="7"/>
    <s v="CMM DONE"/>
    <d v="2025-09-08T00:00:00"/>
    <s v="VISUAL"/>
  </r>
  <r>
    <n v="32"/>
    <x v="6"/>
    <x v="1"/>
    <x v="31"/>
    <x v="7"/>
    <s v="PROD"/>
    <x v="4"/>
    <n v="471"/>
    <x v="31"/>
    <n v="12"/>
    <n v="12"/>
    <n v="0"/>
    <m/>
    <m/>
    <x v="1"/>
    <m/>
    <d v="1899-12-30T00:00:00"/>
    <m/>
  </r>
  <r>
    <n v="33"/>
    <x v="6"/>
    <x v="5"/>
    <x v="32"/>
    <x v="8"/>
    <s v="PROD"/>
    <x v="5"/>
    <n v="472"/>
    <x v="32"/>
    <n v="25"/>
    <n v="24"/>
    <n v="1"/>
    <s v="AB1235"/>
    <s v="DONE"/>
    <x v="5"/>
    <s v="CMM DONE"/>
    <d v="2025-09-06T00:00:00"/>
    <s v="OK"/>
  </r>
  <r>
    <n v="34"/>
    <x v="6"/>
    <x v="6"/>
    <x v="33"/>
    <x v="9"/>
    <s v="PROD"/>
    <x v="0"/>
    <n v="473"/>
    <x v="33"/>
    <n v="50"/>
    <n v="47"/>
    <n v="3"/>
    <s v="AB1236"/>
    <s v="DONE"/>
    <x v="6"/>
    <s v="CMM DONE"/>
    <d v="2025-09-07T00:00:00"/>
    <s v="DIMENSIONAL"/>
  </r>
  <r>
    <n v="35"/>
    <x v="6"/>
    <x v="1"/>
    <x v="34"/>
    <x v="1"/>
    <s v="PROD"/>
    <x v="2"/>
    <n v="474"/>
    <x v="34"/>
    <n v="10"/>
    <n v="10"/>
    <n v="0"/>
    <m/>
    <m/>
    <x v="1"/>
    <m/>
    <d v="1899-12-30T00:00:00"/>
    <m/>
  </r>
  <r>
    <n v="36"/>
    <x v="7"/>
    <x v="1"/>
    <x v="35"/>
    <x v="2"/>
    <s v="PROD"/>
    <x v="1"/>
    <n v="475"/>
    <x v="35"/>
    <n v="20"/>
    <n v="20"/>
    <n v="0"/>
    <m/>
    <m/>
    <x v="1"/>
    <m/>
    <d v="1899-12-30T00:00:00"/>
    <m/>
  </r>
  <r>
    <n v="37"/>
    <x v="7"/>
    <x v="6"/>
    <x v="36"/>
    <x v="3"/>
    <s v="PROD"/>
    <x v="0"/>
    <n v="476"/>
    <x v="36"/>
    <n v="40"/>
    <n v="40"/>
    <n v="0"/>
    <s v="AB1237"/>
    <s v="DONE"/>
    <x v="6"/>
    <s v="CMM DONE"/>
    <d v="2025-09-07T00:00:00"/>
    <s v="DIMENSIONAL"/>
  </r>
  <r>
    <n v="38"/>
    <x v="7"/>
    <x v="1"/>
    <x v="37"/>
    <x v="4"/>
    <s v="PROD"/>
    <x v="2"/>
    <n v="477"/>
    <x v="37"/>
    <n v="12"/>
    <n v="12"/>
    <n v="0"/>
    <m/>
    <m/>
    <x v="1"/>
    <m/>
    <d v="1899-12-30T00:00:00"/>
    <m/>
  </r>
  <r>
    <n v="39"/>
    <x v="7"/>
    <x v="1"/>
    <x v="38"/>
    <x v="8"/>
    <s v="PROD"/>
    <x v="3"/>
    <n v="478"/>
    <x v="38"/>
    <n v="25"/>
    <n v="25"/>
    <n v="0"/>
    <m/>
    <m/>
    <x v="1"/>
    <m/>
    <d v="1899-12-30T00:00:00"/>
    <m/>
  </r>
  <r>
    <n v="40"/>
    <x v="7"/>
    <x v="6"/>
    <x v="39"/>
    <x v="1"/>
    <s v="ASSEMBLY"/>
    <x v="4"/>
    <n v="479"/>
    <x v="39"/>
    <n v="12"/>
    <n v="11"/>
    <n v="1"/>
    <s v="AB1234"/>
    <s v="NEXT OP PART MARKING"/>
    <x v="1"/>
    <s v="CMM PENDING"/>
    <d v="2025-09-07T00:00:00"/>
    <s v="OK"/>
  </r>
  <r>
    <n v="41"/>
    <x v="8"/>
    <x v="1"/>
    <x v="40"/>
    <x v="3"/>
    <s v="PROD"/>
    <x v="4"/>
    <n v="480"/>
    <x v="40"/>
    <n v="25"/>
    <n v="25"/>
    <n v="0"/>
    <m/>
    <m/>
    <x v="1"/>
    <m/>
    <d v="1899-12-30T00:00:00"/>
    <m/>
  </r>
  <r>
    <n v="42"/>
    <x v="8"/>
    <x v="7"/>
    <x v="41"/>
    <x v="4"/>
    <s v="FAI"/>
    <x v="8"/>
    <n v="481"/>
    <x v="41"/>
    <n v="50"/>
    <n v="49"/>
    <n v="1"/>
    <s v="AB1236"/>
    <s v="DONE"/>
    <x v="7"/>
    <s v="CMM DONE"/>
    <d v="2025-09-08T00:00:00"/>
    <s v="VISUAL"/>
  </r>
  <r>
    <n v="43"/>
    <x v="8"/>
    <x v="7"/>
    <x v="42"/>
    <x v="8"/>
    <s v="PROD"/>
    <x v="9"/>
    <n v="482"/>
    <x v="42"/>
    <n v="10"/>
    <n v="10"/>
    <n v="0"/>
    <s v="AB1236"/>
    <s v="NEXT OP PART MARKING"/>
    <x v="7"/>
    <s v="CMM DONE"/>
    <d v="2025-09-08T00:00:00"/>
    <s v="DIMENSIONAL"/>
  </r>
  <r>
    <n v="44"/>
    <x v="8"/>
    <x v="8"/>
    <x v="43"/>
    <x v="9"/>
    <s v="PROD"/>
    <x v="2"/>
    <n v="483"/>
    <x v="43"/>
    <n v="20"/>
    <n v="20"/>
    <n v="0"/>
    <s v="AB1235"/>
    <s v="DONE"/>
    <x v="8"/>
    <s v="CMM DONE"/>
    <d v="2025-09-09T00:00:00"/>
    <s v="OK"/>
  </r>
  <r>
    <n v="45"/>
    <x v="8"/>
    <x v="8"/>
    <x v="44"/>
    <x v="10"/>
    <s v="ASSEMBLY"/>
    <x v="3"/>
    <n v="484"/>
    <x v="44"/>
    <n v="40"/>
    <n v="40"/>
    <n v="0"/>
    <s v="AB1236"/>
    <s v="DONE"/>
    <x v="8"/>
    <s v="CMM DONE"/>
    <d v="2025-09-09T00:00:00"/>
    <s v="OK"/>
  </r>
  <r>
    <n v="46"/>
    <x v="8"/>
    <x v="8"/>
    <x v="45"/>
    <x v="11"/>
    <s v="PROD"/>
    <x v="8"/>
    <n v="485"/>
    <x v="45"/>
    <n v="12"/>
    <n v="12"/>
    <n v="0"/>
    <s v="AB1234"/>
    <s v="NEXT OP PART MARKING"/>
    <x v="8"/>
    <s v="CMM DONE"/>
    <d v="2025-09-09T00:00:00"/>
    <s v="OK"/>
  </r>
  <r>
    <n v="47"/>
    <x v="8"/>
    <x v="1"/>
    <x v="46"/>
    <x v="10"/>
    <s v="FAI"/>
    <x v="9"/>
    <n v="486"/>
    <x v="46"/>
    <n v="12"/>
    <n v="10"/>
    <n v="2"/>
    <m/>
    <m/>
    <x v="1"/>
    <m/>
    <d v="1899-12-30T00:00:00"/>
    <m/>
  </r>
  <r>
    <n v="48"/>
    <x v="9"/>
    <x v="8"/>
    <x v="47"/>
    <x v="11"/>
    <s v="FAI"/>
    <x v="2"/>
    <n v="487"/>
    <x v="47"/>
    <n v="70"/>
    <n v="70"/>
    <n v="0"/>
    <s v="AB1237"/>
    <s v="DONE"/>
    <x v="8"/>
    <s v="CMM DONE"/>
    <d v="2025-09-09T00:00:00"/>
    <s v="OK"/>
  </r>
  <r>
    <n v="49"/>
    <x v="9"/>
    <x v="1"/>
    <x v="48"/>
    <x v="11"/>
    <s v="PROD"/>
    <x v="1"/>
    <n v="488"/>
    <x v="48"/>
    <n v="30"/>
    <n v="30"/>
    <n v="0"/>
    <m/>
    <m/>
    <x v="1"/>
    <m/>
    <d v="1899-12-30T00:00:00"/>
    <m/>
  </r>
  <r>
    <n v="50"/>
    <x v="9"/>
    <x v="8"/>
    <x v="49"/>
    <x v="12"/>
    <s v="ASSEMBLY"/>
    <x v="8"/>
    <n v="489"/>
    <x v="49"/>
    <n v="50"/>
    <n v="48"/>
    <n v="2"/>
    <s v="AB1234"/>
    <s v="DONE"/>
    <x v="8"/>
    <s v="CMM DONE"/>
    <d v="2025-09-09T00:00:00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3D23E-66E7-4094-BBA5-378BF474B4C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54" firstHeaderRow="0" firstDataRow="1" firstDataCol="4"/>
  <pivotFields count="21">
    <pivotField compact="0" outline="0" showAll="0" defaultSubtotal="0"/>
    <pivotField axis="axisRow" compact="0" numFmtId="14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ubtotalTop="0" showAll="0" defaultSubtotal="0"/>
    <pivotField axis="axisRow" compact="0" outline="0" showAll="0" defaultSubtotal="0">
      <items count="73">
        <item m="1" x="56"/>
        <item m="1" x="57"/>
        <item m="1" x="61"/>
        <item m="1" x="62"/>
        <item m="1" x="63"/>
        <item m="1" x="66"/>
        <item m="1" x="67"/>
        <item m="1" x="50"/>
        <item m="1" x="51"/>
        <item m="1" x="52"/>
        <item m="1" x="53"/>
        <item m="1" x="54"/>
        <item m="1" x="58"/>
        <item m="1" x="59"/>
        <item m="1" x="68"/>
        <item m="1" x="69"/>
        <item m="1" x="70"/>
        <item m="1" x="64"/>
        <item m="1" x="71"/>
        <item m="1" x="72"/>
        <item m="1" x="55"/>
        <item m="1" x="60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</items>
    </pivotField>
    <pivotField compact="0" outline="0" showAll="0" defaultSubtotal="0"/>
    <pivotField axis="axisRow" compact="0" outline="0" showAll="0" defaultSubtotal="0">
      <items count="10">
        <item x="0"/>
        <item x="4"/>
        <item x="5"/>
        <item x="3"/>
        <item x="6"/>
        <item x="2"/>
        <item x="1"/>
        <item x="7"/>
        <item x="8"/>
        <item x="9"/>
      </items>
    </pivotField>
    <pivotField compact="0" numFmtId="164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dragToRow="0" dragToCol="0" dragToPage="0" showAll="0" defaultSubtotal="0"/>
  </pivotFields>
  <rowFields count="4">
    <field x="4"/>
    <field x="3"/>
    <field x="1"/>
    <field x="6"/>
  </rowFields>
  <rowItems count="51">
    <i>
      <x/>
      <x v="23"/>
      <x/>
      <x/>
    </i>
    <i r="1">
      <x v="47"/>
      <x v="6"/>
      <x v="1"/>
    </i>
    <i>
      <x v="1"/>
      <x v="24"/>
      <x v="1"/>
      <x v="6"/>
    </i>
    <i r="1">
      <x v="33"/>
      <x v="3"/>
      <x v="5"/>
    </i>
    <i r="1">
      <x v="38"/>
      <x v="4"/>
      <x v="5"/>
    </i>
    <i r="1">
      <x v="48"/>
      <x v="6"/>
      <x v="6"/>
    </i>
    <i r="1">
      <x v="57"/>
      <x v="6"/>
      <x v="5"/>
    </i>
    <i r="1">
      <x v="62"/>
      <x v="7"/>
      <x v="1"/>
    </i>
    <i>
      <x v="2"/>
      <x v="25"/>
      <x v="1"/>
      <x/>
    </i>
    <i r="1">
      <x v="34"/>
      <x v="3"/>
      <x v="3"/>
    </i>
    <i r="1">
      <x v="49"/>
      <x v="6"/>
      <x v="7"/>
    </i>
    <i r="1">
      <x v="58"/>
      <x v="7"/>
      <x v="6"/>
    </i>
    <i>
      <x v="3"/>
      <x v="26"/>
      <x v="1"/>
      <x v="5"/>
    </i>
    <i r="1">
      <x v="35"/>
      <x v="3"/>
      <x v="1"/>
    </i>
    <i r="1">
      <x v="39"/>
      <x v="4"/>
      <x v="1"/>
    </i>
    <i r="1">
      <x v="50"/>
      <x v="6"/>
      <x v="8"/>
    </i>
    <i r="1">
      <x v="59"/>
      <x v="7"/>
      <x/>
    </i>
    <i r="1">
      <x v="63"/>
      <x v="8"/>
      <x v="1"/>
    </i>
    <i>
      <x v="4"/>
      <x v="27"/>
      <x v="2"/>
      <x v="3"/>
    </i>
    <i r="1">
      <x v="36"/>
      <x v="4"/>
      <x v="2"/>
    </i>
    <i r="1">
      <x v="40"/>
      <x v="4"/>
      <x v="2"/>
    </i>
    <i r="1">
      <x v="51"/>
      <x v="6"/>
      <x v="9"/>
    </i>
    <i r="1">
      <x v="60"/>
      <x v="7"/>
      <x v="5"/>
    </i>
    <i r="1">
      <x v="64"/>
      <x v="8"/>
      <x v="8"/>
    </i>
    <i>
      <x v="5"/>
      <x v="28"/>
      <x v="2"/>
      <x v="1"/>
    </i>
    <i r="1">
      <x v="52"/>
      <x v="6"/>
      <x v="5"/>
    </i>
    <i>
      <x v="6"/>
      <x v="29"/>
      <x v="2"/>
      <x v="2"/>
    </i>
    <i r="1">
      <x v="53"/>
      <x v="6"/>
      <x v="3"/>
    </i>
    <i>
      <x v="7"/>
      <x v="30"/>
      <x v="2"/>
      <x/>
    </i>
    <i r="1">
      <x v="54"/>
      <x v="6"/>
      <x v="1"/>
    </i>
    <i>
      <x v="8"/>
      <x v="31"/>
      <x v="2"/>
      <x v="4"/>
    </i>
    <i r="1">
      <x v="37"/>
      <x v="4"/>
      <x/>
    </i>
    <i r="1">
      <x v="41"/>
      <x v="5"/>
      <x v="4"/>
    </i>
    <i r="1">
      <x v="55"/>
      <x v="6"/>
      <x v="2"/>
    </i>
    <i r="1">
      <x v="61"/>
      <x v="7"/>
      <x v="3"/>
    </i>
    <i r="1">
      <x v="65"/>
      <x v="8"/>
      <x v="9"/>
    </i>
    <i>
      <x v="9"/>
      <x v="32"/>
      <x v="3"/>
      <x v="3"/>
    </i>
    <i r="1">
      <x v="42"/>
      <x v="5"/>
      <x v="3"/>
    </i>
    <i r="1">
      <x v="56"/>
      <x v="6"/>
      <x/>
    </i>
    <i r="1">
      <x v="66"/>
      <x v="8"/>
      <x v="5"/>
    </i>
    <i>
      <x v="10"/>
      <x v="44"/>
      <x v="6"/>
      <x v="4"/>
    </i>
    <i r="1">
      <x v="46"/>
      <x v="6"/>
      <x v="6"/>
    </i>
    <i r="1">
      <x v="68"/>
      <x v="8"/>
      <x v="8"/>
    </i>
    <i r="1">
      <x v="70"/>
      <x v="9"/>
      <x v="5"/>
    </i>
    <i r="1">
      <x v="71"/>
      <x v="9"/>
      <x v="6"/>
    </i>
    <i>
      <x v="11"/>
      <x v="43"/>
      <x v="5"/>
      <x v="2"/>
    </i>
    <i r="1">
      <x v="45"/>
      <x v="6"/>
      <x v="2"/>
    </i>
    <i r="1">
      <x v="67"/>
      <x v="8"/>
      <x v="3"/>
    </i>
    <i r="1">
      <x v="69"/>
      <x v="8"/>
      <x v="9"/>
    </i>
    <i>
      <x v="12"/>
      <x v="72"/>
      <x v="9"/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RICE" fld="8" baseField="0" baseItem="0" numFmtId="164"/>
    <dataField name="Sum of SO QN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7D5BB-E3EA-443A-9BEF-6912AC9AE3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I3:K12" firstHeaderRow="0" firstDataRow="1" firstDataCol="1"/>
  <pivotFields count="21">
    <pivotField compact="0" outline="0" showAll="0" defaultSubtotal="0"/>
    <pivotField compact="0" numFmtId="14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dataField="1" compact="0" numFmtId="165" outline="0" showAll="0" defaultSubtotal="0">
      <items count="50">
        <item x="0"/>
        <item x="10"/>
        <item x="4"/>
        <item x="18"/>
        <item x="22"/>
        <item x="24"/>
        <item x="28"/>
        <item x="34"/>
        <item x="42"/>
        <item x="46"/>
        <item x="15"/>
        <item x="39"/>
        <item x="1"/>
        <item x="3"/>
        <item x="13"/>
        <item x="7"/>
        <item x="21"/>
        <item x="25"/>
        <item x="27"/>
        <item x="31"/>
        <item x="37"/>
        <item x="45"/>
        <item x="2"/>
        <item x="26"/>
        <item x="11"/>
        <item x="5"/>
        <item x="19"/>
        <item x="29"/>
        <item x="35"/>
        <item x="43"/>
        <item x="8"/>
        <item x="32"/>
        <item x="16"/>
        <item x="14"/>
        <item x="38"/>
        <item x="40"/>
        <item x="48"/>
        <item x="12"/>
        <item x="6"/>
        <item x="20"/>
        <item x="30"/>
        <item x="36"/>
        <item x="44"/>
        <item x="9"/>
        <item x="33"/>
        <item x="17"/>
        <item x="49"/>
        <item x="41"/>
        <item x="23"/>
        <item x="4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0"/>
        <item x="2"/>
        <item x="3"/>
        <item x="4"/>
        <item x="5"/>
        <item x="6"/>
        <item x="7"/>
        <item x="8"/>
        <item h="1" x="1"/>
      </items>
    </pivotField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dragToRow="0" dragToCol="0" dragToPage="0" showAll="0" defaultSubtota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Daily SAP Value" fld="8" baseField="14" baseItem="1" numFmtId="165"/>
    <dataField name="Cumlative SAP Value" fld="8" showDataAs="runTotal" baseField="14" baseItem="1" numFmtId="165"/>
  </dataFields>
  <chartFormats count="1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1"/>
          </reference>
          <reference field="14" count="1" selected="0">
            <x v="4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1"/>
          </reference>
          <reference field="14" count="1" selected="0">
            <x v="5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14" count="1" selected="0">
            <x v="6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1"/>
          </reference>
          <reference field="1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613F8-FD60-4BB9-BC40-7576F1AC5503}" name="PivotTable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A3:F54" firstHeaderRow="0" firstDataRow="1" firstDataCol="3"/>
  <pivotFields count="21">
    <pivotField compact="0" outline="0" showAll="0" defaultSubtotal="0"/>
    <pivotField compact="0" numFmtId="14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>
      <items count="9">
        <item x="0"/>
        <item x="2"/>
        <item x="3"/>
        <item x="4"/>
        <item x="5"/>
        <item x="6"/>
        <item x="7"/>
        <item x="8"/>
        <item h="1" x="1"/>
      </items>
    </pivotField>
    <pivotField axis="axisRow" compact="0" numFmtId="1" outline="0" showAll="0" defaultSubtotal="0">
      <items count="73">
        <item m="1" x="56"/>
        <item m="1" x="57"/>
        <item m="1" x="61"/>
        <item m="1" x="62"/>
        <item m="1" x="63"/>
        <item m="1" x="66"/>
        <item m="1" x="67"/>
        <item m="1" x="50"/>
        <item m="1" x="51"/>
        <item m="1" x="52"/>
        <item m="1" x="53"/>
        <item m="1" x="54"/>
        <item m="1" x="58"/>
        <item m="1" x="59"/>
        <item m="1" x="68"/>
        <item m="1" x="69"/>
        <item m="1" x="70"/>
        <item m="1" x="64"/>
        <item m="1" x="71"/>
        <item m="1" x="72"/>
        <item m="1" x="55"/>
        <item m="1" x="60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</items>
    </pivotField>
    <pivotField compact="0" outline="0" showAll="0" defaultSubtotal="0"/>
    <pivotField axis="axisRow" compact="0" outline="0" showAll="0" defaultSubtotal="0">
      <items count="10">
        <item x="0"/>
        <item x="4"/>
        <item x="5"/>
        <item x="3"/>
        <item x="6"/>
        <item x="2"/>
        <item x="1"/>
        <item x="7"/>
        <item x="8"/>
        <item x="9"/>
      </items>
    </pivotField>
    <pivotField compact="0" numFmtId="164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9">
        <item x="0"/>
        <item x="2"/>
        <item x="3"/>
        <item x="4"/>
        <item x="5"/>
        <item x="6"/>
        <item x="7"/>
        <item x="8"/>
        <item x="1"/>
      </items>
    </pivotField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compact="0" outline="0" subtotalTop="0" dragToRow="0" dragToCol="0" dragToPage="0" showAll="0" defaultSubtotal="0"/>
  </pivotFields>
  <rowFields count="3">
    <field x="4"/>
    <field x="3"/>
    <field x="6"/>
  </rowFields>
  <rowItems count="51">
    <i>
      <x/>
      <x v="23"/>
      <x/>
    </i>
    <i r="1">
      <x v="47"/>
      <x v="1"/>
    </i>
    <i>
      <x v="1"/>
      <x v="24"/>
      <x v="6"/>
    </i>
    <i r="1">
      <x v="33"/>
      <x v="5"/>
    </i>
    <i r="1">
      <x v="38"/>
      <x v="5"/>
    </i>
    <i r="1">
      <x v="48"/>
      <x v="6"/>
    </i>
    <i r="1">
      <x v="57"/>
      <x v="5"/>
    </i>
    <i r="1">
      <x v="62"/>
      <x v="1"/>
    </i>
    <i>
      <x v="2"/>
      <x v="25"/>
      <x/>
    </i>
    <i r="1">
      <x v="34"/>
      <x v="3"/>
    </i>
    <i r="1">
      <x v="49"/>
      <x v="7"/>
    </i>
    <i r="1">
      <x v="58"/>
      <x v="6"/>
    </i>
    <i>
      <x v="3"/>
      <x v="26"/>
      <x v="5"/>
    </i>
    <i r="1">
      <x v="35"/>
      <x v="1"/>
    </i>
    <i r="1">
      <x v="39"/>
      <x v="1"/>
    </i>
    <i r="1">
      <x v="50"/>
      <x v="8"/>
    </i>
    <i r="1">
      <x v="59"/>
      <x/>
    </i>
    <i r="1">
      <x v="63"/>
      <x v="1"/>
    </i>
    <i>
      <x v="4"/>
      <x v="27"/>
      <x v="3"/>
    </i>
    <i r="1">
      <x v="36"/>
      <x v="2"/>
    </i>
    <i r="1">
      <x v="40"/>
      <x v="2"/>
    </i>
    <i r="1">
      <x v="51"/>
      <x v="9"/>
    </i>
    <i r="1">
      <x v="60"/>
      <x v="5"/>
    </i>
    <i r="1">
      <x v="64"/>
      <x v="8"/>
    </i>
    <i>
      <x v="5"/>
      <x v="28"/>
      <x v="1"/>
    </i>
    <i r="1">
      <x v="52"/>
      <x v="5"/>
    </i>
    <i>
      <x v="6"/>
      <x v="29"/>
      <x v="2"/>
    </i>
    <i r="1">
      <x v="53"/>
      <x v="3"/>
    </i>
    <i>
      <x v="7"/>
      <x v="30"/>
      <x/>
    </i>
    <i r="1">
      <x v="54"/>
      <x v="1"/>
    </i>
    <i>
      <x v="8"/>
      <x v="31"/>
      <x v="4"/>
    </i>
    <i r="1">
      <x v="37"/>
      <x/>
    </i>
    <i r="1">
      <x v="41"/>
      <x v="4"/>
    </i>
    <i r="1">
      <x v="55"/>
      <x v="2"/>
    </i>
    <i r="1">
      <x v="61"/>
      <x v="3"/>
    </i>
    <i r="1">
      <x v="65"/>
      <x v="9"/>
    </i>
    <i>
      <x v="9"/>
      <x v="32"/>
      <x v="3"/>
    </i>
    <i r="1">
      <x v="42"/>
      <x v="3"/>
    </i>
    <i r="1">
      <x v="56"/>
      <x/>
    </i>
    <i r="1">
      <x v="66"/>
      <x v="5"/>
    </i>
    <i>
      <x v="10"/>
      <x v="44"/>
      <x v="4"/>
    </i>
    <i r="1">
      <x v="46"/>
      <x v="6"/>
    </i>
    <i r="1">
      <x v="68"/>
      <x v="8"/>
    </i>
    <i r="1">
      <x v="70"/>
      <x v="5"/>
    </i>
    <i r="1">
      <x v="71"/>
      <x v="6"/>
    </i>
    <i>
      <x v="11"/>
      <x v="43"/>
      <x v="2"/>
    </i>
    <i r="1">
      <x v="45"/>
      <x v="2"/>
    </i>
    <i r="1">
      <x v="67"/>
      <x v="3"/>
    </i>
    <i r="1">
      <x v="69"/>
      <x v="9"/>
    </i>
    <i>
      <x v="12"/>
      <x v="72"/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 PRICE" fld="8" baseField="0" baseItem="0" numFmtId="165"/>
    <dataField name=" SO QNTYS" fld="9" baseField="6" baseItem="0"/>
    <dataField name=" FT OK QUANTITY %" fld="20" baseField="0" baseItem="0" numFmtId="10"/>
  </dataFields>
  <formats count="5">
    <format dxfId="8">
      <pivotArea field="4" grandRow="1" outline="0" axis="axisRow" fieldPosition="0">
        <references count="1">
          <reference field="4294967294" count="1" selected="0">
            <x v="2"/>
          </reference>
        </references>
      </pivotArea>
    </format>
    <format dxfId="7">
      <pivotArea outline="0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31CA7-CB86-4677-A646-CDF41292236D}" name="Table3" displayName="Table3" ref="A1:R51" totalsRowShown="0" headerRowDxfId="30" headerRowBorderDxfId="29" tableBorderDxfId="28" totalsRowBorderDxfId="27">
  <autoFilter ref="A1:R51" xr:uid="{00D31CA7-CB86-4677-A646-CDF41292236D}"/>
  <tableColumns count="18">
    <tableColumn id="1" xr3:uid="{0185988C-34D0-451F-9677-B83FDC650C61}" name="SL.NO" dataDxfId="26"/>
    <tableColumn id="2" xr3:uid="{EE89DA35-F924-409C-9D29-78813CC78638}" name="Inspection OFFER  Date" dataDxfId="25"/>
    <tableColumn id="15" xr3:uid="{A678DFBE-8A06-48EA-B013-DBE9A6043E6C}" name="Inspection START Date" dataDxfId="24"/>
    <tableColumn id="4" xr3:uid="{809433FE-1569-4B1E-88C3-8709B0FBFFC7}" name="S/O NUMBER" dataDxfId="23"/>
    <tableColumn id="5" xr3:uid="{6B40D0BB-8048-4FC5-A730-8397EA34C43E}" name="PART NO" dataDxfId="22"/>
    <tableColumn id="6" xr3:uid="{5AC1A64D-EA54-4470-B161-1596BA2E07A8}" name="BATCH" dataDxfId="21"/>
    <tableColumn id="8" xr3:uid="{88A49AB5-8583-4705-B987-4AF6AE7A48CA}" name="CUSTOMER" dataDxfId="20"/>
    <tableColumn id="9" xr3:uid="{7CF98A3B-BF89-4EE1-8959-9AD33F1DFF19}" name="UNIT PRICE" dataDxfId="19"/>
    <tableColumn id="10" xr3:uid="{F5677848-F13C-4126-951E-191E4D592895}" name="TOTAL PRICE" dataDxfId="18">
      <calculatedColumnFormula>H2*K2</calculatedColumnFormula>
    </tableColumn>
    <tableColumn id="12" xr3:uid="{3FD36863-A54C-48B5-8B2D-8CFD3BEAF7D0}" name="SO QNTY" dataDxfId="17"/>
    <tableColumn id="18" xr3:uid="{AD13BB8A-0781-4E40-B6B1-9735B5BAD16E}" name="ACCEPTED  QTY" dataDxfId="16"/>
    <tableColumn id="19" xr3:uid="{E0C0223E-6946-45BA-BA5E-A79C71B90278}" name="REWORK QTY" dataDxfId="15"/>
    <tableColumn id="20" xr3:uid="{53D591F5-F6C9-4249-A456-0A121398FAFE}" name="INSPECTOR ID" dataDxfId="14"/>
    <tableColumn id="21" xr3:uid="{BB43F9F8-EEAC-414E-A387-70E856E43D6E}" name="KIOSK/SAP DONE" dataDxfId="13"/>
    <tableColumn id="22" xr3:uid="{CBDA1A69-70D6-49CA-91BF-9B6451342BAC}" name="SAP  CLEARED" dataDxfId="12"/>
    <tableColumn id="23" xr3:uid="{6AB027CA-3827-48B2-97FF-81A3F3832703}" name="CMM STATUS" dataDxfId="11"/>
    <tableColumn id="24" xr3:uid="{00C32B5A-E0D8-4CB5-AC70-5CD3CD478391}" name="INSPECTION COMPLETED DATE" dataDxfId="10">
      <calculatedColumnFormula>C2</calculatedColumnFormula>
    </tableColumn>
    <tableColumn id="25" xr3:uid="{573F01F9-02B6-4A40-8A85-05B3DC52250C}" name="NC CATEGORY" dataDxfId="9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P__CLEARED" xr10:uid="{720430E0-47FB-4266-BDCC-A005FF5C06AF}" sourceName="SAP  CLEARED">
  <pivotTables>
    <pivotTable tabId="9" name="PivotTable7"/>
  </pivotTables>
  <state minimalRefreshVersion="6" lastRefreshVersion="6" pivotCacheId="1857988543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P  CLEARED" xr10:uid="{3E4D9527-068D-485A-B2E1-D51AC45E4A01}" cache="NativeTimeline_SAP__CLEARED" caption="SAP  CLEARED" showSelectionLabel="0" showTimeLevel="0" showHorizontalScrollbar="0" level="3" selectionLevel="3" scrollPosition="2025-09-01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4792-F256-486E-B40D-678144A1C807}">
  <sheetPr>
    <tabColor rgb="FFFFC000"/>
  </sheetPr>
  <dimension ref="C1:G15"/>
  <sheetViews>
    <sheetView tabSelected="1" topLeftCell="C1" workbookViewId="0">
      <selection activeCell="F19" sqref="F19"/>
    </sheetView>
  </sheetViews>
  <sheetFormatPr defaultRowHeight="14.4"/>
  <cols>
    <col min="4" max="4" width="40.109375" bestFit="1" customWidth="1"/>
    <col min="5" max="5" width="14.88671875" customWidth="1"/>
    <col min="6" max="6" width="19.44140625" customWidth="1"/>
    <col min="7" max="7" width="15.21875" customWidth="1"/>
  </cols>
  <sheetData>
    <row r="1" spans="3:7">
      <c r="C1" s="119" t="s">
        <v>137</v>
      </c>
      <c r="D1" s="119"/>
      <c r="E1" s="119"/>
      <c r="F1" s="119"/>
      <c r="G1" s="119"/>
    </row>
    <row r="2" spans="3:7">
      <c r="C2" s="119"/>
      <c r="D2" s="119"/>
      <c r="E2" s="119"/>
      <c r="F2" s="119"/>
      <c r="G2" s="119"/>
    </row>
    <row r="3" spans="3:7" ht="18">
      <c r="D3" s="120">
        <v>45908</v>
      </c>
      <c r="E3" s="8"/>
    </row>
    <row r="5" spans="3:7" ht="15.6">
      <c r="G5" s="13"/>
    </row>
    <row r="6" spans="3:7" ht="16.8">
      <c r="D6" s="9" t="s">
        <v>47</v>
      </c>
      <c r="E6" s="11">
        <f>COUNTIFS('DATA SOURCE'!C:C,D3)</f>
        <v>3</v>
      </c>
      <c r="F6" s="106" t="s">
        <v>53</v>
      </c>
      <c r="G6" s="108" t="s">
        <v>54</v>
      </c>
    </row>
    <row r="7" spans="3:7" ht="16.8">
      <c r="D7" s="10" t="s">
        <v>48</v>
      </c>
      <c r="E7" s="12">
        <v>50</v>
      </c>
      <c r="F7" s="107"/>
      <c r="G7" s="109"/>
    </row>
    <row r="8" spans="3:7" ht="16.8">
      <c r="D8" s="10" t="s">
        <v>49</v>
      </c>
      <c r="E8" s="14">
        <f>COUNTIFS('DATA SOURCE'!O:O, D3, 'DATA SOURCE'!N:N, "DONE") + COUNTIFS('DATA SOURCE'!O:O, D3, 'DATA SOURCE'!N:N, "NEXT OP PART MARKING")</f>
        <v>3</v>
      </c>
      <c r="F8" s="15">
        <f>SUMIFS('DATA SOURCE'!I:I,'DATA SOURCE'!O:O, D3, 'DATA SOURCE'!N:N, "DONE") + SUMIFS('DATA SOURCE'!I:I, 'DATA SOURCE'!O:O, D3, 'DATA SOURCE'!N:N, "NEXT OP PART MARKING")</f>
        <v>47189</v>
      </c>
      <c r="G8" s="110">
        <f>F8+F9+F10</f>
        <v>47189</v>
      </c>
    </row>
    <row r="9" spans="3:7" ht="16.8">
      <c r="D9" s="9" t="s">
        <v>46</v>
      </c>
      <c r="E9" s="14">
        <f>COUNTIFS('DATA SOURCE'!B:B, D3, 'DATA SOURCE'!R:R, "CMM PENDING")</f>
        <v>0</v>
      </c>
      <c r="F9" s="15">
        <f>SUMIFS('DATA SOURCE'!I:I, 'DATA SOURCE'!B:B, D3, 'DATA SOURCE'!P:P, "CMM PENDING")</f>
        <v>0</v>
      </c>
      <c r="G9" s="110"/>
    </row>
    <row r="10" spans="3:7" ht="16.8">
      <c r="D10" s="10" t="s">
        <v>39</v>
      </c>
      <c r="E10" s="14">
        <f>COUNTIFS('DATA SOURCE'!B:B, D3, 'DATA SOURCE'!N:N, "SAP ERROR", 'DATA SOURCE'!O:O, "")</f>
        <v>0</v>
      </c>
      <c r="F10" s="15">
        <f>SUMIFS('DATA SOURCE'!I:I, 'DATA SOURCE'!B:B, D3,'DATA SOURCE'!N:N, "SAP ERROR", 'DATA SOURCE'!O:O,  "")</f>
        <v>0</v>
      </c>
      <c r="G10" s="110"/>
    </row>
    <row r="11" spans="3:7" ht="16.8">
      <c r="D11" s="10" t="s">
        <v>50</v>
      </c>
      <c r="E11" s="14">
        <f>COUNTIFS('DATA SOURCE'!C:C, D3,'DATA SOURCE'!R:R, "DIMENSIONAL") + COUNTIFS('DATA SOURCE'!C:C, D3,'DATA SOURCE'!R:R, "VISUAL")</f>
        <v>3</v>
      </c>
      <c r="F11" s="15">
        <f>SUMIFS('DATA SOURCE'!I:I, 'DATA SOURCE'!C:C, D3, 'DATA SOURCE'!R:R, "DIMENSIONAL") + SUMIFS('DATA SOURCE'!I:I, 'DATA SOURCE'!C:C, D3, 'DATA SOURCE'!R:R, "VISUAL")</f>
        <v>47189</v>
      </c>
      <c r="G11" s="110"/>
    </row>
    <row r="12" spans="3:7" ht="16.8">
      <c r="D12" s="111"/>
      <c r="E12" s="112"/>
      <c r="F12" s="112"/>
      <c r="G12" s="112"/>
    </row>
    <row r="13" spans="3:7" ht="16.8" customHeight="1">
      <c r="D13" s="10" t="s">
        <v>51</v>
      </c>
      <c r="E13" s="17">
        <f>COUNTIFS('DATA SOURCE'!B:B,"&lt;="&amp;D3,'DATA SOURCE'!C:C,"")</f>
        <v>17</v>
      </c>
      <c r="F13" s="15">
        <f>SUMIFS('DATA SOURCE'!$I:$I, 'DATA SOURCE'!$C:$C, "", 'DATA SOURCE'!$B:$B, "&lt;" &amp; $D$3)</f>
        <v>120455</v>
      </c>
      <c r="G13" s="113">
        <f>F13+F14+F15</f>
        <v>210944</v>
      </c>
    </row>
    <row r="14" spans="3:7" ht="16.8" customHeight="1">
      <c r="D14" s="10" t="s">
        <v>55</v>
      </c>
      <c r="E14" s="17">
        <f>COUNTIFS('DATA SOURCE'!B:B, "&lt;="&amp;(D3-3),'DATA SOURCE'!C:C, "")</f>
        <v>9</v>
      </c>
      <c r="F14" s="97">
        <f>SUMIFS('DATA SOURCE'!$I:$I, 'DATA SOURCE'!$C:$C, "", 'DATA SOURCE'!$B:$B, "&lt;" &amp; $D$3-3)</f>
        <v>73629</v>
      </c>
      <c r="G14" s="113"/>
    </row>
    <row r="15" spans="3:7" ht="16.8" customHeight="1">
      <c r="D15" s="10" t="s">
        <v>52</v>
      </c>
      <c r="E15" s="12">
        <f>COUNTIFS('DATA SOURCE'!B:B, D3)</f>
        <v>7</v>
      </c>
      <c r="F15" s="98">
        <f>SUMIFS('DATA SOURCE'!$I:$I, 'DATA SOURCE'!$C:$C, "", 'DATA SOURCE'!B:$B, $D$3)</f>
        <v>16860</v>
      </c>
      <c r="G15" s="113"/>
    </row>
  </sheetData>
  <mergeCells count="6">
    <mergeCell ref="C1:G2"/>
    <mergeCell ref="F6:F7"/>
    <mergeCell ref="G6:G7"/>
    <mergeCell ref="G8:G11"/>
    <mergeCell ref="D12:G12"/>
    <mergeCell ref="G13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478F-7B0E-484A-A7E2-8A9BC798B9A0}">
  <sheetPr>
    <tabColor rgb="FFC00000"/>
  </sheetPr>
  <dimension ref="A2:AS13"/>
  <sheetViews>
    <sheetView zoomScale="85" zoomScaleNormal="85" workbookViewId="0">
      <pane xSplit="2" topLeftCell="AD1" activePane="topRight" state="frozen"/>
      <selection pane="topRight" activeCell="AK3" sqref="AK3"/>
    </sheetView>
  </sheetViews>
  <sheetFormatPr defaultRowHeight="14.4"/>
  <cols>
    <col min="3" max="6" width="11.6640625" customWidth="1"/>
    <col min="7" max="7" width="12.33203125" customWidth="1"/>
    <col min="8" max="32" width="11.6640625" customWidth="1"/>
    <col min="33" max="33" width="18.109375" bestFit="1" customWidth="1"/>
    <col min="34" max="34" width="16.6640625" bestFit="1" customWidth="1"/>
    <col min="35" max="35" width="23.44140625" bestFit="1" customWidth="1"/>
    <col min="39" max="39" width="17.88671875" bestFit="1" customWidth="1"/>
    <col min="40" max="40" width="17.88671875" customWidth="1"/>
    <col min="41" max="41" width="23.21875" bestFit="1" customWidth="1"/>
  </cols>
  <sheetData>
    <row r="2" spans="1:45">
      <c r="A2" s="53" t="s">
        <v>68</v>
      </c>
      <c r="B2" s="53" t="s">
        <v>69</v>
      </c>
      <c r="C2" s="37">
        <v>45901</v>
      </c>
      <c r="D2" s="37">
        <v>45902</v>
      </c>
      <c r="E2" s="37">
        <v>45903</v>
      </c>
      <c r="F2" s="37">
        <v>45904</v>
      </c>
      <c r="G2" s="37">
        <v>45905</v>
      </c>
      <c r="H2" s="37">
        <v>45906</v>
      </c>
      <c r="I2" s="37">
        <v>45907</v>
      </c>
      <c r="J2" s="37">
        <v>45908</v>
      </c>
      <c r="K2" s="37">
        <v>45909</v>
      </c>
      <c r="L2" s="37">
        <v>45910</v>
      </c>
      <c r="M2" s="37">
        <v>45911</v>
      </c>
      <c r="N2" s="37">
        <v>45912</v>
      </c>
      <c r="O2" s="37">
        <v>45913</v>
      </c>
      <c r="P2" s="37">
        <v>45914</v>
      </c>
      <c r="Q2" s="37">
        <v>45915</v>
      </c>
      <c r="R2" s="37">
        <v>45916</v>
      </c>
      <c r="S2" s="37">
        <v>45917</v>
      </c>
      <c r="T2" s="37">
        <v>45918</v>
      </c>
      <c r="U2" s="37">
        <v>45919</v>
      </c>
      <c r="V2" s="37">
        <v>45920</v>
      </c>
      <c r="W2" s="37">
        <v>45921</v>
      </c>
      <c r="X2" s="37">
        <v>45922</v>
      </c>
      <c r="Y2" s="37">
        <v>45923</v>
      </c>
      <c r="Z2" s="37">
        <v>45924</v>
      </c>
      <c r="AA2" s="37">
        <v>45925</v>
      </c>
      <c r="AB2" s="37">
        <v>45926</v>
      </c>
      <c r="AC2" s="37">
        <v>45927</v>
      </c>
      <c r="AD2" s="37">
        <v>45928</v>
      </c>
      <c r="AE2" s="37">
        <v>45929</v>
      </c>
      <c r="AF2" s="37">
        <v>45930</v>
      </c>
      <c r="AG2" s="53" t="s">
        <v>70</v>
      </c>
      <c r="AH2" s="53" t="s">
        <v>71</v>
      </c>
      <c r="AI2" s="53" t="s">
        <v>72</v>
      </c>
    </row>
    <row r="3" spans="1:45" ht="15.6">
      <c r="A3" s="77" t="s">
        <v>64</v>
      </c>
      <c r="B3" s="81" t="s">
        <v>60</v>
      </c>
      <c r="C3" s="69">
        <f>COUNTIFS('DATA SOURCE'!$M:$M, "AB1234", 'DATA SOURCE'!$Q:$Q, C$2)</f>
        <v>2</v>
      </c>
      <c r="D3" s="38">
        <f>COUNTIFS('DATA SOURCE'!$M:$M, "AB1234", 'DATA SOURCE'!$Q:$Q, D$2)</f>
        <v>0</v>
      </c>
      <c r="E3" s="38">
        <f>COUNTIFS('DATA SOURCE'!$M:$M, "AB1234", 'DATA SOURCE'!$Q:$Q, E$2)</f>
        <v>1</v>
      </c>
      <c r="F3" s="38">
        <f>COUNTIFS('DATA SOURCE'!$M:$M, "AB1234", 'DATA SOURCE'!$Q:$Q, F$2)</f>
        <v>0</v>
      </c>
      <c r="G3" s="38">
        <f>COUNTIFS('DATA SOURCE'!$M:$M, "AB1234", 'DATA SOURCE'!$Q:$Q, G$2)</f>
        <v>2</v>
      </c>
      <c r="H3" s="38">
        <f>COUNTIFS('DATA SOURCE'!$M:$M, "AB1234", 'DATA SOURCE'!$Q:$Q, H$2)</f>
        <v>2</v>
      </c>
      <c r="I3" s="38">
        <f>COUNTIFS('DATA SOURCE'!$M:$M, "AB1234", 'DATA SOURCE'!$Q:$Q, I$2)</f>
        <v>2</v>
      </c>
      <c r="J3" s="38">
        <f>COUNTIFS('DATA SOURCE'!$M:$M, "AB1234", 'DATA SOURCE'!$Q:$Q, J$2)</f>
        <v>0</v>
      </c>
      <c r="K3" s="38">
        <f>COUNTIFS('DATA SOURCE'!$M:$M, "AB1234", 'DATA SOURCE'!$Q:$Q, K$2)</f>
        <v>2</v>
      </c>
      <c r="L3" s="38">
        <f>COUNTIFS('DATA SOURCE'!$M:$M, "AB1234", 'DATA SOURCE'!$Q:$Q, L$2)</f>
        <v>0</v>
      </c>
      <c r="M3" s="38">
        <f>COUNTIFS('DATA SOURCE'!$M:$M, "AB1234", 'DATA SOURCE'!$Q:$Q, M$2)</f>
        <v>0</v>
      </c>
      <c r="N3" s="38">
        <f>COUNTIFS('DATA SOURCE'!$M:$M, "AB1234", 'DATA SOURCE'!$Q:$Q, N$2)</f>
        <v>0</v>
      </c>
      <c r="O3" s="38">
        <f>COUNTIFS('DATA SOURCE'!$M:$M, "AB1234", 'DATA SOURCE'!$Q:$Q, O$2)</f>
        <v>0</v>
      </c>
      <c r="P3" s="38">
        <f>COUNTIFS('DATA SOURCE'!$M:$M, "AB1234", 'DATA SOURCE'!$Q:$Q, P$2)</f>
        <v>0</v>
      </c>
      <c r="Q3" s="38">
        <f>COUNTIFS('DATA SOURCE'!$M:$M, "AB1234", 'DATA SOURCE'!$Q:$Q, Q$2)</f>
        <v>0</v>
      </c>
      <c r="R3" s="38">
        <f>COUNTIFS('DATA SOURCE'!$M:$M, "AB1234", 'DATA SOURCE'!$Q:$Q, R$2)</f>
        <v>0</v>
      </c>
      <c r="S3" s="38">
        <f>COUNTIFS('DATA SOURCE'!$M:$M, "AB1234", 'DATA SOURCE'!$Q:$Q, S$2)</f>
        <v>0</v>
      </c>
      <c r="T3" s="38">
        <f>COUNTIFS('DATA SOURCE'!$M:$M, "AB1234", 'DATA SOURCE'!$Q:$Q, T$2)</f>
        <v>0</v>
      </c>
      <c r="U3" s="38">
        <f>COUNTIFS('DATA SOURCE'!$M:$M, "AB1234", 'DATA SOURCE'!$Q:$Q, U$2)</f>
        <v>0</v>
      </c>
      <c r="V3" s="38">
        <f>COUNTIFS('DATA SOURCE'!$M:$M, "AB1234", 'DATA SOURCE'!$Q:$Q, V$2)</f>
        <v>0</v>
      </c>
      <c r="W3" s="38">
        <f>COUNTIFS('DATA SOURCE'!$M:$M, "AB1234", 'DATA SOURCE'!$Q:$Q, W$2)</f>
        <v>0</v>
      </c>
      <c r="X3" s="38">
        <f>COUNTIFS('DATA SOURCE'!$M:$M, "AB1234", 'DATA SOURCE'!$Q:$Q, X$2)</f>
        <v>0</v>
      </c>
      <c r="Y3" s="38">
        <f>COUNTIFS('DATA SOURCE'!$M:$M, "AB1234", 'DATA SOURCE'!$Q:$Q, Y$2)</f>
        <v>0</v>
      </c>
      <c r="Z3" s="38">
        <f>COUNTIFS('DATA SOURCE'!$M:$M, "AB1234", 'DATA SOURCE'!$Q:$Q, Z$2)</f>
        <v>0</v>
      </c>
      <c r="AA3" s="38">
        <f>COUNTIFS('DATA SOURCE'!$M:$M, "AB1234", 'DATA SOURCE'!$Q:$Q, AA$2)</f>
        <v>0</v>
      </c>
      <c r="AB3" s="38">
        <f>COUNTIFS('DATA SOURCE'!$M:$M, "AB1234", 'DATA SOURCE'!$Q:$Q, AB$2)</f>
        <v>0</v>
      </c>
      <c r="AC3" s="38">
        <f>COUNTIFS('DATA SOURCE'!$M:$M, "AB1234", 'DATA SOURCE'!$Q:$Q, AC$2)</f>
        <v>0</v>
      </c>
      <c r="AD3" s="38">
        <f>COUNTIFS('DATA SOURCE'!$M:$M, "AB1234", 'DATA SOURCE'!$Q:$Q, AD$2)</f>
        <v>0</v>
      </c>
      <c r="AE3" s="38">
        <f>COUNTIFS('DATA SOURCE'!$M:$M, "AB1234", 'DATA SOURCE'!$Q:$Q, AE$2)</f>
        <v>0</v>
      </c>
      <c r="AF3" s="44">
        <f>COUNTIFS('DATA SOURCE'!$M:$M, "AB1234", 'DATA SOURCE'!$Q:$Q, AF$2)</f>
        <v>0</v>
      </c>
      <c r="AG3" s="61">
        <f>SUM(C3:AF3)</f>
        <v>11</v>
      </c>
      <c r="AH3" s="100">
        <f>SUM(C4:AF4)</f>
        <v>131237</v>
      </c>
      <c r="AI3" s="54">
        <f>AH3/20000000</f>
        <v>6.5618500000000001E-3</v>
      </c>
      <c r="AR3" s="114" t="s">
        <v>75</v>
      </c>
      <c r="AS3" s="115"/>
    </row>
    <row r="4" spans="1:45" ht="15.6">
      <c r="A4" s="77"/>
      <c r="B4" s="81"/>
      <c r="C4" s="70">
        <f>SUMIFS('DATA SOURCE'!$I:$I, 'DATA SOURCE'!$Q:$Q, C$2,'DATA SOURCE'!$M:$M, "AB1234")</f>
        <v>14072</v>
      </c>
      <c r="D4" s="39">
        <f>SUMIFS('DATA SOURCE'!$I:$I, 'DATA SOURCE'!$Q:$Q, D$2,'DATA SOURCE'!$M:$M, "AB1234")</f>
        <v>0</v>
      </c>
      <c r="E4" s="39">
        <f>SUMIFS('DATA SOURCE'!$I:$I, 'DATA SOURCE'!$Q:$Q, E$2,'DATA SOURCE'!$M:$M, "AB1234")</f>
        <v>18160</v>
      </c>
      <c r="F4" s="39">
        <f>SUMIFS('DATA SOURCE'!$I:$I, 'DATA SOURCE'!$Q:$Q, F$2,'DATA SOURCE'!$M:$M, "AB1234")</f>
        <v>0</v>
      </c>
      <c r="G4" s="39">
        <f>SUMIFS('DATA SOURCE'!$I:$I, 'DATA SOURCE'!$Q:$Q, G$2,'DATA SOURCE'!$M:$M, "AB1234")</f>
        <v>13800</v>
      </c>
      <c r="H4" s="39">
        <f>SUMIFS('DATA SOURCE'!$I:$I, 'DATA SOURCE'!$Q:$Q, H$2,'DATA SOURCE'!$M:$M, "AB1234")</f>
        <v>41264</v>
      </c>
      <c r="I4" s="39">
        <f>SUMIFS('DATA SOURCE'!$I:$I, 'DATA SOURCE'!$Q:$Q, I$2,'DATA SOURCE'!$M:$M, "AB1234")</f>
        <v>14649</v>
      </c>
      <c r="J4" s="39">
        <f>SUMIFS('DATA SOURCE'!$I:$I, 'DATA SOURCE'!$Q:$Q, J$2,'DATA SOURCE'!$M:$M, "AB1234")</f>
        <v>0</v>
      </c>
      <c r="K4" s="39">
        <f>SUMIFS('DATA SOURCE'!$I:$I, 'DATA SOURCE'!$Q:$Q, K$2,'DATA SOURCE'!$M:$M, "AB1234")</f>
        <v>29292</v>
      </c>
      <c r="L4" s="39">
        <f>SUMIFS('DATA SOURCE'!$I:$I, 'DATA SOURCE'!$Q:$Q, L$2,'DATA SOURCE'!$M:$M, "AB1234")</f>
        <v>0</v>
      </c>
      <c r="M4" s="39">
        <f>SUMIFS('DATA SOURCE'!$I:$I, 'DATA SOURCE'!$Q:$Q, M$2,'DATA SOURCE'!$M:$M, "AB1234")</f>
        <v>0</v>
      </c>
      <c r="N4" s="39">
        <f>SUMIFS('DATA SOURCE'!$I:$I, 'DATA SOURCE'!$Q:$Q, N$2,'DATA SOURCE'!$M:$M, "AB1234")</f>
        <v>0</v>
      </c>
      <c r="O4" s="39">
        <f>SUMIFS('DATA SOURCE'!$I:$I, 'DATA SOURCE'!$Q:$Q, O$2,'DATA SOURCE'!$M:$M, "AB1234")</f>
        <v>0</v>
      </c>
      <c r="P4" s="39">
        <f>SUMIFS('DATA SOURCE'!$I:$I, 'DATA SOURCE'!$Q:$Q, P$2,'DATA SOURCE'!$M:$M, "AB1234")</f>
        <v>0</v>
      </c>
      <c r="Q4" s="39">
        <f>SUMIFS('DATA SOURCE'!$I:$I, 'DATA SOURCE'!$Q:$Q, Q$2,'DATA SOURCE'!$M:$M, "AB1234")</f>
        <v>0</v>
      </c>
      <c r="R4" s="39">
        <f>SUMIFS('DATA SOURCE'!$I:$I, 'DATA SOURCE'!$Q:$Q, R$2,'DATA SOURCE'!$M:$M, "AB1234")</f>
        <v>0</v>
      </c>
      <c r="S4" s="39">
        <f>SUMIFS('DATA SOURCE'!$I:$I, 'DATA SOURCE'!$Q:$Q, S$2,'DATA SOURCE'!$M:$M, "AB1234")</f>
        <v>0</v>
      </c>
      <c r="T4" s="39">
        <f>SUMIFS('DATA SOURCE'!$I:$I, 'DATA SOURCE'!$Q:$Q, T$2,'DATA SOURCE'!$M:$M, "AB1234")</f>
        <v>0</v>
      </c>
      <c r="U4" s="39">
        <f>SUMIFS('DATA SOURCE'!$I:$I, 'DATA SOURCE'!$Q:$Q, U$2,'DATA SOURCE'!$M:$M, "AB1234")</f>
        <v>0</v>
      </c>
      <c r="V4" s="39">
        <f>SUMIFS('DATA SOURCE'!$I:$I, 'DATA SOURCE'!$Q:$Q, V$2,'DATA SOURCE'!$M:$M, "AB1234")</f>
        <v>0</v>
      </c>
      <c r="W4" s="39">
        <f>SUMIFS('DATA SOURCE'!$I:$I, 'DATA SOURCE'!$Q:$Q, W$2,'DATA SOURCE'!$M:$M, "AB1234")</f>
        <v>0</v>
      </c>
      <c r="X4" s="39">
        <f>SUMIFS('DATA SOURCE'!$I:$I, 'DATA SOURCE'!$Q:$Q, X$2,'DATA SOURCE'!$M:$M, "AB1234")</f>
        <v>0</v>
      </c>
      <c r="Y4" s="39">
        <f>SUMIFS('DATA SOURCE'!$I:$I, 'DATA SOURCE'!$Q:$Q, Y$2,'DATA SOURCE'!$M:$M, "AB1234")</f>
        <v>0</v>
      </c>
      <c r="Z4" s="39">
        <f>SUMIFS('DATA SOURCE'!$I:$I, 'DATA SOURCE'!$Q:$Q, Z$2,'DATA SOURCE'!$M:$M, "AB1234")</f>
        <v>0</v>
      </c>
      <c r="AA4" s="39">
        <f>SUMIFS('DATA SOURCE'!$I:$I, 'DATA SOURCE'!$Q:$Q, AA$2,'DATA SOURCE'!$M:$M, "AB1234")</f>
        <v>0</v>
      </c>
      <c r="AB4" s="39">
        <f>SUMIFS('DATA SOURCE'!$I:$I, 'DATA SOURCE'!$Q:$Q, AB$2,'DATA SOURCE'!$M:$M, "AB1234")</f>
        <v>0</v>
      </c>
      <c r="AC4" s="39">
        <f>SUMIFS('DATA SOURCE'!$I:$I, 'DATA SOURCE'!$Q:$Q, AC$2,'DATA SOURCE'!$M:$M, "AB1234")</f>
        <v>0</v>
      </c>
      <c r="AD4" s="39">
        <f>SUMIFS('DATA SOURCE'!$I:$I, 'DATA SOURCE'!$Q:$Q, AD$2,'DATA SOURCE'!$M:$M, "AB1234")</f>
        <v>0</v>
      </c>
      <c r="AE4" s="39">
        <f>SUMIFS('DATA SOURCE'!$I:$I, 'DATA SOURCE'!$Q:$Q, AE$2,'DATA SOURCE'!$M:$M, "AB1234")</f>
        <v>0</v>
      </c>
      <c r="AF4" s="45">
        <f>SUMIFS('DATA SOURCE'!$I:$I, 'DATA SOURCE'!$Q:$Q, AF$2,'DATA SOURCE'!$M:$M, "AB1234")</f>
        <v>0</v>
      </c>
      <c r="AG4" s="62"/>
      <c r="AH4" s="101"/>
      <c r="AI4" s="55"/>
      <c r="AK4" s="86" t="s">
        <v>68</v>
      </c>
      <c r="AL4" s="86" t="s">
        <v>69</v>
      </c>
      <c r="AM4" s="86" t="s">
        <v>70</v>
      </c>
      <c r="AN4" s="87" t="s">
        <v>71</v>
      </c>
      <c r="AO4" s="86" t="s">
        <v>72</v>
      </c>
      <c r="AR4" s="115"/>
      <c r="AS4" s="115"/>
    </row>
    <row r="5" spans="1:45" ht="15.6">
      <c r="A5" s="78" t="s">
        <v>65</v>
      </c>
      <c r="B5" s="78" t="s">
        <v>61</v>
      </c>
      <c r="C5" s="71">
        <f>COUNTIFS('DATA SOURCE'!$M:$M, "AB1235", 'DATA SOURCE'!$Q:$Q, C$2)</f>
        <v>2</v>
      </c>
      <c r="D5" s="71">
        <f>COUNTIFS('DATA SOURCE'!$M:$M, "AB1235", 'DATA SOURCE'!$Q:$Q, D$2)</f>
        <v>0</v>
      </c>
      <c r="E5" s="71">
        <f>COUNTIFS('DATA SOURCE'!$M:$M, "AB1235", 'DATA SOURCE'!$Q:$Q, E$2)</f>
        <v>0</v>
      </c>
      <c r="F5" s="71">
        <f>COUNTIFS('DATA SOURCE'!$M:$M, "AB1235", 'DATA SOURCE'!$Q:$Q, F$2)</f>
        <v>0</v>
      </c>
      <c r="G5" s="71">
        <f>COUNTIFS('DATA SOURCE'!$M:$M, "AB1235", 'DATA SOURCE'!$Q:$Q, G$2)</f>
        <v>1</v>
      </c>
      <c r="H5" s="71">
        <f>COUNTIFS('DATA SOURCE'!$M:$M, "AB1235", 'DATA SOURCE'!$Q:$Q, H$2)</f>
        <v>3</v>
      </c>
      <c r="I5" s="71">
        <f>COUNTIFS('DATA SOURCE'!$M:$M, "AB1235", 'DATA SOURCE'!$Q:$Q, I$2)</f>
        <v>0</v>
      </c>
      <c r="J5" s="71">
        <f>COUNTIFS('DATA SOURCE'!$M:$M, "AB1235", 'DATA SOURCE'!$Q:$Q, J$2)</f>
        <v>0</v>
      </c>
      <c r="K5" s="71">
        <f>COUNTIFS('DATA SOURCE'!$M:$M, "AB1235", 'DATA SOURCE'!$Q:$Q, K$2)</f>
        <v>1</v>
      </c>
      <c r="L5" s="71">
        <f>COUNTIFS('DATA SOURCE'!$M:$M, "AB1235", 'DATA SOURCE'!$Q:$Q, L$2)</f>
        <v>0</v>
      </c>
      <c r="M5" s="71">
        <f>COUNTIFS('DATA SOURCE'!$M:$M, "AB1235", 'DATA SOURCE'!$Q:$Q, M$2)</f>
        <v>0</v>
      </c>
      <c r="N5" s="71">
        <f>COUNTIFS('DATA SOURCE'!$M:$M, "AB1235", 'DATA SOURCE'!$Q:$Q, N$2)</f>
        <v>0</v>
      </c>
      <c r="O5" s="71">
        <f>COUNTIFS('DATA SOURCE'!$M:$M, "AB1235", 'DATA SOURCE'!$Q:$Q, O$2)</f>
        <v>0</v>
      </c>
      <c r="P5" s="71">
        <f>COUNTIFS('DATA SOURCE'!$M:$M, "AB1235", 'DATA SOURCE'!$Q:$Q, P$2)</f>
        <v>0</v>
      </c>
      <c r="Q5" s="71">
        <f>COUNTIFS('DATA SOURCE'!$M:$M, "AB1235", 'DATA SOURCE'!$Q:$Q, Q$2)</f>
        <v>0</v>
      </c>
      <c r="R5" s="71">
        <f>COUNTIFS('DATA SOURCE'!$M:$M, "AB1235", 'DATA SOURCE'!$Q:$Q, R$2)</f>
        <v>0</v>
      </c>
      <c r="S5" s="71">
        <f>COUNTIFS('DATA SOURCE'!$M:$M, "AB1235", 'DATA SOURCE'!$Q:$Q, S$2)</f>
        <v>0</v>
      </c>
      <c r="T5" s="71">
        <f>COUNTIFS('DATA SOURCE'!$M:$M, "AB1235", 'DATA SOURCE'!$Q:$Q, T$2)</f>
        <v>0</v>
      </c>
      <c r="U5" s="71">
        <f>COUNTIFS('DATA SOURCE'!$M:$M, "AB1235", 'DATA SOURCE'!$Q:$Q, U$2)</f>
        <v>0</v>
      </c>
      <c r="V5" s="71">
        <f>COUNTIFS('DATA SOURCE'!$M:$M, "AB1235", 'DATA SOURCE'!$Q:$Q, V$2)</f>
        <v>0</v>
      </c>
      <c r="W5" s="71">
        <f>COUNTIFS('DATA SOURCE'!$M:$M, "AB1235", 'DATA SOURCE'!$Q:$Q, W$2)</f>
        <v>0</v>
      </c>
      <c r="X5" s="71">
        <f>COUNTIFS('DATA SOURCE'!$M:$M, "AB1235", 'DATA SOURCE'!$Q:$Q, X$2)</f>
        <v>0</v>
      </c>
      <c r="Y5" s="71">
        <f>COUNTIFS('DATA SOURCE'!$M:$M, "AB1235", 'DATA SOURCE'!$Q:$Q, Y$2)</f>
        <v>0</v>
      </c>
      <c r="Z5" s="71">
        <f>COUNTIFS('DATA SOURCE'!$M:$M, "AB1235", 'DATA SOURCE'!$Q:$Q, Z$2)</f>
        <v>0</v>
      </c>
      <c r="AA5" s="71">
        <f>COUNTIFS('DATA SOURCE'!$M:$M, "AB1235", 'DATA SOURCE'!$Q:$Q, AA$2)</f>
        <v>0</v>
      </c>
      <c r="AB5" s="71">
        <f>COUNTIFS('DATA SOURCE'!$M:$M, "AB1235", 'DATA SOURCE'!$Q:$Q, AB$2)</f>
        <v>0</v>
      </c>
      <c r="AC5" s="71">
        <f>COUNTIFS('DATA SOURCE'!$M:$M, "AB1235", 'DATA SOURCE'!$Q:$Q, AC$2)</f>
        <v>0</v>
      </c>
      <c r="AD5" s="71">
        <f>COUNTIFS('DATA SOURCE'!$M:$M, "AB1235", 'DATA SOURCE'!$Q:$Q, AD$2)</f>
        <v>0</v>
      </c>
      <c r="AE5" s="71">
        <f>COUNTIFS('DATA SOURCE'!$M:$M, "AB1235", 'DATA SOURCE'!$Q:$Q, AE$2)</f>
        <v>0</v>
      </c>
      <c r="AF5" s="71">
        <f>COUNTIFS('DATA SOURCE'!$M:$M, "AB1235", 'DATA SOURCE'!$Q:$Q, AF$2)</f>
        <v>0</v>
      </c>
      <c r="AG5" s="63">
        <f>SUM(C5:AF5)</f>
        <v>7</v>
      </c>
      <c r="AH5" s="102">
        <f>SUM(F4:AF6)</f>
        <v>148642</v>
      </c>
      <c r="AI5" s="56">
        <f>AH5/20000000</f>
        <v>7.4320999999999996E-3</v>
      </c>
      <c r="AK5" s="88" t="s">
        <v>64</v>
      </c>
      <c r="AL5" s="88" t="s">
        <v>60</v>
      </c>
      <c r="AM5" s="89">
        <f>AG3</f>
        <v>11</v>
      </c>
      <c r="AN5" s="90">
        <f>AH3</f>
        <v>131237</v>
      </c>
      <c r="AO5" s="91">
        <f>AI3</f>
        <v>6.5618500000000001E-3</v>
      </c>
      <c r="AR5" s="115"/>
      <c r="AS5" s="115"/>
    </row>
    <row r="6" spans="1:45" ht="15.6">
      <c r="A6" s="78"/>
      <c r="B6" s="78"/>
      <c r="C6" s="72">
        <f>SUMIFS('DATA SOURCE'!$I:$I, 'DATA SOURCE'!$Q:$Q, C$2,'DATA SOURCE'!$M:$M, "AB1235")</f>
        <v>13600</v>
      </c>
      <c r="D6" s="34">
        <f>SUMIFS('DATA SOURCE'!$I:$I, 'DATA SOURCE'!$Q:$Q, D$2,'DATA SOURCE'!$M:$M, "AB1235")</f>
        <v>0</v>
      </c>
      <c r="E6" s="34">
        <f>SUMIFS('DATA SOURCE'!$I:$I, 'DATA SOURCE'!$Q:$Q, E$2,'DATA SOURCE'!$M:$M, "AB1235")</f>
        <v>0</v>
      </c>
      <c r="F6" s="34">
        <f>SUMIFS('DATA SOURCE'!$I:$I, 'DATA SOURCE'!$Q:$Q, F$2,'DATA SOURCE'!$M:$M, "AB1235")</f>
        <v>0</v>
      </c>
      <c r="G6" s="34">
        <f>SUMIFS('DATA SOURCE'!$I:$I, 'DATA SOURCE'!$Q:$Q, G$2,'DATA SOURCE'!$M:$M, "AB1235")</f>
        <v>18400</v>
      </c>
      <c r="H6" s="34">
        <f>SUMIFS('DATA SOURCE'!$I:$I, 'DATA SOURCE'!$Q:$Q, H$2,'DATA SOURCE'!$M:$M, "AB1235")</f>
        <v>21572</v>
      </c>
      <c r="I6" s="34">
        <f>SUMIFS('DATA SOURCE'!$I:$I, 'DATA SOURCE'!$Q:$Q, I$2,'DATA SOURCE'!$M:$M, "AB1235")</f>
        <v>0</v>
      </c>
      <c r="J6" s="34">
        <f>SUMIFS('DATA SOURCE'!$I:$I, 'DATA SOURCE'!$Q:$Q, J$2,'DATA SOURCE'!$M:$M, "AB1235")</f>
        <v>0</v>
      </c>
      <c r="K6" s="34">
        <f>SUMIFS('DATA SOURCE'!$I:$I, 'DATA SOURCE'!$Q:$Q, K$2,'DATA SOURCE'!$M:$M, "AB1235")</f>
        <v>9660</v>
      </c>
      <c r="L6" s="34">
        <f>SUMIFS('DATA SOURCE'!$I:$I, 'DATA SOURCE'!$Q:$Q, L$2,'DATA SOURCE'!$M:$M, "AB1235")</f>
        <v>0</v>
      </c>
      <c r="M6" s="34">
        <f>SUMIFS('DATA SOURCE'!$I:$I, 'DATA SOURCE'!$Q:$Q, M$2,'DATA SOURCE'!$M:$M, "AB1235")</f>
        <v>0</v>
      </c>
      <c r="N6" s="34">
        <f>SUMIFS('DATA SOURCE'!$I:$I, 'DATA SOURCE'!$Q:$Q, N$2,'DATA SOURCE'!$M:$M, "AB1235")</f>
        <v>0</v>
      </c>
      <c r="O6" s="34">
        <f>SUMIFS('DATA SOURCE'!$I:$I, 'DATA SOURCE'!$Q:$Q, O$2,'DATA SOURCE'!$M:$M, "AB1235")</f>
        <v>0</v>
      </c>
      <c r="P6" s="34">
        <f>SUMIFS('DATA SOURCE'!$I:$I, 'DATA SOURCE'!$Q:$Q, P$2,'DATA SOURCE'!$M:$M, "AB1235")</f>
        <v>0</v>
      </c>
      <c r="Q6" s="34">
        <f>SUMIFS('DATA SOURCE'!$I:$I, 'DATA SOURCE'!$Q:$Q, Q$2,'DATA SOURCE'!$M:$M, "AB1235")</f>
        <v>0</v>
      </c>
      <c r="R6" s="34">
        <f>SUMIFS('DATA SOURCE'!$I:$I, 'DATA SOURCE'!$Q:$Q, R$2,'DATA SOURCE'!$M:$M, "AB1235")</f>
        <v>0</v>
      </c>
      <c r="S6" s="34">
        <f>SUMIFS('DATA SOURCE'!$I:$I, 'DATA SOURCE'!$Q:$Q, S$2,'DATA SOURCE'!$M:$M, "AB1235")</f>
        <v>0</v>
      </c>
      <c r="T6" s="34">
        <f>SUMIFS('DATA SOURCE'!$I:$I, 'DATA SOURCE'!$Q:$Q, T$2,'DATA SOURCE'!$M:$M, "AB1235")</f>
        <v>0</v>
      </c>
      <c r="U6" s="34">
        <f>SUMIFS('DATA SOURCE'!$I:$I, 'DATA SOURCE'!$Q:$Q, U$2,'DATA SOURCE'!$M:$M, "AB1235")</f>
        <v>0</v>
      </c>
      <c r="V6" s="34">
        <f>SUMIFS('DATA SOURCE'!$I:$I, 'DATA SOURCE'!$Q:$Q, V$2,'DATA SOURCE'!$M:$M, "AB1235")</f>
        <v>0</v>
      </c>
      <c r="W6" s="34">
        <f>SUMIFS('DATA SOURCE'!$I:$I, 'DATA SOURCE'!$Q:$Q, W$2,'DATA SOURCE'!$M:$M, "AB1235")</f>
        <v>0</v>
      </c>
      <c r="X6" s="34">
        <f>SUMIFS('DATA SOURCE'!$I:$I, 'DATA SOURCE'!$Q:$Q, X$2,'DATA SOURCE'!$M:$M, "AB1235")</f>
        <v>0</v>
      </c>
      <c r="Y6" s="34">
        <f>SUMIFS('DATA SOURCE'!$I:$I, 'DATA SOURCE'!$Q:$Q, Y$2,'DATA SOURCE'!$M:$M, "AB1235")</f>
        <v>0</v>
      </c>
      <c r="Z6" s="34">
        <f>SUMIFS('DATA SOURCE'!$I:$I, 'DATA SOURCE'!$Q:$Q, Z$2,'DATA SOURCE'!$M:$M, "AB1235")</f>
        <v>0</v>
      </c>
      <c r="AA6" s="34">
        <f>SUMIFS('DATA SOURCE'!$I:$I, 'DATA SOURCE'!$Q:$Q, AA$2,'DATA SOURCE'!$M:$M, "AB1235")</f>
        <v>0</v>
      </c>
      <c r="AB6" s="34">
        <f>SUMIFS('DATA SOURCE'!$I:$I, 'DATA SOURCE'!$Q:$Q, AB$2,'DATA SOURCE'!$M:$M, "AB1235")</f>
        <v>0</v>
      </c>
      <c r="AC6" s="34">
        <f>SUMIFS('DATA SOURCE'!$I:$I, 'DATA SOURCE'!$Q:$Q, AC$2,'DATA SOURCE'!$M:$M, "AB1235")</f>
        <v>0</v>
      </c>
      <c r="AD6" s="34">
        <f>SUMIFS('DATA SOURCE'!$I:$I, 'DATA SOURCE'!$Q:$Q, AD$2,'DATA SOURCE'!$M:$M, "AB1235")</f>
        <v>0</v>
      </c>
      <c r="AE6" s="34">
        <f>SUMIFS('DATA SOURCE'!$I:$I, 'DATA SOURCE'!$Q:$Q, AE$2,'DATA SOURCE'!$M:$M, "AB1235")</f>
        <v>0</v>
      </c>
      <c r="AF6" s="46">
        <f>SUMIFS('DATA SOURCE'!$I:$I, 'DATA SOURCE'!$Q:$Q, AF$2,'DATA SOURCE'!$M:$M, "AB1235")</f>
        <v>0</v>
      </c>
      <c r="AG6" s="63"/>
      <c r="AH6" s="102"/>
      <c r="AI6" s="56"/>
      <c r="AK6" s="92" t="s">
        <v>66</v>
      </c>
      <c r="AL6" s="93" t="s">
        <v>62</v>
      </c>
      <c r="AM6" s="89">
        <f>AG5</f>
        <v>7</v>
      </c>
      <c r="AN6" s="90">
        <f>AH5</f>
        <v>148642</v>
      </c>
      <c r="AO6" s="91">
        <f>AI5</f>
        <v>7.4320999999999996E-3</v>
      </c>
      <c r="AR6" s="115"/>
      <c r="AS6" s="115"/>
    </row>
    <row r="7" spans="1:45" ht="15.6">
      <c r="A7" s="79" t="s">
        <v>66</v>
      </c>
      <c r="B7" s="79" t="s">
        <v>62</v>
      </c>
      <c r="C7" s="73">
        <f>COUNTIFS('DATA SOURCE'!$M:$M, "AB1236", 'DATA SOURCE'!$Q:$Q, C$2)</f>
        <v>1</v>
      </c>
      <c r="D7" s="35">
        <f>COUNTIFS('DATA SOURCE'!$M:$M, "AB1236", 'DATA SOURCE'!$Q:$Q, D$2)</f>
        <v>0</v>
      </c>
      <c r="E7" s="35">
        <f>COUNTIFS('DATA SOURCE'!$M:$M, "AB1236", 'DATA SOURCE'!$Q:$Q, E$2)</f>
        <v>0</v>
      </c>
      <c r="F7" s="35">
        <f>COUNTIFS('DATA SOURCE'!$M:$M, "AB1236", 'DATA SOURCE'!$Q:$Q, F$2)</f>
        <v>2</v>
      </c>
      <c r="G7" s="35">
        <f>COUNTIFS('DATA SOURCE'!$M:$M, "AB1236", 'DATA SOURCE'!$Q:$Q, G$2)</f>
        <v>1</v>
      </c>
      <c r="H7" s="35">
        <f>COUNTIFS('DATA SOURCE'!$M:$M, "AB1236", 'DATA SOURCE'!$Q:$Q, H$2)</f>
        <v>0</v>
      </c>
      <c r="I7" s="35">
        <f>COUNTIFS('DATA SOURCE'!$M:$M, "AB1236", 'DATA SOURCE'!$Q:$Q, I$2)</f>
        <v>2</v>
      </c>
      <c r="J7" s="35">
        <f>COUNTIFS('DATA SOURCE'!$M:$M, "AB1236", 'DATA SOURCE'!$Q:$Q, J$2)</f>
        <v>2</v>
      </c>
      <c r="K7" s="35">
        <f>COUNTIFS('DATA SOURCE'!$M:$M, "AB1236", 'DATA SOURCE'!$Q:$Q, K$2)</f>
        <v>1</v>
      </c>
      <c r="L7" s="35">
        <f>COUNTIFS('DATA SOURCE'!$M:$M, "AB1236", 'DATA SOURCE'!$Q:$Q, L$2)</f>
        <v>0</v>
      </c>
      <c r="M7" s="35">
        <f>COUNTIFS('DATA SOURCE'!$M:$M, "AB1236", 'DATA SOURCE'!$Q:$Q, M$2)</f>
        <v>0</v>
      </c>
      <c r="N7" s="35">
        <f>COUNTIFS('DATA SOURCE'!$M:$M, "AB1236", 'DATA SOURCE'!$Q:$Q, N$2)</f>
        <v>0</v>
      </c>
      <c r="O7" s="35">
        <f>COUNTIFS('DATA SOURCE'!$M:$M, "AB1236", 'DATA SOURCE'!$Q:$Q, O$2)</f>
        <v>0</v>
      </c>
      <c r="P7" s="35">
        <f>COUNTIFS('DATA SOURCE'!$M:$M, "AB1236", 'DATA SOURCE'!$Q:$Q, P$2)</f>
        <v>0</v>
      </c>
      <c r="Q7" s="35">
        <f>COUNTIFS('DATA SOURCE'!$M:$M, "AB1236", 'DATA SOURCE'!$Q:$Q, Q$2)</f>
        <v>0</v>
      </c>
      <c r="R7" s="35">
        <f>COUNTIFS('DATA SOURCE'!$M:$M, "AB1236", 'DATA SOURCE'!$Q:$Q, R$2)</f>
        <v>0</v>
      </c>
      <c r="S7" s="35">
        <f>COUNTIFS('DATA SOURCE'!$M:$M, "AB1236", 'DATA SOURCE'!$Q:$Q, S$2)</f>
        <v>0</v>
      </c>
      <c r="T7" s="35">
        <f>COUNTIFS('DATA SOURCE'!$M:$M, "AB1236", 'DATA SOURCE'!$Q:$Q, T$2)</f>
        <v>0</v>
      </c>
      <c r="U7" s="35">
        <f>COUNTIFS('DATA SOURCE'!$M:$M, "AB1236", 'DATA SOURCE'!$Q:$Q, U$2)</f>
        <v>0</v>
      </c>
      <c r="V7" s="35">
        <f>COUNTIFS('DATA SOURCE'!$M:$M, "AB1236", 'DATA SOURCE'!$Q:$Q, V$2)</f>
        <v>0</v>
      </c>
      <c r="W7" s="35">
        <f>COUNTIFS('DATA SOURCE'!$M:$M, "AB1236", 'DATA SOURCE'!$Q:$Q, W$2)</f>
        <v>0</v>
      </c>
      <c r="X7" s="35">
        <f>COUNTIFS('DATA SOURCE'!$M:$M, "AB1236", 'DATA SOURCE'!$Q:$Q, X$2)</f>
        <v>0</v>
      </c>
      <c r="Y7" s="35">
        <f>COUNTIFS('DATA SOURCE'!$M:$M, "AB1236", 'DATA SOURCE'!$Q:$Q, Y$2)</f>
        <v>0</v>
      </c>
      <c r="Z7" s="35">
        <f>COUNTIFS('DATA SOURCE'!$M:$M, "AB1236", 'DATA SOURCE'!$Q:$Q, Z$2)</f>
        <v>0</v>
      </c>
      <c r="AA7" s="35">
        <f>COUNTIFS('DATA SOURCE'!$M:$M, "AB1236", 'DATA SOURCE'!$Q:$Q, AA$2)</f>
        <v>0</v>
      </c>
      <c r="AB7" s="35">
        <f>COUNTIFS('DATA SOURCE'!$M:$M, "AB1236", 'DATA SOURCE'!$Q:$Q, AB$2)</f>
        <v>0</v>
      </c>
      <c r="AC7" s="35">
        <f>COUNTIFS('DATA SOURCE'!$M:$M, "AB1236", 'DATA SOURCE'!$Q:$Q, AC$2)</f>
        <v>0</v>
      </c>
      <c r="AD7" s="35">
        <f>COUNTIFS('DATA SOURCE'!$M:$M, "AB1236", 'DATA SOURCE'!$Q:$Q, AD$2)</f>
        <v>0</v>
      </c>
      <c r="AE7" s="35">
        <f>COUNTIFS('DATA SOURCE'!$M:$M, "AB1236", 'DATA SOURCE'!$Q:$Q, AE$2)</f>
        <v>0</v>
      </c>
      <c r="AF7" s="47">
        <f>COUNTIFS('DATA SOURCE'!$M:$M, "AB1236", 'DATA SOURCE'!$Q:$Q, AF$2)</f>
        <v>0</v>
      </c>
      <c r="AG7" s="64">
        <f>SUM(C7:AF7)</f>
        <v>9</v>
      </c>
      <c r="AH7" s="103">
        <f>SUM(C8:AF8)</f>
        <v>115704</v>
      </c>
      <c r="AI7" s="57">
        <f>AH7/20000000</f>
        <v>5.7851999999999999E-3</v>
      </c>
      <c r="AK7" s="88" t="s">
        <v>65</v>
      </c>
      <c r="AL7" s="94" t="s">
        <v>61</v>
      </c>
      <c r="AM7" s="89">
        <f>AG7</f>
        <v>9</v>
      </c>
      <c r="AN7" s="90">
        <f>AH7</f>
        <v>115704</v>
      </c>
      <c r="AO7" s="91">
        <f>AI7</f>
        <v>5.7851999999999999E-3</v>
      </c>
      <c r="AR7" s="115"/>
      <c r="AS7" s="115"/>
    </row>
    <row r="8" spans="1:45" ht="15.6">
      <c r="A8" s="79"/>
      <c r="B8" s="79"/>
      <c r="C8" s="74">
        <f>SUMIFS('DATA SOURCE'!$I:$I, 'DATA SOURCE'!$Q:$Q, C$2,'DATA SOURCE'!$M:$M, "AB1236")</f>
        <v>18240</v>
      </c>
      <c r="D8" s="36">
        <f>SUMIFS('DATA SOURCE'!$I:$I, 'DATA SOURCE'!$Q:$Q, D$2,'DATA SOURCE'!$M:$M, "AB1236")</f>
        <v>0</v>
      </c>
      <c r="E8" s="36">
        <f>SUMIFS('DATA SOURCE'!$I:$I, 'DATA SOURCE'!$Q:$Q, E$2,'DATA SOURCE'!$M:$M, "AB1236")</f>
        <v>0</v>
      </c>
      <c r="F8" s="36">
        <f>SUMIFS('DATA SOURCE'!$I:$I, 'DATA SOURCE'!$Q:$Q, F$2,'DATA SOURCE'!$M:$M, "AB1236")</f>
        <v>16372</v>
      </c>
      <c r="G8" s="36">
        <f>SUMIFS('DATA SOURCE'!$I:$I, 'DATA SOURCE'!$Q:$Q, G$2,'DATA SOURCE'!$M:$M, "AB1236")</f>
        <v>5532</v>
      </c>
      <c r="H8" s="36">
        <f>SUMIFS('DATA SOURCE'!$I:$I, 'DATA SOURCE'!$Q:$Q, H$2,'DATA SOURCE'!$M:$M, "AB1236")</f>
        <v>0</v>
      </c>
      <c r="I8" s="36">
        <f>SUMIFS('DATA SOURCE'!$I:$I, 'DATA SOURCE'!$Q:$Q, I$2,'DATA SOURCE'!$M:$M, "AB1236")</f>
        <v>27811</v>
      </c>
      <c r="J8" s="36">
        <f>SUMIFS('DATA SOURCE'!$I:$I, 'DATA SOURCE'!$Q:$Q, J$2,'DATA SOURCE'!$M:$M, "AB1236")</f>
        <v>28389</v>
      </c>
      <c r="K8" s="36">
        <f>SUMIFS('DATA SOURCE'!$I:$I, 'DATA SOURCE'!$Q:$Q, K$2,'DATA SOURCE'!$M:$M, "AB1236")</f>
        <v>19360</v>
      </c>
      <c r="L8" s="36">
        <f>SUMIFS('DATA SOURCE'!$I:$I, 'DATA SOURCE'!$Q:$Q, L$2,'DATA SOURCE'!$M:$M, "AB1236")</f>
        <v>0</v>
      </c>
      <c r="M8" s="36">
        <f>SUMIFS('DATA SOURCE'!$I:$I, 'DATA SOURCE'!$Q:$Q, M$2,'DATA SOURCE'!$M:$M, "AB1236")</f>
        <v>0</v>
      </c>
      <c r="N8" s="36">
        <f>SUMIFS('DATA SOURCE'!$I:$I, 'DATA SOURCE'!$Q:$Q, N$2,'DATA SOURCE'!$M:$M, "AB1236")</f>
        <v>0</v>
      </c>
      <c r="O8" s="36">
        <f>SUMIFS('DATA SOURCE'!$I:$I, 'DATA SOURCE'!$Q:$Q, O$2,'DATA SOURCE'!$M:$M, "AB1236")</f>
        <v>0</v>
      </c>
      <c r="P8" s="36">
        <f>SUMIFS('DATA SOURCE'!$I:$I, 'DATA SOURCE'!$Q:$Q, P$2,'DATA SOURCE'!$M:$M, "AB1236")</f>
        <v>0</v>
      </c>
      <c r="Q8" s="36">
        <f>SUMIFS('DATA SOURCE'!$I:$I, 'DATA SOURCE'!$Q:$Q, Q$2,'DATA SOURCE'!$M:$M, "AB1236")</f>
        <v>0</v>
      </c>
      <c r="R8" s="36">
        <f>SUMIFS('DATA SOURCE'!$I:$I, 'DATA SOURCE'!$Q:$Q, R$2,'DATA SOURCE'!$M:$M, "AB1236")</f>
        <v>0</v>
      </c>
      <c r="S8" s="36">
        <f>SUMIFS('DATA SOURCE'!$I:$I, 'DATA SOURCE'!$Q:$Q, S$2,'DATA SOURCE'!$M:$M, "AB1236")</f>
        <v>0</v>
      </c>
      <c r="T8" s="36">
        <f>SUMIFS('DATA SOURCE'!$I:$I, 'DATA SOURCE'!$Q:$Q, T$2,'DATA SOURCE'!$M:$M, "AB1236")</f>
        <v>0</v>
      </c>
      <c r="U8" s="36">
        <f>SUMIFS('DATA SOURCE'!$I:$I, 'DATA SOURCE'!$Q:$Q, U$2,'DATA SOURCE'!$M:$M, "AB1236")</f>
        <v>0</v>
      </c>
      <c r="V8" s="36">
        <f>SUMIFS('DATA SOURCE'!$I:$I, 'DATA SOURCE'!$Q:$Q, V$2,'DATA SOURCE'!$M:$M, "AB1236")</f>
        <v>0</v>
      </c>
      <c r="W8" s="36">
        <f>SUMIFS('DATA SOURCE'!$I:$I, 'DATA SOURCE'!$Q:$Q, W$2,'DATA SOURCE'!$M:$M, "AB1236")</f>
        <v>0</v>
      </c>
      <c r="X8" s="36">
        <f>SUMIFS('DATA SOURCE'!$I:$I, 'DATA SOURCE'!$Q:$Q, X$2,'DATA SOURCE'!$M:$M, "AB1236")</f>
        <v>0</v>
      </c>
      <c r="Y8" s="36">
        <f>SUMIFS('DATA SOURCE'!$I:$I, 'DATA SOURCE'!$Q:$Q, Y$2,'DATA SOURCE'!$M:$M, "AB1236")</f>
        <v>0</v>
      </c>
      <c r="Z8" s="36">
        <f>SUMIFS('DATA SOURCE'!$I:$I, 'DATA SOURCE'!$Q:$Q, Z$2,'DATA SOURCE'!$M:$M, "AB1236")</f>
        <v>0</v>
      </c>
      <c r="AA8" s="36">
        <f>SUMIFS('DATA SOURCE'!$I:$I, 'DATA SOURCE'!$Q:$Q, AA$2,'DATA SOURCE'!$M:$M, "AB1236")</f>
        <v>0</v>
      </c>
      <c r="AB8" s="36">
        <f>SUMIFS('DATA SOURCE'!$I:$I, 'DATA SOURCE'!$Q:$Q, AB$2,'DATA SOURCE'!$M:$M, "AB1236")</f>
        <v>0</v>
      </c>
      <c r="AC8" s="36">
        <f>SUMIFS('DATA SOURCE'!$I:$I, 'DATA SOURCE'!$Q:$Q, AC$2,'DATA SOURCE'!$M:$M, "AB1236")</f>
        <v>0</v>
      </c>
      <c r="AD8" s="36">
        <f>SUMIFS('DATA SOURCE'!$I:$I, 'DATA SOURCE'!$Q:$Q, AD$2,'DATA SOURCE'!$M:$M, "AB1236")</f>
        <v>0</v>
      </c>
      <c r="AE8" s="36">
        <f>SUMIFS('DATA SOURCE'!$I:$I, 'DATA SOURCE'!$Q:$Q, AE$2,'DATA SOURCE'!$M:$M, "AB1236")</f>
        <v>0</v>
      </c>
      <c r="AF8" s="48">
        <f>SUMIFS('DATA SOURCE'!$I:$I, 'DATA SOURCE'!$Q:$Q, AF$2,'DATA SOURCE'!$M:$M, "AB1236")</f>
        <v>0</v>
      </c>
      <c r="AG8" s="64"/>
      <c r="AH8" s="103"/>
      <c r="AI8" s="57"/>
      <c r="AK8" s="88" t="s">
        <v>67</v>
      </c>
      <c r="AL8" s="90" t="s">
        <v>63</v>
      </c>
      <c r="AM8" s="89">
        <f>AG9</f>
        <v>5</v>
      </c>
      <c r="AN8" s="90">
        <f>AH9</f>
        <v>98939</v>
      </c>
      <c r="AO8" s="91">
        <f>AI9</f>
        <v>4.9469500000000003E-3</v>
      </c>
    </row>
    <row r="9" spans="1:45" ht="15.6">
      <c r="A9" s="80" t="s">
        <v>67</v>
      </c>
      <c r="B9" s="80" t="s">
        <v>63</v>
      </c>
      <c r="C9" s="75">
        <f>COUNTIFS('DATA SOURCE'!$M:$M, "AB1237", 'DATA SOURCE'!$Q:$Q, C$2)</f>
        <v>1</v>
      </c>
      <c r="D9" s="40">
        <f>COUNTIFS('DATA SOURCE'!$M:$M, "AB1237", 'DATA SOURCE'!$Q:$Q, D$2)</f>
        <v>0</v>
      </c>
      <c r="E9" s="40">
        <f>COUNTIFS('DATA SOURCE'!$M:$M, "AB1237", 'DATA SOURCE'!$Q:$Q, E$2)</f>
        <v>1</v>
      </c>
      <c r="F9" s="40">
        <f>COUNTIFS('DATA SOURCE'!$M:$M, "AB1237", 'DATA SOURCE'!$Q:$Q, F$2)</f>
        <v>0</v>
      </c>
      <c r="G9" s="40">
        <f>COUNTIFS('DATA SOURCE'!$M:$M, "AB1237", 'DATA SOURCE'!$Q:$Q, G$2)</f>
        <v>0</v>
      </c>
      <c r="H9" s="40">
        <f>COUNTIFS('DATA SOURCE'!$M:$M, "AB1237", 'DATA SOURCE'!$Q:$Q, H$2)</f>
        <v>0</v>
      </c>
      <c r="I9" s="40">
        <f>COUNTIFS('DATA SOURCE'!$M:$M, "AB1237", 'DATA SOURCE'!$Q:$Q, I$2)</f>
        <v>1</v>
      </c>
      <c r="J9" s="40">
        <f>COUNTIFS('DATA SOURCE'!$M:$M, "AB1237", 'DATA SOURCE'!$Q:$Q, J$2)</f>
        <v>1</v>
      </c>
      <c r="K9" s="40">
        <f>COUNTIFS('DATA SOURCE'!$M:$M, "AB1237", 'DATA SOURCE'!$Q:$Q, K$2)</f>
        <v>1</v>
      </c>
      <c r="L9" s="40">
        <f>COUNTIFS('DATA SOURCE'!$M:$M, "AB1237", 'DATA SOURCE'!$Q:$Q, L$2)</f>
        <v>0</v>
      </c>
      <c r="M9" s="40">
        <f>COUNTIFS('DATA SOURCE'!$M:$M, "AB1237", 'DATA SOURCE'!$Q:$Q, M$2)</f>
        <v>0</v>
      </c>
      <c r="N9" s="40">
        <f>COUNTIFS('DATA SOURCE'!$M:$M, "AB1237", 'DATA SOURCE'!$Q:$Q, N$2)</f>
        <v>0</v>
      </c>
      <c r="O9" s="40">
        <f>COUNTIFS('DATA SOURCE'!$M:$M, "AB1237", 'DATA SOURCE'!$Q:$Q, O$2)</f>
        <v>0</v>
      </c>
      <c r="P9" s="40">
        <f>COUNTIFS('DATA SOURCE'!$M:$M, "AB1237", 'DATA SOURCE'!$Q:$Q, P$2)</f>
        <v>0</v>
      </c>
      <c r="Q9" s="40">
        <f>COUNTIFS('DATA SOURCE'!$M:$M, "AB1237", 'DATA SOURCE'!$Q:$Q, Q$2)</f>
        <v>0</v>
      </c>
      <c r="R9" s="40">
        <f>COUNTIFS('DATA SOURCE'!$M:$M, "AB1237", 'DATA SOURCE'!$Q:$Q, R$2)</f>
        <v>0</v>
      </c>
      <c r="S9" s="40">
        <f>COUNTIFS('DATA SOURCE'!$M:$M, "AB1237", 'DATA SOURCE'!$Q:$Q, S$2)</f>
        <v>0</v>
      </c>
      <c r="T9" s="40">
        <f>COUNTIFS('DATA SOURCE'!$M:$M, "AB1237", 'DATA SOURCE'!$Q:$Q, T$2)</f>
        <v>0</v>
      </c>
      <c r="U9" s="40">
        <f>COUNTIFS('DATA SOURCE'!$M:$M, "AB1237", 'DATA SOURCE'!$Q:$Q, U$2)</f>
        <v>0</v>
      </c>
      <c r="V9" s="40">
        <f>COUNTIFS('DATA SOURCE'!$M:$M, "AB1237", 'DATA SOURCE'!$Q:$Q, V$2)</f>
        <v>0</v>
      </c>
      <c r="W9" s="40">
        <f>COUNTIFS('DATA SOURCE'!$M:$M, "AB1237", 'DATA SOURCE'!$Q:$Q, W$2)</f>
        <v>0</v>
      </c>
      <c r="X9" s="40">
        <f>COUNTIFS('DATA SOURCE'!$M:$M, "AB1237", 'DATA SOURCE'!$Q:$Q, X$2)</f>
        <v>0</v>
      </c>
      <c r="Y9" s="40">
        <f>COUNTIFS('DATA SOURCE'!$M:$M, "AB1237", 'DATA SOURCE'!$Q:$Q, Y$2)</f>
        <v>0</v>
      </c>
      <c r="Z9" s="40">
        <f>COUNTIFS('DATA SOURCE'!$M:$M, "AB1237", 'DATA SOURCE'!$Q:$Q, Z$2)</f>
        <v>0</v>
      </c>
      <c r="AA9" s="40">
        <f>COUNTIFS('DATA SOURCE'!$M:$M, "AB1237", 'DATA SOURCE'!$Q:$Q, AA$2)</f>
        <v>0</v>
      </c>
      <c r="AB9" s="40">
        <f>COUNTIFS('DATA SOURCE'!$M:$M, "AB1237", 'DATA SOURCE'!$Q:$Q, AB$2)</f>
        <v>0</v>
      </c>
      <c r="AC9" s="40">
        <f>COUNTIFS('DATA SOURCE'!$M:$M, "AB1237", 'DATA SOURCE'!$Q:$Q, AC$2)</f>
        <v>0</v>
      </c>
      <c r="AD9" s="40">
        <f>COUNTIFS('DATA SOURCE'!$M:$M, "AB1237", 'DATA SOURCE'!$Q:$Q, AD$2)</f>
        <v>0</v>
      </c>
      <c r="AE9" s="40">
        <f>COUNTIFS('DATA SOURCE'!$M:$M, "AB1237", 'DATA SOURCE'!$Q:$Q, AE$2)</f>
        <v>0</v>
      </c>
      <c r="AF9" s="49">
        <f>COUNTIFS('DATA SOURCE'!$M:$M, "AB1237", 'DATA SOURCE'!$Q:$Q, AF$2)</f>
        <v>0</v>
      </c>
      <c r="AG9" s="65">
        <f>SUM(C9:AF9)</f>
        <v>5</v>
      </c>
      <c r="AH9" s="104">
        <f>SUM(C10:AF10)</f>
        <v>98939</v>
      </c>
      <c r="AI9" s="58">
        <f>AH9/20000000</f>
        <v>4.9469500000000003E-3</v>
      </c>
      <c r="AK9" s="95"/>
      <c r="AL9" s="95"/>
      <c r="AM9" s="95"/>
      <c r="AN9" s="95"/>
      <c r="AO9" s="88" t="str">
        <f>INDEX(AK5:AK8, MATCH(MAX(AN5:AN8), AN5:AN8, 0))  &amp; " : " &amp;  MAX(AN5:AN8) &amp; " (" &amp; TEXT(MAX(AO5:AO8), "0.00%") &amp; ")"</f>
        <v>SANSA : 148642 (0.74%)</v>
      </c>
      <c r="AP9" t="str">
        <f ca="1">_xlfn.FORMULATEXT(AO9)</f>
        <v>=INDEX(AK5:AK8, MATCH(MAX(AN5:AN8), AN5:AN8, 0))  &amp; " : " &amp;  MAX(AN5:AN8) &amp; " (" &amp; TEXT(MAX(AO5:AO8), "0.00%") &amp; ")"</v>
      </c>
    </row>
    <row r="10" spans="1:45" ht="15.6">
      <c r="A10" s="80"/>
      <c r="B10" s="80"/>
      <c r="C10" s="76">
        <f>SUMIFS('DATA SOURCE'!$I:$I, 'DATA SOURCE'!$Q:$Q, C$2,'DATA SOURCE'!$M:$M, "AB1237")</f>
        <v>5436</v>
      </c>
      <c r="D10" s="41">
        <f>SUMIFS('DATA SOURCE'!$I:$I, 'DATA SOURCE'!$Q:$Q, D$2,'DATA SOURCE'!$M:$M, "AB1237")</f>
        <v>0</v>
      </c>
      <c r="E10" s="41">
        <f>SUMIFS('DATA SOURCE'!$I:$I, 'DATA SOURCE'!$Q:$Q, E$2,'DATA SOURCE'!$M:$M, "AB1237")</f>
        <v>21573</v>
      </c>
      <c r="F10" s="41">
        <f>SUMIFS('DATA SOURCE'!$I:$I, 'DATA SOURCE'!$Q:$Q, F$2,'DATA SOURCE'!$M:$M, "AB1237")</f>
        <v>0</v>
      </c>
      <c r="G10" s="41">
        <f>SUMIFS('DATA SOURCE'!$I:$I, 'DATA SOURCE'!$Q:$Q, G$2,'DATA SOURCE'!$M:$M, "AB1237")</f>
        <v>0</v>
      </c>
      <c r="H10" s="41">
        <f>SUMIFS('DATA SOURCE'!$I:$I, 'DATA SOURCE'!$Q:$Q, H$2,'DATA SOURCE'!$M:$M, "AB1237")</f>
        <v>0</v>
      </c>
      <c r="I10" s="41">
        <f>SUMIFS('DATA SOURCE'!$I:$I, 'DATA SOURCE'!$Q:$Q, I$2,'DATA SOURCE'!$M:$M, "AB1237")</f>
        <v>19040</v>
      </c>
      <c r="J10" s="41">
        <f>SUMIFS('DATA SOURCE'!$I:$I, 'DATA SOURCE'!$Q:$Q, J$2,'DATA SOURCE'!$M:$M, "AB1237")</f>
        <v>18800</v>
      </c>
      <c r="K10" s="41">
        <f>SUMIFS('DATA SOURCE'!$I:$I, 'DATA SOURCE'!$Q:$Q, K$2,'DATA SOURCE'!$M:$M, "AB1237")</f>
        <v>34090</v>
      </c>
      <c r="L10" s="41">
        <f>SUMIFS('DATA SOURCE'!$I:$I, 'DATA SOURCE'!$Q:$Q, L$2,'DATA SOURCE'!$M:$M, "AB1237")</f>
        <v>0</v>
      </c>
      <c r="M10" s="41">
        <f>SUMIFS('DATA SOURCE'!$I:$I, 'DATA SOURCE'!$Q:$Q, M$2,'DATA SOURCE'!$M:$M, "AB1237")</f>
        <v>0</v>
      </c>
      <c r="N10" s="41">
        <f>SUMIFS('DATA SOURCE'!$I:$I, 'DATA SOURCE'!$Q:$Q, N$2,'DATA SOURCE'!$M:$M, "AB1237")</f>
        <v>0</v>
      </c>
      <c r="O10" s="41">
        <f>SUMIFS('DATA SOURCE'!$I:$I, 'DATA SOURCE'!$Q:$Q, O$2,'DATA SOURCE'!$M:$M, "AB1237")</f>
        <v>0</v>
      </c>
      <c r="P10" s="41">
        <f>SUMIFS('DATA SOURCE'!$I:$I, 'DATA SOURCE'!$Q:$Q, P$2,'DATA SOURCE'!$M:$M, "AB1237")</f>
        <v>0</v>
      </c>
      <c r="Q10" s="41">
        <f>SUMIFS('DATA SOURCE'!$I:$I, 'DATA SOURCE'!$Q:$Q, Q$2,'DATA SOURCE'!$M:$M, "AB1237")</f>
        <v>0</v>
      </c>
      <c r="R10" s="41">
        <f>SUMIFS('DATA SOURCE'!$I:$I, 'DATA SOURCE'!$Q:$Q, R$2,'DATA SOURCE'!$M:$M, "AB1237")</f>
        <v>0</v>
      </c>
      <c r="S10" s="41">
        <f>SUMIFS('DATA SOURCE'!$I:$I, 'DATA SOURCE'!$Q:$Q, S$2,'DATA SOURCE'!$M:$M, "AB1237")</f>
        <v>0</v>
      </c>
      <c r="T10" s="41">
        <f>SUMIFS('DATA SOURCE'!$I:$I, 'DATA SOURCE'!$Q:$Q, T$2,'DATA SOURCE'!$M:$M, "AB1237")</f>
        <v>0</v>
      </c>
      <c r="U10" s="41">
        <f>SUMIFS('DATA SOURCE'!$I:$I, 'DATA SOURCE'!$Q:$Q, U$2,'DATA SOURCE'!$M:$M, "AB1237")</f>
        <v>0</v>
      </c>
      <c r="V10" s="41">
        <f>SUMIFS('DATA SOURCE'!$I:$I, 'DATA SOURCE'!$Q:$Q, V$2,'DATA SOURCE'!$M:$M, "AB1237")</f>
        <v>0</v>
      </c>
      <c r="W10" s="41">
        <f>SUMIFS('DATA SOURCE'!$I:$I, 'DATA SOURCE'!$Q:$Q, W$2,'DATA SOURCE'!$M:$M, "AB1237")</f>
        <v>0</v>
      </c>
      <c r="X10" s="41">
        <f>SUMIFS('DATA SOURCE'!$I:$I, 'DATA SOURCE'!$Q:$Q, X$2,'DATA SOURCE'!$M:$M, "AB1237")</f>
        <v>0</v>
      </c>
      <c r="Y10" s="41">
        <f>SUMIFS('DATA SOURCE'!$I:$I, 'DATA SOURCE'!$Q:$Q, Y$2,'DATA SOURCE'!$M:$M, "AB1237")</f>
        <v>0</v>
      </c>
      <c r="Z10" s="41">
        <f>SUMIFS('DATA SOURCE'!$I:$I, 'DATA SOURCE'!$Q:$Q, Z$2,'DATA SOURCE'!$M:$M, "AB1237")</f>
        <v>0</v>
      </c>
      <c r="AA10" s="41">
        <f>SUMIFS('DATA SOURCE'!$I:$I, 'DATA SOURCE'!$Q:$Q, AA$2,'DATA SOURCE'!$M:$M, "AB1237")</f>
        <v>0</v>
      </c>
      <c r="AB10" s="41">
        <f>SUMIFS('DATA SOURCE'!$I:$I, 'DATA SOURCE'!$Q:$Q, AB$2,'DATA SOURCE'!$M:$M, "AB1237")</f>
        <v>0</v>
      </c>
      <c r="AC10" s="41">
        <f>SUMIFS('DATA SOURCE'!$I:$I, 'DATA SOURCE'!$Q:$Q, AC$2,'DATA SOURCE'!$M:$M, "AB1237")</f>
        <v>0</v>
      </c>
      <c r="AD10" s="41">
        <f>SUMIFS('DATA SOURCE'!$I:$I, 'DATA SOURCE'!$Q:$Q, AD$2,'DATA SOURCE'!$M:$M, "AB1237")</f>
        <v>0</v>
      </c>
      <c r="AE10" s="41">
        <f>SUMIFS('DATA SOURCE'!$I:$I, 'DATA SOURCE'!$Q:$Q, AE$2,'DATA SOURCE'!$M:$M, "AB1237")</f>
        <v>0</v>
      </c>
      <c r="AF10" s="50">
        <f>SUMIFS('DATA SOURCE'!$I:$I, 'DATA SOURCE'!$Q:$Q, AF$2,'DATA SOURCE'!$M:$M, "AB1237")</f>
        <v>0</v>
      </c>
      <c r="AG10" s="65"/>
      <c r="AH10" s="104"/>
      <c r="AI10" s="58"/>
      <c r="AK10" s="88"/>
      <c r="AL10" s="88"/>
      <c r="AM10" s="93"/>
      <c r="AN10" s="90"/>
      <c r="AO10" s="96" t="str">
        <f>A3 &amp; " : " &amp; AH3 &amp; " : " &amp; AI3</f>
        <v>JOHN : 131237 : 0.00656185</v>
      </c>
    </row>
    <row r="11" spans="1:45" ht="27" customHeight="1">
      <c r="A11" s="116" t="s">
        <v>74</v>
      </c>
      <c r="B11" s="117"/>
      <c r="C11" s="42">
        <f>SUM(C3+C5+C7+C9)</f>
        <v>6</v>
      </c>
      <c r="D11" s="42">
        <f t="shared" ref="D11:AF11" si="0">SUM(D3+D5+D7+D9)</f>
        <v>0</v>
      </c>
      <c r="E11" s="42">
        <f t="shared" si="0"/>
        <v>2</v>
      </c>
      <c r="F11" s="42">
        <f t="shared" si="0"/>
        <v>2</v>
      </c>
      <c r="G11" s="42">
        <f t="shared" si="0"/>
        <v>4</v>
      </c>
      <c r="H11" s="42">
        <f t="shared" si="0"/>
        <v>5</v>
      </c>
      <c r="I11" s="42">
        <f t="shared" si="0"/>
        <v>5</v>
      </c>
      <c r="J11" s="42">
        <f t="shared" si="0"/>
        <v>3</v>
      </c>
      <c r="K11" s="42">
        <f t="shared" si="0"/>
        <v>5</v>
      </c>
      <c r="L11" s="42">
        <f t="shared" si="0"/>
        <v>0</v>
      </c>
      <c r="M11" s="42">
        <f t="shared" si="0"/>
        <v>0</v>
      </c>
      <c r="N11" s="42">
        <f t="shared" si="0"/>
        <v>0</v>
      </c>
      <c r="O11" s="42">
        <f t="shared" si="0"/>
        <v>0</v>
      </c>
      <c r="P11" s="42">
        <f t="shared" si="0"/>
        <v>0</v>
      </c>
      <c r="Q11" s="42">
        <f t="shared" si="0"/>
        <v>0</v>
      </c>
      <c r="R11" s="42">
        <f t="shared" si="0"/>
        <v>0</v>
      </c>
      <c r="S11" s="42">
        <f t="shared" si="0"/>
        <v>0</v>
      </c>
      <c r="T11" s="42">
        <f t="shared" si="0"/>
        <v>0</v>
      </c>
      <c r="U11" s="42">
        <f t="shared" si="0"/>
        <v>0</v>
      </c>
      <c r="V11" s="42">
        <f t="shared" si="0"/>
        <v>0</v>
      </c>
      <c r="W11" s="42">
        <f t="shared" si="0"/>
        <v>0</v>
      </c>
      <c r="X11" s="42">
        <f t="shared" si="0"/>
        <v>0</v>
      </c>
      <c r="Y11" s="42">
        <f t="shared" si="0"/>
        <v>0</v>
      </c>
      <c r="Z11" s="42">
        <f t="shared" si="0"/>
        <v>0</v>
      </c>
      <c r="AA11" s="42">
        <f t="shared" si="0"/>
        <v>0</v>
      </c>
      <c r="AB11" s="42">
        <f t="shared" si="0"/>
        <v>0</v>
      </c>
      <c r="AC11" s="42">
        <f t="shared" si="0"/>
        <v>0</v>
      </c>
      <c r="AD11" s="42">
        <f t="shared" si="0"/>
        <v>0</v>
      </c>
      <c r="AE11" s="42">
        <f t="shared" si="0"/>
        <v>0</v>
      </c>
      <c r="AF11" s="51">
        <f t="shared" si="0"/>
        <v>0</v>
      </c>
      <c r="AG11" s="66">
        <f>SUM(AG3:AG10)</f>
        <v>32</v>
      </c>
      <c r="AH11" s="105">
        <f>SUM(AH3:AH10)</f>
        <v>494522</v>
      </c>
      <c r="AI11" s="59">
        <f>SUM(AI3:AI10)</f>
        <v>2.4726100000000001E-2</v>
      </c>
    </row>
    <row r="12" spans="1:45" ht="15.6">
      <c r="A12" s="118" t="s">
        <v>73</v>
      </c>
      <c r="B12" s="118"/>
      <c r="C12" s="43">
        <f>SUM(C4+C6+C8+C10)</f>
        <v>51348</v>
      </c>
      <c r="D12" s="43">
        <f t="shared" ref="D12:AF12" si="1">SUM(D4+D6+D8+D10)</f>
        <v>0</v>
      </c>
      <c r="E12" s="43">
        <f t="shared" si="1"/>
        <v>39733</v>
      </c>
      <c r="F12" s="43">
        <f t="shared" si="1"/>
        <v>16372</v>
      </c>
      <c r="G12" s="43">
        <f t="shared" si="1"/>
        <v>37732</v>
      </c>
      <c r="H12" s="43">
        <f t="shared" si="1"/>
        <v>62836</v>
      </c>
      <c r="I12" s="43">
        <f t="shared" si="1"/>
        <v>61500</v>
      </c>
      <c r="J12" s="43">
        <f t="shared" si="1"/>
        <v>47189</v>
      </c>
      <c r="K12" s="43">
        <f t="shared" si="1"/>
        <v>92402</v>
      </c>
      <c r="L12" s="43">
        <f t="shared" si="1"/>
        <v>0</v>
      </c>
      <c r="M12" s="43">
        <f t="shared" si="1"/>
        <v>0</v>
      </c>
      <c r="N12" s="43">
        <f t="shared" si="1"/>
        <v>0</v>
      </c>
      <c r="O12" s="43">
        <f t="shared" si="1"/>
        <v>0</v>
      </c>
      <c r="P12" s="43">
        <f t="shared" si="1"/>
        <v>0</v>
      </c>
      <c r="Q12" s="43">
        <f t="shared" si="1"/>
        <v>0</v>
      </c>
      <c r="R12" s="43">
        <f t="shared" si="1"/>
        <v>0</v>
      </c>
      <c r="S12" s="43">
        <f t="shared" si="1"/>
        <v>0</v>
      </c>
      <c r="T12" s="43">
        <f t="shared" si="1"/>
        <v>0</v>
      </c>
      <c r="U12" s="43">
        <f t="shared" si="1"/>
        <v>0</v>
      </c>
      <c r="V12" s="43">
        <f t="shared" si="1"/>
        <v>0</v>
      </c>
      <c r="W12" s="43">
        <f t="shared" si="1"/>
        <v>0</v>
      </c>
      <c r="X12" s="43">
        <f t="shared" si="1"/>
        <v>0</v>
      </c>
      <c r="Y12" s="43">
        <f t="shared" si="1"/>
        <v>0</v>
      </c>
      <c r="Z12" s="43">
        <f t="shared" si="1"/>
        <v>0</v>
      </c>
      <c r="AA12" s="43">
        <f t="shared" si="1"/>
        <v>0</v>
      </c>
      <c r="AB12" s="43">
        <f t="shared" si="1"/>
        <v>0</v>
      </c>
      <c r="AC12" s="43">
        <f t="shared" si="1"/>
        <v>0</v>
      </c>
      <c r="AD12" s="43">
        <f t="shared" si="1"/>
        <v>0</v>
      </c>
      <c r="AE12" s="43">
        <f t="shared" si="1"/>
        <v>0</v>
      </c>
      <c r="AF12" s="52">
        <f t="shared" si="1"/>
        <v>0</v>
      </c>
      <c r="AG12" s="67"/>
      <c r="AH12" s="68"/>
      <c r="AI12" s="60"/>
      <c r="AM12" s="82"/>
      <c r="AN12" s="83"/>
      <c r="AO12" s="84"/>
    </row>
    <row r="13" spans="1:45">
      <c r="AH13" s="33"/>
    </row>
  </sheetData>
  <sheetProtection formatCells="0" formatColumns="0" formatRows="0" sort="0" autoFilter="0" pivotTables="0"/>
  <sortState xmlns:xlrd2="http://schemas.microsoft.com/office/spreadsheetml/2017/richdata2" ref="AK6:AO8">
    <sortCondition sortBy="cellColor" ref="AO6:AO8" dxfId="31"/>
  </sortState>
  <mergeCells count="3">
    <mergeCell ref="AR3:AS7"/>
    <mergeCell ref="A11:B11"/>
    <mergeCell ref="A12:B12"/>
  </mergeCells>
  <conditionalFormatting sqref="AG3:AG10">
    <cfRule type="top10" dxfId="3" priority="3" rank="2"/>
  </conditionalFormatting>
  <conditionalFormatting sqref="AH3:AH9">
    <cfRule type="top10" dxfId="2" priority="2" rank="2"/>
  </conditionalFormatting>
  <conditionalFormatting sqref="AI3:AI9">
    <cfRule type="top10" dxfId="1" priority="1" rank="2"/>
  </conditionalFormatting>
  <pageMargins left="0.7" right="0.7" top="0.75" bottom="0.75" header="0.3" footer="0.3"/>
  <ignoredErrors>
    <ignoredError sqref="AH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5CC5-90E0-4D7D-975E-1908DDF1153F}">
  <sheetPr>
    <tabColor theme="9" tint="0.59999389629810485"/>
  </sheetPr>
  <dimension ref="A1:T51"/>
  <sheetViews>
    <sheetView topLeftCell="B1" zoomScaleNormal="100" workbookViewId="0">
      <selection activeCell="F14" sqref="F14"/>
    </sheetView>
  </sheetViews>
  <sheetFormatPr defaultRowHeight="14.4"/>
  <cols>
    <col min="1" max="1" width="9.44140625" customWidth="1"/>
    <col min="2" max="3" width="23.44140625" style="4" customWidth="1"/>
    <col min="4" max="4" width="16.77734375" style="16" customWidth="1"/>
    <col min="5" max="5" width="12.6640625" customWidth="1"/>
    <col min="6" max="6" width="10.5546875" customWidth="1"/>
    <col min="7" max="7" width="15.44140625" customWidth="1"/>
    <col min="8" max="8" width="19.44140625" style="33" customWidth="1"/>
    <col min="9" max="9" width="17.77734375" style="33" customWidth="1"/>
    <col min="10" max="10" width="12.6640625" customWidth="1"/>
    <col min="11" max="11" width="18.88671875" customWidth="1"/>
    <col min="12" max="12" width="17.6640625" customWidth="1"/>
    <col min="13" max="13" width="21.109375" customWidth="1"/>
    <col min="14" max="14" width="24.21875" customWidth="1"/>
    <col min="15" max="15" width="21.33203125" style="4" bestFit="1" customWidth="1"/>
    <col min="16" max="16" width="20.109375" bestFit="1" customWidth="1"/>
    <col min="17" max="17" width="40.6640625" style="4" bestFit="1" customWidth="1"/>
    <col min="18" max="18" width="21.88671875" bestFit="1" customWidth="1"/>
    <col min="20" max="20" width="21.5546875" bestFit="1" customWidth="1"/>
  </cols>
  <sheetData>
    <row r="1" spans="1:20" ht="15.6">
      <c r="A1" s="20" t="s">
        <v>0</v>
      </c>
      <c r="B1" s="21" t="s">
        <v>59</v>
      </c>
      <c r="C1" s="21" t="s">
        <v>58</v>
      </c>
      <c r="D1" s="28" t="s">
        <v>1</v>
      </c>
      <c r="E1" s="22" t="s">
        <v>2</v>
      </c>
      <c r="F1" s="22" t="s">
        <v>3</v>
      </c>
      <c r="G1" s="22" t="s">
        <v>4</v>
      </c>
      <c r="H1" s="30" t="s">
        <v>35</v>
      </c>
      <c r="I1" s="30" t="s">
        <v>36</v>
      </c>
      <c r="J1" s="23" t="s">
        <v>5</v>
      </c>
      <c r="K1" s="22" t="s">
        <v>37</v>
      </c>
      <c r="L1" s="22" t="s">
        <v>131</v>
      </c>
      <c r="M1" s="22" t="s">
        <v>6</v>
      </c>
      <c r="N1" s="22" t="s">
        <v>7</v>
      </c>
      <c r="O1" s="21" t="s">
        <v>8</v>
      </c>
      <c r="P1" s="22" t="s">
        <v>44</v>
      </c>
      <c r="Q1" s="21" t="s">
        <v>9</v>
      </c>
      <c r="R1" s="22" t="s">
        <v>10</v>
      </c>
    </row>
    <row r="2" spans="1:20">
      <c r="A2" s="5">
        <v>1</v>
      </c>
      <c r="B2" s="3">
        <v>45900</v>
      </c>
      <c r="C2" s="3">
        <v>45901</v>
      </c>
      <c r="D2" s="29" t="s">
        <v>81</v>
      </c>
      <c r="E2" s="2" t="s">
        <v>11</v>
      </c>
      <c r="F2" s="2" t="s">
        <v>12</v>
      </c>
      <c r="G2" s="2" t="s">
        <v>13</v>
      </c>
      <c r="H2" s="31">
        <v>450</v>
      </c>
      <c r="I2" s="31">
        <f t="shared" ref="I2:I33" si="0">H2*K2</f>
        <v>4500</v>
      </c>
      <c r="J2" s="19">
        <v>10</v>
      </c>
      <c r="K2" s="2">
        <v>10</v>
      </c>
      <c r="L2" s="2">
        <v>0</v>
      </c>
      <c r="M2" s="2" t="s">
        <v>61</v>
      </c>
      <c r="N2" s="2" t="s">
        <v>14</v>
      </c>
      <c r="O2" s="3">
        <v>45901</v>
      </c>
      <c r="P2" s="6" t="s">
        <v>45</v>
      </c>
      <c r="Q2" s="3">
        <f t="shared" ref="Q2:Q25" si="1">C2</f>
        <v>45901</v>
      </c>
      <c r="R2" s="2" t="s">
        <v>15</v>
      </c>
    </row>
    <row r="3" spans="1:20" ht="15.6">
      <c r="A3" s="5">
        <v>2</v>
      </c>
      <c r="B3" s="3">
        <v>45901</v>
      </c>
      <c r="C3" s="3"/>
      <c r="D3" s="29" t="s">
        <v>82</v>
      </c>
      <c r="E3" s="2" t="s">
        <v>16</v>
      </c>
      <c r="F3" s="2" t="s">
        <v>12</v>
      </c>
      <c r="G3" s="2" t="s">
        <v>76</v>
      </c>
      <c r="H3" s="31">
        <v>451</v>
      </c>
      <c r="I3" s="31">
        <f t="shared" si="0"/>
        <v>5412</v>
      </c>
      <c r="J3" s="19">
        <v>15</v>
      </c>
      <c r="K3" s="2">
        <v>12</v>
      </c>
      <c r="L3" s="2">
        <v>3</v>
      </c>
      <c r="M3" s="2"/>
      <c r="N3" s="2"/>
      <c r="O3" s="3"/>
      <c r="P3" s="6"/>
      <c r="Q3" s="3">
        <f t="shared" si="1"/>
        <v>0</v>
      </c>
      <c r="R3" s="2"/>
      <c r="T3" s="1" t="s">
        <v>7</v>
      </c>
    </row>
    <row r="4" spans="1:20">
      <c r="A4" s="5">
        <v>3</v>
      </c>
      <c r="B4" s="3">
        <v>45901</v>
      </c>
      <c r="C4" s="3">
        <v>45901</v>
      </c>
      <c r="D4" s="29" t="s">
        <v>83</v>
      </c>
      <c r="E4" s="2" t="s">
        <v>18</v>
      </c>
      <c r="F4" s="2" t="s">
        <v>12</v>
      </c>
      <c r="G4" s="2" t="s">
        <v>13</v>
      </c>
      <c r="H4" s="31">
        <v>452</v>
      </c>
      <c r="I4" s="31">
        <f t="shared" si="0"/>
        <v>8588</v>
      </c>
      <c r="J4" s="19">
        <v>20</v>
      </c>
      <c r="K4" s="2">
        <v>19</v>
      </c>
      <c r="L4" s="2">
        <v>1</v>
      </c>
      <c r="M4" s="2" t="s">
        <v>60</v>
      </c>
      <c r="N4" s="2" t="s">
        <v>14</v>
      </c>
      <c r="O4" s="3">
        <v>45901</v>
      </c>
      <c r="P4" s="6" t="s">
        <v>45</v>
      </c>
      <c r="Q4" s="3">
        <f t="shared" si="1"/>
        <v>45901</v>
      </c>
      <c r="R4" s="2" t="s">
        <v>38</v>
      </c>
      <c r="T4" t="s">
        <v>14</v>
      </c>
    </row>
    <row r="5" spans="1:20">
      <c r="A5" s="5">
        <v>4</v>
      </c>
      <c r="B5" s="3">
        <v>45901</v>
      </c>
      <c r="C5" s="3">
        <v>45901</v>
      </c>
      <c r="D5" s="29" t="s">
        <v>84</v>
      </c>
      <c r="E5" s="2" t="s">
        <v>19</v>
      </c>
      <c r="F5" s="2" t="s">
        <v>12</v>
      </c>
      <c r="G5" s="2" t="s">
        <v>20</v>
      </c>
      <c r="H5" s="31">
        <v>453</v>
      </c>
      <c r="I5" s="31">
        <f t="shared" si="0"/>
        <v>5436</v>
      </c>
      <c r="J5" s="19">
        <v>12</v>
      </c>
      <c r="K5" s="2">
        <v>12</v>
      </c>
      <c r="L5" s="2">
        <v>0</v>
      </c>
      <c r="M5" s="2" t="s">
        <v>63</v>
      </c>
      <c r="N5" s="2" t="s">
        <v>14</v>
      </c>
      <c r="O5" s="3">
        <v>45901</v>
      </c>
      <c r="P5" s="6" t="s">
        <v>45</v>
      </c>
      <c r="Q5" s="3">
        <f t="shared" si="1"/>
        <v>45901</v>
      </c>
      <c r="R5" s="2" t="s">
        <v>15</v>
      </c>
      <c r="T5" t="s">
        <v>39</v>
      </c>
    </row>
    <row r="6" spans="1:20">
      <c r="A6" s="5">
        <v>5</v>
      </c>
      <c r="B6" s="3">
        <v>45902</v>
      </c>
      <c r="C6" s="3"/>
      <c r="D6" s="29" t="s">
        <v>85</v>
      </c>
      <c r="E6" s="2" t="s">
        <v>21</v>
      </c>
      <c r="F6" s="2" t="s">
        <v>12</v>
      </c>
      <c r="G6" s="2" t="s">
        <v>22</v>
      </c>
      <c r="H6" s="31">
        <v>454</v>
      </c>
      <c r="I6" s="31">
        <f t="shared" si="0"/>
        <v>4540</v>
      </c>
      <c r="J6" s="19">
        <v>10</v>
      </c>
      <c r="K6" s="2">
        <v>10</v>
      </c>
      <c r="L6" s="2">
        <v>0</v>
      </c>
      <c r="M6" s="2"/>
      <c r="N6" s="2"/>
      <c r="O6" s="3"/>
      <c r="P6" s="6"/>
      <c r="Q6" s="3">
        <f t="shared" si="1"/>
        <v>0</v>
      </c>
      <c r="R6" s="2"/>
      <c r="T6" s="2" t="s">
        <v>40</v>
      </c>
    </row>
    <row r="7" spans="1:20">
      <c r="A7" s="5">
        <v>6</v>
      </c>
      <c r="B7" s="3">
        <v>45902</v>
      </c>
      <c r="C7" s="3">
        <v>45901</v>
      </c>
      <c r="D7" s="29" t="s">
        <v>86</v>
      </c>
      <c r="E7" s="2" t="s">
        <v>24</v>
      </c>
      <c r="F7" s="2" t="s">
        <v>25</v>
      </c>
      <c r="G7" s="2" t="s">
        <v>26</v>
      </c>
      <c r="H7" s="31">
        <v>455</v>
      </c>
      <c r="I7" s="31">
        <f t="shared" si="0"/>
        <v>9100</v>
      </c>
      <c r="J7" s="19">
        <v>20</v>
      </c>
      <c r="K7" s="2">
        <v>20</v>
      </c>
      <c r="L7" s="2">
        <v>0</v>
      </c>
      <c r="M7" s="2" t="s">
        <v>61</v>
      </c>
      <c r="N7" s="2"/>
      <c r="O7" s="3"/>
      <c r="P7" s="6" t="s">
        <v>42</v>
      </c>
      <c r="Q7" s="3">
        <f t="shared" si="1"/>
        <v>45901</v>
      </c>
      <c r="R7" s="2" t="s">
        <v>15</v>
      </c>
      <c r="T7" t="s">
        <v>41</v>
      </c>
    </row>
    <row r="8" spans="1:20" ht="15.6">
      <c r="A8" s="5">
        <v>7</v>
      </c>
      <c r="B8" s="3">
        <v>45902</v>
      </c>
      <c r="C8" s="3">
        <v>45901</v>
      </c>
      <c r="D8" s="29" t="s">
        <v>87</v>
      </c>
      <c r="E8" s="2" t="s">
        <v>27</v>
      </c>
      <c r="F8" s="2" t="s">
        <v>12</v>
      </c>
      <c r="G8" s="2" t="s">
        <v>17</v>
      </c>
      <c r="H8" s="31">
        <v>456</v>
      </c>
      <c r="I8" s="31">
        <f t="shared" si="0"/>
        <v>18240</v>
      </c>
      <c r="J8" s="19">
        <v>40</v>
      </c>
      <c r="K8" s="2">
        <v>40</v>
      </c>
      <c r="L8" s="2">
        <v>0</v>
      </c>
      <c r="M8" s="2" t="s">
        <v>62</v>
      </c>
      <c r="N8" s="2" t="s">
        <v>40</v>
      </c>
      <c r="O8" s="3">
        <v>45901</v>
      </c>
      <c r="P8" s="6" t="s">
        <v>45</v>
      </c>
      <c r="Q8" s="3">
        <f t="shared" si="1"/>
        <v>45901</v>
      </c>
      <c r="R8" s="2" t="s">
        <v>15</v>
      </c>
      <c r="T8" s="1" t="s">
        <v>44</v>
      </c>
    </row>
    <row r="9" spans="1:20">
      <c r="A9" s="5">
        <v>8</v>
      </c>
      <c r="B9" s="3">
        <v>45902</v>
      </c>
      <c r="C9" s="3">
        <v>45901</v>
      </c>
      <c r="D9" s="29" t="s">
        <v>88</v>
      </c>
      <c r="E9" s="2" t="s">
        <v>28</v>
      </c>
      <c r="F9" s="2" t="s">
        <v>29</v>
      </c>
      <c r="G9" s="2" t="s">
        <v>13</v>
      </c>
      <c r="H9" s="31">
        <v>457</v>
      </c>
      <c r="I9" s="31">
        <f t="shared" si="0"/>
        <v>5484</v>
      </c>
      <c r="J9" s="19">
        <v>12</v>
      </c>
      <c r="K9" s="2">
        <v>12</v>
      </c>
      <c r="L9" s="2">
        <v>0</v>
      </c>
      <c r="M9" s="2" t="s">
        <v>60</v>
      </c>
      <c r="N9" s="2" t="s">
        <v>14</v>
      </c>
      <c r="O9" s="3">
        <v>45901</v>
      </c>
      <c r="P9" s="6" t="s">
        <v>45</v>
      </c>
      <c r="Q9" s="3">
        <f t="shared" si="1"/>
        <v>45901</v>
      </c>
      <c r="R9" s="2" t="s">
        <v>15</v>
      </c>
      <c r="T9" t="s">
        <v>45</v>
      </c>
    </row>
    <row r="10" spans="1:20">
      <c r="A10" s="5">
        <v>9</v>
      </c>
      <c r="B10" s="3">
        <v>45902</v>
      </c>
      <c r="C10" s="3"/>
      <c r="D10" s="29" t="s">
        <v>89</v>
      </c>
      <c r="E10" s="2" t="s">
        <v>30</v>
      </c>
      <c r="F10" s="2" t="s">
        <v>12</v>
      </c>
      <c r="G10" s="2" t="s">
        <v>31</v>
      </c>
      <c r="H10" s="31">
        <v>458</v>
      </c>
      <c r="I10" s="31">
        <f t="shared" si="0"/>
        <v>10992</v>
      </c>
      <c r="J10" s="19">
        <v>25</v>
      </c>
      <c r="K10" s="2">
        <v>24</v>
      </c>
      <c r="L10" s="2">
        <v>0</v>
      </c>
      <c r="M10" s="2"/>
      <c r="N10" s="2"/>
      <c r="O10" s="3"/>
      <c r="P10" s="6"/>
      <c r="Q10" s="3">
        <f t="shared" si="1"/>
        <v>0</v>
      </c>
      <c r="R10" s="2"/>
      <c r="T10" t="s">
        <v>42</v>
      </c>
    </row>
    <row r="11" spans="1:20">
      <c r="A11" s="5">
        <v>10</v>
      </c>
      <c r="B11" s="3">
        <v>45903</v>
      </c>
      <c r="C11" s="3">
        <v>45903</v>
      </c>
      <c r="D11" s="29" t="s">
        <v>90</v>
      </c>
      <c r="E11" s="2" t="s">
        <v>32</v>
      </c>
      <c r="F11" s="2" t="s">
        <v>12</v>
      </c>
      <c r="G11" s="2" t="s">
        <v>22</v>
      </c>
      <c r="H11" s="31">
        <v>459</v>
      </c>
      <c r="I11" s="31">
        <f t="shared" si="0"/>
        <v>21573</v>
      </c>
      <c r="J11" s="19">
        <v>50</v>
      </c>
      <c r="K11" s="2">
        <v>47</v>
      </c>
      <c r="L11" s="2">
        <v>0</v>
      </c>
      <c r="M11" s="2" t="s">
        <v>63</v>
      </c>
      <c r="N11" s="2" t="s">
        <v>39</v>
      </c>
      <c r="O11" s="3">
        <v>45903</v>
      </c>
      <c r="P11" s="6" t="s">
        <v>45</v>
      </c>
      <c r="Q11" s="3">
        <f t="shared" si="1"/>
        <v>45903</v>
      </c>
      <c r="R11" s="2" t="s">
        <v>23</v>
      </c>
    </row>
    <row r="12" spans="1:20" ht="15.6">
      <c r="A12" s="5">
        <v>11</v>
      </c>
      <c r="B12" s="3">
        <v>45903</v>
      </c>
      <c r="C12" s="3"/>
      <c r="D12" s="29" t="s">
        <v>91</v>
      </c>
      <c r="E12" s="2" t="s">
        <v>16</v>
      </c>
      <c r="F12" s="2" t="s">
        <v>25</v>
      </c>
      <c r="G12" s="2" t="s">
        <v>20</v>
      </c>
      <c r="H12" s="31">
        <v>452</v>
      </c>
      <c r="I12" s="31">
        <f t="shared" si="0"/>
        <v>4520</v>
      </c>
      <c r="J12" s="19">
        <v>10</v>
      </c>
      <c r="K12" s="2">
        <v>10</v>
      </c>
      <c r="L12" s="2">
        <v>0</v>
      </c>
      <c r="M12" s="2"/>
      <c r="N12" s="2"/>
      <c r="O12" s="3"/>
      <c r="P12" s="6"/>
      <c r="Q12" s="3">
        <f t="shared" si="1"/>
        <v>0</v>
      </c>
      <c r="R12" s="2"/>
      <c r="T12" s="1" t="s">
        <v>10</v>
      </c>
    </row>
    <row r="13" spans="1:20">
      <c r="A13" s="5">
        <v>12</v>
      </c>
      <c r="B13" s="3">
        <v>45903</v>
      </c>
      <c r="C13" s="3"/>
      <c r="D13" s="29" t="s">
        <v>92</v>
      </c>
      <c r="E13" s="2" t="s">
        <v>18</v>
      </c>
      <c r="F13" s="2" t="s">
        <v>12</v>
      </c>
      <c r="G13" s="2" t="s">
        <v>22</v>
      </c>
      <c r="H13" s="31">
        <v>453</v>
      </c>
      <c r="I13" s="31">
        <f t="shared" si="0"/>
        <v>9060</v>
      </c>
      <c r="J13" s="19">
        <v>20</v>
      </c>
      <c r="K13" s="2">
        <v>20</v>
      </c>
      <c r="L13" s="2">
        <v>0</v>
      </c>
      <c r="M13" s="2"/>
      <c r="N13" s="2"/>
      <c r="O13" s="3"/>
      <c r="P13" s="6"/>
      <c r="Q13" s="3">
        <f t="shared" si="1"/>
        <v>0</v>
      </c>
      <c r="R13" s="2"/>
      <c r="T13" t="s">
        <v>15</v>
      </c>
    </row>
    <row r="14" spans="1:20">
      <c r="A14" s="5">
        <v>13</v>
      </c>
      <c r="B14" s="3">
        <v>45903</v>
      </c>
      <c r="C14" s="3">
        <v>45903</v>
      </c>
      <c r="D14" s="29" t="s">
        <v>93</v>
      </c>
      <c r="E14" s="2" t="s">
        <v>19</v>
      </c>
      <c r="F14" s="2" t="s">
        <v>29</v>
      </c>
      <c r="G14" s="2" t="s">
        <v>26</v>
      </c>
      <c r="H14" s="31">
        <v>454</v>
      </c>
      <c r="I14" s="31">
        <f t="shared" si="0"/>
        <v>18160</v>
      </c>
      <c r="J14" s="19">
        <v>40</v>
      </c>
      <c r="K14" s="2">
        <v>40</v>
      </c>
      <c r="L14" s="2">
        <v>0</v>
      </c>
      <c r="M14" s="2" t="s">
        <v>60</v>
      </c>
      <c r="N14" s="2" t="s">
        <v>40</v>
      </c>
      <c r="O14" s="3">
        <v>45903</v>
      </c>
      <c r="P14" s="6" t="s">
        <v>45</v>
      </c>
      <c r="Q14" s="3">
        <f t="shared" si="1"/>
        <v>45903</v>
      </c>
      <c r="R14" s="2" t="s">
        <v>23</v>
      </c>
      <c r="T14" t="s">
        <v>38</v>
      </c>
    </row>
    <row r="15" spans="1:20">
      <c r="A15" s="5">
        <v>14</v>
      </c>
      <c r="B15" s="3">
        <v>45904</v>
      </c>
      <c r="C15" s="3"/>
      <c r="D15" s="29" t="s">
        <v>94</v>
      </c>
      <c r="E15" s="2" t="s">
        <v>21</v>
      </c>
      <c r="F15" s="2" t="s">
        <v>29</v>
      </c>
      <c r="G15" s="2" t="s">
        <v>17</v>
      </c>
      <c r="H15" s="31">
        <v>455</v>
      </c>
      <c r="I15" s="31">
        <f t="shared" si="0"/>
        <v>5460</v>
      </c>
      <c r="J15" s="19">
        <v>12</v>
      </c>
      <c r="K15" s="2">
        <v>12</v>
      </c>
      <c r="L15" s="2">
        <v>0</v>
      </c>
      <c r="M15" s="2"/>
      <c r="N15" s="2"/>
      <c r="O15" s="3"/>
      <c r="P15" s="6"/>
      <c r="Q15" s="3">
        <f t="shared" si="1"/>
        <v>0</v>
      </c>
      <c r="R15" s="2"/>
      <c r="T15" t="s">
        <v>23</v>
      </c>
    </row>
    <row r="16" spans="1:20">
      <c r="A16" s="5">
        <v>15</v>
      </c>
      <c r="B16" s="3">
        <v>45904</v>
      </c>
      <c r="C16" s="3">
        <v>45904</v>
      </c>
      <c r="D16" s="29" t="s">
        <v>95</v>
      </c>
      <c r="E16" s="2" t="s">
        <v>30</v>
      </c>
      <c r="F16" s="2" t="s">
        <v>12</v>
      </c>
      <c r="G16" s="2" t="s">
        <v>13</v>
      </c>
      <c r="H16" s="31">
        <v>456</v>
      </c>
      <c r="I16" s="31">
        <f t="shared" si="0"/>
        <v>11400</v>
      </c>
      <c r="J16" s="19">
        <v>25</v>
      </c>
      <c r="K16" s="2">
        <v>25</v>
      </c>
      <c r="L16" s="2">
        <v>0</v>
      </c>
      <c r="M16" s="2" t="s">
        <v>62</v>
      </c>
      <c r="N16" s="2" t="s">
        <v>39</v>
      </c>
      <c r="O16" s="3">
        <v>45904</v>
      </c>
      <c r="P16" s="6" t="s">
        <v>45</v>
      </c>
      <c r="Q16" s="3">
        <f t="shared" si="1"/>
        <v>45904</v>
      </c>
      <c r="R16" s="2" t="s">
        <v>38</v>
      </c>
    </row>
    <row r="17" spans="1:18">
      <c r="A17" s="5">
        <v>16</v>
      </c>
      <c r="B17" s="3">
        <v>45904</v>
      </c>
      <c r="C17" s="3">
        <v>45904</v>
      </c>
      <c r="D17" s="29" t="s">
        <v>96</v>
      </c>
      <c r="E17" s="2" t="s">
        <v>16</v>
      </c>
      <c r="F17" s="2" t="s">
        <v>25</v>
      </c>
      <c r="G17" s="2" t="s">
        <v>20</v>
      </c>
      <c r="H17" s="31">
        <v>452</v>
      </c>
      <c r="I17" s="31">
        <f t="shared" si="0"/>
        <v>4972</v>
      </c>
      <c r="J17" s="19">
        <v>12</v>
      </c>
      <c r="K17" s="2">
        <v>11</v>
      </c>
      <c r="L17" s="2">
        <v>1</v>
      </c>
      <c r="M17" s="2" t="s">
        <v>62</v>
      </c>
      <c r="N17" s="2" t="s">
        <v>14</v>
      </c>
      <c r="O17" s="3">
        <v>45904</v>
      </c>
      <c r="P17" s="6" t="s">
        <v>45</v>
      </c>
      <c r="Q17" s="3">
        <f t="shared" si="1"/>
        <v>45904</v>
      </c>
      <c r="R17" s="2" t="s">
        <v>15</v>
      </c>
    </row>
    <row r="18" spans="1:18">
      <c r="A18" s="5">
        <v>17</v>
      </c>
      <c r="B18" s="3">
        <v>45904</v>
      </c>
      <c r="C18" s="3"/>
      <c r="D18" s="29" t="s">
        <v>97</v>
      </c>
      <c r="E18" s="2" t="s">
        <v>19</v>
      </c>
      <c r="F18" s="2" t="s">
        <v>29</v>
      </c>
      <c r="G18" s="2" t="s">
        <v>26</v>
      </c>
      <c r="H18" s="31">
        <v>454</v>
      </c>
      <c r="I18" s="31">
        <f t="shared" si="0"/>
        <v>11350</v>
      </c>
      <c r="J18" s="19">
        <v>25</v>
      </c>
      <c r="K18" s="2">
        <v>25</v>
      </c>
      <c r="L18" s="2">
        <v>0</v>
      </c>
      <c r="M18" s="2"/>
      <c r="N18" s="2"/>
      <c r="O18" s="3"/>
      <c r="P18" s="6"/>
      <c r="Q18" s="3">
        <f t="shared" si="1"/>
        <v>0</v>
      </c>
      <c r="R18" s="2"/>
    </row>
    <row r="19" spans="1:18">
      <c r="A19" s="5">
        <v>18</v>
      </c>
      <c r="B19" s="3">
        <v>45904</v>
      </c>
      <c r="C19" s="3"/>
      <c r="D19" s="29" t="s">
        <v>98</v>
      </c>
      <c r="E19" s="2" t="s">
        <v>21</v>
      </c>
      <c r="F19" s="2" t="s">
        <v>29</v>
      </c>
      <c r="G19" s="2" t="s">
        <v>17</v>
      </c>
      <c r="H19" s="31">
        <v>455</v>
      </c>
      <c r="I19" s="31">
        <f t="shared" si="0"/>
        <v>22295</v>
      </c>
      <c r="J19" s="19">
        <v>50</v>
      </c>
      <c r="K19" s="2">
        <v>49</v>
      </c>
      <c r="L19" s="2">
        <v>1</v>
      </c>
      <c r="M19" s="2"/>
      <c r="N19" s="2"/>
      <c r="O19" s="3"/>
      <c r="P19" s="6"/>
      <c r="Q19" s="3">
        <f t="shared" si="1"/>
        <v>0</v>
      </c>
      <c r="R19" s="2"/>
    </row>
    <row r="20" spans="1:18">
      <c r="A20" s="5">
        <v>19</v>
      </c>
      <c r="B20" s="3">
        <v>45905</v>
      </c>
      <c r="C20" s="3"/>
      <c r="D20" s="29" t="s">
        <v>99</v>
      </c>
      <c r="E20" s="2" t="s">
        <v>30</v>
      </c>
      <c r="F20" s="2" t="s">
        <v>12</v>
      </c>
      <c r="G20" s="2" t="s">
        <v>31</v>
      </c>
      <c r="H20" s="31">
        <v>458</v>
      </c>
      <c r="I20" s="31">
        <f t="shared" si="0"/>
        <v>4580</v>
      </c>
      <c r="J20" s="19">
        <v>10</v>
      </c>
      <c r="K20" s="2">
        <v>10</v>
      </c>
      <c r="L20" s="2">
        <v>0</v>
      </c>
      <c r="M20" s="2"/>
      <c r="N20" s="2"/>
      <c r="O20" s="3"/>
      <c r="P20" s="6"/>
      <c r="Q20" s="3">
        <f t="shared" si="1"/>
        <v>0</v>
      </c>
      <c r="R20" s="2"/>
    </row>
    <row r="21" spans="1:18">
      <c r="A21" s="5">
        <v>20</v>
      </c>
      <c r="B21" s="3">
        <v>45905</v>
      </c>
      <c r="C21" s="3">
        <v>45905</v>
      </c>
      <c r="D21" s="29" t="s">
        <v>100</v>
      </c>
      <c r="E21" s="2" t="s">
        <v>32</v>
      </c>
      <c r="F21" s="2" t="s">
        <v>12</v>
      </c>
      <c r="G21" s="2" t="s">
        <v>22</v>
      </c>
      <c r="H21" s="31">
        <v>459</v>
      </c>
      <c r="I21" s="31">
        <f t="shared" si="0"/>
        <v>9180</v>
      </c>
      <c r="J21" s="19">
        <v>20</v>
      </c>
      <c r="K21" s="2">
        <v>20</v>
      </c>
      <c r="L21" s="2">
        <v>0</v>
      </c>
      <c r="M21" s="2" t="s">
        <v>60</v>
      </c>
      <c r="N21" s="2" t="s">
        <v>39</v>
      </c>
      <c r="O21" s="3">
        <v>45905</v>
      </c>
      <c r="P21" s="6" t="s">
        <v>45</v>
      </c>
      <c r="Q21" s="3">
        <f t="shared" si="1"/>
        <v>45905</v>
      </c>
      <c r="R21" s="2" t="s">
        <v>15</v>
      </c>
    </row>
    <row r="22" spans="1:18">
      <c r="A22" s="5">
        <v>21</v>
      </c>
      <c r="B22" s="3">
        <v>45905</v>
      </c>
      <c r="C22" s="3">
        <v>45905</v>
      </c>
      <c r="D22" s="29" t="s">
        <v>101</v>
      </c>
      <c r="E22" s="2" t="s">
        <v>33</v>
      </c>
      <c r="F22" s="2" t="s">
        <v>12</v>
      </c>
      <c r="G22" s="2" t="s">
        <v>17</v>
      </c>
      <c r="H22" s="31">
        <v>460</v>
      </c>
      <c r="I22" s="31">
        <f t="shared" si="0"/>
        <v>18400</v>
      </c>
      <c r="J22" s="19">
        <v>40</v>
      </c>
      <c r="K22" s="2">
        <v>40</v>
      </c>
      <c r="L22" s="2">
        <v>0</v>
      </c>
      <c r="M22" s="2" t="s">
        <v>61</v>
      </c>
      <c r="N22" s="2" t="s">
        <v>40</v>
      </c>
      <c r="O22" s="3">
        <v>45905</v>
      </c>
      <c r="P22" s="6" t="s">
        <v>45</v>
      </c>
      <c r="Q22" s="3">
        <f t="shared" si="1"/>
        <v>45905</v>
      </c>
      <c r="R22" s="2" t="s">
        <v>15</v>
      </c>
    </row>
    <row r="23" spans="1:18">
      <c r="A23" s="5">
        <v>22</v>
      </c>
      <c r="B23" s="3">
        <v>45906</v>
      </c>
      <c r="C23" s="3">
        <v>45905</v>
      </c>
      <c r="D23" s="29" t="s">
        <v>102</v>
      </c>
      <c r="E23" s="2" t="s">
        <v>34</v>
      </c>
      <c r="F23" s="2" t="s">
        <v>12</v>
      </c>
      <c r="G23" s="2" t="s">
        <v>31</v>
      </c>
      <c r="H23" s="31">
        <v>461</v>
      </c>
      <c r="I23" s="31">
        <f t="shared" si="0"/>
        <v>5532</v>
      </c>
      <c r="J23" s="19">
        <v>12</v>
      </c>
      <c r="K23" s="2">
        <v>12</v>
      </c>
      <c r="L23" s="2">
        <v>0</v>
      </c>
      <c r="M23" s="2" t="s">
        <v>62</v>
      </c>
      <c r="N23" s="2" t="s">
        <v>40</v>
      </c>
      <c r="O23" s="3">
        <v>45905</v>
      </c>
      <c r="P23" s="6" t="s">
        <v>45</v>
      </c>
      <c r="Q23" s="3">
        <f t="shared" si="1"/>
        <v>45905</v>
      </c>
      <c r="R23" s="2" t="s">
        <v>38</v>
      </c>
    </row>
    <row r="24" spans="1:18">
      <c r="A24" s="5">
        <v>23</v>
      </c>
      <c r="B24" s="3">
        <v>45906</v>
      </c>
      <c r="C24" s="3">
        <v>45905</v>
      </c>
      <c r="D24" s="29" t="s">
        <v>103</v>
      </c>
      <c r="E24" s="2" t="s">
        <v>33</v>
      </c>
      <c r="F24" s="2" t="s">
        <v>12</v>
      </c>
      <c r="G24" s="2" t="s">
        <v>17</v>
      </c>
      <c r="H24" s="31">
        <v>462</v>
      </c>
      <c r="I24" s="31">
        <f t="shared" si="0"/>
        <v>4620</v>
      </c>
      <c r="J24" s="19">
        <v>12</v>
      </c>
      <c r="K24" s="2">
        <v>10</v>
      </c>
      <c r="L24" s="2">
        <v>2</v>
      </c>
      <c r="M24" s="2" t="s">
        <v>60</v>
      </c>
      <c r="N24" s="2" t="s">
        <v>39</v>
      </c>
      <c r="O24" s="3">
        <v>45905</v>
      </c>
      <c r="P24" s="6" t="s">
        <v>45</v>
      </c>
      <c r="Q24" s="3">
        <f t="shared" si="1"/>
        <v>45905</v>
      </c>
      <c r="R24" s="2" t="s">
        <v>23</v>
      </c>
    </row>
    <row r="25" spans="1:18">
      <c r="A25" s="24">
        <v>24</v>
      </c>
      <c r="B25" s="25">
        <v>45906</v>
      </c>
      <c r="C25" s="25">
        <v>45906</v>
      </c>
      <c r="D25" s="29" t="s">
        <v>104</v>
      </c>
      <c r="E25" s="26" t="s">
        <v>34</v>
      </c>
      <c r="F25" s="26" t="s">
        <v>12</v>
      </c>
      <c r="G25" s="2" t="s">
        <v>76</v>
      </c>
      <c r="H25" s="32">
        <v>463</v>
      </c>
      <c r="I25" s="32">
        <f t="shared" si="0"/>
        <v>32410</v>
      </c>
      <c r="J25" s="27">
        <v>70</v>
      </c>
      <c r="K25" s="2">
        <v>70</v>
      </c>
      <c r="L25" s="2">
        <v>0</v>
      </c>
      <c r="M25" s="2" t="s">
        <v>60</v>
      </c>
      <c r="N25" s="2" t="s">
        <v>14</v>
      </c>
      <c r="O25" s="25">
        <v>45906</v>
      </c>
      <c r="P25" s="6" t="s">
        <v>45</v>
      </c>
      <c r="Q25" s="3">
        <f t="shared" si="1"/>
        <v>45906</v>
      </c>
      <c r="R25" s="2" t="s">
        <v>15</v>
      </c>
    </row>
    <row r="26" spans="1:18">
      <c r="A26" s="24">
        <v>25</v>
      </c>
      <c r="B26" s="25">
        <v>45906</v>
      </c>
      <c r="C26" s="25">
        <v>45906</v>
      </c>
      <c r="D26" s="29" t="s">
        <v>105</v>
      </c>
      <c r="E26" s="2" t="s">
        <v>11</v>
      </c>
      <c r="F26" s="2" t="s">
        <v>25</v>
      </c>
      <c r="G26" s="2" t="s">
        <v>26</v>
      </c>
      <c r="H26" s="32">
        <v>464</v>
      </c>
      <c r="I26" s="31">
        <f t="shared" si="0"/>
        <v>4640</v>
      </c>
      <c r="J26" s="2">
        <v>10</v>
      </c>
      <c r="K26" s="2">
        <v>10</v>
      </c>
      <c r="L26" s="2">
        <v>0</v>
      </c>
      <c r="M26" s="2" t="s">
        <v>61</v>
      </c>
      <c r="N26" s="2" t="s">
        <v>14</v>
      </c>
      <c r="O26" s="25">
        <v>45906</v>
      </c>
      <c r="P26" s="6" t="s">
        <v>45</v>
      </c>
      <c r="Q26" s="3">
        <f t="shared" ref="Q26:Q49" si="2">C26</f>
        <v>45906</v>
      </c>
      <c r="R26" s="2" t="s">
        <v>15</v>
      </c>
    </row>
    <row r="27" spans="1:18">
      <c r="A27" s="24">
        <v>26</v>
      </c>
      <c r="B27" s="25">
        <v>45906</v>
      </c>
      <c r="C27" s="25">
        <v>45907</v>
      </c>
      <c r="D27" s="29" t="s">
        <v>106</v>
      </c>
      <c r="E27" s="2" t="s">
        <v>16</v>
      </c>
      <c r="F27" s="2" t="s">
        <v>12</v>
      </c>
      <c r="G27" s="2" t="s">
        <v>76</v>
      </c>
      <c r="H27" s="32">
        <v>465</v>
      </c>
      <c r="I27" s="31">
        <f t="shared" si="0"/>
        <v>5580</v>
      </c>
      <c r="J27" s="2">
        <v>15</v>
      </c>
      <c r="K27" s="2">
        <v>12</v>
      </c>
      <c r="L27" s="2">
        <v>3</v>
      </c>
      <c r="M27" s="2" t="s">
        <v>62</v>
      </c>
      <c r="N27" s="2" t="s">
        <v>14</v>
      </c>
      <c r="O27" s="25">
        <v>45907</v>
      </c>
      <c r="P27" s="6" t="s">
        <v>45</v>
      </c>
      <c r="Q27" s="3">
        <f t="shared" si="2"/>
        <v>45907</v>
      </c>
      <c r="R27" s="2" t="s">
        <v>38</v>
      </c>
    </row>
    <row r="28" spans="1:18">
      <c r="A28" s="24">
        <v>27</v>
      </c>
      <c r="B28" s="25">
        <v>45906</v>
      </c>
      <c r="C28" s="25">
        <v>45906</v>
      </c>
      <c r="D28" s="29" t="s">
        <v>107</v>
      </c>
      <c r="E28" s="2" t="s">
        <v>18</v>
      </c>
      <c r="F28" s="2" t="s">
        <v>29</v>
      </c>
      <c r="G28" s="2" t="s">
        <v>77</v>
      </c>
      <c r="H28" s="32">
        <v>466</v>
      </c>
      <c r="I28" s="31">
        <f t="shared" si="0"/>
        <v>8854</v>
      </c>
      <c r="J28" s="2">
        <v>20</v>
      </c>
      <c r="K28" s="2">
        <v>19</v>
      </c>
      <c r="L28" s="2">
        <v>1</v>
      </c>
      <c r="M28" s="2" t="s">
        <v>60</v>
      </c>
      <c r="N28" s="2" t="s">
        <v>40</v>
      </c>
      <c r="O28" s="25">
        <v>45906</v>
      </c>
      <c r="P28" s="6" t="s">
        <v>45</v>
      </c>
      <c r="Q28" s="3">
        <f t="shared" si="2"/>
        <v>45906</v>
      </c>
      <c r="R28" s="2" t="s">
        <v>23</v>
      </c>
    </row>
    <row r="29" spans="1:18">
      <c r="A29" s="24">
        <v>28</v>
      </c>
      <c r="B29" s="25">
        <v>45906</v>
      </c>
      <c r="C29" s="25">
        <v>45906</v>
      </c>
      <c r="D29" s="29" t="s">
        <v>108</v>
      </c>
      <c r="E29" s="2" t="s">
        <v>19</v>
      </c>
      <c r="F29" s="2" t="s">
        <v>12</v>
      </c>
      <c r="G29" s="2" t="s">
        <v>78</v>
      </c>
      <c r="H29" s="32">
        <v>467</v>
      </c>
      <c r="I29" s="31">
        <f t="shared" si="0"/>
        <v>5604</v>
      </c>
      <c r="J29" s="2">
        <v>12</v>
      </c>
      <c r="K29" s="2">
        <v>12</v>
      </c>
      <c r="L29" s="2">
        <v>0</v>
      </c>
      <c r="M29" s="2" t="s">
        <v>61</v>
      </c>
      <c r="N29" s="2" t="s">
        <v>40</v>
      </c>
      <c r="O29" s="25">
        <v>45906</v>
      </c>
      <c r="P29" s="6" t="s">
        <v>45</v>
      </c>
      <c r="Q29" s="3">
        <f t="shared" si="2"/>
        <v>45906</v>
      </c>
      <c r="R29" s="2" t="s">
        <v>38</v>
      </c>
    </row>
    <row r="30" spans="1:18">
      <c r="A30" s="24">
        <v>29</v>
      </c>
      <c r="B30" s="25">
        <v>45906</v>
      </c>
      <c r="C30" s="3"/>
      <c r="D30" s="29" t="s">
        <v>109</v>
      </c>
      <c r="E30" s="2" t="s">
        <v>21</v>
      </c>
      <c r="F30" s="2" t="s">
        <v>29</v>
      </c>
      <c r="G30" s="2" t="s">
        <v>79</v>
      </c>
      <c r="H30" s="32">
        <v>468</v>
      </c>
      <c r="I30" s="31">
        <f t="shared" si="0"/>
        <v>4680</v>
      </c>
      <c r="J30" s="2">
        <v>10</v>
      </c>
      <c r="K30" s="2">
        <v>10</v>
      </c>
      <c r="L30" s="2">
        <v>0</v>
      </c>
      <c r="M30" s="2"/>
      <c r="N30" s="2"/>
      <c r="O30" s="3"/>
      <c r="P30" s="85"/>
      <c r="Q30" s="3">
        <f t="shared" si="2"/>
        <v>0</v>
      </c>
      <c r="R30" s="2"/>
    </row>
    <row r="31" spans="1:18">
      <c r="A31" s="24">
        <v>30</v>
      </c>
      <c r="B31" s="25">
        <v>45906</v>
      </c>
      <c r="C31" s="25">
        <v>45907</v>
      </c>
      <c r="D31" s="29" t="s">
        <v>110</v>
      </c>
      <c r="E31" s="2" t="s">
        <v>24</v>
      </c>
      <c r="F31" s="2" t="s">
        <v>29</v>
      </c>
      <c r="G31" s="2" t="s">
        <v>20</v>
      </c>
      <c r="H31" s="32">
        <v>469</v>
      </c>
      <c r="I31" s="31">
        <f t="shared" si="0"/>
        <v>9380</v>
      </c>
      <c r="J31" s="2">
        <v>20</v>
      </c>
      <c r="K31" s="2">
        <v>20</v>
      </c>
      <c r="L31" s="2">
        <v>0</v>
      </c>
      <c r="M31" s="2" t="s">
        <v>60</v>
      </c>
      <c r="N31" s="2" t="s">
        <v>14</v>
      </c>
      <c r="O31" s="25">
        <v>45907</v>
      </c>
      <c r="P31" s="85" t="s">
        <v>45</v>
      </c>
      <c r="Q31" s="3">
        <f t="shared" si="2"/>
        <v>45907</v>
      </c>
      <c r="R31" s="2" t="s">
        <v>23</v>
      </c>
    </row>
    <row r="32" spans="1:18">
      <c r="A32" s="24">
        <v>31</v>
      </c>
      <c r="B32" s="25">
        <v>45906</v>
      </c>
      <c r="C32" s="25">
        <v>45908</v>
      </c>
      <c r="D32" s="29" t="s">
        <v>111</v>
      </c>
      <c r="E32" s="2" t="s">
        <v>27</v>
      </c>
      <c r="F32" s="2" t="s">
        <v>12</v>
      </c>
      <c r="G32" s="2" t="s">
        <v>22</v>
      </c>
      <c r="H32" s="32">
        <v>470</v>
      </c>
      <c r="I32" s="31">
        <f t="shared" si="0"/>
        <v>18800</v>
      </c>
      <c r="J32" s="2">
        <v>40</v>
      </c>
      <c r="K32" s="2">
        <v>40</v>
      </c>
      <c r="L32" s="2">
        <v>0</v>
      </c>
      <c r="M32" s="2" t="s">
        <v>63</v>
      </c>
      <c r="N32" s="2" t="s">
        <v>14</v>
      </c>
      <c r="O32" s="25">
        <v>45908</v>
      </c>
      <c r="P32" s="85" t="s">
        <v>45</v>
      </c>
      <c r="Q32" s="3">
        <f t="shared" si="2"/>
        <v>45908</v>
      </c>
      <c r="R32" s="2" t="s">
        <v>23</v>
      </c>
    </row>
    <row r="33" spans="1:18">
      <c r="A33" s="24">
        <v>32</v>
      </c>
      <c r="B33" s="25">
        <v>45906</v>
      </c>
      <c r="C33" s="3"/>
      <c r="D33" s="29" t="s">
        <v>112</v>
      </c>
      <c r="E33" s="2" t="s">
        <v>28</v>
      </c>
      <c r="F33" s="2" t="s">
        <v>12</v>
      </c>
      <c r="G33" s="2" t="s">
        <v>26</v>
      </c>
      <c r="H33" s="32">
        <v>471</v>
      </c>
      <c r="I33" s="31">
        <f t="shared" si="0"/>
        <v>5652</v>
      </c>
      <c r="J33" s="2">
        <v>12</v>
      </c>
      <c r="K33" s="2">
        <v>12</v>
      </c>
      <c r="L33" s="2">
        <v>0</v>
      </c>
      <c r="M33" s="2"/>
      <c r="N33" s="2"/>
      <c r="O33" s="3"/>
      <c r="P33" s="85"/>
      <c r="Q33" s="3">
        <f t="shared" si="2"/>
        <v>0</v>
      </c>
      <c r="R33" s="2"/>
    </row>
    <row r="34" spans="1:18">
      <c r="A34" s="24">
        <v>33</v>
      </c>
      <c r="B34" s="25">
        <v>45906</v>
      </c>
      <c r="C34" s="25">
        <v>45906</v>
      </c>
      <c r="D34" s="29" t="s">
        <v>113</v>
      </c>
      <c r="E34" s="2" t="s">
        <v>30</v>
      </c>
      <c r="F34" s="2" t="s">
        <v>12</v>
      </c>
      <c r="G34" s="2" t="s">
        <v>17</v>
      </c>
      <c r="H34" s="32">
        <v>472</v>
      </c>
      <c r="I34" s="31">
        <f t="shared" ref="I34:I51" si="3">H34*K34</f>
        <v>11328</v>
      </c>
      <c r="J34" s="2">
        <v>25</v>
      </c>
      <c r="K34" s="2">
        <v>24</v>
      </c>
      <c r="L34" s="2">
        <v>1</v>
      </c>
      <c r="M34" s="2" t="s">
        <v>61</v>
      </c>
      <c r="N34" s="2" t="s">
        <v>14</v>
      </c>
      <c r="O34" s="25">
        <v>45906</v>
      </c>
      <c r="P34" s="85" t="s">
        <v>45</v>
      </c>
      <c r="Q34" s="3">
        <f t="shared" si="2"/>
        <v>45906</v>
      </c>
      <c r="R34" s="2" t="s">
        <v>15</v>
      </c>
    </row>
    <row r="35" spans="1:18">
      <c r="A35" s="24">
        <v>34</v>
      </c>
      <c r="B35" s="25">
        <v>45906</v>
      </c>
      <c r="C35" s="25">
        <v>45907</v>
      </c>
      <c r="D35" s="29" t="s">
        <v>114</v>
      </c>
      <c r="E35" s="2" t="s">
        <v>32</v>
      </c>
      <c r="F35" s="2" t="s">
        <v>12</v>
      </c>
      <c r="G35" s="2" t="s">
        <v>13</v>
      </c>
      <c r="H35" s="32">
        <v>473</v>
      </c>
      <c r="I35" s="31">
        <f t="shared" si="3"/>
        <v>22231</v>
      </c>
      <c r="J35" s="2">
        <v>50</v>
      </c>
      <c r="K35" s="2">
        <v>47</v>
      </c>
      <c r="L35" s="2">
        <v>3</v>
      </c>
      <c r="M35" s="2" t="s">
        <v>62</v>
      </c>
      <c r="N35" s="2" t="s">
        <v>14</v>
      </c>
      <c r="O35" s="25">
        <v>45907</v>
      </c>
      <c r="P35" s="85" t="s">
        <v>45</v>
      </c>
      <c r="Q35" s="3">
        <f t="shared" si="2"/>
        <v>45907</v>
      </c>
      <c r="R35" s="2" t="s">
        <v>38</v>
      </c>
    </row>
    <row r="36" spans="1:18">
      <c r="A36" s="24">
        <v>35</v>
      </c>
      <c r="B36" s="25">
        <v>45906</v>
      </c>
      <c r="C36" s="3"/>
      <c r="D36" s="29" t="s">
        <v>115</v>
      </c>
      <c r="E36" s="2" t="s">
        <v>16</v>
      </c>
      <c r="F36" s="2" t="s">
        <v>12</v>
      </c>
      <c r="G36" s="2" t="s">
        <v>20</v>
      </c>
      <c r="H36" s="32">
        <v>474</v>
      </c>
      <c r="I36" s="31">
        <f t="shared" si="3"/>
        <v>4740</v>
      </c>
      <c r="J36" s="2">
        <v>10</v>
      </c>
      <c r="K36" s="2">
        <v>10</v>
      </c>
      <c r="L36" s="2">
        <v>0</v>
      </c>
      <c r="M36" s="2"/>
      <c r="N36" s="2"/>
      <c r="O36" s="3"/>
      <c r="P36" s="85"/>
      <c r="Q36" s="3">
        <f t="shared" si="2"/>
        <v>0</v>
      </c>
      <c r="R36" s="2"/>
    </row>
    <row r="37" spans="1:18">
      <c r="A37" s="24">
        <v>36</v>
      </c>
      <c r="B37" s="25">
        <v>45907</v>
      </c>
      <c r="C37" s="3"/>
      <c r="D37" s="29" t="s">
        <v>116</v>
      </c>
      <c r="E37" s="2" t="s">
        <v>18</v>
      </c>
      <c r="F37" s="2" t="s">
        <v>12</v>
      </c>
      <c r="G37" s="2" t="s">
        <v>76</v>
      </c>
      <c r="H37" s="32">
        <v>475</v>
      </c>
      <c r="I37" s="31">
        <f t="shared" si="3"/>
        <v>9500</v>
      </c>
      <c r="J37" s="2">
        <v>20</v>
      </c>
      <c r="K37" s="2">
        <v>20</v>
      </c>
      <c r="L37" s="2">
        <v>0</v>
      </c>
      <c r="M37" s="2"/>
      <c r="N37" s="2"/>
      <c r="O37" s="3"/>
      <c r="P37" s="85"/>
      <c r="Q37" s="3">
        <f t="shared" si="2"/>
        <v>0</v>
      </c>
      <c r="R37" s="2"/>
    </row>
    <row r="38" spans="1:18">
      <c r="A38" s="24">
        <v>37</v>
      </c>
      <c r="B38" s="25">
        <v>45907</v>
      </c>
      <c r="C38" s="25">
        <v>45907</v>
      </c>
      <c r="D38" s="29" t="s">
        <v>117</v>
      </c>
      <c r="E38" s="2" t="s">
        <v>19</v>
      </c>
      <c r="F38" s="2" t="s">
        <v>12</v>
      </c>
      <c r="G38" s="2" t="s">
        <v>13</v>
      </c>
      <c r="H38" s="32">
        <v>476</v>
      </c>
      <c r="I38" s="31">
        <f t="shared" si="3"/>
        <v>19040</v>
      </c>
      <c r="J38" s="2">
        <v>40</v>
      </c>
      <c r="K38" s="2">
        <v>40</v>
      </c>
      <c r="L38" s="2">
        <v>0</v>
      </c>
      <c r="M38" s="2" t="s">
        <v>63</v>
      </c>
      <c r="N38" s="2" t="s">
        <v>14</v>
      </c>
      <c r="O38" s="25">
        <v>45907</v>
      </c>
      <c r="P38" s="85" t="s">
        <v>45</v>
      </c>
      <c r="Q38" s="3">
        <f t="shared" si="2"/>
        <v>45907</v>
      </c>
      <c r="R38" s="2" t="s">
        <v>38</v>
      </c>
    </row>
    <row r="39" spans="1:18">
      <c r="A39" s="24">
        <v>38</v>
      </c>
      <c r="B39" s="25">
        <v>45907</v>
      </c>
      <c r="C39" s="3"/>
      <c r="D39" s="29" t="s">
        <v>118</v>
      </c>
      <c r="E39" s="2" t="s">
        <v>21</v>
      </c>
      <c r="F39" s="2" t="s">
        <v>12</v>
      </c>
      <c r="G39" s="2" t="s">
        <v>20</v>
      </c>
      <c r="H39" s="32">
        <v>477</v>
      </c>
      <c r="I39" s="31">
        <f t="shared" si="3"/>
        <v>5724</v>
      </c>
      <c r="J39" s="2">
        <v>12</v>
      </c>
      <c r="K39" s="2">
        <v>12</v>
      </c>
      <c r="L39" s="2">
        <v>0</v>
      </c>
      <c r="M39" s="2"/>
      <c r="N39" s="2"/>
      <c r="O39" s="3"/>
      <c r="P39" s="85"/>
      <c r="Q39" s="3">
        <f t="shared" si="2"/>
        <v>0</v>
      </c>
      <c r="R39" s="2"/>
    </row>
    <row r="40" spans="1:18">
      <c r="A40" s="24">
        <v>39</v>
      </c>
      <c r="B40" s="25">
        <v>45907</v>
      </c>
      <c r="C40" s="3"/>
      <c r="D40" s="29" t="s">
        <v>119</v>
      </c>
      <c r="E40" s="2" t="s">
        <v>30</v>
      </c>
      <c r="F40" s="2" t="s">
        <v>12</v>
      </c>
      <c r="G40" s="2" t="s">
        <v>22</v>
      </c>
      <c r="H40" s="32">
        <v>478</v>
      </c>
      <c r="I40" s="31">
        <f t="shared" si="3"/>
        <v>11950</v>
      </c>
      <c r="J40" s="2">
        <v>25</v>
      </c>
      <c r="K40" s="2">
        <v>25</v>
      </c>
      <c r="L40" s="2">
        <v>0</v>
      </c>
      <c r="M40" s="2"/>
      <c r="N40" s="2"/>
      <c r="O40" s="3"/>
      <c r="P40" s="85"/>
      <c r="Q40" s="3">
        <f t="shared" si="2"/>
        <v>0</v>
      </c>
      <c r="R40" s="2"/>
    </row>
    <row r="41" spans="1:18">
      <c r="A41" s="24">
        <v>40</v>
      </c>
      <c r="B41" s="25">
        <v>45907</v>
      </c>
      <c r="C41" s="25">
        <v>45907</v>
      </c>
      <c r="D41" s="29" t="s">
        <v>120</v>
      </c>
      <c r="E41" s="2" t="s">
        <v>16</v>
      </c>
      <c r="F41" s="2" t="s">
        <v>25</v>
      </c>
      <c r="G41" s="2" t="s">
        <v>26</v>
      </c>
      <c r="H41" s="32">
        <v>479</v>
      </c>
      <c r="I41" s="31">
        <f t="shared" si="3"/>
        <v>5269</v>
      </c>
      <c r="J41" s="2">
        <v>12</v>
      </c>
      <c r="K41" s="2">
        <v>11</v>
      </c>
      <c r="L41" s="2">
        <v>1</v>
      </c>
      <c r="M41" s="2" t="s">
        <v>60</v>
      </c>
      <c r="N41" s="2" t="s">
        <v>40</v>
      </c>
      <c r="O41" s="3"/>
      <c r="P41" s="85" t="s">
        <v>42</v>
      </c>
      <c r="Q41" s="3">
        <f t="shared" si="2"/>
        <v>45907</v>
      </c>
      <c r="R41" s="2" t="s">
        <v>15</v>
      </c>
    </row>
    <row r="42" spans="1:18">
      <c r="A42" s="24">
        <v>41</v>
      </c>
      <c r="B42" s="25">
        <v>45908</v>
      </c>
      <c r="C42" s="3"/>
      <c r="D42" s="29" t="s">
        <v>121</v>
      </c>
      <c r="E42" s="2" t="s">
        <v>19</v>
      </c>
      <c r="F42" s="2" t="s">
        <v>12</v>
      </c>
      <c r="G42" s="2" t="s">
        <v>26</v>
      </c>
      <c r="H42" s="32">
        <v>480</v>
      </c>
      <c r="I42" s="31">
        <f t="shared" si="3"/>
        <v>12000</v>
      </c>
      <c r="J42" s="2">
        <v>25</v>
      </c>
      <c r="K42" s="2">
        <v>25</v>
      </c>
      <c r="L42" s="2">
        <v>0</v>
      </c>
      <c r="M42" s="2"/>
      <c r="N42" s="2"/>
      <c r="O42" s="3"/>
      <c r="P42" s="85"/>
      <c r="Q42" s="3">
        <f t="shared" si="2"/>
        <v>0</v>
      </c>
      <c r="R42" s="2"/>
    </row>
    <row r="43" spans="1:18">
      <c r="A43" s="24">
        <v>42</v>
      </c>
      <c r="B43" s="25">
        <v>45908</v>
      </c>
      <c r="C43" s="25">
        <v>45908</v>
      </c>
      <c r="D43" s="29" t="s">
        <v>122</v>
      </c>
      <c r="E43" s="2" t="s">
        <v>21</v>
      </c>
      <c r="F43" s="2" t="s">
        <v>29</v>
      </c>
      <c r="G43" s="2" t="s">
        <v>78</v>
      </c>
      <c r="H43" s="32">
        <v>481</v>
      </c>
      <c r="I43" s="31">
        <f t="shared" si="3"/>
        <v>23569</v>
      </c>
      <c r="J43" s="2">
        <v>50</v>
      </c>
      <c r="K43" s="2">
        <v>49</v>
      </c>
      <c r="L43" s="2">
        <v>1</v>
      </c>
      <c r="M43" s="2" t="s">
        <v>62</v>
      </c>
      <c r="N43" s="2" t="s">
        <v>14</v>
      </c>
      <c r="O43" s="25">
        <v>45908</v>
      </c>
      <c r="P43" s="85" t="s">
        <v>45</v>
      </c>
      <c r="Q43" s="3">
        <f t="shared" si="2"/>
        <v>45908</v>
      </c>
      <c r="R43" s="2" t="s">
        <v>23</v>
      </c>
    </row>
    <row r="44" spans="1:18">
      <c r="A44" s="24">
        <v>43</v>
      </c>
      <c r="B44" s="25">
        <v>45908</v>
      </c>
      <c r="C44" s="25">
        <v>45908</v>
      </c>
      <c r="D44" s="29" t="s">
        <v>123</v>
      </c>
      <c r="E44" s="2" t="s">
        <v>30</v>
      </c>
      <c r="F44" s="2" t="s">
        <v>12</v>
      </c>
      <c r="G44" s="2" t="s">
        <v>79</v>
      </c>
      <c r="H44" s="32">
        <v>482</v>
      </c>
      <c r="I44" s="31">
        <f t="shared" si="3"/>
        <v>4820</v>
      </c>
      <c r="J44" s="2">
        <v>10</v>
      </c>
      <c r="K44" s="2">
        <v>10</v>
      </c>
      <c r="L44" s="2">
        <v>0</v>
      </c>
      <c r="M44" s="2" t="s">
        <v>62</v>
      </c>
      <c r="N44" s="2" t="s">
        <v>40</v>
      </c>
      <c r="O44" s="25">
        <v>45908</v>
      </c>
      <c r="P44" s="85" t="s">
        <v>45</v>
      </c>
      <c r="Q44" s="3">
        <f t="shared" si="2"/>
        <v>45908</v>
      </c>
      <c r="R44" s="2" t="s">
        <v>38</v>
      </c>
    </row>
    <row r="45" spans="1:18">
      <c r="A45" s="24">
        <v>44</v>
      </c>
      <c r="B45" s="25">
        <v>45908</v>
      </c>
      <c r="C45" s="25">
        <v>45909</v>
      </c>
      <c r="D45" s="29" t="s">
        <v>124</v>
      </c>
      <c r="E45" s="2" t="s">
        <v>32</v>
      </c>
      <c r="F45" s="2" t="s">
        <v>12</v>
      </c>
      <c r="G45" s="2" t="s">
        <v>20</v>
      </c>
      <c r="H45" s="32">
        <v>483</v>
      </c>
      <c r="I45" s="31">
        <f t="shared" si="3"/>
        <v>9660</v>
      </c>
      <c r="J45" s="2">
        <v>20</v>
      </c>
      <c r="K45" s="2">
        <v>20</v>
      </c>
      <c r="L45" s="2">
        <v>0</v>
      </c>
      <c r="M45" s="2" t="s">
        <v>61</v>
      </c>
      <c r="N45" s="2" t="s">
        <v>14</v>
      </c>
      <c r="O45" s="25">
        <v>45909</v>
      </c>
      <c r="P45" s="85" t="s">
        <v>45</v>
      </c>
      <c r="Q45" s="3">
        <f t="shared" si="2"/>
        <v>45909</v>
      </c>
      <c r="R45" s="2" t="s">
        <v>15</v>
      </c>
    </row>
    <row r="46" spans="1:18">
      <c r="A46" s="24">
        <v>45</v>
      </c>
      <c r="B46" s="25">
        <v>45908</v>
      </c>
      <c r="C46" s="25">
        <v>45909</v>
      </c>
      <c r="D46" s="29" t="s">
        <v>125</v>
      </c>
      <c r="E46" s="2" t="s">
        <v>33</v>
      </c>
      <c r="F46" s="2" t="s">
        <v>25</v>
      </c>
      <c r="G46" s="2" t="s">
        <v>22</v>
      </c>
      <c r="H46" s="32">
        <v>484</v>
      </c>
      <c r="I46" s="31">
        <f t="shared" si="3"/>
        <v>19360</v>
      </c>
      <c r="J46" s="2">
        <v>40</v>
      </c>
      <c r="K46" s="2">
        <v>40</v>
      </c>
      <c r="L46" s="2">
        <v>0</v>
      </c>
      <c r="M46" s="2" t="s">
        <v>62</v>
      </c>
      <c r="N46" s="2" t="s">
        <v>14</v>
      </c>
      <c r="O46" s="25">
        <v>45909</v>
      </c>
      <c r="P46" s="85" t="s">
        <v>45</v>
      </c>
      <c r="Q46" s="3">
        <f t="shared" si="2"/>
        <v>45909</v>
      </c>
      <c r="R46" s="2" t="s">
        <v>15</v>
      </c>
    </row>
    <row r="47" spans="1:18">
      <c r="A47" s="24">
        <v>46</v>
      </c>
      <c r="B47" s="25">
        <v>45908</v>
      </c>
      <c r="C47" s="25">
        <v>45909</v>
      </c>
      <c r="D47" s="29" t="s">
        <v>126</v>
      </c>
      <c r="E47" s="2" t="s">
        <v>34</v>
      </c>
      <c r="F47" s="2" t="s">
        <v>12</v>
      </c>
      <c r="G47" s="2" t="s">
        <v>78</v>
      </c>
      <c r="H47" s="32">
        <v>485</v>
      </c>
      <c r="I47" s="31">
        <f t="shared" si="3"/>
        <v>5820</v>
      </c>
      <c r="J47" s="2">
        <v>12</v>
      </c>
      <c r="K47" s="2">
        <v>12</v>
      </c>
      <c r="L47" s="2">
        <v>0</v>
      </c>
      <c r="M47" s="2" t="s">
        <v>60</v>
      </c>
      <c r="N47" s="2" t="s">
        <v>40</v>
      </c>
      <c r="O47" s="25">
        <v>45909</v>
      </c>
      <c r="P47" s="85" t="s">
        <v>45</v>
      </c>
      <c r="Q47" s="3">
        <f t="shared" si="2"/>
        <v>45909</v>
      </c>
      <c r="R47" s="2" t="s">
        <v>15</v>
      </c>
    </row>
    <row r="48" spans="1:18">
      <c r="A48" s="24">
        <v>47</v>
      </c>
      <c r="B48" s="25">
        <v>45908</v>
      </c>
      <c r="C48" s="3"/>
      <c r="D48" s="29" t="s">
        <v>127</v>
      </c>
      <c r="E48" s="2" t="s">
        <v>33</v>
      </c>
      <c r="F48" s="2" t="s">
        <v>29</v>
      </c>
      <c r="G48" s="2" t="s">
        <v>79</v>
      </c>
      <c r="H48" s="32">
        <v>486</v>
      </c>
      <c r="I48" s="31">
        <f t="shared" si="3"/>
        <v>4860</v>
      </c>
      <c r="J48" s="2">
        <v>12</v>
      </c>
      <c r="K48" s="2">
        <v>10</v>
      </c>
      <c r="L48" s="2">
        <v>2</v>
      </c>
      <c r="M48" s="2"/>
      <c r="N48" s="2"/>
      <c r="O48" s="3"/>
      <c r="P48" s="85"/>
      <c r="Q48" s="3">
        <f t="shared" si="2"/>
        <v>0</v>
      </c>
      <c r="R48" s="2"/>
    </row>
    <row r="49" spans="1:18">
      <c r="A49" s="24">
        <v>48</v>
      </c>
      <c r="B49" s="25">
        <v>45909</v>
      </c>
      <c r="C49" s="25">
        <v>45909</v>
      </c>
      <c r="D49" s="29" t="s">
        <v>128</v>
      </c>
      <c r="E49" s="26" t="s">
        <v>34</v>
      </c>
      <c r="F49" s="2" t="s">
        <v>29</v>
      </c>
      <c r="G49" s="2" t="s">
        <v>20</v>
      </c>
      <c r="H49" s="32">
        <v>487</v>
      </c>
      <c r="I49" s="32">
        <f t="shared" si="3"/>
        <v>34090</v>
      </c>
      <c r="J49" s="2">
        <v>70</v>
      </c>
      <c r="K49" s="2">
        <v>70</v>
      </c>
      <c r="L49" s="2">
        <v>0</v>
      </c>
      <c r="M49" s="2" t="s">
        <v>63</v>
      </c>
      <c r="N49" s="26" t="s">
        <v>14</v>
      </c>
      <c r="O49" s="25">
        <v>45909</v>
      </c>
      <c r="P49" s="85" t="s">
        <v>45</v>
      </c>
      <c r="Q49" s="25">
        <f t="shared" si="2"/>
        <v>45909</v>
      </c>
      <c r="R49" s="26" t="s">
        <v>15</v>
      </c>
    </row>
    <row r="50" spans="1:18">
      <c r="A50" s="24">
        <v>49</v>
      </c>
      <c r="B50" s="25">
        <v>45909</v>
      </c>
      <c r="C50" s="3"/>
      <c r="D50" s="29" t="s">
        <v>129</v>
      </c>
      <c r="E50" s="26" t="s">
        <v>34</v>
      </c>
      <c r="F50" s="2" t="s">
        <v>12</v>
      </c>
      <c r="G50" s="2" t="s">
        <v>76</v>
      </c>
      <c r="H50" s="32">
        <v>488</v>
      </c>
      <c r="I50" s="31">
        <f t="shared" si="3"/>
        <v>14640</v>
      </c>
      <c r="J50" s="19">
        <v>30</v>
      </c>
      <c r="K50" s="2">
        <v>30</v>
      </c>
      <c r="L50" s="2">
        <v>0</v>
      </c>
      <c r="M50" s="2"/>
      <c r="N50" s="2"/>
      <c r="O50" s="3"/>
      <c r="P50" s="6"/>
      <c r="Q50" s="3">
        <f>C50</f>
        <v>0</v>
      </c>
      <c r="R50" s="2"/>
    </row>
    <row r="51" spans="1:18">
      <c r="A51" s="24">
        <v>50</v>
      </c>
      <c r="B51" s="25">
        <v>45909</v>
      </c>
      <c r="C51" s="25">
        <v>45909</v>
      </c>
      <c r="D51" s="29" t="s">
        <v>130</v>
      </c>
      <c r="E51" s="26" t="s">
        <v>80</v>
      </c>
      <c r="F51" s="2" t="s">
        <v>25</v>
      </c>
      <c r="G51" s="2" t="s">
        <v>78</v>
      </c>
      <c r="H51" s="32">
        <v>489</v>
      </c>
      <c r="I51" s="31">
        <f t="shared" si="3"/>
        <v>23472</v>
      </c>
      <c r="J51" s="19">
        <v>50</v>
      </c>
      <c r="K51" s="2">
        <v>48</v>
      </c>
      <c r="L51" s="2">
        <v>2</v>
      </c>
      <c r="M51" s="2" t="s">
        <v>60</v>
      </c>
      <c r="N51" s="2" t="s">
        <v>14</v>
      </c>
      <c r="O51" s="25">
        <v>45909</v>
      </c>
      <c r="P51" s="6" t="s">
        <v>45</v>
      </c>
      <c r="Q51" s="3">
        <f>C51</f>
        <v>45909</v>
      </c>
      <c r="R51" s="2" t="s">
        <v>15</v>
      </c>
    </row>
  </sheetData>
  <phoneticPr fontId="10" type="noConversion"/>
  <dataValidations count="4">
    <dataValidation type="list" allowBlank="1" showInputMessage="1" showErrorMessage="1" sqref="F2:F51" xr:uid="{366053C4-78A7-43AA-A83F-43DECFDE89E2}">
      <formula1>$S$15:$S$17</formula1>
    </dataValidation>
    <dataValidation type="list" allowBlank="1" showInputMessage="1" showErrorMessage="1" sqref="P2:P51" xr:uid="{D3C7BE13-F91A-42E6-89B2-6744FC25E193}">
      <formula1>$T$9:$T$10</formula1>
    </dataValidation>
    <dataValidation type="list" allowBlank="1" showInputMessage="1" showErrorMessage="1" sqref="R2:R51" xr:uid="{24C56688-2609-4A7F-9E16-EBAFE18B830E}">
      <formula1>$T$13:$T$15</formula1>
    </dataValidation>
    <dataValidation type="list" allowBlank="1" showInputMessage="1" showErrorMessage="1" sqref="N2:N51" xr:uid="{42890AF1-E3DA-40A5-96F7-F48DDC73D0DD}">
      <formula1>$T$4:$T$7</formula1>
    </dataValidation>
  </dataValidations>
  <pageMargins left="0.7" right="0.7" top="0.75" bottom="0.75" header="0.3" footer="0.3"/>
  <ignoredErrors>
    <ignoredError sqref="F2:F25 F26:F51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92BA-4324-4EF7-ABC3-F3EA96B3CC87}">
  <sheetPr>
    <tabColor theme="7" tint="0.39997558519241921"/>
  </sheetPr>
  <dimension ref="A3:K54"/>
  <sheetViews>
    <sheetView workbookViewId="0">
      <selection activeCell="M6" sqref="M6"/>
    </sheetView>
  </sheetViews>
  <sheetFormatPr defaultRowHeight="14.4"/>
  <cols>
    <col min="1" max="1" width="20.44140625" bestFit="1" customWidth="1"/>
    <col min="2" max="2" width="18.44140625" bestFit="1" customWidth="1"/>
    <col min="3" max="3" width="12.88671875" style="4" bestFit="1" customWidth="1"/>
    <col min="4" max="4" width="16.109375" bestFit="1" customWidth="1"/>
    <col min="5" max="5" width="18.44140625" bestFit="1" customWidth="1"/>
    <col min="6" max="9" width="15" bestFit="1" customWidth="1"/>
    <col min="10" max="10" width="18.44140625" bestFit="1" customWidth="1"/>
    <col min="11" max="11" width="19.44140625" bestFit="1" customWidth="1"/>
    <col min="12" max="12" width="10.77734375" bestFit="1" customWidth="1"/>
    <col min="13" max="13" width="14.5546875" bestFit="1" customWidth="1"/>
    <col min="14" max="14" width="19" bestFit="1" customWidth="1"/>
  </cols>
  <sheetData>
    <row r="3" spans="1:11">
      <c r="A3" s="7" t="s">
        <v>2</v>
      </c>
      <c r="B3" s="7" t="s">
        <v>1</v>
      </c>
      <c r="C3" s="7" t="s">
        <v>59</v>
      </c>
      <c r="D3" s="7" t="s">
        <v>4</v>
      </c>
      <c r="E3" t="s">
        <v>56</v>
      </c>
      <c r="F3" t="s">
        <v>57</v>
      </c>
      <c r="I3" s="7" t="s">
        <v>8</v>
      </c>
      <c r="J3" t="s">
        <v>135</v>
      </c>
      <c r="K3" t="s">
        <v>136</v>
      </c>
    </row>
    <row r="4" spans="1:11">
      <c r="A4" t="s">
        <v>11</v>
      </c>
      <c r="B4" t="s">
        <v>81</v>
      </c>
      <c r="C4" s="4">
        <v>45900</v>
      </c>
      <c r="D4" t="s">
        <v>13</v>
      </c>
      <c r="E4" s="18">
        <v>4500</v>
      </c>
      <c r="F4">
        <v>10</v>
      </c>
      <c r="I4" s="4">
        <v>45901</v>
      </c>
      <c r="J4" s="33">
        <v>42248</v>
      </c>
      <c r="K4" s="33">
        <v>42248</v>
      </c>
    </row>
    <row r="5" spans="1:11">
      <c r="B5" t="s">
        <v>105</v>
      </c>
      <c r="C5" s="4">
        <v>45906</v>
      </c>
      <c r="D5" t="s">
        <v>26</v>
      </c>
      <c r="E5" s="18">
        <v>4640</v>
      </c>
      <c r="F5">
        <v>10</v>
      </c>
      <c r="I5" s="4">
        <v>45903</v>
      </c>
      <c r="J5" s="33">
        <v>39733</v>
      </c>
      <c r="K5" s="33">
        <v>81981</v>
      </c>
    </row>
    <row r="6" spans="1:11">
      <c r="A6" t="s">
        <v>16</v>
      </c>
      <c r="B6" t="s">
        <v>82</v>
      </c>
      <c r="C6" s="4">
        <v>45901</v>
      </c>
      <c r="D6" t="s">
        <v>76</v>
      </c>
      <c r="E6" s="18">
        <v>5412</v>
      </c>
      <c r="F6">
        <v>15</v>
      </c>
      <c r="I6" s="4">
        <v>45904</v>
      </c>
      <c r="J6" s="33">
        <v>16372</v>
      </c>
      <c r="K6" s="33">
        <v>98353</v>
      </c>
    </row>
    <row r="7" spans="1:11">
      <c r="B7" t="s">
        <v>91</v>
      </c>
      <c r="C7" s="4">
        <v>45903</v>
      </c>
      <c r="D7" t="s">
        <v>20</v>
      </c>
      <c r="E7" s="18">
        <v>4520</v>
      </c>
      <c r="F7">
        <v>10</v>
      </c>
      <c r="I7" s="4">
        <v>45905</v>
      </c>
      <c r="J7" s="33">
        <v>37732</v>
      </c>
      <c r="K7" s="33">
        <v>136085</v>
      </c>
    </row>
    <row r="8" spans="1:11">
      <c r="B8" t="s">
        <v>96</v>
      </c>
      <c r="C8" s="4">
        <v>45904</v>
      </c>
      <c r="D8" t="s">
        <v>20</v>
      </c>
      <c r="E8" s="18">
        <v>4972</v>
      </c>
      <c r="F8">
        <v>12</v>
      </c>
      <c r="I8" s="4">
        <v>45906</v>
      </c>
      <c r="J8" s="33">
        <v>62836</v>
      </c>
      <c r="K8" s="33">
        <v>198921</v>
      </c>
    </row>
    <row r="9" spans="1:11">
      <c r="B9" t="s">
        <v>106</v>
      </c>
      <c r="C9" s="4">
        <v>45906</v>
      </c>
      <c r="D9" t="s">
        <v>76</v>
      </c>
      <c r="E9" s="18">
        <v>5580</v>
      </c>
      <c r="F9">
        <v>15</v>
      </c>
      <c r="I9" s="4">
        <v>45907</v>
      </c>
      <c r="J9" s="33">
        <v>56231</v>
      </c>
      <c r="K9" s="33">
        <v>255152</v>
      </c>
    </row>
    <row r="10" spans="1:11">
      <c r="B10" t="s">
        <v>115</v>
      </c>
      <c r="C10" s="4">
        <v>45906</v>
      </c>
      <c r="D10" t="s">
        <v>20</v>
      </c>
      <c r="E10" s="18">
        <v>4740</v>
      </c>
      <c r="F10">
        <v>10</v>
      </c>
      <c r="I10" s="4">
        <v>45908</v>
      </c>
      <c r="J10" s="33">
        <v>47189</v>
      </c>
      <c r="K10" s="33">
        <v>302341</v>
      </c>
    </row>
    <row r="11" spans="1:11">
      <c r="B11" t="s">
        <v>120</v>
      </c>
      <c r="C11" s="4">
        <v>45907</v>
      </c>
      <c r="D11" t="s">
        <v>26</v>
      </c>
      <c r="E11" s="18">
        <v>5269</v>
      </c>
      <c r="F11">
        <v>12</v>
      </c>
      <c r="I11" s="4">
        <v>45909</v>
      </c>
      <c r="J11" s="33">
        <v>92402</v>
      </c>
      <c r="K11" s="33">
        <v>394743</v>
      </c>
    </row>
    <row r="12" spans="1:11">
      <c r="A12" t="s">
        <v>18</v>
      </c>
      <c r="B12" t="s">
        <v>83</v>
      </c>
      <c r="C12" s="4">
        <v>45901</v>
      </c>
      <c r="D12" t="s">
        <v>13</v>
      </c>
      <c r="E12" s="18">
        <v>8588</v>
      </c>
      <c r="F12">
        <v>20</v>
      </c>
      <c r="I12" t="s">
        <v>43</v>
      </c>
      <c r="J12" s="33">
        <v>394743</v>
      </c>
      <c r="K12" s="33"/>
    </row>
    <row r="13" spans="1:11">
      <c r="B13" t="s">
        <v>92</v>
      </c>
      <c r="C13" s="4">
        <v>45903</v>
      </c>
      <c r="D13" t="s">
        <v>22</v>
      </c>
      <c r="E13" s="18">
        <v>9060</v>
      </c>
      <c r="F13">
        <v>20</v>
      </c>
    </row>
    <row r="14" spans="1:11">
      <c r="B14" t="s">
        <v>107</v>
      </c>
      <c r="C14" s="4">
        <v>45906</v>
      </c>
      <c r="D14" t="s">
        <v>77</v>
      </c>
      <c r="E14" s="18">
        <v>8854</v>
      </c>
      <c r="F14">
        <v>20</v>
      </c>
    </row>
    <row r="15" spans="1:11">
      <c r="B15" t="s">
        <v>116</v>
      </c>
      <c r="C15" s="4">
        <v>45907</v>
      </c>
      <c r="D15" t="s">
        <v>76</v>
      </c>
      <c r="E15" s="18">
        <v>9500</v>
      </c>
      <c r="F15">
        <v>20</v>
      </c>
    </row>
    <row r="16" spans="1:11">
      <c r="A16" t="s">
        <v>19</v>
      </c>
      <c r="B16" t="s">
        <v>84</v>
      </c>
      <c r="C16" s="4">
        <v>45901</v>
      </c>
      <c r="D16" t="s">
        <v>20</v>
      </c>
      <c r="E16" s="18">
        <v>5436</v>
      </c>
      <c r="F16">
        <v>12</v>
      </c>
    </row>
    <row r="17" spans="1:6">
      <c r="B17" t="s">
        <v>93</v>
      </c>
      <c r="C17" s="4">
        <v>45903</v>
      </c>
      <c r="D17" t="s">
        <v>26</v>
      </c>
      <c r="E17" s="18">
        <v>18160</v>
      </c>
      <c r="F17">
        <v>40</v>
      </c>
    </row>
    <row r="18" spans="1:6">
      <c r="B18" t="s">
        <v>97</v>
      </c>
      <c r="C18" s="4">
        <v>45904</v>
      </c>
      <c r="D18" t="s">
        <v>26</v>
      </c>
      <c r="E18" s="18">
        <v>11350</v>
      </c>
      <c r="F18">
        <v>25</v>
      </c>
    </row>
    <row r="19" spans="1:6">
      <c r="B19" t="s">
        <v>108</v>
      </c>
      <c r="C19" s="4">
        <v>45906</v>
      </c>
      <c r="D19" t="s">
        <v>78</v>
      </c>
      <c r="E19" s="18">
        <v>5604</v>
      </c>
      <c r="F19">
        <v>12</v>
      </c>
    </row>
    <row r="20" spans="1:6">
      <c r="B20" t="s">
        <v>117</v>
      </c>
      <c r="C20" s="4">
        <v>45907</v>
      </c>
      <c r="D20" t="s">
        <v>13</v>
      </c>
      <c r="E20" s="18">
        <v>19040</v>
      </c>
      <c r="F20">
        <v>40</v>
      </c>
    </row>
    <row r="21" spans="1:6">
      <c r="B21" t="s">
        <v>121</v>
      </c>
      <c r="C21" s="4">
        <v>45908</v>
      </c>
      <c r="D21" t="s">
        <v>26</v>
      </c>
      <c r="E21" s="18">
        <v>12000</v>
      </c>
      <c r="F21">
        <v>25</v>
      </c>
    </row>
    <row r="22" spans="1:6">
      <c r="A22" t="s">
        <v>21</v>
      </c>
      <c r="B22" t="s">
        <v>85</v>
      </c>
      <c r="C22" s="4">
        <v>45902</v>
      </c>
      <c r="D22" t="s">
        <v>22</v>
      </c>
      <c r="E22" s="18">
        <v>4540</v>
      </c>
      <c r="F22">
        <v>10</v>
      </c>
    </row>
    <row r="23" spans="1:6">
      <c r="B23" t="s">
        <v>94</v>
      </c>
      <c r="C23" s="4">
        <v>45904</v>
      </c>
      <c r="D23" t="s">
        <v>17</v>
      </c>
      <c r="E23" s="18">
        <v>5460</v>
      </c>
      <c r="F23">
        <v>12</v>
      </c>
    </row>
    <row r="24" spans="1:6">
      <c r="B24" t="s">
        <v>98</v>
      </c>
      <c r="C24" s="4">
        <v>45904</v>
      </c>
      <c r="D24" t="s">
        <v>17</v>
      </c>
      <c r="E24" s="18">
        <v>22295</v>
      </c>
      <c r="F24">
        <v>50</v>
      </c>
    </row>
    <row r="25" spans="1:6">
      <c r="B25" t="s">
        <v>109</v>
      </c>
      <c r="C25" s="4">
        <v>45906</v>
      </c>
      <c r="D25" t="s">
        <v>79</v>
      </c>
      <c r="E25" s="18">
        <v>4680</v>
      </c>
      <c r="F25">
        <v>10</v>
      </c>
    </row>
    <row r="26" spans="1:6">
      <c r="B26" t="s">
        <v>118</v>
      </c>
      <c r="C26" s="4">
        <v>45907</v>
      </c>
      <c r="D26" t="s">
        <v>20</v>
      </c>
      <c r="E26" s="18">
        <v>5724</v>
      </c>
      <c r="F26">
        <v>12</v>
      </c>
    </row>
    <row r="27" spans="1:6">
      <c r="B27" t="s">
        <v>122</v>
      </c>
      <c r="C27" s="4">
        <v>45908</v>
      </c>
      <c r="D27" t="s">
        <v>78</v>
      </c>
      <c r="E27" s="18">
        <v>23569</v>
      </c>
      <c r="F27">
        <v>50</v>
      </c>
    </row>
    <row r="28" spans="1:6">
      <c r="A28" t="s">
        <v>24</v>
      </c>
      <c r="B28" t="s">
        <v>86</v>
      </c>
      <c r="C28" s="4">
        <v>45902</v>
      </c>
      <c r="D28" t="s">
        <v>26</v>
      </c>
      <c r="E28" s="18">
        <v>9100</v>
      </c>
      <c r="F28">
        <v>20</v>
      </c>
    </row>
    <row r="29" spans="1:6">
      <c r="B29" t="s">
        <v>110</v>
      </c>
      <c r="C29" s="4">
        <v>45906</v>
      </c>
      <c r="D29" t="s">
        <v>20</v>
      </c>
      <c r="E29" s="18">
        <v>9380</v>
      </c>
      <c r="F29">
        <v>20</v>
      </c>
    </row>
    <row r="30" spans="1:6">
      <c r="A30" t="s">
        <v>27</v>
      </c>
      <c r="B30" t="s">
        <v>87</v>
      </c>
      <c r="C30" s="4">
        <v>45902</v>
      </c>
      <c r="D30" t="s">
        <v>17</v>
      </c>
      <c r="E30" s="18">
        <v>18240</v>
      </c>
      <c r="F30">
        <v>40</v>
      </c>
    </row>
    <row r="31" spans="1:6">
      <c r="B31" t="s">
        <v>111</v>
      </c>
      <c r="C31" s="4">
        <v>45906</v>
      </c>
      <c r="D31" t="s">
        <v>22</v>
      </c>
      <c r="E31" s="18">
        <v>18800</v>
      </c>
      <c r="F31">
        <v>40</v>
      </c>
    </row>
    <row r="32" spans="1:6">
      <c r="A32" t="s">
        <v>28</v>
      </c>
      <c r="B32" t="s">
        <v>88</v>
      </c>
      <c r="C32" s="4">
        <v>45902</v>
      </c>
      <c r="D32" t="s">
        <v>13</v>
      </c>
      <c r="E32" s="18">
        <v>5484</v>
      </c>
      <c r="F32">
        <v>12</v>
      </c>
    </row>
    <row r="33" spans="1:6">
      <c r="B33" t="s">
        <v>112</v>
      </c>
      <c r="C33" s="4">
        <v>45906</v>
      </c>
      <c r="D33" t="s">
        <v>26</v>
      </c>
      <c r="E33" s="18">
        <v>5652</v>
      </c>
      <c r="F33">
        <v>12</v>
      </c>
    </row>
    <row r="34" spans="1:6">
      <c r="A34" t="s">
        <v>30</v>
      </c>
      <c r="B34" t="s">
        <v>89</v>
      </c>
      <c r="C34" s="4">
        <v>45902</v>
      </c>
      <c r="D34" t="s">
        <v>31</v>
      </c>
      <c r="E34" s="18">
        <v>10992</v>
      </c>
      <c r="F34">
        <v>25</v>
      </c>
    </row>
    <row r="35" spans="1:6">
      <c r="B35" t="s">
        <v>95</v>
      </c>
      <c r="C35" s="4">
        <v>45904</v>
      </c>
      <c r="D35" t="s">
        <v>13</v>
      </c>
      <c r="E35" s="18">
        <v>11400</v>
      </c>
      <c r="F35">
        <v>25</v>
      </c>
    </row>
    <row r="36" spans="1:6">
      <c r="B36" t="s">
        <v>99</v>
      </c>
      <c r="C36" s="4">
        <v>45905</v>
      </c>
      <c r="D36" t="s">
        <v>31</v>
      </c>
      <c r="E36" s="18">
        <v>4580</v>
      </c>
      <c r="F36">
        <v>10</v>
      </c>
    </row>
    <row r="37" spans="1:6">
      <c r="B37" t="s">
        <v>113</v>
      </c>
      <c r="C37" s="4">
        <v>45906</v>
      </c>
      <c r="D37" t="s">
        <v>17</v>
      </c>
      <c r="E37" s="18">
        <v>11328</v>
      </c>
      <c r="F37">
        <v>25</v>
      </c>
    </row>
    <row r="38" spans="1:6">
      <c r="B38" t="s">
        <v>119</v>
      </c>
      <c r="C38" s="4">
        <v>45907</v>
      </c>
      <c r="D38" t="s">
        <v>22</v>
      </c>
      <c r="E38" s="18">
        <v>11950</v>
      </c>
      <c r="F38">
        <v>25</v>
      </c>
    </row>
    <row r="39" spans="1:6">
      <c r="B39" t="s">
        <v>123</v>
      </c>
      <c r="C39" s="4">
        <v>45908</v>
      </c>
      <c r="D39" t="s">
        <v>79</v>
      </c>
      <c r="E39" s="18">
        <v>4820</v>
      </c>
      <c r="F39">
        <v>10</v>
      </c>
    </row>
    <row r="40" spans="1:6">
      <c r="A40" t="s">
        <v>32</v>
      </c>
      <c r="B40" t="s">
        <v>90</v>
      </c>
      <c r="C40" s="4">
        <v>45903</v>
      </c>
      <c r="D40" t="s">
        <v>22</v>
      </c>
      <c r="E40" s="18">
        <v>21573</v>
      </c>
      <c r="F40">
        <v>50</v>
      </c>
    </row>
    <row r="41" spans="1:6">
      <c r="B41" t="s">
        <v>100</v>
      </c>
      <c r="C41" s="4">
        <v>45905</v>
      </c>
      <c r="D41" t="s">
        <v>22</v>
      </c>
      <c r="E41" s="18">
        <v>9180</v>
      </c>
      <c r="F41">
        <v>20</v>
      </c>
    </row>
    <row r="42" spans="1:6">
      <c r="B42" t="s">
        <v>114</v>
      </c>
      <c r="C42" s="4">
        <v>45906</v>
      </c>
      <c r="D42" t="s">
        <v>13</v>
      </c>
      <c r="E42" s="18">
        <v>22231</v>
      </c>
      <c r="F42">
        <v>50</v>
      </c>
    </row>
    <row r="43" spans="1:6">
      <c r="B43" t="s">
        <v>124</v>
      </c>
      <c r="C43" s="4">
        <v>45908</v>
      </c>
      <c r="D43" t="s">
        <v>20</v>
      </c>
      <c r="E43" s="18">
        <v>9660</v>
      </c>
      <c r="F43">
        <v>20</v>
      </c>
    </row>
    <row r="44" spans="1:6">
      <c r="A44" t="s">
        <v>34</v>
      </c>
      <c r="B44" t="s">
        <v>102</v>
      </c>
      <c r="C44" s="4">
        <v>45906</v>
      </c>
      <c r="D44" t="s">
        <v>31</v>
      </c>
      <c r="E44" s="18">
        <v>5532</v>
      </c>
      <c r="F44">
        <v>12</v>
      </c>
    </row>
    <row r="45" spans="1:6">
      <c r="B45" t="s">
        <v>104</v>
      </c>
      <c r="C45" s="4">
        <v>45906</v>
      </c>
      <c r="D45" t="s">
        <v>76</v>
      </c>
      <c r="E45" s="18">
        <v>32410</v>
      </c>
      <c r="F45">
        <v>70</v>
      </c>
    </row>
    <row r="46" spans="1:6">
      <c r="B46" t="s">
        <v>126</v>
      </c>
      <c r="C46" s="4">
        <v>45908</v>
      </c>
      <c r="D46" t="s">
        <v>78</v>
      </c>
      <c r="E46" s="18">
        <v>5820</v>
      </c>
      <c r="F46">
        <v>12</v>
      </c>
    </row>
    <row r="47" spans="1:6">
      <c r="B47" t="s">
        <v>128</v>
      </c>
      <c r="C47" s="4">
        <v>45909</v>
      </c>
      <c r="D47" t="s">
        <v>20</v>
      </c>
      <c r="E47" s="18">
        <v>34090</v>
      </c>
      <c r="F47">
        <v>70</v>
      </c>
    </row>
    <row r="48" spans="1:6">
      <c r="B48" t="s">
        <v>129</v>
      </c>
      <c r="C48" s="4">
        <v>45909</v>
      </c>
      <c r="D48" t="s">
        <v>76</v>
      </c>
      <c r="E48" s="18">
        <v>14640</v>
      </c>
      <c r="F48">
        <v>30</v>
      </c>
    </row>
    <row r="49" spans="1:6">
      <c r="A49" t="s">
        <v>33</v>
      </c>
      <c r="B49" t="s">
        <v>101</v>
      </c>
      <c r="C49" s="4">
        <v>45905</v>
      </c>
      <c r="D49" t="s">
        <v>17</v>
      </c>
      <c r="E49" s="18">
        <v>18400</v>
      </c>
      <c r="F49">
        <v>40</v>
      </c>
    </row>
    <row r="50" spans="1:6">
      <c r="B50" t="s">
        <v>103</v>
      </c>
      <c r="C50" s="4">
        <v>45906</v>
      </c>
      <c r="D50" t="s">
        <v>17</v>
      </c>
      <c r="E50" s="18">
        <v>4620</v>
      </c>
      <c r="F50">
        <v>12</v>
      </c>
    </row>
    <row r="51" spans="1:6">
      <c r="B51" t="s">
        <v>125</v>
      </c>
      <c r="C51" s="4">
        <v>45908</v>
      </c>
      <c r="D51" t="s">
        <v>22</v>
      </c>
      <c r="E51" s="18">
        <v>19360</v>
      </c>
      <c r="F51">
        <v>40</v>
      </c>
    </row>
    <row r="52" spans="1:6">
      <c r="B52" t="s">
        <v>127</v>
      </c>
      <c r="C52" s="4">
        <v>45908</v>
      </c>
      <c r="D52" t="s">
        <v>79</v>
      </c>
      <c r="E52" s="18">
        <v>4860</v>
      </c>
      <c r="F52">
        <v>12</v>
      </c>
    </row>
    <row r="53" spans="1:6">
      <c r="A53" t="s">
        <v>80</v>
      </c>
      <c r="B53" t="s">
        <v>130</v>
      </c>
      <c r="C53" s="4">
        <v>45909</v>
      </c>
      <c r="D53" t="s">
        <v>78</v>
      </c>
      <c r="E53" s="18">
        <v>23472</v>
      </c>
      <c r="F53">
        <v>50</v>
      </c>
    </row>
    <row r="54" spans="1:6">
      <c r="A54" t="s">
        <v>43</v>
      </c>
      <c r="C54"/>
      <c r="E54" s="18">
        <v>561067</v>
      </c>
      <c r="F54">
        <v>1224</v>
      </c>
    </row>
  </sheetData>
  <conditionalFormatting sqref="C1:C1048576">
    <cfRule type="expression" dxfId="0" priority="1">
      <formula>AND($C1&lt;TODAY( )-3, $C1&lt;&gt;"")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9DA1-BB0C-4818-9EE6-6DD082E0FCEF}">
  <sheetPr>
    <tabColor theme="7" tint="-0.499984740745262"/>
  </sheetPr>
  <dimension ref="A2:G54"/>
  <sheetViews>
    <sheetView workbookViewId="0">
      <selection activeCell="I6" sqref="I6"/>
    </sheetView>
  </sheetViews>
  <sheetFormatPr defaultRowHeight="14.4"/>
  <cols>
    <col min="1" max="1" width="20.44140625" bestFit="1" customWidth="1"/>
    <col min="2" max="2" width="18.44140625" bestFit="1" customWidth="1"/>
    <col min="3" max="3" width="16.109375" bestFit="1" customWidth="1"/>
    <col min="4" max="4" width="13.44140625" bestFit="1" customWidth="1"/>
    <col min="5" max="5" width="9.88671875" style="33" bestFit="1" customWidth="1"/>
    <col min="6" max="6" width="17.5546875" bestFit="1" customWidth="1"/>
    <col min="7" max="7" width="17.5546875" style="99" bestFit="1" customWidth="1"/>
  </cols>
  <sheetData>
    <row r="2" spans="1:7" ht="76.2" customHeight="1"/>
    <row r="3" spans="1:7">
      <c r="A3" s="7" t="s">
        <v>2</v>
      </c>
      <c r="B3" s="7" t="s">
        <v>1</v>
      </c>
      <c r="C3" s="7" t="s">
        <v>4</v>
      </c>
      <c r="D3" s="33" t="s">
        <v>133</v>
      </c>
      <c r="E3" t="s">
        <v>134</v>
      </c>
      <c r="F3" s="99" t="s">
        <v>132</v>
      </c>
      <c r="G3"/>
    </row>
    <row r="4" spans="1:7">
      <c r="A4" t="s">
        <v>11</v>
      </c>
      <c r="B4" s="16" t="s">
        <v>81</v>
      </c>
      <c r="C4" t="s">
        <v>13</v>
      </c>
      <c r="D4" s="33">
        <v>4500</v>
      </c>
      <c r="E4">
        <v>10</v>
      </c>
      <c r="F4" s="99">
        <v>1</v>
      </c>
      <c r="G4"/>
    </row>
    <row r="5" spans="1:7">
      <c r="B5" s="16" t="s">
        <v>105</v>
      </c>
      <c r="C5" t="s">
        <v>26</v>
      </c>
      <c r="D5" s="33">
        <v>4640</v>
      </c>
      <c r="E5">
        <v>10</v>
      </c>
      <c r="F5" s="99">
        <v>1</v>
      </c>
      <c r="G5"/>
    </row>
    <row r="6" spans="1:7">
      <c r="A6" t="s">
        <v>16</v>
      </c>
      <c r="B6" s="16" t="s">
        <v>82</v>
      </c>
      <c r="C6" t="s">
        <v>76</v>
      </c>
      <c r="D6" s="33">
        <v>5412</v>
      </c>
      <c r="E6">
        <v>15</v>
      </c>
      <c r="F6" s="99">
        <v>0.8</v>
      </c>
      <c r="G6"/>
    </row>
    <row r="7" spans="1:7">
      <c r="B7" s="16" t="s">
        <v>91</v>
      </c>
      <c r="C7" t="s">
        <v>20</v>
      </c>
      <c r="D7" s="33">
        <v>4520</v>
      </c>
      <c r="E7">
        <v>10</v>
      </c>
      <c r="F7" s="99">
        <v>1</v>
      </c>
      <c r="G7"/>
    </row>
    <row r="8" spans="1:7">
      <c r="B8" s="16" t="s">
        <v>96</v>
      </c>
      <c r="C8" t="s">
        <v>20</v>
      </c>
      <c r="D8" s="33">
        <v>4972</v>
      </c>
      <c r="E8">
        <v>12</v>
      </c>
      <c r="F8" s="99">
        <v>0.91666666666666663</v>
      </c>
      <c r="G8"/>
    </row>
    <row r="9" spans="1:7">
      <c r="B9" s="16" t="s">
        <v>106</v>
      </c>
      <c r="C9" t="s">
        <v>76</v>
      </c>
      <c r="D9" s="33">
        <v>5580</v>
      </c>
      <c r="E9">
        <v>15</v>
      </c>
      <c r="F9" s="99">
        <v>0.8</v>
      </c>
      <c r="G9"/>
    </row>
    <row r="10" spans="1:7">
      <c r="B10" s="16" t="s">
        <v>115</v>
      </c>
      <c r="C10" t="s">
        <v>20</v>
      </c>
      <c r="D10" s="33">
        <v>4740</v>
      </c>
      <c r="E10">
        <v>10</v>
      </c>
      <c r="F10" s="99">
        <v>1</v>
      </c>
      <c r="G10"/>
    </row>
    <row r="11" spans="1:7">
      <c r="B11" s="16" t="s">
        <v>120</v>
      </c>
      <c r="C11" t="s">
        <v>26</v>
      </c>
      <c r="D11" s="33">
        <v>5269</v>
      </c>
      <c r="E11">
        <v>12</v>
      </c>
      <c r="F11" s="99">
        <v>0.91666666666666663</v>
      </c>
      <c r="G11"/>
    </row>
    <row r="12" spans="1:7">
      <c r="A12" t="s">
        <v>18</v>
      </c>
      <c r="B12" s="16" t="s">
        <v>83</v>
      </c>
      <c r="C12" t="s">
        <v>13</v>
      </c>
      <c r="D12" s="33">
        <v>8588</v>
      </c>
      <c r="E12">
        <v>20</v>
      </c>
      <c r="F12" s="99">
        <v>0.95</v>
      </c>
      <c r="G12"/>
    </row>
    <row r="13" spans="1:7">
      <c r="B13" s="16" t="s">
        <v>92</v>
      </c>
      <c r="C13" t="s">
        <v>22</v>
      </c>
      <c r="D13" s="33">
        <v>9060</v>
      </c>
      <c r="E13">
        <v>20</v>
      </c>
      <c r="F13" s="99">
        <v>1</v>
      </c>
      <c r="G13"/>
    </row>
    <row r="14" spans="1:7">
      <c r="B14" s="16" t="s">
        <v>107</v>
      </c>
      <c r="C14" t="s">
        <v>77</v>
      </c>
      <c r="D14" s="33">
        <v>8854</v>
      </c>
      <c r="E14">
        <v>20</v>
      </c>
      <c r="F14" s="99">
        <v>0.95</v>
      </c>
      <c r="G14"/>
    </row>
    <row r="15" spans="1:7">
      <c r="B15" s="16" t="s">
        <v>116</v>
      </c>
      <c r="C15" t="s">
        <v>76</v>
      </c>
      <c r="D15" s="33">
        <v>9500</v>
      </c>
      <c r="E15">
        <v>20</v>
      </c>
      <c r="F15" s="99">
        <v>1</v>
      </c>
      <c r="G15"/>
    </row>
    <row r="16" spans="1:7">
      <c r="A16" t="s">
        <v>19</v>
      </c>
      <c r="B16" s="16" t="s">
        <v>84</v>
      </c>
      <c r="C16" t="s">
        <v>20</v>
      </c>
      <c r="D16" s="33">
        <v>5436</v>
      </c>
      <c r="E16">
        <v>12</v>
      </c>
      <c r="F16" s="99">
        <v>1</v>
      </c>
      <c r="G16"/>
    </row>
    <row r="17" spans="1:7">
      <c r="B17" s="16" t="s">
        <v>93</v>
      </c>
      <c r="C17" t="s">
        <v>26</v>
      </c>
      <c r="D17" s="33">
        <v>18160</v>
      </c>
      <c r="E17">
        <v>40</v>
      </c>
      <c r="F17" s="99">
        <v>1</v>
      </c>
      <c r="G17"/>
    </row>
    <row r="18" spans="1:7">
      <c r="B18" s="16" t="s">
        <v>97</v>
      </c>
      <c r="C18" t="s">
        <v>26</v>
      </c>
      <c r="D18" s="33">
        <v>11350</v>
      </c>
      <c r="E18">
        <v>25</v>
      </c>
      <c r="F18" s="99">
        <v>1</v>
      </c>
      <c r="G18"/>
    </row>
    <row r="19" spans="1:7">
      <c r="B19" s="16" t="s">
        <v>108</v>
      </c>
      <c r="C19" t="s">
        <v>78</v>
      </c>
      <c r="D19" s="33">
        <v>5604</v>
      </c>
      <c r="E19">
        <v>12</v>
      </c>
      <c r="F19" s="99">
        <v>1</v>
      </c>
      <c r="G19"/>
    </row>
    <row r="20" spans="1:7">
      <c r="B20" s="16" t="s">
        <v>117</v>
      </c>
      <c r="C20" t="s">
        <v>13</v>
      </c>
      <c r="D20" s="33">
        <v>19040</v>
      </c>
      <c r="E20">
        <v>40</v>
      </c>
      <c r="F20" s="99">
        <v>1</v>
      </c>
      <c r="G20"/>
    </row>
    <row r="21" spans="1:7">
      <c r="B21" s="16" t="s">
        <v>121</v>
      </c>
      <c r="C21" t="s">
        <v>26</v>
      </c>
      <c r="D21" s="33">
        <v>12000</v>
      </c>
      <c r="E21">
        <v>25</v>
      </c>
      <c r="F21" s="99">
        <v>1</v>
      </c>
      <c r="G21"/>
    </row>
    <row r="22" spans="1:7">
      <c r="A22" t="s">
        <v>21</v>
      </c>
      <c r="B22" s="16" t="s">
        <v>85</v>
      </c>
      <c r="C22" t="s">
        <v>22</v>
      </c>
      <c r="D22" s="33">
        <v>4540</v>
      </c>
      <c r="E22">
        <v>10</v>
      </c>
      <c r="F22" s="99">
        <v>1</v>
      </c>
      <c r="G22"/>
    </row>
    <row r="23" spans="1:7">
      <c r="B23" s="16" t="s">
        <v>94</v>
      </c>
      <c r="C23" t="s">
        <v>17</v>
      </c>
      <c r="D23" s="33">
        <v>5460</v>
      </c>
      <c r="E23">
        <v>12</v>
      </c>
      <c r="F23" s="99">
        <v>1</v>
      </c>
      <c r="G23"/>
    </row>
    <row r="24" spans="1:7">
      <c r="B24" s="16" t="s">
        <v>98</v>
      </c>
      <c r="C24" t="s">
        <v>17</v>
      </c>
      <c r="D24" s="33">
        <v>22295</v>
      </c>
      <c r="E24">
        <v>50</v>
      </c>
      <c r="F24" s="99">
        <v>0.98</v>
      </c>
      <c r="G24"/>
    </row>
    <row r="25" spans="1:7">
      <c r="B25" s="16" t="s">
        <v>109</v>
      </c>
      <c r="C25" t="s">
        <v>79</v>
      </c>
      <c r="D25" s="33">
        <v>4680</v>
      </c>
      <c r="E25">
        <v>10</v>
      </c>
      <c r="F25" s="99">
        <v>1</v>
      </c>
      <c r="G25"/>
    </row>
    <row r="26" spans="1:7">
      <c r="B26" s="16" t="s">
        <v>118</v>
      </c>
      <c r="C26" t="s">
        <v>20</v>
      </c>
      <c r="D26" s="33">
        <v>5724</v>
      </c>
      <c r="E26">
        <v>12</v>
      </c>
      <c r="F26" s="99">
        <v>1</v>
      </c>
      <c r="G26"/>
    </row>
    <row r="27" spans="1:7">
      <c r="B27" s="16" t="s">
        <v>122</v>
      </c>
      <c r="C27" t="s">
        <v>78</v>
      </c>
      <c r="D27" s="33">
        <v>23569</v>
      </c>
      <c r="E27">
        <v>50</v>
      </c>
      <c r="F27" s="99">
        <v>0.98</v>
      </c>
      <c r="G27"/>
    </row>
    <row r="28" spans="1:7">
      <c r="A28" t="s">
        <v>24</v>
      </c>
      <c r="B28" s="16" t="s">
        <v>86</v>
      </c>
      <c r="C28" t="s">
        <v>26</v>
      </c>
      <c r="D28" s="33">
        <v>9100</v>
      </c>
      <c r="E28">
        <v>20</v>
      </c>
      <c r="F28" s="99">
        <v>1</v>
      </c>
      <c r="G28"/>
    </row>
    <row r="29" spans="1:7">
      <c r="B29" s="16" t="s">
        <v>110</v>
      </c>
      <c r="C29" t="s">
        <v>20</v>
      </c>
      <c r="D29" s="33">
        <v>9380</v>
      </c>
      <c r="E29">
        <v>20</v>
      </c>
      <c r="F29" s="99">
        <v>1</v>
      </c>
      <c r="G29"/>
    </row>
    <row r="30" spans="1:7">
      <c r="A30" t="s">
        <v>27</v>
      </c>
      <c r="B30" s="16" t="s">
        <v>87</v>
      </c>
      <c r="C30" t="s">
        <v>17</v>
      </c>
      <c r="D30" s="33">
        <v>18240</v>
      </c>
      <c r="E30">
        <v>40</v>
      </c>
      <c r="F30" s="99">
        <v>1</v>
      </c>
      <c r="G30"/>
    </row>
    <row r="31" spans="1:7">
      <c r="B31" s="16" t="s">
        <v>111</v>
      </c>
      <c r="C31" t="s">
        <v>22</v>
      </c>
      <c r="D31" s="33">
        <v>18800</v>
      </c>
      <c r="E31">
        <v>40</v>
      </c>
      <c r="F31" s="99">
        <v>1</v>
      </c>
      <c r="G31"/>
    </row>
    <row r="32" spans="1:7">
      <c r="A32" t="s">
        <v>28</v>
      </c>
      <c r="B32" s="16" t="s">
        <v>88</v>
      </c>
      <c r="C32" t="s">
        <v>13</v>
      </c>
      <c r="D32" s="33">
        <v>5484</v>
      </c>
      <c r="E32">
        <v>12</v>
      </c>
      <c r="F32" s="99">
        <v>1</v>
      </c>
      <c r="G32"/>
    </row>
    <row r="33" spans="1:7">
      <c r="B33" s="16" t="s">
        <v>112</v>
      </c>
      <c r="C33" t="s">
        <v>26</v>
      </c>
      <c r="D33" s="33">
        <v>5652</v>
      </c>
      <c r="E33">
        <v>12</v>
      </c>
      <c r="F33" s="99">
        <v>1</v>
      </c>
      <c r="G33"/>
    </row>
    <row r="34" spans="1:7">
      <c r="A34" t="s">
        <v>30</v>
      </c>
      <c r="B34" s="16" t="s">
        <v>89</v>
      </c>
      <c r="C34" t="s">
        <v>31</v>
      </c>
      <c r="D34" s="33">
        <v>10992</v>
      </c>
      <c r="E34">
        <v>25</v>
      </c>
      <c r="F34" s="99">
        <v>0.96</v>
      </c>
      <c r="G34"/>
    </row>
    <row r="35" spans="1:7">
      <c r="B35" s="16" t="s">
        <v>95</v>
      </c>
      <c r="C35" t="s">
        <v>13</v>
      </c>
      <c r="D35" s="33">
        <v>11400</v>
      </c>
      <c r="E35">
        <v>25</v>
      </c>
      <c r="F35" s="99">
        <v>1</v>
      </c>
      <c r="G35"/>
    </row>
    <row r="36" spans="1:7">
      <c r="B36" s="16" t="s">
        <v>99</v>
      </c>
      <c r="C36" t="s">
        <v>31</v>
      </c>
      <c r="D36" s="33">
        <v>4580</v>
      </c>
      <c r="E36">
        <v>10</v>
      </c>
      <c r="F36" s="99">
        <v>1</v>
      </c>
      <c r="G36"/>
    </row>
    <row r="37" spans="1:7">
      <c r="B37" s="16" t="s">
        <v>113</v>
      </c>
      <c r="C37" t="s">
        <v>17</v>
      </c>
      <c r="D37" s="33">
        <v>11328</v>
      </c>
      <c r="E37">
        <v>25</v>
      </c>
      <c r="F37" s="99">
        <v>0.96</v>
      </c>
      <c r="G37"/>
    </row>
    <row r="38" spans="1:7">
      <c r="B38" s="16" t="s">
        <v>119</v>
      </c>
      <c r="C38" t="s">
        <v>22</v>
      </c>
      <c r="D38" s="33">
        <v>11950</v>
      </c>
      <c r="E38">
        <v>25</v>
      </c>
      <c r="F38" s="99">
        <v>1</v>
      </c>
      <c r="G38"/>
    </row>
    <row r="39" spans="1:7">
      <c r="B39" s="16" t="s">
        <v>123</v>
      </c>
      <c r="C39" t="s">
        <v>79</v>
      </c>
      <c r="D39" s="33">
        <v>4820</v>
      </c>
      <c r="E39">
        <v>10</v>
      </c>
      <c r="F39" s="99">
        <v>1</v>
      </c>
      <c r="G39"/>
    </row>
    <row r="40" spans="1:7">
      <c r="A40" t="s">
        <v>32</v>
      </c>
      <c r="B40" s="16" t="s">
        <v>90</v>
      </c>
      <c r="C40" t="s">
        <v>22</v>
      </c>
      <c r="D40" s="33">
        <v>21573</v>
      </c>
      <c r="E40">
        <v>50</v>
      </c>
      <c r="F40" s="99">
        <v>0.94</v>
      </c>
      <c r="G40"/>
    </row>
    <row r="41" spans="1:7">
      <c r="B41" s="16" t="s">
        <v>100</v>
      </c>
      <c r="C41" t="s">
        <v>22</v>
      </c>
      <c r="D41" s="33">
        <v>9180</v>
      </c>
      <c r="E41">
        <v>20</v>
      </c>
      <c r="F41" s="99">
        <v>1</v>
      </c>
      <c r="G41"/>
    </row>
    <row r="42" spans="1:7">
      <c r="B42" s="16" t="s">
        <v>114</v>
      </c>
      <c r="C42" t="s">
        <v>13</v>
      </c>
      <c r="D42" s="33">
        <v>22231</v>
      </c>
      <c r="E42">
        <v>50</v>
      </c>
      <c r="F42" s="99">
        <v>0.94</v>
      </c>
      <c r="G42"/>
    </row>
    <row r="43" spans="1:7">
      <c r="B43" s="16" t="s">
        <v>124</v>
      </c>
      <c r="C43" t="s">
        <v>20</v>
      </c>
      <c r="D43" s="33">
        <v>9660</v>
      </c>
      <c r="E43">
        <v>20</v>
      </c>
      <c r="F43" s="99">
        <v>1</v>
      </c>
      <c r="G43"/>
    </row>
    <row r="44" spans="1:7">
      <c r="A44" t="s">
        <v>34</v>
      </c>
      <c r="B44" s="16" t="s">
        <v>102</v>
      </c>
      <c r="C44" t="s">
        <v>31</v>
      </c>
      <c r="D44" s="33">
        <v>5532</v>
      </c>
      <c r="E44">
        <v>12</v>
      </c>
      <c r="F44" s="99">
        <v>1</v>
      </c>
      <c r="G44"/>
    </row>
    <row r="45" spans="1:7">
      <c r="B45" s="16" t="s">
        <v>104</v>
      </c>
      <c r="C45" t="s">
        <v>76</v>
      </c>
      <c r="D45" s="33">
        <v>32410</v>
      </c>
      <c r="E45">
        <v>70</v>
      </c>
      <c r="F45" s="99">
        <v>1</v>
      </c>
      <c r="G45"/>
    </row>
    <row r="46" spans="1:7">
      <c r="B46" s="16" t="s">
        <v>126</v>
      </c>
      <c r="C46" t="s">
        <v>78</v>
      </c>
      <c r="D46" s="33">
        <v>5820</v>
      </c>
      <c r="E46">
        <v>12</v>
      </c>
      <c r="F46" s="99">
        <v>1</v>
      </c>
      <c r="G46"/>
    </row>
    <row r="47" spans="1:7">
      <c r="B47" s="16" t="s">
        <v>128</v>
      </c>
      <c r="C47" t="s">
        <v>20</v>
      </c>
      <c r="D47" s="33">
        <v>34090</v>
      </c>
      <c r="E47">
        <v>70</v>
      </c>
      <c r="F47" s="99">
        <v>1</v>
      </c>
      <c r="G47"/>
    </row>
    <row r="48" spans="1:7">
      <c r="B48" s="16" t="s">
        <v>129</v>
      </c>
      <c r="C48" t="s">
        <v>76</v>
      </c>
      <c r="D48" s="33">
        <v>14640</v>
      </c>
      <c r="E48">
        <v>30</v>
      </c>
      <c r="F48" s="99">
        <v>1</v>
      </c>
      <c r="G48"/>
    </row>
    <row r="49" spans="1:7">
      <c r="A49" t="s">
        <v>33</v>
      </c>
      <c r="B49" s="16" t="s">
        <v>101</v>
      </c>
      <c r="C49" t="s">
        <v>17</v>
      </c>
      <c r="D49" s="33">
        <v>18400</v>
      </c>
      <c r="E49">
        <v>40</v>
      </c>
      <c r="F49" s="99">
        <v>1</v>
      </c>
      <c r="G49"/>
    </row>
    <row r="50" spans="1:7">
      <c r="B50" s="16" t="s">
        <v>103</v>
      </c>
      <c r="C50" t="s">
        <v>17</v>
      </c>
      <c r="D50" s="33">
        <v>4620</v>
      </c>
      <c r="E50">
        <v>12</v>
      </c>
      <c r="F50" s="99">
        <v>0.83333333333333337</v>
      </c>
      <c r="G50"/>
    </row>
    <row r="51" spans="1:7">
      <c r="B51" s="16" t="s">
        <v>125</v>
      </c>
      <c r="C51" t="s">
        <v>22</v>
      </c>
      <c r="D51" s="33">
        <v>19360</v>
      </c>
      <c r="E51">
        <v>40</v>
      </c>
      <c r="F51" s="99">
        <v>1</v>
      </c>
      <c r="G51"/>
    </row>
    <row r="52" spans="1:7">
      <c r="B52" s="16" t="s">
        <v>127</v>
      </c>
      <c r="C52" t="s">
        <v>79</v>
      </c>
      <c r="D52" s="33">
        <v>4860</v>
      </c>
      <c r="E52">
        <v>12</v>
      </c>
      <c r="F52" s="99">
        <v>0.83333333333333337</v>
      </c>
      <c r="G52"/>
    </row>
    <row r="53" spans="1:7">
      <c r="A53" t="s">
        <v>80</v>
      </c>
      <c r="B53" s="16" t="s">
        <v>130</v>
      </c>
      <c r="C53" t="s">
        <v>78</v>
      </c>
      <c r="D53" s="33">
        <v>23472</v>
      </c>
      <c r="E53">
        <v>50</v>
      </c>
      <c r="F53" s="99">
        <v>0.96</v>
      </c>
      <c r="G53"/>
    </row>
    <row r="54" spans="1:7">
      <c r="A54" t="s">
        <v>43</v>
      </c>
      <c r="D54" s="33">
        <v>561067</v>
      </c>
      <c r="E54">
        <v>1224</v>
      </c>
      <c r="F54" s="99">
        <v>0.97875816993464049</v>
      </c>
      <c r="G54"/>
    </row>
  </sheetData>
  <conditionalFormatting pivot="1" sqref="F4:F54">
    <cfRule type="colorScale" priority="3">
      <colorScale>
        <cfvo type="min"/>
        <cfvo type="max"/>
        <color rgb="FF63BE7B"/>
        <color rgb="FFFFEF9C"/>
      </colorScale>
    </cfRule>
  </conditionalFormatting>
  <conditionalFormatting pivot="1" sqref="F4:F54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D4:D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{0A09BDA9-9D64-456E-9FA6-400968930875}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A09BDA9-9D64-456E-9FA6-4009689308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D4:D54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</vt:lpstr>
      <vt:lpstr>Top Performers By %</vt:lpstr>
      <vt:lpstr>DATA SOURCE</vt:lpstr>
      <vt:lpstr>ANALYSIS 1</vt:lpstr>
      <vt:lpstr>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Sharada</dc:creator>
  <cp:lastModifiedBy>sharada bellad</cp:lastModifiedBy>
  <dcterms:created xsi:type="dcterms:W3CDTF">2015-06-05T18:17:20Z</dcterms:created>
  <dcterms:modified xsi:type="dcterms:W3CDTF">2025-09-10T07:04:31Z</dcterms:modified>
</cp:coreProperties>
</file>