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https://d.docs.live.net/ff252355eceef51d/Documents/IVY/Excel Project/"/>
    </mc:Choice>
  </mc:AlternateContent>
  <xr:revisionPtr revIDLastSave="72" documentId="13_ncr:1_{C5ADF26C-7CF1-42D2-A175-FFE16FC2A4BA}" xr6:coauthVersionLast="47" xr6:coauthVersionMax="47" xr10:uidLastSave="{22D69B8A-FF41-40EC-AEE6-81AE72BF1979}"/>
  <bookViews>
    <workbookView xWindow="-110" yWindow="-110" windowWidth="19420" windowHeight="10300" firstSheet="11" activeTab="11" xr2:uid="{00000000-000D-0000-FFFF-FFFF00000000}"/>
  </bookViews>
  <sheets>
    <sheet name="Description" sheetId="20" r:id="rId1"/>
    <sheet name="air traffic dataset" sheetId="1" r:id="rId2"/>
    <sheet name="Keyterms and Questions" sheetId="2" r:id="rId3"/>
    <sheet name="1.Frequency Vs Months" sheetId="4" r:id="rId4"/>
    <sheet name="2.Seasonality in data" sheetId="5" r:id="rId5"/>
    <sheet name="3.Future trends" sheetId="6" r:id="rId6"/>
    <sheet name="4.Covid impact" sheetId="3" r:id="rId7"/>
    <sheet name="5.Month vs RPM,ASM,LF" sheetId="8" r:id="rId8"/>
    <sheet name="6.Year vs Passenger,Flight" sheetId="9" r:id="rId9"/>
    <sheet name="7.Top 3 months for max_pax" sheetId="10" r:id="rId10"/>
    <sheet name="8.formatting Flights" sheetId="11" r:id="rId11"/>
    <sheet name="DASHBOARD" sheetId="19" r:id="rId12"/>
    <sheet name="Flight variation with time" sheetId="12" r:id="rId13"/>
    <sheet name="10.Variation of Revenue" sheetId="16" r:id="rId14"/>
    <sheet name="11.Variation of ASM" sheetId="18" r:id="rId15"/>
    <sheet name="12.passenger vs time " sheetId="13" r:id="rId16"/>
    <sheet name="13.Domestic Load factor" sheetId="14" r:id="rId17"/>
    <sheet name="14.International Load Factor" sheetId="15" r:id="rId18"/>
  </sheets>
  <definedNames>
    <definedName name="_xlnm._FilterDatabase" localSheetId="12" hidden="1">'Flight variation with time'!$D$3:$E$9</definedName>
    <definedName name="_xlchart.v1.0" hidden="1">'10.Variation of Revenue'!$F$6:$F$8</definedName>
    <definedName name="_xlchart.v1.1" hidden="1">'10.Variation of Revenue'!$G$6:$G$8</definedName>
    <definedName name="ASM">'air traffic dataset'!$O$2:$O$250</definedName>
    <definedName name="Date">'air traffic dataset'!$C$2:$C$250</definedName>
    <definedName name="Dom_ASM">'air traffic dataset'!$M$2:$M$250</definedName>
    <definedName name="Dom_Flt">'air traffic dataset'!$G$2:$G$250</definedName>
    <definedName name="Dom_LF">'air traffic dataset'!$P$2:$P$250</definedName>
    <definedName name="Dom_Pax">'air traffic dataset'!$D$2:$D$250</definedName>
    <definedName name="Dom_RPM">'air traffic dataset'!$J$2:$J$250</definedName>
    <definedName name="Flt">'air traffic dataset'!$I$2:$I$250</definedName>
    <definedName name="Int_ASM">'air traffic dataset'!$N$2:$N$250</definedName>
    <definedName name="Int_Flt">'air traffic dataset'!$H$2:$H$250</definedName>
    <definedName name="Int_LF">'air traffic dataset'!$Q$2:$Q$250</definedName>
    <definedName name="Int_Pax">'air traffic dataset'!$E$2:$E$250</definedName>
    <definedName name="Int_RPM">'air traffic dataset'!$K$2:$K$250</definedName>
    <definedName name="LF">'air traffic dataset'!$R$2:$R$250</definedName>
    <definedName name="Month">'air traffic dataset'!$B$2:$B$250</definedName>
    <definedName name="NativeTimeline_Date">#N/A</definedName>
    <definedName name="Pax">'air traffic dataset'!$F$2:$F$250</definedName>
    <definedName name="RPM">'air traffic dataset'!$L$2:$L$250</definedName>
    <definedName name="Slicer_Months__Date">#N/A</definedName>
    <definedName name="Slicer_Years__Date">#N/A</definedName>
    <definedName name="Year">'air traffic dataset'!$A$2:$A$250</definedName>
  </definedNames>
  <calcPr calcId="191029"/>
  <pivotCaches>
    <pivotCache cacheId="0" r:id="rId19"/>
    <pivotCache cacheId="1"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0" l="1"/>
  <c r="C5" i="10"/>
  <c r="C6" i="10"/>
  <c r="C7" i="10"/>
  <c r="C8" i="10"/>
  <c r="C9" i="10"/>
  <c r="C10" i="10"/>
  <c r="C11" i="10"/>
  <c r="C12" i="10"/>
  <c r="C13" i="10"/>
  <c r="C14" i="10"/>
  <c r="C3" i="10"/>
  <c r="E4" i="9"/>
  <c r="E5" i="9"/>
  <c r="E6" i="9"/>
  <c r="E7" i="9"/>
  <c r="E8" i="9"/>
  <c r="E9" i="9"/>
  <c r="E10" i="9"/>
  <c r="E11" i="9"/>
  <c r="E12" i="9"/>
  <c r="E13" i="9"/>
  <c r="E14" i="9"/>
  <c r="E15" i="9"/>
  <c r="E16" i="9"/>
  <c r="E17" i="9"/>
  <c r="E18" i="9"/>
  <c r="E19" i="9"/>
  <c r="E20" i="9"/>
  <c r="E21" i="9"/>
  <c r="E22" i="9"/>
  <c r="I9" i="9" s="1"/>
  <c r="E23" i="9"/>
  <c r="D4" i="9"/>
  <c r="D5" i="9"/>
  <c r="D6" i="9"/>
  <c r="D7" i="9"/>
  <c r="D8" i="9"/>
  <c r="D9" i="9"/>
  <c r="D10" i="9"/>
  <c r="D11" i="9"/>
  <c r="D12" i="9"/>
  <c r="D13" i="9"/>
  <c r="D14" i="9"/>
  <c r="D15" i="9"/>
  <c r="D16" i="9"/>
  <c r="D17" i="9"/>
  <c r="D18" i="9"/>
  <c r="D19" i="9"/>
  <c r="D20" i="9"/>
  <c r="D21" i="9"/>
  <c r="D22" i="9"/>
  <c r="I8" i="9" s="1"/>
  <c r="D23" i="9"/>
  <c r="C4" i="9"/>
  <c r="C5" i="9"/>
  <c r="C6" i="9"/>
  <c r="C7" i="9"/>
  <c r="C8" i="9"/>
  <c r="C9" i="9"/>
  <c r="C10" i="9"/>
  <c r="C11" i="9"/>
  <c r="C12" i="9"/>
  <c r="C13" i="9"/>
  <c r="C14" i="9"/>
  <c r="C15" i="9"/>
  <c r="C16" i="9"/>
  <c r="C17" i="9"/>
  <c r="C18" i="9"/>
  <c r="C19" i="9"/>
  <c r="C20" i="9"/>
  <c r="C21" i="9"/>
  <c r="C22" i="9"/>
  <c r="I7" i="9" s="1"/>
  <c r="C23" i="9"/>
  <c r="E3" i="9"/>
  <c r="D3" i="9"/>
  <c r="C3" i="9"/>
  <c r="B3" i="9"/>
  <c r="B4" i="9"/>
  <c r="B5" i="9"/>
  <c r="B6" i="9"/>
  <c r="B7" i="9"/>
  <c r="B8" i="9"/>
  <c r="B9" i="9"/>
  <c r="B10" i="9"/>
  <c r="B11" i="9"/>
  <c r="B12" i="9"/>
  <c r="B13" i="9"/>
  <c r="B14" i="9"/>
  <c r="B15" i="9"/>
  <c r="B16" i="9"/>
  <c r="B17" i="9"/>
  <c r="B18" i="9"/>
  <c r="B19" i="9"/>
  <c r="B20" i="9"/>
  <c r="B21" i="9"/>
  <c r="B22" i="9"/>
  <c r="I6" i="9" s="1"/>
  <c r="B23" i="9"/>
  <c r="E4" i="8"/>
  <c r="E5" i="8"/>
  <c r="E6" i="8"/>
  <c r="E7" i="8"/>
  <c r="E8" i="8"/>
  <c r="E9" i="8"/>
  <c r="H8" i="8" s="1"/>
  <c r="E10" i="8"/>
  <c r="E11" i="8"/>
  <c r="E12" i="8"/>
  <c r="E13" i="8"/>
  <c r="E14" i="8"/>
  <c r="E3" i="8"/>
  <c r="D4" i="8"/>
  <c r="D5" i="8"/>
  <c r="D6" i="8"/>
  <c r="D7" i="8"/>
  <c r="D8" i="8"/>
  <c r="D9" i="8"/>
  <c r="H7" i="8" s="1"/>
  <c r="D10" i="8"/>
  <c r="D11" i="8"/>
  <c r="D12" i="8"/>
  <c r="D13" i="8"/>
  <c r="D14" i="8"/>
  <c r="D3" i="8"/>
  <c r="C3" i="8"/>
  <c r="C4" i="8"/>
  <c r="C5" i="8"/>
  <c r="C6" i="8"/>
  <c r="C7" i="8"/>
  <c r="C8" i="8"/>
  <c r="C9" i="8"/>
  <c r="H6" i="8" s="1"/>
  <c r="C10" i="8"/>
  <c r="C11" i="8"/>
  <c r="C12" i="8"/>
  <c r="C13" i="8"/>
  <c r="C14" i="8"/>
  <c r="O27" i="6" a="1"/>
  <c r="O27" i="6" s="1"/>
  <c r="O26" i="6" a="1"/>
  <c r="O26" i="6" s="1"/>
  <c r="O25" i="6" a="1"/>
  <c r="O25" i="6" s="1"/>
  <c r="F27" i="6" a="1"/>
  <c r="F27" i="6" s="1"/>
  <c r="F26" i="6" a="1"/>
  <c r="F26" i="6" s="1"/>
  <c r="F25" i="6" a="1"/>
  <c r="F25" i="6" s="1"/>
  <c r="C286" i="6"/>
  <c r="C288" i="6"/>
  <c r="C290" i="6"/>
  <c r="C292" i="6"/>
  <c r="C294" i="6"/>
  <c r="C296" i="6"/>
  <c r="C298" i="6"/>
  <c r="C300" i="6"/>
  <c r="C304" i="6"/>
  <c r="C306" i="6"/>
  <c r="C308" i="6"/>
  <c r="C310" i="6"/>
  <c r="C312" i="6"/>
  <c r="C314" i="6"/>
  <c r="C316" i="6"/>
  <c r="C317" i="6"/>
  <c r="C322" i="6"/>
  <c r="C324" i="6"/>
  <c r="I286" i="6"/>
  <c r="I288" i="6"/>
  <c r="I290" i="6"/>
  <c r="I292" i="6"/>
  <c r="I294" i="6"/>
  <c r="I296" i="6"/>
  <c r="I298" i="6"/>
  <c r="I300" i="6"/>
  <c r="I302" i="6"/>
  <c r="I304" i="6"/>
  <c r="I306" i="6"/>
  <c r="I308" i="6"/>
  <c r="I310" i="6"/>
  <c r="I312" i="6"/>
  <c r="I314" i="6"/>
  <c r="I316" i="6"/>
  <c r="I318" i="6"/>
  <c r="C319" i="6"/>
  <c r="I320" i="6"/>
  <c r="I287" i="6"/>
  <c r="I291" i="6"/>
  <c r="I295" i="6"/>
  <c r="I299" i="6"/>
  <c r="C302" i="6"/>
  <c r="I303" i="6"/>
  <c r="I307" i="6"/>
  <c r="I311" i="6"/>
  <c r="I315" i="6"/>
  <c r="C318" i="6"/>
  <c r="I319" i="6"/>
  <c r="I323" i="6"/>
  <c r="I324" i="6"/>
  <c r="C325" i="6"/>
  <c r="C326" i="6"/>
  <c r="I327" i="6"/>
  <c r="I329" i="6"/>
  <c r="I331" i="6"/>
  <c r="I333" i="6"/>
  <c r="I335" i="6"/>
  <c r="C289" i="6"/>
  <c r="C293" i="6"/>
  <c r="C297" i="6"/>
  <c r="C301" i="6"/>
  <c r="C305" i="6"/>
  <c r="C309" i="6"/>
  <c r="C313" i="6"/>
  <c r="I325" i="6"/>
  <c r="C328" i="6"/>
  <c r="C330" i="6"/>
  <c r="C332" i="6"/>
  <c r="C334" i="6"/>
  <c r="C336" i="6"/>
  <c r="I289" i="6"/>
  <c r="I293" i="6"/>
  <c r="I297" i="6"/>
  <c r="I301" i="6"/>
  <c r="I305" i="6"/>
  <c r="I309" i="6"/>
  <c r="I313" i="6"/>
  <c r="I317" i="6"/>
  <c r="C320" i="6"/>
  <c r="C321" i="6"/>
  <c r="I326" i="6"/>
  <c r="I328" i="6"/>
  <c r="I330" i="6"/>
  <c r="I332" i="6"/>
  <c r="C333" i="6"/>
  <c r="I334" i="6"/>
  <c r="I336" i="6"/>
  <c r="C287" i="6"/>
  <c r="C291" i="6"/>
  <c r="C295" i="6"/>
  <c r="C299" i="6"/>
  <c r="C303" i="6"/>
  <c r="C307" i="6"/>
  <c r="C311" i="6"/>
  <c r="C315" i="6"/>
  <c r="I321" i="6"/>
  <c r="I322" i="6"/>
  <c r="C323" i="6"/>
  <c r="C327" i="6"/>
  <c r="C329" i="6"/>
  <c r="C331" i="6"/>
  <c r="C335" i="6"/>
  <c r="D8" i="15"/>
  <c r="G6" i="16"/>
  <c r="G7" i="16"/>
  <c r="D9" i="14"/>
  <c r="F5" i="18"/>
  <c r="F6" i="18"/>
  <c r="G8" i="16"/>
  <c r="D10" i="14" l="1"/>
  <c r="D9" i="15"/>
  <c r="D335" i="6"/>
  <c r="D329" i="6"/>
  <c r="D323" i="6"/>
  <c r="J321" i="6"/>
  <c r="E311" i="6"/>
  <c r="E303" i="6"/>
  <c r="E295" i="6"/>
  <c r="E287" i="6"/>
  <c r="K334" i="6"/>
  <c r="K332" i="6"/>
  <c r="K328" i="6"/>
  <c r="E321" i="6"/>
  <c r="J317" i="6"/>
  <c r="J309" i="6"/>
  <c r="J301" i="6"/>
  <c r="J293" i="6"/>
  <c r="E334" i="6"/>
  <c r="E330" i="6"/>
  <c r="J325" i="6"/>
  <c r="D309" i="6"/>
  <c r="E301" i="6"/>
  <c r="D293" i="6"/>
  <c r="J335" i="6"/>
  <c r="J331" i="6"/>
  <c r="J327" i="6"/>
  <c r="E325" i="6"/>
  <c r="J323" i="6"/>
  <c r="D318" i="6"/>
  <c r="J311" i="6"/>
  <c r="J303" i="6"/>
  <c r="J299" i="6"/>
  <c r="J291" i="6"/>
  <c r="K320" i="6"/>
  <c r="J318" i="6"/>
  <c r="J306" i="6"/>
  <c r="J294" i="6"/>
  <c r="E316" i="6"/>
  <c r="E294" i="6"/>
  <c r="D304" i="6"/>
  <c r="E286" i="6"/>
  <c r="E335" i="6"/>
  <c r="E329" i="6"/>
  <c r="E323" i="6"/>
  <c r="K321" i="6"/>
  <c r="D311" i="6"/>
  <c r="D303" i="6"/>
  <c r="D295" i="6"/>
  <c r="D287" i="6"/>
  <c r="J334" i="6"/>
  <c r="J332" i="6"/>
  <c r="J328" i="6"/>
  <c r="D321" i="6"/>
  <c r="K317" i="6"/>
  <c r="K309" i="6"/>
  <c r="K301" i="6"/>
  <c r="K293" i="6"/>
  <c r="D334" i="6"/>
  <c r="D330" i="6"/>
  <c r="K325" i="6"/>
  <c r="E309" i="6"/>
  <c r="D301" i="6"/>
  <c r="E293" i="6"/>
  <c r="K335" i="6"/>
  <c r="K331" i="6"/>
  <c r="K327" i="6"/>
  <c r="D325" i="6"/>
  <c r="K323" i="6"/>
  <c r="E318" i="6"/>
  <c r="K311" i="6"/>
  <c r="K303" i="6"/>
  <c r="K299" i="6"/>
  <c r="K291" i="6"/>
  <c r="J320" i="6"/>
  <c r="K318" i="6"/>
  <c r="K314" i="6"/>
  <c r="K310" i="6"/>
  <c r="K306" i="6"/>
  <c r="K302" i="6"/>
  <c r="K298" i="6"/>
  <c r="K294" i="6"/>
  <c r="K290" i="6"/>
  <c r="K286" i="6"/>
  <c r="D322" i="6"/>
  <c r="D312" i="6"/>
  <c r="D298" i="6"/>
  <c r="D336" i="6"/>
  <c r="D331" i="6"/>
  <c r="D327" i="6"/>
  <c r="J322" i="6"/>
  <c r="D315" i="6"/>
  <c r="E307" i="6"/>
  <c r="E299" i="6"/>
  <c r="E291" i="6"/>
  <c r="K336" i="6"/>
  <c r="E333" i="6"/>
  <c r="K330" i="6"/>
  <c r="K326" i="6"/>
  <c r="D320" i="6"/>
  <c r="J313" i="6"/>
  <c r="J305" i="6"/>
  <c r="J297" i="6"/>
  <c r="J289" i="6"/>
  <c r="E332" i="6"/>
  <c r="E328" i="6"/>
  <c r="D313" i="6"/>
  <c r="D305" i="6"/>
  <c r="D297" i="6"/>
  <c r="E289" i="6"/>
  <c r="J333" i="6"/>
  <c r="J329" i="6"/>
  <c r="D326" i="6"/>
  <c r="J324" i="6"/>
  <c r="J319" i="6"/>
  <c r="J315" i="6"/>
  <c r="J307" i="6"/>
  <c r="E302" i="6"/>
  <c r="J295" i="6"/>
  <c r="J287" i="6"/>
  <c r="E319" i="6"/>
  <c r="K316" i="6"/>
  <c r="K312" i="6"/>
  <c r="K308" i="6"/>
  <c r="K304" i="6"/>
  <c r="K300" i="6"/>
  <c r="J296" i="6"/>
  <c r="K292" i="6"/>
  <c r="K288" i="6"/>
  <c r="D324" i="6"/>
  <c r="D317" i="6"/>
  <c r="E314" i="6"/>
  <c r="E310" i="6"/>
  <c r="E306" i="6"/>
  <c r="E300" i="6"/>
  <c r="E296" i="6"/>
  <c r="E292" i="6"/>
  <c r="E288" i="6"/>
  <c r="E331" i="6"/>
  <c r="E327" i="6"/>
  <c r="K322" i="6"/>
  <c r="E315" i="6"/>
  <c r="D307" i="6"/>
  <c r="D299" i="6"/>
  <c r="D291" i="6"/>
  <c r="J336" i="6"/>
  <c r="D333" i="6"/>
  <c r="J330" i="6"/>
  <c r="J326" i="6"/>
  <c r="E320" i="6"/>
  <c r="K313" i="6"/>
  <c r="K305" i="6"/>
  <c r="K297" i="6"/>
  <c r="K289" i="6"/>
  <c r="D332" i="6"/>
  <c r="D328" i="6"/>
  <c r="E313" i="6"/>
  <c r="E305" i="6"/>
  <c r="E297" i="6"/>
  <c r="D289" i="6"/>
  <c r="K333" i="6"/>
  <c r="K329" i="6"/>
  <c r="E326" i="6"/>
  <c r="K324" i="6"/>
  <c r="K315" i="6"/>
  <c r="K307" i="6"/>
  <c r="D302" i="6"/>
  <c r="K295" i="6"/>
  <c r="K287" i="6"/>
  <c r="D319" i="6"/>
  <c r="J316" i="6"/>
  <c r="J312" i="6"/>
  <c r="J308" i="6"/>
  <c r="J304" i="6"/>
  <c r="J300" i="6"/>
  <c r="J292" i="6"/>
  <c r="J288" i="6"/>
  <c r="E317" i="6"/>
  <c r="D310" i="6"/>
  <c r="D300" i="6"/>
  <c r="D292" i="6"/>
  <c r="J314" i="6"/>
  <c r="J298" i="6"/>
  <c r="J286" i="6"/>
  <c r="E312" i="6"/>
  <c r="E304" i="6"/>
  <c r="E290" i="6"/>
  <c r="E336" i="6"/>
  <c r="D308" i="6"/>
  <c r="D290" i="6"/>
  <c r="K319" i="6"/>
  <c r="K296" i="6"/>
  <c r="E324" i="6"/>
  <c r="D314" i="6"/>
  <c r="D306" i="6"/>
  <c r="D296" i="6"/>
  <c r="D288" i="6"/>
  <c r="J310" i="6"/>
  <c r="J302" i="6"/>
  <c r="J290" i="6"/>
  <c r="E322" i="6"/>
  <c r="E308" i="6"/>
  <c r="E298" i="6"/>
  <c r="D286" i="6"/>
  <c r="D316" i="6"/>
  <c r="D294" i="6"/>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 i="1"/>
  <c r="K8" i="3" l="1"/>
  <c r="J8" i="3"/>
  <c r="J5" i="3"/>
  <c r="D8" i="3"/>
  <c r="C7" i="3"/>
  <c r="K6" i="3"/>
  <c r="C5" i="3"/>
  <c r="J9" i="3"/>
  <c r="C9" i="3"/>
  <c r="D7" i="3"/>
  <c r="E17" i="3" s="1"/>
  <c r="K7" i="3"/>
  <c r="J7" i="3"/>
  <c r="C8" i="3"/>
  <c r="D6" i="3"/>
  <c r="J6" i="3"/>
  <c r="D9" i="3"/>
  <c r="E19" i="3" s="1"/>
  <c r="C6" i="3"/>
  <c r="K9" i="3"/>
  <c r="K5" i="3"/>
  <c r="K15" i="3" s="1"/>
  <c r="D5" i="3"/>
  <c r="E15" i="3" s="1"/>
  <c r="K19" i="3" l="1"/>
  <c r="E18" i="3"/>
  <c r="E16" i="3"/>
  <c r="K16" i="3"/>
  <c r="K17" i="3"/>
  <c r="K1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<sst xmlns="http://schemas.openxmlformats.org/spreadsheetml/2006/main" count="312" uniqueCount="166">
  <si>
    <t>Year</t>
  </si>
  <si>
    <t>Month</t>
  </si>
  <si>
    <t>Dom_Pax</t>
  </si>
  <si>
    <t>Int_Pax</t>
  </si>
  <si>
    <t>Pax</t>
  </si>
  <si>
    <t>Dom_Flt</t>
  </si>
  <si>
    <t>Int_Flt</t>
  </si>
  <si>
    <t>Flt</t>
  </si>
  <si>
    <t>Dom_RPM</t>
  </si>
  <si>
    <t>Int_RPM</t>
  </si>
  <si>
    <t>RPM</t>
  </si>
  <si>
    <t>Dom_ASM</t>
  </si>
  <si>
    <t>Int_ASM</t>
  </si>
  <si>
    <t>ASM</t>
  </si>
  <si>
    <t>Dom_LF</t>
  </si>
  <si>
    <t>Int_LF</t>
  </si>
  <si>
    <t>LF</t>
  </si>
  <si>
    <t>Keyterms</t>
  </si>
  <si>
    <t>Desciption</t>
  </si>
  <si>
    <t>Domestic Passenger</t>
  </si>
  <si>
    <t>International Passenger</t>
  </si>
  <si>
    <t>Total Passenger</t>
  </si>
  <si>
    <t>No. of Domestic flight</t>
  </si>
  <si>
    <t>No. of international flight</t>
  </si>
  <si>
    <t>No. of Total flight</t>
  </si>
  <si>
    <t>Revenue Passenger per mile(Domestic)</t>
  </si>
  <si>
    <t>Revenue Passenger per mile(International)</t>
  </si>
  <si>
    <t>Revenue passenger per mile (Total)</t>
  </si>
  <si>
    <t>Available seat per mile(Domestic)</t>
  </si>
  <si>
    <t>Available seta per mile (International)</t>
  </si>
  <si>
    <t>Available seat per mile (Total)</t>
  </si>
  <si>
    <t>load factor(Domestic)</t>
  </si>
  <si>
    <t>Load Factor(International)</t>
  </si>
  <si>
    <t>Load afctor (Total)</t>
  </si>
  <si>
    <t>Analysis Questions:</t>
  </si>
  <si>
    <t>The covid 19 era started from january 2020 till may 2020.</t>
  </si>
  <si>
    <t xml:space="preserve">The data tables would be </t>
  </si>
  <si>
    <t>Normal era</t>
  </si>
  <si>
    <t>Covid era</t>
  </si>
  <si>
    <t>Passenger</t>
  </si>
  <si>
    <t>Flight</t>
  </si>
  <si>
    <t>Date</t>
  </si>
  <si>
    <t>Domestic Case Average datas</t>
  </si>
  <si>
    <t>International Case Average datas</t>
  </si>
  <si>
    <t>Row Labels</t>
  </si>
  <si>
    <t>Grand Total</t>
  </si>
  <si>
    <t>Jan</t>
  </si>
  <si>
    <t>Feb</t>
  </si>
  <si>
    <t>Mar</t>
  </si>
  <si>
    <t>Apr</t>
  </si>
  <si>
    <t>May</t>
  </si>
  <si>
    <t>Jun</t>
  </si>
  <si>
    <t>Jul</t>
  </si>
  <si>
    <t>Aug</t>
  </si>
  <si>
    <t>Sep</t>
  </si>
  <si>
    <t>Oct</t>
  </si>
  <si>
    <t>Nov</t>
  </si>
  <si>
    <t>Dec</t>
  </si>
  <si>
    <t>Sum of Dom_Pax</t>
  </si>
  <si>
    <t>Sum of Int_Pax</t>
  </si>
  <si>
    <t>Sum of Dom_Flt</t>
  </si>
  <si>
    <t>Sum of Int_Flt</t>
  </si>
  <si>
    <t>Sum of RPM</t>
  </si>
  <si>
    <t>Below are the given future trends of the Revenue and the Availability of seats per mile.</t>
  </si>
  <si>
    <t>Forecast(RPM)</t>
  </si>
  <si>
    <t>Lower Confidence Bound(RPM)</t>
  </si>
  <si>
    <t>Upper Confidence Bound(RPM)</t>
  </si>
  <si>
    <t>Forecast(ASM)</t>
  </si>
  <si>
    <t>Lower Confidence Bound(ASM)</t>
  </si>
  <si>
    <t>Upper Confidence Bound(ASM)</t>
  </si>
  <si>
    <t>Dashboard Question :</t>
  </si>
  <si>
    <t>Determine the month with the highest and lowest travel frequency.</t>
  </si>
  <si>
    <t>Detect seasonal trends or patterns in air traffic.</t>
  </si>
  <si>
    <t>Predict future trends in air traffic.</t>
  </si>
  <si>
    <t>Analyze the impact of COVID-19 on the aviation industry.</t>
  </si>
  <si>
    <t>Check the Revenue, Average seats and the load factor for a given month</t>
  </si>
  <si>
    <t xml:space="preserve">Here we can also check the Future forcast for Revenue and Availability of seats per mile </t>
  </si>
  <si>
    <t>Input date</t>
  </si>
  <si>
    <t>Forecast RPM</t>
  </si>
  <si>
    <t>Lower Cnfidence level</t>
  </si>
  <si>
    <t>Upper Confidence level</t>
  </si>
  <si>
    <t>Forecast ASM</t>
  </si>
  <si>
    <t>Check the number Passenger and flights both for domestic and international case for a given year</t>
  </si>
  <si>
    <t xml:space="preserve">Data table: </t>
  </si>
  <si>
    <t>January</t>
  </si>
  <si>
    <t>February</t>
  </si>
  <si>
    <t>March</t>
  </si>
  <si>
    <t>April</t>
  </si>
  <si>
    <t>June</t>
  </si>
  <si>
    <t>July</t>
  </si>
  <si>
    <t>August</t>
  </si>
  <si>
    <t>September</t>
  </si>
  <si>
    <t>October</t>
  </si>
  <si>
    <t>November</t>
  </si>
  <si>
    <t>December</t>
  </si>
  <si>
    <t>Month_num</t>
  </si>
  <si>
    <t>Input Month</t>
  </si>
  <si>
    <t>M</t>
  </si>
  <si>
    <t xml:space="preserve">Data table </t>
  </si>
  <si>
    <t>Dom_pax</t>
  </si>
  <si>
    <t>Int_pax</t>
  </si>
  <si>
    <t>Dom_flt</t>
  </si>
  <si>
    <t>Int-flt</t>
  </si>
  <si>
    <t>Input Year</t>
  </si>
  <si>
    <t>DP</t>
  </si>
  <si>
    <t>IP</t>
  </si>
  <si>
    <t>DF</t>
  </si>
  <si>
    <t>IF</t>
  </si>
  <si>
    <t>Data table :</t>
  </si>
  <si>
    <t>Months</t>
  </si>
  <si>
    <t>Average Passengers</t>
  </si>
  <si>
    <t>Highlight the top three and the bottom three months for the maximum and the minimum passengers</t>
  </si>
  <si>
    <t>Flag the months where the Flight number is above average.</t>
  </si>
  <si>
    <t>Data table:</t>
  </si>
  <si>
    <t>Flights</t>
  </si>
  <si>
    <t>Sum of Pax</t>
  </si>
  <si>
    <t>Average of Dom_RPM</t>
  </si>
  <si>
    <t>Average of Dom_ASM</t>
  </si>
  <si>
    <t>Domestic</t>
  </si>
  <si>
    <t>International</t>
  </si>
  <si>
    <t>Total</t>
  </si>
  <si>
    <t>Average of Int_ASM</t>
  </si>
  <si>
    <t>Average of RPM</t>
  </si>
  <si>
    <t>Average of Int_RPM</t>
  </si>
  <si>
    <t>Average of Dom_LF</t>
  </si>
  <si>
    <t>Average of Int_LF</t>
  </si>
  <si>
    <t>2003</t>
  </si>
  <si>
    <t>2004</t>
  </si>
  <si>
    <t>2005</t>
  </si>
  <si>
    <t>2006</t>
  </si>
  <si>
    <t>2007</t>
  </si>
  <si>
    <t>2008</t>
  </si>
  <si>
    <t>2009</t>
  </si>
  <si>
    <t>63.83-73.83</t>
  </si>
  <si>
    <t>73.83-83.83</t>
  </si>
  <si>
    <t>2010</t>
  </si>
  <si>
    <t>2011</t>
  </si>
  <si>
    <t>2012</t>
  </si>
  <si>
    <t>2013</t>
  </si>
  <si>
    <t>2014</t>
  </si>
  <si>
    <t>2015</t>
  </si>
  <si>
    <t>2016</t>
  </si>
  <si>
    <t>2017</t>
  </si>
  <si>
    <t>2018</t>
  </si>
  <si>
    <t>2019</t>
  </si>
  <si>
    <t>2020</t>
  </si>
  <si>
    <t>2021</t>
  </si>
  <si>
    <t>2022</t>
  </si>
  <si>
    <t>2023</t>
  </si>
  <si>
    <t>53.83-63.83</t>
  </si>
  <si>
    <t>variation of revenue each year</t>
  </si>
  <si>
    <t>Dependence of Availability of seats with Load factor</t>
  </si>
  <si>
    <t>Showing passenger timeline</t>
  </si>
  <si>
    <t xml:space="preserve">Variation of domestic load factor with time </t>
  </si>
  <si>
    <t xml:space="preserve">varaition of International load factor with time </t>
  </si>
  <si>
    <t>Qtr1</t>
  </si>
  <si>
    <t>Average of Flt</t>
  </si>
  <si>
    <t>Sum of ASM</t>
  </si>
  <si>
    <t>Variation of Passenger with number of flight</t>
  </si>
  <si>
    <t>Qtr2</t>
  </si>
  <si>
    <t>Qtr3</t>
  </si>
  <si>
    <t>Qtr4</t>
  </si>
  <si>
    <t>13.83-23.83</t>
  </si>
  <si>
    <t>33.83-43.83</t>
  </si>
  <si>
    <t>43.83-53.83</t>
  </si>
  <si>
    <t>83.83-93.83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</si>
</sst>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mm/yyyy"/>
    <numFmt numFmtId="166" formatCode="mm"/>
    <numFmt numFmtId="167" formatCode="[$$-409]#,##0"/>
    <numFmt numFmtId="168" formatCode="#,##0,,&quot;M&quot;"/>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9"/>
      <color theme="1"/>
      <name val="Calibri"/>
      <family val="2"/>
      <scheme val="minor"/>
    </font>
    <font>
      <sz val="8"/>
      <color theme="1"/>
      <name val="Calibri"/>
      <family val="2"/>
      <scheme val="minor"/>
    </font>
    <font>
      <sz val="22"/>
      <color theme="1"/>
      <name val="Calibri"/>
      <family val="2"/>
      <scheme val="minor"/>
    </font>
    <font>
      <sz val="10"/>
      <color theme="1"/>
      <name val="Calibri"/>
      <family val="2"/>
      <scheme val="minor"/>
    </font>
    <font>
      <sz val="8"/>
      <name val="Calibri"/>
      <family val="2"/>
      <scheme val="minor"/>
    </font>
    <font>
      <sz val="11"/>
      <color rgb="FF00B050"/>
      <name val="Calibri"/>
      <family val="2"/>
      <scheme val="minor"/>
    </font>
    <font>
      <u/>
      <sz val="11"/>
      <color rgb="FF00B050"/>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9"/>
      </patternFill>
    </fill>
    <fill>
      <patternFill patternType="solid">
        <fgColor rgb="FF7030A0"/>
        <bgColor indexed="64"/>
      </patternFill>
    </fill>
    <fill>
      <patternFill patternType="solid">
        <fgColor rgb="FFFFFF00"/>
        <bgColor indexed="64"/>
      </patternFill>
    </fill>
    <fill>
      <patternFill patternType="solid">
        <fgColor rgb="FFFA1AA5"/>
        <bgColor indexed="64"/>
      </patternFill>
    </fill>
    <fill>
      <patternFill patternType="solid">
        <fgColor theme="0"/>
        <bgColor indexed="64"/>
      </patternFill>
    </fill>
    <fill>
      <patternFill patternType="solid">
        <fgColor rgb="FFD60093"/>
        <bgColor indexed="64"/>
      </patternFill>
    </fill>
    <fill>
      <patternFill patternType="solid">
        <fgColor rgb="FF0000FF"/>
        <bgColor indexed="64"/>
      </patternFill>
    </fill>
    <fill>
      <patternFill patternType="solid">
        <fgColor rgb="FF5CE2D8"/>
        <bgColor indexed="64"/>
      </patternFill>
    </fill>
    <fill>
      <patternFill patternType="solid">
        <fgColor rgb="FFFF505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6">
    <xf numFmtId="0" fontId="0" fillId="0" borderId="0" xfId="0"/>
    <xf numFmtId="3" fontId="0" fillId="0" borderId="0" xfId="0" applyNumberFormat="1"/>
    <xf numFmtId="0" fontId="13" fillId="34" borderId="10" xfId="0" applyFont="1" applyFill="1" applyBorder="1"/>
    <xf numFmtId="0" fontId="0" fillId="0" borderId="11" xfId="0" applyBorder="1"/>
    <xf numFmtId="0" fontId="18" fillId="33" borderId="12" xfId="0" applyFont="1" applyFill="1" applyBorder="1"/>
    <xf numFmtId="0" fontId="0" fillId="0" borderId="12" xfId="0" applyBorder="1"/>
    <xf numFmtId="0" fontId="18" fillId="33" borderId="11" xfId="0" applyFont="1" applyFill="1" applyBorder="1"/>
    <xf numFmtId="0" fontId="0" fillId="35" borderId="0" xfId="0" applyFill="1"/>
    <xf numFmtId="14" fontId="0" fillId="0" borderId="0" xfId="0" applyNumberFormat="1"/>
    <xf numFmtId="9" fontId="0" fillId="0" borderId="0" xfId="0" applyNumberFormat="1"/>
    <xf numFmtId="164" fontId="0" fillId="0" borderId="0" xfId="0" applyNumberFormat="1"/>
    <xf numFmtId="9" fontId="0" fillId="0" borderId="0" xfId="42"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0" fontId="19" fillId="0" borderId="0" xfId="0" applyFont="1"/>
    <xf numFmtId="0" fontId="18" fillId="36" borderId="0" xfId="0" applyFont="1" applyFill="1"/>
    <xf numFmtId="0" fontId="20" fillId="0" borderId="0" xfId="0" applyFont="1"/>
    <xf numFmtId="14" fontId="20" fillId="0" borderId="0" xfId="0" applyNumberFormat="1" applyFont="1"/>
    <xf numFmtId="3" fontId="20" fillId="0" borderId="0" xfId="0" applyNumberFormat="1" applyFont="1"/>
    <xf numFmtId="0" fontId="21" fillId="0" borderId="0" xfId="0" applyFont="1"/>
    <xf numFmtId="0" fontId="0" fillId="0" borderId="13" xfId="0" applyBorder="1"/>
    <xf numFmtId="0" fontId="0" fillId="0" borderId="14" xfId="0" applyBorder="1"/>
    <xf numFmtId="0" fontId="0" fillId="0" borderId="15" xfId="0" applyBorder="1"/>
    <xf numFmtId="0" fontId="0" fillId="0" borderId="10" xfId="0" applyBorder="1"/>
    <xf numFmtId="0" fontId="0" fillId="36" borderId="15" xfId="0" applyFill="1" applyBorder="1"/>
    <xf numFmtId="0" fontId="0" fillId="36" borderId="0" xfId="0" applyFill="1"/>
    <xf numFmtId="0" fontId="22" fillId="36" borderId="11" xfId="0" applyFont="1" applyFill="1" applyBorder="1"/>
    <xf numFmtId="0" fontId="0" fillId="36" borderId="16" xfId="0" applyFill="1" applyBorder="1"/>
    <xf numFmtId="0" fontId="0" fillId="36" borderId="17" xfId="0" applyFill="1" applyBorder="1"/>
    <xf numFmtId="0" fontId="22" fillId="36" borderId="12" xfId="0" applyFont="1" applyFill="1" applyBorder="1"/>
    <xf numFmtId="0" fontId="0" fillId="37" borderId="10" xfId="0" applyFill="1" applyBorder="1"/>
    <xf numFmtId="0" fontId="0" fillId="37" borderId="13" xfId="0" applyFill="1" applyBorder="1"/>
    <xf numFmtId="0" fontId="0" fillId="37" borderId="14" xfId="0" applyFill="1" applyBorder="1"/>
    <xf numFmtId="0" fontId="0" fillId="37" borderId="15" xfId="0" applyFill="1" applyBorder="1"/>
    <xf numFmtId="0" fontId="0" fillId="37" borderId="0" xfId="0" applyFill="1"/>
    <xf numFmtId="165" fontId="0" fillId="37" borderId="11" xfId="0" applyNumberFormat="1" applyFill="1" applyBorder="1"/>
    <xf numFmtId="165" fontId="0" fillId="0" borderId="11" xfId="0" applyNumberFormat="1" applyBorder="1"/>
    <xf numFmtId="2" fontId="0" fillId="0" borderId="0" xfId="0" applyNumberFormat="1"/>
    <xf numFmtId="0" fontId="13" fillId="38" borderId="10" xfId="0" applyFont="1" applyFill="1" applyBorder="1"/>
    <xf numFmtId="166" fontId="0" fillId="0" borderId="11" xfId="0" applyNumberFormat="1" applyBorder="1"/>
    <xf numFmtId="14" fontId="0" fillId="0" borderId="11" xfId="0" applyNumberFormat="1" applyBorder="1"/>
    <xf numFmtId="14" fontId="0" fillId="0" borderId="12" xfId="0" applyNumberFormat="1" applyBorder="1"/>
    <xf numFmtId="164" fontId="0" fillId="0" borderId="11" xfId="0" applyNumberFormat="1" applyBorder="1"/>
    <xf numFmtId="164" fontId="0" fillId="0" borderId="12" xfId="0" applyNumberFormat="1" applyBorder="1"/>
    <xf numFmtId="1" fontId="0" fillId="0" borderId="11" xfId="0" applyNumberFormat="1" applyBorder="1"/>
    <xf numFmtId="1" fontId="0" fillId="0" borderId="12" xfId="0" applyNumberFormat="1" applyBorder="1"/>
    <xf numFmtId="167" fontId="0" fillId="0" borderId="11" xfId="0" applyNumberFormat="1" applyBorder="1"/>
    <xf numFmtId="167" fontId="0" fillId="0" borderId="12" xfId="0" applyNumberFormat="1" applyBorder="1"/>
    <xf numFmtId="9" fontId="0" fillId="0" borderId="11" xfId="42" applyFont="1" applyBorder="1"/>
    <xf numFmtId="9" fontId="0" fillId="0" borderId="12" xfId="42" applyFont="1" applyBorder="1"/>
    <xf numFmtId="0" fontId="17" fillId="38" borderId="0" xfId="0" applyFont="1" applyFill="1"/>
    <xf numFmtId="0" fontId="0" fillId="0" borderId="0" xfId="0" applyAlignment="1">
      <alignment vertical="center"/>
    </xf>
    <xf numFmtId="0" fontId="17" fillId="39" borderId="10" xfId="0" applyFont="1" applyFill="1" applyBorder="1"/>
    <xf numFmtId="0" fontId="0" fillId="40" borderId="0" xfId="0" applyFill="1"/>
    <xf numFmtId="0" fontId="14" fillId="0" borderId="0" xfId="0" applyFont="1"/>
    <xf numFmtId="0" fontId="0" fillId="0" borderId="18" xfId="0" applyBorder="1"/>
    <xf numFmtId="3" fontId="0" fillId="0" borderId="18" xfId="0" applyNumberFormat="1" applyBorder="1"/>
    <xf numFmtId="0" fontId="0" fillId="41" borderId="18" xfId="0" applyFill="1" applyBorder="1"/>
    <xf numFmtId="0" fontId="24" fillId="0" borderId="0" xfId="0" applyFont="1"/>
    <xf numFmtId="2" fontId="0" fillId="0" borderId="0" xfId="42" applyNumberFormat="1" applyFont="1"/>
    <xf numFmtId="1" fontId="0" fillId="0" borderId="0" xfId="0" applyNumberFormat="1"/>
    <xf numFmtId="168" fontId="0" fillId="0" borderId="0" xfId="0" applyNumberFormat="1"/>
    <xf numFmtId="0" fontId="25"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0">
    <dxf>
      <fill>
        <patternFill>
          <bgColor rgb="FF00CC00"/>
        </patternFill>
      </fill>
    </dxf>
    <dxf>
      <fill>
        <patternFill>
          <bgColor rgb="FFFF0000"/>
        </patternFill>
      </fill>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numFmt numFmtId="19" formatCode="dd/mm/yyyy"/>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numFmt numFmtId="19" formatCode="dd/mm/yyyy"/>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dxf>
    <dxf>
      <font>
        <b/>
        <sz val="11"/>
        <color theme="1"/>
      </font>
    </dxf>
    <dxf>
      <fill>
        <patternFill patternType="none">
          <fgColor auto="1"/>
          <bgColor auto="1"/>
        </patternFill>
      </fill>
      <border diagonalUp="0" diagonalDown="0">
        <left/>
        <right/>
        <top/>
        <bottom/>
        <vertical/>
        <horizontal/>
      </border>
    </dxf>
    <dxf>
      <font>
        <b/>
        <i val="0"/>
      </font>
    </dxf>
    <dxf>
      <fill>
        <patternFill patternType="solid">
          <bgColor rgb="FF0070C0"/>
        </patternFill>
      </fill>
    </dxf>
  </dxfs>
  <tableStyles count="2" defaultTableStyle="TableStyleMedium2" defaultPivotStyle="PivotStyleLight16">
    <tableStyle name="Slicer Style 1" pivot="0" table="0" count="5" xr9:uid="{DFDBF8C7-E720-463E-875C-B6AEB9366FE2}">
      <tableStyleElement type="wholeTable" dxfId="19"/>
      <tableStyleElement type="headerRow" dxfId="18"/>
    </tableStyle>
    <tableStyle name="Timeline Style 1" pivot="0" table="0" count="8" xr9:uid="{AB9E6B73-B00C-4302-B7EB-DFF6B08D30D8}">
      <tableStyleElement type="wholeTable" dxfId="17"/>
      <tableStyleElement type="headerRow" dxfId="16"/>
    </tableStyle>
  </tableStyles>
  <colors>
    <mruColors>
      <color rgb="FF8EF527"/>
      <color rgb="FFFF6600"/>
      <color rgb="FF00CC00"/>
      <color rgb="FFFF5050"/>
      <color rgb="FFD60093"/>
      <color rgb="FFFA1AA5"/>
      <color rgb="FF7BCB98"/>
      <color rgb="FF5CE2D8"/>
      <color rgb="FF0000FF"/>
    </mruColors>
  </colors>
  <extLst>
    <ext xmlns:x14="http://schemas.microsoft.com/office/spreadsheetml/2009/9/main" uri="{46F421CA-312F-682f-3DD2-61675219B42D}">
      <x14:dxfs count="3">
        <dxf>
          <fill>
            <patternFill patternType="none">
              <bgColor auto="1"/>
            </patternFill>
          </fill>
          <border>
            <vertical/>
            <horizontal/>
          </border>
        </dxf>
        <dxf>
          <font>
            <color theme="1"/>
          </font>
          <fill>
            <patternFill>
              <bgColor rgb="FF00B0F0"/>
            </patternFill>
          </fill>
          <border>
            <vertical/>
            <horizontal/>
          </border>
        </dxf>
        <dxf>
          <font>
            <color theme="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2"/>
            </patternFill>
          </fill>
        </dxf>
        <dxf>
          <fill>
            <patternFill patternType="solid">
              <fgColor theme="0"/>
              <bgColor rgb="FF00B0F0"/>
            </patternFill>
          </fill>
        </dxf>
        <dxf>
          <font>
            <sz val="9"/>
            <color theme="2"/>
            <name val="Calibri"/>
            <family val="2"/>
            <scheme val="minor"/>
          </font>
        </dxf>
        <dxf>
          <font>
            <sz val="9"/>
            <color theme="2"/>
            <name val="Calibri"/>
            <family val="2"/>
            <scheme val="minor"/>
          </font>
        </dxf>
        <dxf>
          <font>
            <sz val="9"/>
            <color theme="0"/>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traffic.xlsx]1.Frequency Vs Months!PivotTable1</c:name>
    <c:fmtId val="2"/>
  </c:pivotSource>
  <c:chart>
    <c:title>
      <c:tx>
        <c:rich>
          <a:bodyPr rot="0" spcFirstLastPara="1" vertOverflow="ellipsis" vert="horz" wrap="square" anchor="ctr" anchorCtr="1"/>
          <a:lstStyle/>
          <a:p>
            <a:pPr>
              <a:defRPr sz="1100" b="0" i="0" u="none" strike="noStrike" kern="1200" spc="0" baseline="0">
                <a:solidFill>
                  <a:srgbClr val="0070C0"/>
                </a:solidFill>
                <a:latin typeface="+mn-lt"/>
                <a:ea typeface="+mn-ea"/>
                <a:cs typeface="+mn-cs"/>
              </a:defRPr>
            </a:pPr>
            <a:r>
              <a:rPr lang="en-IN" sz="1100">
                <a:solidFill>
                  <a:srgbClr val="0070C0"/>
                </a:solidFill>
              </a:rPr>
              <a:t>Frequency</a:t>
            </a:r>
            <a:r>
              <a:rPr lang="en-IN" sz="1100" baseline="0">
                <a:solidFill>
                  <a:srgbClr val="0070C0"/>
                </a:solidFill>
              </a:rPr>
              <a:t> of Passengers on the basis of months </a:t>
            </a:r>
            <a:endParaRPr lang="en-IN" sz="1100">
              <a:solidFill>
                <a:srgbClr val="0070C0"/>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008552589462903"/>
          <c:y val="0.17634259259259263"/>
          <c:w val="0.72101325139235639"/>
          <c:h val="0.55841061533974923"/>
        </c:manualLayout>
      </c:layout>
      <c:bar3DChart>
        <c:barDir val="col"/>
        <c:grouping val="stacked"/>
        <c:varyColors val="0"/>
        <c:ser>
          <c:idx val="0"/>
          <c:order val="0"/>
          <c:tx>
            <c:strRef>
              <c:f>'1.Frequency Vs Months'!$B$1</c:f>
              <c:strCache>
                <c:ptCount val="1"/>
                <c:pt idx="0">
                  <c:v>Sum of Dom_Pax</c:v>
                </c:pt>
              </c:strCache>
            </c:strRef>
          </c:tx>
          <c:spPr>
            <a:solidFill>
              <a:schemeClr val="accent6"/>
            </a:solidFill>
            <a:ln>
              <a:noFill/>
            </a:ln>
            <a:effectLst/>
            <a:sp3d/>
          </c:spPr>
          <c:invertIfNegative val="0"/>
          <c:cat>
            <c:strRef>
              <c:f>'1.Frequency Vs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'1.Frequency Vs Months'!$B$2:$B$14</c:f>
              <c:numCache>
                <c:formatCode>General</c:formatCode>
                <c:ptCount val="12"/>
                <c:pt idx="0">
                  <c:v>1023662306</c:v>
                </c:pt>
                <c:pt idx="1">
                  <c:v>995482716</c:v>
                </c:pt>
                <c:pt idx="2">
                  <c:v>1203925874</c:v>
                </c:pt>
                <c:pt idx="3">
                  <c:v>1130751855</c:v>
                </c:pt>
                <c:pt idx="4">
                  <c:v>1194446351</c:v>
                </c:pt>
                <c:pt idx="5">
                  <c:v>1247314896</c:v>
                </c:pt>
                <c:pt idx="6">
                  <c:v>1305326295</c:v>
                </c:pt>
                <c:pt idx="7">
                  <c:v>1257248810</c:v>
                </c:pt>
                <c:pt idx="8">
                  <c:v>1099330682</c:v>
                </c:pt>
                <c:pt idx="9">
                  <c:v>1130639292</c:v>
                </c:pt>
                <c:pt idx="10">
                  <c:v>1072352241</c:v>
                </c:pt>
                <c:pt idx="11">
                  <c:v>1086736450</c:v>
                </c:pt>
              </c:numCache>
            </c:numRef>
          </c:val>
          <c:extLst>
            <c:ext xmlns:c16="http://schemas.microsoft.com/office/drawing/2014/chart" uri="{C3380CC4-5D6E-409C-BE32-E72D297353CC}">
              <c16:uniqueId val="{00000000-D73A-4314-92FA-907847B9BF44}"/>
            </c:ext>
          </c:extLst>
        </c:ser>
        <c:ser>
          <c:idx val="1"/>
          <c:order val="1"/>
          <c:tx>
            <c:strRef>
              <c:f>'1.Frequency Vs Months'!$C$1</c:f>
              <c:strCache>
                <c:ptCount val="1"/>
                <c:pt idx="0">
                  <c:v>Sum of Int_Pax</c:v>
                </c:pt>
              </c:strCache>
            </c:strRef>
          </c:tx>
          <c:spPr>
            <a:solidFill>
              <a:schemeClr val="accent5"/>
            </a:solidFill>
            <a:ln>
              <a:noFill/>
            </a:ln>
            <a:effectLst/>
            <a:sp3d/>
          </c:spPr>
          <c:invertIfNegative val="0"/>
          <c:cat>
            <c:strRef>
              <c:f>'1.Frequency Vs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'1.Frequency Vs Months'!$C$2:$C$14</c:f>
              <c:numCache>
                <c:formatCode>General</c:formatCode>
                <c:ptCount val="12"/>
                <c:pt idx="0">
                  <c:v>149032509</c:v>
                </c:pt>
                <c:pt idx="1">
                  <c:v>131941326</c:v>
                </c:pt>
                <c:pt idx="2">
                  <c:v>160211952</c:v>
                </c:pt>
                <c:pt idx="3">
                  <c:v>149310283</c:v>
                </c:pt>
                <c:pt idx="4">
                  <c:v>154927243</c:v>
                </c:pt>
                <c:pt idx="5">
                  <c:v>171903565</c:v>
                </c:pt>
                <c:pt idx="6">
                  <c:v>189756973</c:v>
                </c:pt>
                <c:pt idx="7">
                  <c:v>180369616</c:v>
                </c:pt>
                <c:pt idx="8">
                  <c:v>140881292</c:v>
                </c:pt>
                <c:pt idx="9">
                  <c:v>134030471</c:v>
                </c:pt>
                <c:pt idx="10">
                  <c:v>129665084</c:v>
                </c:pt>
                <c:pt idx="11">
                  <c:v>148629836</c:v>
                </c:pt>
              </c:numCache>
            </c:numRef>
          </c:val>
          <c:extLst>
            <c:ext xmlns:c16="http://schemas.microsoft.com/office/drawing/2014/chart" uri="{C3380CC4-5D6E-409C-BE32-E72D297353CC}">
              <c16:uniqueId val="{00000001-D73A-4314-92FA-907847B9BF44}"/>
            </c:ext>
          </c:extLst>
        </c:ser>
        <c:dLbls>
          <c:showLegendKey val="0"/>
          <c:showVal val="0"/>
          <c:showCatName val="0"/>
          <c:showSerName val="0"/>
          <c:showPercent val="0"/>
          <c:showBubbleSize val="0"/>
        </c:dLbls>
        <c:gapWidth val="150"/>
        <c:shape val="box"/>
        <c:axId val="1795093040"/>
        <c:axId val="2130744160"/>
        <c:axId val="0"/>
      </c:bar3DChart>
      <c:catAx>
        <c:axId val="1795093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744160"/>
        <c:crosses val="autoZero"/>
        <c:auto val="1"/>
        <c:lblAlgn val="ctr"/>
        <c:lblOffset val="100"/>
        <c:noMultiLvlLbl val="0"/>
      </c:catAx>
      <c:valAx>
        <c:axId val="2130744160"/>
        <c:scaling>
          <c:orientation val="minMax"/>
          <c:min val="8000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93040"/>
        <c:crosses val="autoZero"/>
        <c:crossBetween val="between"/>
        <c:dispUnits>
          <c:builtInUnit val="billions"/>
          <c:dispUnitsLbl>
            <c:layout>
              <c:manualLayout>
                <c:xMode val="edge"/>
                <c:yMode val="edge"/>
                <c:x val="5.2506174527329287E-2"/>
                <c:y val="0.3762074813808214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17413385826771652"/>
          <c:y val="0.81539297171186931"/>
          <c:w val="0.633367170567093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traffic.xlsx]1.Frequency Vs Months!PivotTable2</c:name>
    <c:fmtId val="2"/>
  </c:pivotSource>
  <c:chart>
    <c:title>
      <c:tx>
        <c:rich>
          <a:bodyPr rot="0" spcFirstLastPara="1" vertOverflow="ellipsis" vert="horz" wrap="square" anchor="ctr" anchorCtr="1"/>
          <a:lstStyle/>
          <a:p>
            <a:pPr>
              <a:defRPr sz="1200" b="0" i="0" u="none" strike="noStrike" kern="1200" spc="0" baseline="0">
                <a:solidFill>
                  <a:srgbClr val="FF0000"/>
                </a:solidFill>
                <a:latin typeface="+mn-lt"/>
                <a:ea typeface="+mn-ea"/>
                <a:cs typeface="+mn-cs"/>
              </a:defRPr>
            </a:pPr>
            <a:r>
              <a:rPr lang="en-IN" sz="1200">
                <a:solidFill>
                  <a:srgbClr val="FF0000"/>
                </a:solidFill>
              </a:rPr>
              <a:t>Frequency</a:t>
            </a:r>
            <a:r>
              <a:rPr lang="en-IN" sz="1200" baseline="0">
                <a:solidFill>
                  <a:srgbClr val="FF0000"/>
                </a:solidFill>
              </a:rPr>
              <a:t> of flights on the basis of months</a:t>
            </a:r>
            <a:endParaRPr lang="en-IN" sz="1200">
              <a:solidFill>
                <a:srgbClr val="FF0000"/>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rgbClr val="FF0000"/>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452318461"/>
          <c:y val="0.19444444444444445"/>
          <c:w val="0.82821916010498664"/>
          <c:h val="0.51297098279381748"/>
        </c:manualLayout>
      </c:layout>
      <c:barChart>
        <c:barDir val="col"/>
        <c:grouping val="stacked"/>
        <c:varyColors val="0"/>
        <c:ser>
          <c:idx val="0"/>
          <c:order val="0"/>
          <c:tx>
            <c:strRef>
              <c:f>'1.Frequency Vs Months'!$B$17</c:f>
              <c:strCache>
                <c:ptCount val="1"/>
                <c:pt idx="0">
                  <c:v>Sum of Dom_Flt</c:v>
                </c:pt>
              </c:strCache>
            </c:strRef>
          </c:tx>
          <c:spPr>
            <a:solidFill>
              <a:srgbClr val="FF0000"/>
            </a:solidFill>
            <a:ln>
              <a:noFill/>
            </a:ln>
            <a:effectLst/>
          </c:spPr>
          <c:invertIfNegative val="0"/>
          <c:cat>
            <c:strRef>
              <c:f>'1.Frequency Vs Months'!$A$18:$A$30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'1.Frequency Vs Months'!$B$18:$B$30</c:f>
              <c:numCache>
                <c:formatCode>General</c:formatCode>
                <c:ptCount val="12"/>
                <c:pt idx="0">
                  <c:v>14334573</c:v>
                </c:pt>
                <c:pt idx="1">
                  <c:v>13246612</c:v>
                </c:pt>
                <c:pt idx="2">
                  <c:v>15254300</c:v>
                </c:pt>
                <c:pt idx="3">
                  <c:v>14481615</c:v>
                </c:pt>
                <c:pt idx="4">
                  <c:v>15055226</c:v>
                </c:pt>
                <c:pt idx="5">
                  <c:v>15187494</c:v>
                </c:pt>
                <c:pt idx="6">
                  <c:v>15915239</c:v>
                </c:pt>
                <c:pt idx="7">
                  <c:v>15892177</c:v>
                </c:pt>
                <c:pt idx="8">
                  <c:v>14547399</c:v>
                </c:pt>
                <c:pt idx="9">
                  <c:v>14433423</c:v>
                </c:pt>
                <c:pt idx="10">
                  <c:v>13726167</c:v>
                </c:pt>
                <c:pt idx="11">
                  <c:v>13906702</c:v>
                </c:pt>
              </c:numCache>
            </c:numRef>
          </c:val>
          <c:extLst>
            <c:ext xmlns:c16="http://schemas.microsoft.com/office/drawing/2014/chart" uri="{C3380CC4-5D6E-409C-BE32-E72D297353CC}">
              <c16:uniqueId val="{00000000-7726-4741-8063-45BA12ED94AE}"/>
            </c:ext>
          </c:extLst>
        </c:ser>
        <c:ser>
          <c:idx val="1"/>
          <c:order val="1"/>
          <c:tx>
            <c:strRef>
              <c:f>'1.Frequency Vs Months'!$C$17</c:f>
              <c:strCache>
                <c:ptCount val="1"/>
                <c:pt idx="0">
                  <c:v>Sum of Int_Flt</c:v>
                </c:pt>
              </c:strCache>
            </c:strRef>
          </c:tx>
          <c:spPr>
            <a:solidFill>
              <a:srgbClr val="FFC000"/>
            </a:solidFill>
            <a:ln>
              <a:noFill/>
            </a:ln>
            <a:effectLst/>
          </c:spPr>
          <c:invertIfNegative val="0"/>
          <c:cat>
            <c:strRef>
              <c:f>'1.Frequency Vs Months'!$A$18:$A$30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'1.Frequency Vs Months'!$C$18:$C$30</c:f>
              <c:numCache>
                <c:formatCode>General</c:formatCode>
                <c:ptCount val="12"/>
                <c:pt idx="0">
                  <c:v>1384736</c:v>
                </c:pt>
                <c:pt idx="1">
                  <c:v>1263794</c:v>
                </c:pt>
                <c:pt idx="2">
                  <c:v>1439340</c:v>
                </c:pt>
                <c:pt idx="3">
                  <c:v>1341091</c:v>
                </c:pt>
                <c:pt idx="4">
                  <c:v>1361929</c:v>
                </c:pt>
                <c:pt idx="5">
                  <c:v>1418905</c:v>
                </c:pt>
                <c:pt idx="6">
                  <c:v>1519677</c:v>
                </c:pt>
                <c:pt idx="7">
                  <c:v>1469583</c:v>
                </c:pt>
                <c:pt idx="8">
                  <c:v>1223580</c:v>
                </c:pt>
                <c:pt idx="9">
                  <c:v>1189150</c:v>
                </c:pt>
                <c:pt idx="10">
                  <c:v>1184201</c:v>
                </c:pt>
                <c:pt idx="11">
                  <c:v>1323321</c:v>
                </c:pt>
              </c:numCache>
            </c:numRef>
          </c:val>
          <c:extLst>
            <c:ext xmlns:c16="http://schemas.microsoft.com/office/drawing/2014/chart" uri="{C3380CC4-5D6E-409C-BE32-E72D297353CC}">
              <c16:uniqueId val="{00000001-7726-4741-8063-45BA12ED94AE}"/>
            </c:ext>
          </c:extLst>
        </c:ser>
        <c:dLbls>
          <c:showLegendKey val="0"/>
          <c:showVal val="0"/>
          <c:showCatName val="0"/>
          <c:showSerName val="0"/>
          <c:showPercent val="0"/>
          <c:showBubbleSize val="0"/>
        </c:dLbls>
        <c:gapWidth val="150"/>
        <c:overlap val="100"/>
        <c:axId val="2129110848"/>
        <c:axId val="896722608"/>
      </c:barChart>
      <c:catAx>
        <c:axId val="212911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22608"/>
        <c:crosses val="autoZero"/>
        <c:auto val="1"/>
        <c:lblAlgn val="ctr"/>
        <c:lblOffset val="100"/>
        <c:noMultiLvlLbl val="0"/>
      </c:catAx>
      <c:valAx>
        <c:axId val="896722608"/>
        <c:scaling>
          <c:orientation val="minMax"/>
          <c:min val="100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10848"/>
        <c:crosses val="autoZero"/>
        <c:crossBetween val="between"/>
        <c:dispUnits>
          <c:builtInUnit val="millions"/>
          <c:dispUnitsLbl>
            <c:layout>
              <c:manualLayout>
                <c:xMode val="edge"/>
                <c:yMode val="edge"/>
                <c:x val="1.0575928008998875E-2"/>
                <c:y val="0.3742742606748882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legend>
      <c:legendPos val="r"/>
      <c:layout>
        <c:manualLayout>
          <c:xMode val="edge"/>
          <c:yMode val="edge"/>
          <c:x val="0.17473481439820018"/>
          <c:y val="0.82002260134149896"/>
          <c:w val="0.5780430258717660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alpha val="96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traffic.xlsx]2.Seasonality in data!PivotTable1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Seasonality</a:t>
            </a:r>
            <a:r>
              <a:rPr lang="en-IN" baseline="0"/>
              <a:t> in Revenue and Avalability of Seat Per Mile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8EF527"/>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5CE2D8"/>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8EF527"/>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94207238179729E-2"/>
          <c:y val="0.16795701762013704"/>
          <c:w val="0.86261876133227178"/>
          <c:h val="0.60130779218053321"/>
        </c:manualLayout>
      </c:layout>
      <c:lineChart>
        <c:grouping val="standard"/>
        <c:varyColors val="0"/>
        <c:ser>
          <c:idx val="0"/>
          <c:order val="0"/>
          <c:tx>
            <c:strRef>
              <c:f>'2.Seasonality in data'!$B$1</c:f>
              <c:strCache>
                <c:ptCount val="1"/>
                <c:pt idx="0">
                  <c:v>Sum of RPM</c:v>
                </c:pt>
              </c:strCache>
            </c:strRef>
          </c:tx>
          <c:spPr>
            <a:ln w="34925" cap="rnd">
              <a:solidFill>
                <a:srgbClr val="5CE2D8"/>
              </a:solidFill>
              <a:round/>
            </a:ln>
            <a:effectLst>
              <a:outerShdw blurRad="57150" dist="19050" dir="5400000" algn="ctr" rotWithShape="0">
                <a:srgbClr val="000000">
                  <a:alpha val="63000"/>
                </a:srgbClr>
              </a:outerShdw>
            </a:effectLst>
          </c:spPr>
          <c:marker>
            <c:symbol val="none"/>
          </c:marker>
          <c:cat>
            <c:multiLvlStrRef>
              <c:f>'2.Seasonality in data'!$A$2:$A$500</c:f>
              <c:multiLvlStrCache>
                <c:ptCount val="249"/>
                <c:lvl>
                  <c:pt idx="0">
                    <c:v>2003</c:v>
                  </c:pt>
                  <c:pt idx="1">
                    <c:v>2003</c:v>
                  </c:pt>
                  <c:pt idx="2">
                    <c:v>2003</c:v>
                  </c:pt>
                  <c:pt idx="3">
                    <c:v>2003</c:v>
                  </c:pt>
                  <c:pt idx="4">
                    <c:v>2003</c:v>
                  </c:pt>
                  <c:pt idx="5">
                    <c:v>2003</c:v>
                  </c:pt>
                  <c:pt idx="6">
                    <c:v>2003</c:v>
                  </c:pt>
                  <c:pt idx="7">
                    <c:v>2003</c:v>
                  </c:pt>
                  <c:pt idx="8">
                    <c:v>2003</c:v>
                  </c:pt>
                  <c:pt idx="9">
                    <c:v>2003</c:v>
                  </c:pt>
                  <c:pt idx="10">
                    <c:v>2003</c:v>
                  </c:pt>
                  <c:pt idx="11">
                    <c:v>2003</c:v>
                  </c:pt>
                  <c:pt idx="12">
                    <c:v>2004</c:v>
                  </c:pt>
                  <c:pt idx="13">
                    <c:v>2004</c:v>
                  </c:pt>
                  <c:pt idx="14">
                    <c:v>2004</c:v>
                  </c:pt>
                  <c:pt idx="15">
                    <c:v>2004</c:v>
                  </c:pt>
                  <c:pt idx="16">
                    <c:v>2004</c:v>
                  </c:pt>
                  <c:pt idx="17">
                    <c:v>2004</c:v>
                  </c:pt>
                  <c:pt idx="18">
                    <c:v>2004</c:v>
                  </c:pt>
                  <c:pt idx="19">
                    <c:v>2004</c:v>
                  </c:pt>
                  <c:pt idx="20">
                    <c:v>2004</c:v>
                  </c:pt>
                  <c:pt idx="21">
                    <c:v>2004</c:v>
                  </c:pt>
                  <c:pt idx="22">
                    <c:v>2004</c:v>
                  </c:pt>
                  <c:pt idx="23">
                    <c:v>2004</c:v>
                  </c:pt>
                  <c:pt idx="24">
                    <c:v>2005</c:v>
                  </c:pt>
                  <c:pt idx="25">
                    <c:v>2005</c:v>
                  </c:pt>
                  <c:pt idx="26">
                    <c:v>2005</c:v>
                  </c:pt>
                  <c:pt idx="27">
                    <c:v>2005</c:v>
                  </c:pt>
                  <c:pt idx="28">
                    <c:v>2005</c:v>
                  </c:pt>
                  <c:pt idx="29">
                    <c:v>2005</c:v>
                  </c:pt>
                  <c:pt idx="30">
                    <c:v>2005</c:v>
                  </c:pt>
                  <c:pt idx="31">
                    <c:v>2005</c:v>
                  </c:pt>
                  <c:pt idx="32">
                    <c:v>2005</c:v>
                  </c:pt>
                  <c:pt idx="33">
                    <c:v>2005</c:v>
                  </c:pt>
                  <c:pt idx="34">
                    <c:v>2005</c:v>
                  </c:pt>
                  <c:pt idx="35">
                    <c:v>2005</c:v>
                  </c:pt>
                  <c:pt idx="36">
                    <c:v>2006</c:v>
                  </c:pt>
                  <c:pt idx="37">
                    <c:v>2006</c:v>
                  </c:pt>
                  <c:pt idx="38">
                    <c:v>2006</c:v>
                  </c:pt>
                  <c:pt idx="39">
                    <c:v>2006</c:v>
                  </c:pt>
                  <c:pt idx="40">
                    <c:v>2006</c:v>
                  </c:pt>
                  <c:pt idx="41">
                    <c:v>2006</c:v>
                  </c:pt>
                  <c:pt idx="42">
                    <c:v>2006</c:v>
                  </c:pt>
                  <c:pt idx="43">
                    <c:v>2006</c:v>
                  </c:pt>
                  <c:pt idx="44">
                    <c:v>2006</c:v>
                  </c:pt>
                  <c:pt idx="45">
                    <c:v>2006</c:v>
                  </c:pt>
                  <c:pt idx="46">
                    <c:v>2006</c:v>
                  </c:pt>
                  <c:pt idx="47">
                    <c:v>2006</c:v>
                  </c:pt>
                  <c:pt idx="48">
                    <c:v>2007</c:v>
                  </c:pt>
                  <c:pt idx="49">
                    <c:v>2007</c:v>
                  </c:pt>
                  <c:pt idx="50">
                    <c:v>2007</c:v>
                  </c:pt>
                  <c:pt idx="51">
                    <c:v>2007</c:v>
                  </c:pt>
                  <c:pt idx="52">
                    <c:v>2007</c:v>
                  </c:pt>
                  <c:pt idx="53">
                    <c:v>2007</c:v>
                  </c:pt>
                  <c:pt idx="54">
                    <c:v>2007</c:v>
                  </c:pt>
                  <c:pt idx="55">
                    <c:v>2007</c:v>
                  </c:pt>
                  <c:pt idx="56">
                    <c:v>2007</c:v>
                  </c:pt>
                  <c:pt idx="57">
                    <c:v>2007</c:v>
                  </c:pt>
                  <c:pt idx="58">
                    <c:v>2007</c:v>
                  </c:pt>
                  <c:pt idx="59">
                    <c:v>2007</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2009</c:v>
                  </c:pt>
                  <c:pt idx="73">
                    <c:v>2009</c:v>
                  </c:pt>
                  <c:pt idx="74">
                    <c:v>2009</c:v>
                  </c:pt>
                  <c:pt idx="75">
                    <c:v>2009</c:v>
                  </c:pt>
                  <c:pt idx="76">
                    <c:v>2009</c:v>
                  </c:pt>
                  <c:pt idx="77">
                    <c:v>2009</c:v>
                  </c:pt>
                  <c:pt idx="78">
                    <c:v>2009</c:v>
                  </c:pt>
                  <c:pt idx="79">
                    <c:v>2009</c:v>
                  </c:pt>
                  <c:pt idx="80">
                    <c:v>2009</c:v>
                  </c:pt>
                  <c:pt idx="81">
                    <c:v>2009</c:v>
                  </c:pt>
                  <c:pt idx="82">
                    <c:v>2009</c:v>
                  </c:pt>
                  <c:pt idx="83">
                    <c:v>2009</c:v>
                  </c:pt>
                  <c:pt idx="84">
                    <c:v>2010</c:v>
                  </c:pt>
                  <c:pt idx="85">
                    <c:v>2010</c:v>
                  </c:pt>
                  <c:pt idx="86">
                    <c:v>2010</c:v>
                  </c:pt>
                  <c:pt idx="87">
                    <c:v>2010</c:v>
                  </c:pt>
                  <c:pt idx="88">
                    <c:v>2010</c:v>
                  </c:pt>
                  <c:pt idx="89">
                    <c:v>2010</c:v>
                  </c:pt>
                  <c:pt idx="90">
                    <c:v>2010</c:v>
                  </c:pt>
                  <c:pt idx="91">
                    <c:v>2010</c:v>
                  </c:pt>
                  <c:pt idx="92">
                    <c:v>2010</c:v>
                  </c:pt>
                  <c:pt idx="93">
                    <c:v>2010</c:v>
                  </c:pt>
                  <c:pt idx="94">
                    <c:v>2010</c:v>
                  </c:pt>
                  <c:pt idx="95">
                    <c:v>2010</c:v>
                  </c:pt>
                  <c:pt idx="96">
                    <c:v>2011</c:v>
                  </c:pt>
                  <c:pt idx="97">
                    <c:v>2011</c:v>
                  </c:pt>
                  <c:pt idx="98">
                    <c:v>2011</c:v>
                  </c:pt>
                  <c:pt idx="99">
                    <c:v>2011</c:v>
                  </c:pt>
                  <c:pt idx="100">
                    <c:v>2011</c:v>
                  </c:pt>
                  <c:pt idx="101">
                    <c:v>2011</c:v>
                  </c:pt>
                  <c:pt idx="102">
                    <c:v>2011</c:v>
                  </c:pt>
                  <c:pt idx="103">
                    <c:v>2011</c:v>
                  </c:pt>
                  <c:pt idx="104">
                    <c:v>2011</c:v>
                  </c:pt>
                  <c:pt idx="105">
                    <c:v>2011</c:v>
                  </c:pt>
                  <c:pt idx="106">
                    <c:v>2011</c:v>
                  </c:pt>
                  <c:pt idx="107">
                    <c:v>2011</c:v>
                  </c:pt>
                  <c:pt idx="108">
                    <c:v>2012</c:v>
                  </c:pt>
                  <c:pt idx="109">
                    <c:v>2012</c:v>
                  </c:pt>
                  <c:pt idx="110">
                    <c:v>2012</c:v>
                  </c:pt>
                  <c:pt idx="111">
                    <c:v>2012</c:v>
                  </c:pt>
                  <c:pt idx="112">
                    <c:v>2012</c:v>
                  </c:pt>
                  <c:pt idx="113">
                    <c:v>2012</c:v>
                  </c:pt>
                  <c:pt idx="114">
                    <c:v>2012</c:v>
                  </c:pt>
                  <c:pt idx="115">
                    <c:v>2012</c:v>
                  </c:pt>
                  <c:pt idx="116">
                    <c:v>2012</c:v>
                  </c:pt>
                  <c:pt idx="117">
                    <c:v>2012</c:v>
                  </c:pt>
                  <c:pt idx="118">
                    <c:v>2012</c:v>
                  </c:pt>
                  <c:pt idx="119">
                    <c:v>2012</c:v>
                  </c:pt>
                  <c:pt idx="120">
                    <c:v>2013</c:v>
                  </c:pt>
                  <c:pt idx="121">
                    <c:v>2013</c:v>
                  </c:pt>
                  <c:pt idx="122">
                    <c:v>2013</c:v>
                  </c:pt>
                  <c:pt idx="123">
                    <c:v>2013</c:v>
                  </c:pt>
                  <c:pt idx="124">
                    <c:v>2013</c:v>
                  </c:pt>
                  <c:pt idx="125">
                    <c:v>2013</c:v>
                  </c:pt>
                  <c:pt idx="126">
                    <c:v>2013</c:v>
                  </c:pt>
                  <c:pt idx="127">
                    <c:v>2013</c:v>
                  </c:pt>
                  <c:pt idx="128">
                    <c:v>2013</c:v>
                  </c:pt>
                  <c:pt idx="129">
                    <c:v>2013</c:v>
                  </c:pt>
                  <c:pt idx="130">
                    <c:v>2013</c:v>
                  </c:pt>
                  <c:pt idx="131">
                    <c:v>2013</c:v>
                  </c:pt>
                  <c:pt idx="132">
                    <c:v>2014</c:v>
                  </c:pt>
                  <c:pt idx="133">
                    <c:v>2014</c:v>
                  </c:pt>
                  <c:pt idx="134">
                    <c:v>2014</c:v>
                  </c:pt>
                  <c:pt idx="135">
                    <c:v>2014</c:v>
                  </c:pt>
                  <c:pt idx="136">
                    <c:v>2014</c:v>
                  </c:pt>
                  <c:pt idx="137">
                    <c:v>2014</c:v>
                  </c:pt>
                  <c:pt idx="138">
                    <c:v>2014</c:v>
                  </c:pt>
                  <c:pt idx="139">
                    <c:v>2014</c:v>
                  </c:pt>
                  <c:pt idx="140">
                    <c:v>2014</c:v>
                  </c:pt>
                  <c:pt idx="141">
                    <c:v>2014</c:v>
                  </c:pt>
                  <c:pt idx="142">
                    <c:v>2014</c:v>
                  </c:pt>
                  <c:pt idx="143">
                    <c:v>2014</c:v>
                  </c:pt>
                  <c:pt idx="144">
                    <c:v>2015</c:v>
                  </c:pt>
                  <c:pt idx="145">
                    <c:v>2015</c:v>
                  </c:pt>
                  <c:pt idx="146">
                    <c:v>2015</c:v>
                  </c:pt>
                  <c:pt idx="147">
                    <c:v>2015</c:v>
                  </c:pt>
                  <c:pt idx="148">
                    <c:v>2015</c:v>
                  </c:pt>
                  <c:pt idx="149">
                    <c:v>2015</c:v>
                  </c:pt>
                  <c:pt idx="150">
                    <c:v>2015</c:v>
                  </c:pt>
                  <c:pt idx="151">
                    <c:v>2015</c:v>
                  </c:pt>
                  <c:pt idx="152">
                    <c:v>2015</c:v>
                  </c:pt>
                  <c:pt idx="153">
                    <c:v>2015</c:v>
                  </c:pt>
                  <c:pt idx="154">
                    <c:v>2015</c:v>
                  </c:pt>
                  <c:pt idx="155">
                    <c:v>2015</c:v>
                  </c:pt>
                  <c:pt idx="156">
                    <c:v>2016</c:v>
                  </c:pt>
                  <c:pt idx="157">
                    <c:v>2016</c:v>
                  </c:pt>
                  <c:pt idx="158">
                    <c:v>2016</c:v>
                  </c:pt>
                  <c:pt idx="159">
                    <c:v>2016</c:v>
                  </c:pt>
                  <c:pt idx="160">
                    <c:v>2016</c:v>
                  </c:pt>
                  <c:pt idx="161">
                    <c:v>2016</c:v>
                  </c:pt>
                  <c:pt idx="162">
                    <c:v>2016</c:v>
                  </c:pt>
                  <c:pt idx="163">
                    <c:v>2016</c:v>
                  </c:pt>
                  <c:pt idx="164">
                    <c:v>2016</c:v>
                  </c:pt>
                  <c:pt idx="165">
                    <c:v>2016</c:v>
                  </c:pt>
                  <c:pt idx="166">
                    <c:v>2016</c:v>
                  </c:pt>
                  <c:pt idx="167">
                    <c:v>2016</c:v>
                  </c:pt>
                  <c:pt idx="168">
                    <c:v>2017</c:v>
                  </c:pt>
                  <c:pt idx="169">
                    <c:v>2017</c:v>
                  </c:pt>
                  <c:pt idx="170">
                    <c:v>2017</c:v>
                  </c:pt>
                  <c:pt idx="171">
                    <c:v>2017</c:v>
                  </c:pt>
                  <c:pt idx="172">
                    <c:v>2017</c:v>
                  </c:pt>
                  <c:pt idx="173">
                    <c:v>2017</c:v>
                  </c:pt>
                  <c:pt idx="174">
                    <c:v>2017</c:v>
                  </c:pt>
                  <c:pt idx="175">
                    <c:v>2017</c:v>
                  </c:pt>
                  <c:pt idx="176">
                    <c:v>2017</c:v>
                  </c:pt>
                  <c:pt idx="177">
                    <c:v>2017</c:v>
                  </c:pt>
                  <c:pt idx="178">
                    <c:v>2017</c:v>
                  </c:pt>
                  <c:pt idx="179">
                    <c:v>2017</c:v>
                  </c:pt>
                  <c:pt idx="180">
                    <c:v>2018</c:v>
                  </c:pt>
                  <c:pt idx="181">
                    <c:v>2018</c:v>
                  </c:pt>
                  <c:pt idx="182">
                    <c:v>2018</c:v>
                  </c:pt>
                  <c:pt idx="183">
                    <c:v>2018</c:v>
                  </c:pt>
                  <c:pt idx="184">
                    <c:v>2018</c:v>
                  </c:pt>
                  <c:pt idx="185">
                    <c:v>2018</c:v>
                  </c:pt>
                  <c:pt idx="186">
                    <c:v>2018</c:v>
                  </c:pt>
                  <c:pt idx="187">
                    <c:v>2018</c:v>
                  </c:pt>
                  <c:pt idx="188">
                    <c:v>2018</c:v>
                  </c:pt>
                  <c:pt idx="189">
                    <c:v>2018</c:v>
                  </c:pt>
                  <c:pt idx="190">
                    <c:v>2018</c:v>
                  </c:pt>
                  <c:pt idx="191">
                    <c:v>2018</c:v>
                  </c:pt>
                  <c:pt idx="192">
                    <c:v>2019</c:v>
                  </c:pt>
                  <c:pt idx="193">
                    <c:v>2019</c:v>
                  </c:pt>
                  <c:pt idx="194">
                    <c:v>2019</c:v>
                  </c:pt>
                  <c:pt idx="195">
                    <c:v>2019</c:v>
                  </c:pt>
                  <c:pt idx="196">
                    <c:v>2019</c:v>
                  </c:pt>
                  <c:pt idx="197">
                    <c:v>2019</c:v>
                  </c:pt>
                  <c:pt idx="198">
                    <c:v>2019</c:v>
                  </c:pt>
                  <c:pt idx="199">
                    <c:v>2019</c:v>
                  </c:pt>
                  <c:pt idx="200">
                    <c:v>2019</c:v>
                  </c:pt>
                  <c:pt idx="201">
                    <c:v>2019</c:v>
                  </c:pt>
                  <c:pt idx="202">
                    <c:v>2019</c:v>
                  </c:pt>
                  <c:pt idx="203">
                    <c:v>2019</c:v>
                  </c:pt>
                  <c:pt idx="204">
                    <c:v>2020</c:v>
                  </c:pt>
                  <c:pt idx="205">
                    <c:v>2020</c:v>
                  </c:pt>
                  <c:pt idx="206">
                    <c:v>2020</c:v>
                  </c:pt>
                  <c:pt idx="207">
                    <c:v>2020</c:v>
                  </c:pt>
                  <c:pt idx="208">
                    <c:v>2020</c:v>
                  </c:pt>
                  <c:pt idx="209">
                    <c:v>2020</c:v>
                  </c:pt>
                  <c:pt idx="210">
                    <c:v>2020</c:v>
                  </c:pt>
                  <c:pt idx="211">
                    <c:v>2020</c:v>
                  </c:pt>
                  <c:pt idx="212">
                    <c:v>2020</c:v>
                  </c:pt>
                  <c:pt idx="213">
                    <c:v>2020</c:v>
                  </c:pt>
                  <c:pt idx="214">
                    <c:v>2020</c:v>
                  </c:pt>
                  <c:pt idx="215">
                    <c:v>2020</c:v>
                  </c:pt>
                  <c:pt idx="216">
                    <c:v>2021</c:v>
                  </c:pt>
                  <c:pt idx="217">
                    <c:v>2021</c:v>
                  </c:pt>
                  <c:pt idx="218">
                    <c:v>2021</c:v>
                  </c:pt>
                  <c:pt idx="219">
                    <c:v>2021</c:v>
                  </c:pt>
                  <c:pt idx="220">
                    <c:v>2021</c:v>
                  </c:pt>
                  <c:pt idx="221">
                    <c:v>2021</c:v>
                  </c:pt>
                  <c:pt idx="222">
                    <c:v>2021</c:v>
                  </c:pt>
                  <c:pt idx="223">
                    <c:v>2021</c:v>
                  </c:pt>
                  <c:pt idx="224">
                    <c:v>2021</c:v>
                  </c:pt>
                  <c:pt idx="225">
                    <c:v>2021</c:v>
                  </c:pt>
                  <c:pt idx="226">
                    <c:v>2021</c:v>
                  </c:pt>
                  <c:pt idx="227">
                    <c:v>2021</c:v>
                  </c:pt>
                  <c:pt idx="228">
                    <c:v>2022</c:v>
                  </c:pt>
                  <c:pt idx="229">
                    <c:v>2022</c:v>
                  </c:pt>
                  <c:pt idx="230">
                    <c:v>2022</c:v>
                  </c:pt>
                  <c:pt idx="231">
                    <c:v>2022</c:v>
                  </c:pt>
                  <c:pt idx="232">
                    <c:v>2022</c:v>
                  </c:pt>
                  <c:pt idx="233">
                    <c:v>2022</c:v>
                  </c:pt>
                  <c:pt idx="234">
                    <c:v>2022</c:v>
                  </c:pt>
                  <c:pt idx="235">
                    <c:v>2022</c:v>
                  </c:pt>
                  <c:pt idx="236">
                    <c:v>2022</c:v>
                  </c:pt>
                  <c:pt idx="237">
                    <c:v>2022</c:v>
                  </c:pt>
                  <c:pt idx="238">
                    <c:v>2022</c:v>
                  </c:pt>
                  <c:pt idx="239">
                    <c:v>2022</c:v>
                  </c:pt>
                  <c:pt idx="240">
                    <c:v>2023</c:v>
                  </c:pt>
                  <c:pt idx="241">
                    <c:v>2023</c:v>
                  </c:pt>
                  <c:pt idx="242">
                    <c:v>2023</c:v>
                  </c:pt>
                  <c:pt idx="243">
                    <c:v>2023</c:v>
                  </c:pt>
                  <c:pt idx="244">
                    <c:v>2023</c:v>
                  </c:pt>
                  <c:pt idx="245">
                    <c:v>2023</c:v>
                  </c:pt>
                  <c:pt idx="246">
                    <c:v>2023</c:v>
                  </c:pt>
                  <c:pt idx="247">
                    <c:v>2023</c:v>
                  </c:pt>
                  <c:pt idx="248">
                    <c:v>2023</c:v>
                  </c:pt>
                </c:lvl>
                <c:lvl>
                  <c:pt idx="0">
                    <c:v>01-01-2003</c:v>
                  </c:pt>
                  <c:pt idx="1">
                    <c:v>01-02-2003</c:v>
                  </c:pt>
                  <c:pt idx="2">
                    <c:v>01-03-2003</c:v>
                  </c:pt>
                  <c:pt idx="3">
                    <c:v>01-04-2003</c:v>
                  </c:pt>
                  <c:pt idx="4">
                    <c:v>01-05-2003</c:v>
                  </c:pt>
                  <c:pt idx="5">
                    <c:v>01-06-2003</c:v>
                  </c:pt>
                  <c:pt idx="6">
                    <c:v>01-07-2003</c:v>
                  </c:pt>
                  <c:pt idx="7">
                    <c:v>01-08-2003</c:v>
                  </c:pt>
                  <c:pt idx="8">
                    <c:v>01-09-2003</c:v>
                  </c:pt>
                  <c:pt idx="9">
                    <c:v>01-10-2003</c:v>
                  </c:pt>
                  <c:pt idx="10">
                    <c:v>01-11-2003</c:v>
                  </c:pt>
                  <c:pt idx="11">
                    <c:v>01-12-2003</c:v>
                  </c:pt>
                  <c:pt idx="12">
                    <c:v>01-01-2004</c:v>
                  </c:pt>
                  <c:pt idx="13">
                    <c:v>01-02-2004</c:v>
                  </c:pt>
                  <c:pt idx="14">
                    <c:v>01-03-2004</c:v>
                  </c:pt>
                  <c:pt idx="15">
                    <c:v>01-04-2004</c:v>
                  </c:pt>
                  <c:pt idx="16">
                    <c:v>01-05-2004</c:v>
                  </c:pt>
                  <c:pt idx="17">
                    <c:v>01-06-2004</c:v>
                  </c:pt>
                  <c:pt idx="18">
                    <c:v>01-07-2004</c:v>
                  </c:pt>
                  <c:pt idx="19">
                    <c:v>01-08-2004</c:v>
                  </c:pt>
                  <c:pt idx="20">
                    <c:v>01-09-2004</c:v>
                  </c:pt>
                  <c:pt idx="21">
                    <c:v>01-10-2004</c:v>
                  </c:pt>
                  <c:pt idx="22">
                    <c:v>01-11-2004</c:v>
                  </c:pt>
                  <c:pt idx="23">
                    <c:v>01-12-2004</c:v>
                  </c:pt>
                  <c:pt idx="24">
                    <c:v>01-01-2005</c:v>
                  </c:pt>
                  <c:pt idx="25">
                    <c:v>01-02-2005</c:v>
                  </c:pt>
                  <c:pt idx="26">
                    <c:v>01-03-2005</c:v>
                  </c:pt>
                  <c:pt idx="27">
                    <c:v>01-04-2005</c:v>
                  </c:pt>
                  <c:pt idx="28">
                    <c:v>01-05-2005</c:v>
                  </c:pt>
                  <c:pt idx="29">
                    <c:v>01-06-2005</c:v>
                  </c:pt>
                  <c:pt idx="30">
                    <c:v>01-07-2005</c:v>
                  </c:pt>
                  <c:pt idx="31">
                    <c:v>01-08-2005</c:v>
                  </c:pt>
                  <c:pt idx="32">
                    <c:v>01-09-2005</c:v>
                  </c:pt>
                  <c:pt idx="33">
                    <c:v>01-10-2005</c:v>
                  </c:pt>
                  <c:pt idx="34">
                    <c:v>01-11-2005</c:v>
                  </c:pt>
                  <c:pt idx="35">
                    <c:v>01-12-2005</c:v>
                  </c:pt>
                  <c:pt idx="36">
                    <c:v>01-01-2006</c:v>
                  </c:pt>
                  <c:pt idx="37">
                    <c:v>01-02-2006</c:v>
                  </c:pt>
                  <c:pt idx="38">
                    <c:v>01-03-2006</c:v>
                  </c:pt>
                  <c:pt idx="39">
                    <c:v>01-04-2006</c:v>
                  </c:pt>
                  <c:pt idx="40">
                    <c:v>01-05-2006</c:v>
                  </c:pt>
                  <c:pt idx="41">
                    <c:v>01-06-2006</c:v>
                  </c:pt>
                  <c:pt idx="42">
                    <c:v>01-07-2006</c:v>
                  </c:pt>
                  <c:pt idx="43">
                    <c:v>01-08-2006</c:v>
                  </c:pt>
                  <c:pt idx="44">
                    <c:v>01-09-2006</c:v>
                  </c:pt>
                  <c:pt idx="45">
                    <c:v>01-10-2006</c:v>
                  </c:pt>
                  <c:pt idx="46">
                    <c:v>01-11-2006</c:v>
                  </c:pt>
                  <c:pt idx="47">
                    <c:v>01-12-2006</c:v>
                  </c:pt>
                  <c:pt idx="48">
                    <c:v>01-01-2007</c:v>
                  </c:pt>
                  <c:pt idx="49">
                    <c:v>01-02-2007</c:v>
                  </c:pt>
                  <c:pt idx="50">
                    <c:v>01-03-2007</c:v>
                  </c:pt>
                  <c:pt idx="51">
                    <c:v>01-04-2007</c:v>
                  </c:pt>
                  <c:pt idx="52">
                    <c:v>01-05-2007</c:v>
                  </c:pt>
                  <c:pt idx="53">
                    <c:v>01-06-2007</c:v>
                  </c:pt>
                  <c:pt idx="54">
                    <c:v>01-07-2007</c:v>
                  </c:pt>
                  <c:pt idx="55">
                    <c:v>01-08-2007</c:v>
                  </c:pt>
                  <c:pt idx="56">
                    <c:v>01-09-2007</c:v>
                  </c:pt>
                  <c:pt idx="57">
                    <c:v>01-10-2007</c:v>
                  </c:pt>
                  <c:pt idx="58">
                    <c:v>01-11-2007</c:v>
                  </c:pt>
                  <c:pt idx="59">
                    <c:v>01-12-2007</c:v>
                  </c:pt>
                  <c:pt idx="60">
                    <c:v>01-01-2008</c:v>
                  </c:pt>
                  <c:pt idx="61">
                    <c:v>01-02-2008</c:v>
                  </c:pt>
                  <c:pt idx="62">
                    <c:v>01-03-2008</c:v>
                  </c:pt>
                  <c:pt idx="63">
                    <c:v>01-04-2008</c:v>
                  </c:pt>
                  <c:pt idx="64">
                    <c:v>01-05-2008</c:v>
                  </c:pt>
                  <c:pt idx="65">
                    <c:v>01-06-2008</c:v>
                  </c:pt>
                  <c:pt idx="66">
                    <c:v>01-07-2008</c:v>
                  </c:pt>
                  <c:pt idx="67">
                    <c:v>01-08-2008</c:v>
                  </c:pt>
                  <c:pt idx="68">
                    <c:v>01-09-2008</c:v>
                  </c:pt>
                  <c:pt idx="69">
                    <c:v>01-10-2008</c:v>
                  </c:pt>
                  <c:pt idx="70">
                    <c:v>01-11-2008</c:v>
                  </c:pt>
                  <c:pt idx="71">
                    <c:v>01-12-2008</c:v>
                  </c:pt>
                  <c:pt idx="72">
                    <c:v>01-01-2009</c:v>
                  </c:pt>
                  <c:pt idx="73">
                    <c:v>01-02-2009</c:v>
                  </c:pt>
                  <c:pt idx="74">
                    <c:v>01-03-2009</c:v>
                  </c:pt>
                  <c:pt idx="75">
                    <c:v>01-04-2009</c:v>
                  </c:pt>
                  <c:pt idx="76">
                    <c:v>01-05-2009</c:v>
                  </c:pt>
                  <c:pt idx="77">
                    <c:v>01-06-2009</c:v>
                  </c:pt>
                  <c:pt idx="78">
                    <c:v>01-07-2009</c:v>
                  </c:pt>
                  <c:pt idx="79">
                    <c:v>01-08-2009</c:v>
                  </c:pt>
                  <c:pt idx="80">
                    <c:v>01-09-2009</c:v>
                  </c:pt>
                  <c:pt idx="81">
                    <c:v>01-10-2009</c:v>
                  </c:pt>
                  <c:pt idx="82">
                    <c:v>01-11-2009</c:v>
                  </c:pt>
                  <c:pt idx="83">
                    <c:v>01-12-2009</c:v>
                  </c:pt>
                  <c:pt idx="84">
                    <c:v>01-01-2010</c:v>
                  </c:pt>
                  <c:pt idx="85">
                    <c:v>01-02-2010</c:v>
                  </c:pt>
                  <c:pt idx="86">
                    <c:v>01-03-2010</c:v>
                  </c:pt>
                  <c:pt idx="87">
                    <c:v>01-04-2010</c:v>
                  </c:pt>
                  <c:pt idx="88">
                    <c:v>01-05-2010</c:v>
                  </c:pt>
                  <c:pt idx="89">
                    <c:v>01-06-2010</c:v>
                  </c:pt>
                  <c:pt idx="90">
                    <c:v>01-07-2010</c:v>
                  </c:pt>
                  <c:pt idx="91">
                    <c:v>01-08-2010</c:v>
                  </c:pt>
                  <c:pt idx="92">
                    <c:v>01-09-2010</c:v>
                  </c:pt>
                  <c:pt idx="93">
                    <c:v>01-10-2010</c:v>
                  </c:pt>
                  <c:pt idx="94">
                    <c:v>01-11-2010</c:v>
                  </c:pt>
                  <c:pt idx="95">
                    <c:v>01-12-2010</c:v>
                  </c:pt>
                  <c:pt idx="96">
                    <c:v>01-01-2011</c:v>
                  </c:pt>
                  <c:pt idx="97">
                    <c:v>01-02-2011</c:v>
                  </c:pt>
                  <c:pt idx="98">
                    <c:v>01-03-2011</c:v>
                  </c:pt>
                  <c:pt idx="99">
                    <c:v>01-04-2011</c:v>
                  </c:pt>
                  <c:pt idx="100">
                    <c:v>01-05-2011</c:v>
                  </c:pt>
                  <c:pt idx="101">
                    <c:v>01-06-2011</c:v>
                  </c:pt>
                  <c:pt idx="102">
                    <c:v>01-07-2011</c:v>
                  </c:pt>
                  <c:pt idx="103">
                    <c:v>01-08-2011</c:v>
                  </c:pt>
                  <c:pt idx="104">
                    <c:v>01-09-2011</c:v>
                  </c:pt>
                  <c:pt idx="105">
                    <c:v>01-10-2011</c:v>
                  </c:pt>
                  <c:pt idx="106">
                    <c:v>01-11-2011</c:v>
                  </c:pt>
                  <c:pt idx="107">
                    <c:v>01-12-2011</c:v>
                  </c:pt>
                  <c:pt idx="108">
                    <c:v>01-01-2012</c:v>
                  </c:pt>
                  <c:pt idx="109">
                    <c:v>01-02-2012</c:v>
                  </c:pt>
                  <c:pt idx="110">
                    <c:v>01-03-2012</c:v>
                  </c:pt>
                  <c:pt idx="111">
                    <c:v>01-04-2012</c:v>
                  </c:pt>
                  <c:pt idx="112">
                    <c:v>01-05-2012</c:v>
                  </c:pt>
                  <c:pt idx="113">
                    <c:v>01-06-2012</c:v>
                  </c:pt>
                  <c:pt idx="114">
                    <c:v>01-07-2012</c:v>
                  </c:pt>
                  <c:pt idx="115">
                    <c:v>01-08-2012</c:v>
                  </c:pt>
                  <c:pt idx="116">
                    <c:v>01-09-2012</c:v>
                  </c:pt>
                  <c:pt idx="117">
                    <c:v>01-10-2012</c:v>
                  </c:pt>
                  <c:pt idx="118">
                    <c:v>01-11-2012</c:v>
                  </c:pt>
                  <c:pt idx="119">
                    <c:v>01-12-2012</c:v>
                  </c:pt>
                  <c:pt idx="120">
                    <c:v>01-01-2013</c:v>
                  </c:pt>
                  <c:pt idx="121">
                    <c:v>01-02-2013</c:v>
                  </c:pt>
                  <c:pt idx="122">
                    <c:v>01-03-2013</c:v>
                  </c:pt>
                  <c:pt idx="123">
                    <c:v>01-04-2013</c:v>
                  </c:pt>
                  <c:pt idx="124">
                    <c:v>01-05-2013</c:v>
                  </c:pt>
                  <c:pt idx="125">
                    <c:v>01-06-2013</c:v>
                  </c:pt>
                  <c:pt idx="126">
                    <c:v>01-07-2013</c:v>
                  </c:pt>
                  <c:pt idx="127">
                    <c:v>01-08-2013</c:v>
                  </c:pt>
                  <c:pt idx="128">
                    <c:v>01-09-2013</c:v>
                  </c:pt>
                  <c:pt idx="129">
                    <c:v>01-10-2013</c:v>
                  </c:pt>
                  <c:pt idx="130">
                    <c:v>01-11-2013</c:v>
                  </c:pt>
                  <c:pt idx="131">
                    <c:v>01-12-2013</c:v>
                  </c:pt>
                  <c:pt idx="132">
                    <c:v>01-01-2014</c:v>
                  </c:pt>
                  <c:pt idx="133">
                    <c:v>01-02-2014</c:v>
                  </c:pt>
                  <c:pt idx="134">
                    <c:v>01-03-2014</c:v>
                  </c:pt>
                  <c:pt idx="135">
                    <c:v>01-04-2014</c:v>
                  </c:pt>
                  <c:pt idx="136">
                    <c:v>01-05-2014</c:v>
                  </c:pt>
                  <c:pt idx="137">
                    <c:v>01-06-2014</c:v>
                  </c:pt>
                  <c:pt idx="138">
                    <c:v>01-07-2014</c:v>
                  </c:pt>
                  <c:pt idx="139">
                    <c:v>01-08-2014</c:v>
                  </c:pt>
                  <c:pt idx="140">
                    <c:v>01-09-2014</c:v>
                  </c:pt>
                  <c:pt idx="141">
                    <c:v>01-10-2014</c:v>
                  </c:pt>
                  <c:pt idx="142">
                    <c:v>01-11-2014</c:v>
                  </c:pt>
                  <c:pt idx="143">
                    <c:v>01-12-2014</c:v>
                  </c:pt>
                  <c:pt idx="144">
                    <c:v>01-01-2015</c:v>
                  </c:pt>
                  <c:pt idx="145">
                    <c:v>01-02-2015</c:v>
                  </c:pt>
                  <c:pt idx="146">
                    <c:v>01-03-2015</c:v>
                  </c:pt>
                  <c:pt idx="147">
                    <c:v>01-04-2015</c:v>
                  </c:pt>
                  <c:pt idx="148">
                    <c:v>01-05-2015</c:v>
                  </c:pt>
                  <c:pt idx="149">
                    <c:v>01-06-2015</c:v>
                  </c:pt>
                  <c:pt idx="150">
                    <c:v>01-07-2015</c:v>
                  </c:pt>
                  <c:pt idx="151">
                    <c:v>01-08-2015</c:v>
                  </c:pt>
                  <c:pt idx="152">
                    <c:v>01-09-2015</c:v>
                  </c:pt>
                  <c:pt idx="153">
                    <c:v>01-10-2015</c:v>
                  </c:pt>
                  <c:pt idx="154">
                    <c:v>01-11-2015</c:v>
                  </c:pt>
                  <c:pt idx="155">
                    <c:v>01-12-2015</c:v>
                  </c:pt>
                  <c:pt idx="156">
                    <c:v>01-01-2016</c:v>
                  </c:pt>
                  <c:pt idx="157">
                    <c:v>01-02-2016</c:v>
                  </c:pt>
                  <c:pt idx="158">
                    <c:v>01-03-2016</c:v>
                  </c:pt>
                  <c:pt idx="159">
                    <c:v>01-04-2016</c:v>
                  </c:pt>
                  <c:pt idx="160">
                    <c:v>01-05-2016</c:v>
                  </c:pt>
                  <c:pt idx="161">
                    <c:v>01-06-2016</c:v>
                  </c:pt>
                  <c:pt idx="162">
                    <c:v>01-07-2016</c:v>
                  </c:pt>
                  <c:pt idx="163">
                    <c:v>01-08-2016</c:v>
                  </c:pt>
                  <c:pt idx="164">
                    <c:v>01-09-2016</c:v>
                  </c:pt>
                  <c:pt idx="165">
                    <c:v>01-10-2016</c:v>
                  </c:pt>
                  <c:pt idx="166">
                    <c:v>01-11-2016</c:v>
                  </c:pt>
                  <c:pt idx="167">
                    <c:v>01-12-2016</c:v>
                  </c:pt>
                  <c:pt idx="168">
                    <c:v>01-01-2017</c:v>
                  </c:pt>
                  <c:pt idx="169">
                    <c:v>01-02-2017</c:v>
                  </c:pt>
                  <c:pt idx="170">
                    <c:v>01-03-2017</c:v>
                  </c:pt>
                  <c:pt idx="171">
                    <c:v>01-04-2017</c:v>
                  </c:pt>
                  <c:pt idx="172">
                    <c:v>01-05-2017</c:v>
                  </c:pt>
                  <c:pt idx="173">
                    <c:v>01-06-2017</c:v>
                  </c:pt>
                  <c:pt idx="174">
                    <c:v>01-07-2017</c:v>
                  </c:pt>
                  <c:pt idx="175">
                    <c:v>01-08-2017</c:v>
                  </c:pt>
                  <c:pt idx="176">
                    <c:v>01-09-2017</c:v>
                  </c:pt>
                  <c:pt idx="177">
                    <c:v>01-10-2017</c:v>
                  </c:pt>
                  <c:pt idx="178">
                    <c:v>01-11-2017</c:v>
                  </c:pt>
                  <c:pt idx="179">
                    <c:v>01-12-2017</c:v>
                  </c:pt>
                  <c:pt idx="180">
                    <c:v>01-01-2018</c:v>
                  </c:pt>
                  <c:pt idx="181">
                    <c:v>01-02-2018</c:v>
                  </c:pt>
                  <c:pt idx="182">
                    <c:v>01-03-2018</c:v>
                  </c:pt>
                  <c:pt idx="183">
                    <c:v>01-04-2018</c:v>
                  </c:pt>
                  <c:pt idx="184">
                    <c:v>01-05-2018</c:v>
                  </c:pt>
                  <c:pt idx="185">
                    <c:v>01-06-2018</c:v>
                  </c:pt>
                  <c:pt idx="186">
                    <c:v>01-07-2018</c:v>
                  </c:pt>
                  <c:pt idx="187">
                    <c:v>01-08-2018</c:v>
                  </c:pt>
                  <c:pt idx="188">
                    <c:v>01-09-2018</c:v>
                  </c:pt>
                  <c:pt idx="189">
                    <c:v>01-10-2018</c:v>
                  </c:pt>
                  <c:pt idx="190">
                    <c:v>01-11-2018</c:v>
                  </c:pt>
                  <c:pt idx="191">
                    <c:v>01-12-2018</c:v>
                  </c:pt>
                  <c:pt idx="192">
                    <c:v>01-01-2019</c:v>
                  </c:pt>
                  <c:pt idx="193">
                    <c:v>01-02-2019</c:v>
                  </c:pt>
                  <c:pt idx="194">
                    <c:v>01-03-2019</c:v>
                  </c:pt>
                  <c:pt idx="195">
                    <c:v>01-04-2019</c:v>
                  </c:pt>
                  <c:pt idx="196">
                    <c:v>01-05-2019</c:v>
                  </c:pt>
                  <c:pt idx="197">
                    <c:v>01-06-2019</c:v>
                  </c:pt>
                  <c:pt idx="198">
                    <c:v>01-07-2019</c:v>
                  </c:pt>
                  <c:pt idx="199">
                    <c:v>01-08-2019</c:v>
                  </c:pt>
                  <c:pt idx="200">
                    <c:v>01-09-2019</c:v>
                  </c:pt>
                  <c:pt idx="201">
                    <c:v>01-10-2019</c:v>
                  </c:pt>
                  <c:pt idx="202">
                    <c:v>01-11-2019</c:v>
                  </c:pt>
                  <c:pt idx="203">
                    <c:v>01-12-2019</c:v>
                  </c:pt>
                  <c:pt idx="204">
                    <c:v>01-01-2020</c:v>
                  </c:pt>
                  <c:pt idx="205">
                    <c:v>01-02-2020</c:v>
                  </c:pt>
                  <c:pt idx="206">
                    <c:v>01-03-2020</c:v>
                  </c:pt>
                  <c:pt idx="207">
                    <c:v>01-04-2020</c:v>
                  </c:pt>
                  <c:pt idx="208">
                    <c:v>01-05-2020</c:v>
                  </c:pt>
                  <c:pt idx="209">
                    <c:v>01-06-2020</c:v>
                  </c:pt>
                  <c:pt idx="210">
                    <c:v>01-07-2020</c:v>
                  </c:pt>
                  <c:pt idx="211">
                    <c:v>01-08-2020</c:v>
                  </c:pt>
                  <c:pt idx="212">
                    <c:v>01-09-2020</c:v>
                  </c:pt>
                  <c:pt idx="213">
                    <c:v>01-10-2020</c:v>
                  </c:pt>
                  <c:pt idx="214">
                    <c:v>01-11-2020</c:v>
                  </c:pt>
                  <c:pt idx="215">
                    <c:v>01-12-2020</c:v>
                  </c:pt>
                  <c:pt idx="216">
                    <c:v>01-01-2021</c:v>
                  </c:pt>
                  <c:pt idx="217">
                    <c:v>01-02-2021</c:v>
                  </c:pt>
                  <c:pt idx="218">
                    <c:v>01-03-2021</c:v>
                  </c:pt>
                  <c:pt idx="219">
                    <c:v>01-04-2021</c:v>
                  </c:pt>
                  <c:pt idx="220">
                    <c:v>01-05-2021</c:v>
                  </c:pt>
                  <c:pt idx="221">
                    <c:v>01-06-2021</c:v>
                  </c:pt>
                  <c:pt idx="222">
                    <c:v>01-07-2021</c:v>
                  </c:pt>
                  <c:pt idx="223">
                    <c:v>01-08-2021</c:v>
                  </c:pt>
                  <c:pt idx="224">
                    <c:v>01-09-2021</c:v>
                  </c:pt>
                  <c:pt idx="225">
                    <c:v>01-10-2021</c:v>
                  </c:pt>
                  <c:pt idx="226">
                    <c:v>01-11-2021</c:v>
                  </c:pt>
                  <c:pt idx="227">
                    <c:v>01-12-2021</c:v>
                  </c:pt>
                  <c:pt idx="228">
                    <c:v>01-01-2022</c:v>
                  </c:pt>
                  <c:pt idx="229">
                    <c:v>01-02-2022</c:v>
                  </c:pt>
                  <c:pt idx="230">
                    <c:v>01-03-2022</c:v>
                  </c:pt>
                  <c:pt idx="231">
                    <c:v>01-04-2022</c:v>
                  </c:pt>
                  <c:pt idx="232">
                    <c:v>01-05-2022</c:v>
                  </c:pt>
                  <c:pt idx="233">
                    <c:v>01-06-2022</c:v>
                  </c:pt>
                  <c:pt idx="234">
                    <c:v>01-07-2022</c:v>
                  </c:pt>
                  <c:pt idx="235">
                    <c:v>01-08-2022</c:v>
                  </c:pt>
                  <c:pt idx="236">
                    <c:v>01-09-2022</c:v>
                  </c:pt>
                  <c:pt idx="237">
                    <c:v>01-10-2022</c:v>
                  </c:pt>
                  <c:pt idx="238">
                    <c:v>01-11-2022</c:v>
                  </c:pt>
                  <c:pt idx="239">
                    <c:v>01-12-2022</c:v>
                  </c:pt>
                  <c:pt idx="240">
                    <c:v>01-01-2023</c:v>
                  </c:pt>
                  <c:pt idx="241">
                    <c:v>01-02-2023</c:v>
                  </c:pt>
                  <c:pt idx="242">
                    <c:v>01-03-2023</c:v>
                  </c:pt>
                  <c:pt idx="243">
                    <c:v>01-04-2023</c:v>
                  </c:pt>
                  <c:pt idx="244">
                    <c:v>01-05-2023</c:v>
                  </c:pt>
                  <c:pt idx="245">
                    <c:v>01-06-2023</c:v>
                  </c:pt>
                  <c:pt idx="246">
                    <c:v>01-07-2023</c:v>
                  </c:pt>
                  <c:pt idx="247">
                    <c:v>01-08-2023</c:v>
                  </c:pt>
                  <c:pt idx="248">
                    <c:v>01-09-2023</c:v>
                  </c:pt>
                </c:lvl>
              </c:multiLvlStrCache>
            </c:multiLvlStrRef>
          </c:cat>
          <c:val>
            <c:numRef>
              <c:f>'2.Seasonality in data'!$B$2:$B$500</c:f>
              <c:numCache>
                <c:formatCode>General</c:formatCode>
                <c:ptCount val="249"/>
                <c:pt idx="0">
                  <c:v>49097402</c:v>
                </c:pt>
                <c:pt idx="1">
                  <c:v>44863907</c:v>
                </c:pt>
                <c:pt idx="2">
                  <c:v>54341633</c:v>
                </c:pt>
                <c:pt idx="3">
                  <c:v>49836572</c:v>
                </c:pt>
                <c:pt idx="4">
                  <c:v>52576960</c:v>
                </c:pt>
                <c:pt idx="5">
                  <c:v>58411157</c:v>
                </c:pt>
                <c:pt idx="6">
                  <c:v>63838718</c:v>
                </c:pt>
                <c:pt idx="7">
                  <c:v>62888957</c:v>
                </c:pt>
                <c:pt idx="8">
                  <c:v>50390709</c:v>
                </c:pt>
                <c:pt idx="9">
                  <c:v>54927858</c:v>
                </c:pt>
                <c:pt idx="10">
                  <c:v>52150704</c:v>
                </c:pt>
                <c:pt idx="11">
                  <c:v>56629161</c:v>
                </c:pt>
                <c:pt idx="12">
                  <c:v>51630246</c:v>
                </c:pt>
                <c:pt idx="13">
                  <c:v>50728516</c:v>
                </c:pt>
                <c:pt idx="14">
                  <c:v>61243168</c:v>
                </c:pt>
                <c:pt idx="15">
                  <c:v>60133853</c:v>
                </c:pt>
                <c:pt idx="16">
                  <c:v>60738719</c:v>
                </c:pt>
                <c:pt idx="17">
                  <c:v>66781050</c:v>
                </c:pt>
                <c:pt idx="18">
                  <c:v>70913074</c:v>
                </c:pt>
                <c:pt idx="19">
                  <c:v>68576861</c:v>
                </c:pt>
                <c:pt idx="20">
                  <c:v>55891980</c:v>
                </c:pt>
                <c:pt idx="21">
                  <c:v>61149590</c:v>
                </c:pt>
                <c:pt idx="22">
                  <c:v>57680434</c:v>
                </c:pt>
                <c:pt idx="23">
                  <c:v>60704483</c:v>
                </c:pt>
                <c:pt idx="24">
                  <c:v>57189815</c:v>
                </c:pt>
                <c:pt idx="25">
                  <c:v>53585374</c:v>
                </c:pt>
                <c:pt idx="26">
                  <c:v>68083625</c:v>
                </c:pt>
                <c:pt idx="27">
                  <c:v>63221309</c:v>
                </c:pt>
                <c:pt idx="28">
                  <c:v>66410718</c:v>
                </c:pt>
                <c:pt idx="29">
                  <c:v>70932197</c:v>
                </c:pt>
                <c:pt idx="30">
                  <c:v>75327821</c:v>
                </c:pt>
                <c:pt idx="31">
                  <c:v>71715093</c:v>
                </c:pt>
                <c:pt idx="32">
                  <c:v>60156904</c:v>
                </c:pt>
                <c:pt idx="33">
                  <c:v>61984902</c:v>
                </c:pt>
                <c:pt idx="34">
                  <c:v>59881618</c:v>
                </c:pt>
                <c:pt idx="35">
                  <c:v>62529273</c:v>
                </c:pt>
                <c:pt idx="36">
                  <c:v>59124144</c:v>
                </c:pt>
                <c:pt idx="37">
                  <c:v>54840660</c:v>
                </c:pt>
                <c:pt idx="38">
                  <c:v>68788597</c:v>
                </c:pt>
                <c:pt idx="39">
                  <c:v>66486229</c:v>
                </c:pt>
                <c:pt idx="40">
                  <c:v>67768038</c:v>
                </c:pt>
                <c:pt idx="41">
                  <c:v>72475640</c:v>
                </c:pt>
                <c:pt idx="42">
                  <c:v>76017350</c:v>
                </c:pt>
                <c:pt idx="43">
                  <c:v>72416999</c:v>
                </c:pt>
                <c:pt idx="44">
                  <c:v>60645709</c:v>
                </c:pt>
                <c:pt idx="45">
                  <c:v>64503000</c:v>
                </c:pt>
                <c:pt idx="46">
                  <c:v>62082045</c:v>
                </c:pt>
                <c:pt idx="47">
                  <c:v>64540276</c:v>
                </c:pt>
                <c:pt idx="48">
                  <c:v>61274015</c:v>
                </c:pt>
                <c:pt idx="49">
                  <c:v>56358256</c:v>
                </c:pt>
                <c:pt idx="50">
                  <c:v>70864780</c:v>
                </c:pt>
                <c:pt idx="51">
                  <c:v>68235568</c:v>
                </c:pt>
                <c:pt idx="52">
                  <c:v>70373594</c:v>
                </c:pt>
                <c:pt idx="53">
                  <c:v>75344370</c:v>
                </c:pt>
                <c:pt idx="54">
                  <c:v>79282259</c:v>
                </c:pt>
                <c:pt idx="55">
                  <c:v>77743296</c:v>
                </c:pt>
                <c:pt idx="56">
                  <c:v>64235122</c:v>
                </c:pt>
                <c:pt idx="57">
                  <c:v>67831299</c:v>
                </c:pt>
                <c:pt idx="58">
                  <c:v>64764800</c:v>
                </c:pt>
                <c:pt idx="59">
                  <c:v>66192270</c:v>
                </c:pt>
                <c:pt idx="60">
                  <c:v>62915780</c:v>
                </c:pt>
                <c:pt idx="61">
                  <c:v>60032096</c:v>
                </c:pt>
                <c:pt idx="62">
                  <c:v>72835047</c:v>
                </c:pt>
                <c:pt idx="63">
                  <c:v>67427762</c:v>
                </c:pt>
                <c:pt idx="64">
                  <c:v>71231943</c:v>
                </c:pt>
                <c:pt idx="65">
                  <c:v>74728358</c:v>
                </c:pt>
                <c:pt idx="66">
                  <c:v>78177305</c:v>
                </c:pt>
                <c:pt idx="67">
                  <c:v>75805618</c:v>
                </c:pt>
                <c:pt idx="68">
                  <c:v>59753028</c:v>
                </c:pt>
                <c:pt idx="69">
                  <c:v>63420648</c:v>
                </c:pt>
                <c:pt idx="70">
                  <c:v>57131088</c:v>
                </c:pt>
                <c:pt idx="71">
                  <c:v>62102823</c:v>
                </c:pt>
                <c:pt idx="72">
                  <c:v>56828341</c:v>
                </c:pt>
                <c:pt idx="73">
                  <c:v>52248007</c:v>
                </c:pt>
                <c:pt idx="74">
                  <c:v>64646403</c:v>
                </c:pt>
                <c:pt idx="75">
                  <c:v>63869329</c:v>
                </c:pt>
                <c:pt idx="76">
                  <c:v>64525671</c:v>
                </c:pt>
                <c:pt idx="77">
                  <c:v>70075046</c:v>
                </c:pt>
                <c:pt idx="78">
                  <c:v>75673991</c:v>
                </c:pt>
                <c:pt idx="79">
                  <c:v>73087008</c:v>
                </c:pt>
                <c:pt idx="80">
                  <c:v>60057023</c:v>
                </c:pt>
                <c:pt idx="81">
                  <c:v>62834599</c:v>
                </c:pt>
                <c:pt idx="82">
                  <c:v>57660077</c:v>
                </c:pt>
                <c:pt idx="83">
                  <c:v>61825679</c:v>
                </c:pt>
                <c:pt idx="84">
                  <c:v>58142556</c:v>
                </c:pt>
                <c:pt idx="85">
                  <c:v>51971540</c:v>
                </c:pt>
                <c:pt idx="86">
                  <c:v>66766075</c:v>
                </c:pt>
                <c:pt idx="87">
                  <c:v>63597189</c:v>
                </c:pt>
                <c:pt idx="88">
                  <c:v>67496398</c:v>
                </c:pt>
                <c:pt idx="89">
                  <c:v>73105121</c:v>
                </c:pt>
                <c:pt idx="90">
                  <c:v>77683559</c:v>
                </c:pt>
                <c:pt idx="91">
                  <c:v>75215344</c:v>
                </c:pt>
                <c:pt idx="92">
                  <c:v>64105775</c:v>
                </c:pt>
                <c:pt idx="93">
                  <c:v>67717592</c:v>
                </c:pt>
                <c:pt idx="94">
                  <c:v>61982017</c:v>
                </c:pt>
                <c:pt idx="95">
                  <c:v>64425278</c:v>
                </c:pt>
                <c:pt idx="96">
                  <c:v>60201146</c:v>
                </c:pt>
                <c:pt idx="97">
                  <c:v>54027258</c:v>
                </c:pt>
                <c:pt idx="98">
                  <c:v>68681228</c:v>
                </c:pt>
                <c:pt idx="99">
                  <c:v>66336076</c:v>
                </c:pt>
                <c:pt idx="100">
                  <c:v>70339494</c:v>
                </c:pt>
                <c:pt idx="101">
                  <c:v>74649026</c:v>
                </c:pt>
                <c:pt idx="102">
                  <c:v>79874404</c:v>
                </c:pt>
                <c:pt idx="103">
                  <c:v>75702739</c:v>
                </c:pt>
                <c:pt idx="104">
                  <c:v>65068612</c:v>
                </c:pt>
                <c:pt idx="105">
                  <c:v>66866065</c:v>
                </c:pt>
                <c:pt idx="106">
                  <c:v>62105702</c:v>
                </c:pt>
                <c:pt idx="107">
                  <c:v>65013051</c:v>
                </c:pt>
                <c:pt idx="108">
                  <c:v>60588901</c:v>
                </c:pt>
                <c:pt idx="109">
                  <c:v>57023629</c:v>
                </c:pt>
                <c:pt idx="110">
                  <c:v>70332653</c:v>
                </c:pt>
                <c:pt idx="111">
                  <c:v>67360814</c:v>
                </c:pt>
                <c:pt idx="112">
                  <c:v>70700468</c:v>
                </c:pt>
                <c:pt idx="113">
                  <c:v>75547726</c:v>
                </c:pt>
                <c:pt idx="114">
                  <c:v>79173602</c:v>
                </c:pt>
                <c:pt idx="115">
                  <c:v>77245683</c:v>
                </c:pt>
                <c:pt idx="116">
                  <c:v>64792261</c:v>
                </c:pt>
                <c:pt idx="117">
                  <c:v>66512697</c:v>
                </c:pt>
                <c:pt idx="118">
                  <c:v>62923447</c:v>
                </c:pt>
                <c:pt idx="119">
                  <c:v>65425803</c:v>
                </c:pt>
                <c:pt idx="120">
                  <c:v>61943838</c:v>
                </c:pt>
                <c:pt idx="121">
                  <c:v>57086904</c:v>
                </c:pt>
                <c:pt idx="122">
                  <c:v>71677898</c:v>
                </c:pt>
                <c:pt idx="123">
                  <c:v>67368414</c:v>
                </c:pt>
                <c:pt idx="124">
                  <c:v>72502358</c:v>
                </c:pt>
                <c:pt idx="125">
                  <c:v>77380313</c:v>
                </c:pt>
                <c:pt idx="126">
                  <c:v>80796627</c:v>
                </c:pt>
                <c:pt idx="127">
                  <c:v>78837393</c:v>
                </c:pt>
                <c:pt idx="128">
                  <c:v>66138136</c:v>
                </c:pt>
                <c:pt idx="129">
                  <c:v>68607779</c:v>
                </c:pt>
                <c:pt idx="130">
                  <c:v>62574544</c:v>
                </c:pt>
                <c:pt idx="131">
                  <c:v>69868434</c:v>
                </c:pt>
                <c:pt idx="132">
                  <c:v>63592984</c:v>
                </c:pt>
                <c:pt idx="133">
                  <c:v>57480217</c:v>
                </c:pt>
                <c:pt idx="134">
                  <c:v>73172203</c:v>
                </c:pt>
                <c:pt idx="135">
                  <c:v>70349305</c:v>
                </c:pt>
                <c:pt idx="136">
                  <c:v>74815503</c:v>
                </c:pt>
                <c:pt idx="137">
                  <c:v>79100448</c:v>
                </c:pt>
                <c:pt idx="138">
                  <c:v>83309497</c:v>
                </c:pt>
                <c:pt idx="139">
                  <c:v>80871859</c:v>
                </c:pt>
                <c:pt idx="140">
                  <c:v>68075689</c:v>
                </c:pt>
                <c:pt idx="141">
                  <c:v>70948681</c:v>
                </c:pt>
                <c:pt idx="142">
                  <c:v>64877072</c:v>
                </c:pt>
                <c:pt idx="143">
                  <c:v>71436095</c:v>
                </c:pt>
                <c:pt idx="144">
                  <c:v>65635591</c:v>
                </c:pt>
                <c:pt idx="145">
                  <c:v>59486447</c:v>
                </c:pt>
                <c:pt idx="146">
                  <c:v>75436197</c:v>
                </c:pt>
                <c:pt idx="147">
                  <c:v>72842466</c:v>
                </c:pt>
                <c:pt idx="148">
                  <c:v>77745782</c:v>
                </c:pt>
                <c:pt idx="149">
                  <c:v>82442822</c:v>
                </c:pt>
                <c:pt idx="150">
                  <c:v>88004608</c:v>
                </c:pt>
                <c:pt idx="151">
                  <c:v>84975596</c:v>
                </c:pt>
                <c:pt idx="152">
                  <c:v>72262177</c:v>
                </c:pt>
                <c:pt idx="153">
                  <c:v>75860840</c:v>
                </c:pt>
                <c:pt idx="154">
                  <c:v>69789747</c:v>
                </c:pt>
                <c:pt idx="155">
                  <c:v>74551779</c:v>
                </c:pt>
                <c:pt idx="156">
                  <c:v>69005186</c:v>
                </c:pt>
                <c:pt idx="157">
                  <c:v>64317478</c:v>
                </c:pt>
                <c:pt idx="158">
                  <c:v>78426341</c:v>
                </c:pt>
                <c:pt idx="159">
                  <c:v>74895985</c:v>
                </c:pt>
                <c:pt idx="160">
                  <c:v>80549240</c:v>
                </c:pt>
                <c:pt idx="161">
                  <c:v>86320472</c:v>
                </c:pt>
                <c:pt idx="162">
                  <c:v>90429208</c:v>
                </c:pt>
                <c:pt idx="163">
                  <c:v>85944849</c:v>
                </c:pt>
                <c:pt idx="164">
                  <c:v>75141211</c:v>
                </c:pt>
                <c:pt idx="165">
                  <c:v>77095632</c:v>
                </c:pt>
                <c:pt idx="166">
                  <c:v>72086104</c:v>
                </c:pt>
                <c:pt idx="167">
                  <c:v>76813919</c:v>
                </c:pt>
                <c:pt idx="168">
                  <c:v>71304592</c:v>
                </c:pt>
                <c:pt idx="169">
                  <c:v>64146810</c:v>
                </c:pt>
                <c:pt idx="170">
                  <c:v>80704768</c:v>
                </c:pt>
                <c:pt idx="171">
                  <c:v>79360403</c:v>
                </c:pt>
                <c:pt idx="172">
                  <c:v>83416119</c:v>
                </c:pt>
                <c:pt idx="173">
                  <c:v>89548749</c:v>
                </c:pt>
                <c:pt idx="174">
                  <c:v>93993807</c:v>
                </c:pt>
                <c:pt idx="175">
                  <c:v>90322912</c:v>
                </c:pt>
                <c:pt idx="176">
                  <c:v>74539144</c:v>
                </c:pt>
                <c:pt idx="177">
                  <c:v>80518965</c:v>
                </c:pt>
                <c:pt idx="178">
                  <c:v>75564688</c:v>
                </c:pt>
                <c:pt idx="179">
                  <c:v>79528602</c:v>
                </c:pt>
                <c:pt idx="180">
                  <c:v>73265996</c:v>
                </c:pt>
                <c:pt idx="181">
                  <c:v>68127042</c:v>
                </c:pt>
                <c:pt idx="182">
                  <c:v>85500726</c:v>
                </c:pt>
                <c:pt idx="183">
                  <c:v>82447659</c:v>
                </c:pt>
                <c:pt idx="184">
                  <c:v>87937012</c:v>
                </c:pt>
                <c:pt idx="185">
                  <c:v>94290701</c:v>
                </c:pt>
                <c:pt idx="186">
                  <c:v>98808435</c:v>
                </c:pt>
                <c:pt idx="187">
                  <c:v>94770872</c:v>
                </c:pt>
                <c:pt idx="188">
                  <c:v>79036033</c:v>
                </c:pt>
                <c:pt idx="189">
                  <c:v>84306338</c:v>
                </c:pt>
                <c:pt idx="190">
                  <c:v>79393004</c:v>
                </c:pt>
                <c:pt idx="191">
                  <c:v>82688789</c:v>
                </c:pt>
                <c:pt idx="192">
                  <c:v>76865026</c:v>
                </c:pt>
                <c:pt idx="193">
                  <c:v>70697283</c:v>
                </c:pt>
                <c:pt idx="194">
                  <c:v>89896073</c:v>
                </c:pt>
                <c:pt idx="195">
                  <c:v>86128147</c:v>
                </c:pt>
                <c:pt idx="196">
                  <c:v>92478276</c:v>
                </c:pt>
                <c:pt idx="197">
                  <c:v>97735383</c:v>
                </c:pt>
                <c:pt idx="198">
                  <c:v>101723592</c:v>
                </c:pt>
                <c:pt idx="199">
                  <c:v>97950411</c:v>
                </c:pt>
                <c:pt idx="200">
                  <c:v>83297229</c:v>
                </c:pt>
                <c:pt idx="201">
                  <c:v>87614104</c:v>
                </c:pt>
                <c:pt idx="202">
                  <c:v>80488836</c:v>
                </c:pt>
                <c:pt idx="203">
                  <c:v>89924177</c:v>
                </c:pt>
                <c:pt idx="204">
                  <c:v>81008896</c:v>
                </c:pt>
                <c:pt idx="205">
                  <c:v>73863606</c:v>
                </c:pt>
                <c:pt idx="206">
                  <c:v>42756095</c:v>
                </c:pt>
                <c:pt idx="207">
                  <c:v>2907889</c:v>
                </c:pt>
                <c:pt idx="208">
                  <c:v>8596904</c:v>
                </c:pt>
                <c:pt idx="209">
                  <c:v>14904189</c:v>
                </c:pt>
                <c:pt idx="210">
                  <c:v>22058844</c:v>
                </c:pt>
                <c:pt idx="211">
                  <c:v>23814064</c:v>
                </c:pt>
                <c:pt idx="212">
                  <c:v>23063760</c:v>
                </c:pt>
                <c:pt idx="213">
                  <c:v>27858809</c:v>
                </c:pt>
                <c:pt idx="214">
                  <c:v>27949973</c:v>
                </c:pt>
                <c:pt idx="215">
                  <c:v>30826732</c:v>
                </c:pt>
                <c:pt idx="216">
                  <c:v>27792473</c:v>
                </c:pt>
                <c:pt idx="217">
                  <c:v>26318431</c:v>
                </c:pt>
                <c:pt idx="218">
                  <c:v>42678566</c:v>
                </c:pt>
                <c:pt idx="219">
                  <c:v>47638554</c:v>
                </c:pt>
                <c:pt idx="220">
                  <c:v>57814938</c:v>
                </c:pt>
                <c:pt idx="221">
                  <c:v>68533017</c:v>
                </c:pt>
                <c:pt idx="222">
                  <c:v>78039874</c:v>
                </c:pt>
                <c:pt idx="223">
                  <c:v>71730666</c:v>
                </c:pt>
                <c:pt idx="224">
                  <c:v>60545242</c:v>
                </c:pt>
                <c:pt idx="225">
                  <c:v>66919419</c:v>
                </c:pt>
                <c:pt idx="226">
                  <c:v>67941900</c:v>
                </c:pt>
                <c:pt idx="227">
                  <c:v>71870782</c:v>
                </c:pt>
                <c:pt idx="228">
                  <c:v>56453337</c:v>
                </c:pt>
                <c:pt idx="229">
                  <c:v>58032817</c:v>
                </c:pt>
                <c:pt idx="230">
                  <c:v>77887859</c:v>
                </c:pt>
                <c:pt idx="231">
                  <c:v>78800100</c:v>
                </c:pt>
                <c:pt idx="232">
                  <c:v>83495540</c:v>
                </c:pt>
                <c:pt idx="233">
                  <c:v>87619968</c:v>
                </c:pt>
                <c:pt idx="234">
                  <c:v>92074279</c:v>
                </c:pt>
                <c:pt idx="235">
                  <c:v>87914480</c:v>
                </c:pt>
                <c:pt idx="236">
                  <c:v>80324058</c:v>
                </c:pt>
                <c:pt idx="237">
                  <c:v>84114840</c:v>
                </c:pt>
                <c:pt idx="238">
                  <c:v>78886747</c:v>
                </c:pt>
                <c:pt idx="239">
                  <c:v>82320321</c:v>
                </c:pt>
                <c:pt idx="240">
                  <c:v>76648988</c:v>
                </c:pt>
                <c:pt idx="241">
                  <c:v>71584338</c:v>
                </c:pt>
                <c:pt idx="242">
                  <c:v>89569950</c:v>
                </c:pt>
                <c:pt idx="243">
                  <c:v>88134739</c:v>
                </c:pt>
                <c:pt idx="244">
                  <c:v>93548998</c:v>
                </c:pt>
                <c:pt idx="245">
                  <c:v>98672591</c:v>
                </c:pt>
                <c:pt idx="246">
                  <c:v>103643904</c:v>
                </c:pt>
                <c:pt idx="247">
                  <c:v>97871992</c:v>
                </c:pt>
                <c:pt idx="248">
                  <c:v>87853864</c:v>
                </c:pt>
              </c:numCache>
            </c:numRef>
          </c:val>
          <c:smooth val="0"/>
          <c:extLst>
            <c:ext xmlns:c16="http://schemas.microsoft.com/office/drawing/2014/chart" uri="{C3380CC4-5D6E-409C-BE32-E72D297353CC}">
              <c16:uniqueId val="{00000000-2E8C-4624-9DC6-CBBF43EB8B6A}"/>
            </c:ext>
          </c:extLst>
        </c:ser>
        <c:ser>
          <c:idx val="1"/>
          <c:order val="1"/>
          <c:tx>
            <c:strRef>
              <c:f>'2.Seasonality in data'!$C$1</c:f>
              <c:strCache>
                <c:ptCount val="1"/>
                <c:pt idx="0">
                  <c:v>Sum of ASM</c:v>
                </c:pt>
              </c:strCache>
            </c:strRef>
          </c:tx>
          <c:spPr>
            <a:ln w="34925" cap="rnd">
              <a:solidFill>
                <a:srgbClr val="8EF527"/>
              </a:solidFill>
              <a:round/>
            </a:ln>
            <a:effectLst>
              <a:outerShdw blurRad="57150" dist="19050" dir="5400000" algn="ctr" rotWithShape="0">
                <a:srgbClr val="000000">
                  <a:alpha val="63000"/>
                </a:srgbClr>
              </a:outerShdw>
            </a:effectLst>
          </c:spPr>
          <c:marker>
            <c:symbol val="none"/>
          </c:marker>
          <c:cat>
            <c:multiLvlStrRef>
              <c:f>'2.Seasonality in data'!$A$2:$A$500</c:f>
              <c:multiLvlStrCache>
                <c:ptCount val="249"/>
                <c:lvl>
                  <c:pt idx="0">
                    <c:v>2003</c:v>
                  </c:pt>
                  <c:pt idx="1">
                    <c:v>2003</c:v>
                  </c:pt>
                  <c:pt idx="2">
                    <c:v>2003</c:v>
                  </c:pt>
                  <c:pt idx="3">
                    <c:v>2003</c:v>
                  </c:pt>
                  <c:pt idx="4">
                    <c:v>2003</c:v>
                  </c:pt>
                  <c:pt idx="5">
                    <c:v>2003</c:v>
                  </c:pt>
                  <c:pt idx="6">
                    <c:v>2003</c:v>
                  </c:pt>
                  <c:pt idx="7">
                    <c:v>2003</c:v>
                  </c:pt>
                  <c:pt idx="8">
                    <c:v>2003</c:v>
                  </c:pt>
                  <c:pt idx="9">
                    <c:v>2003</c:v>
                  </c:pt>
                  <c:pt idx="10">
                    <c:v>2003</c:v>
                  </c:pt>
                  <c:pt idx="11">
                    <c:v>2003</c:v>
                  </c:pt>
                  <c:pt idx="12">
                    <c:v>2004</c:v>
                  </c:pt>
                  <c:pt idx="13">
                    <c:v>2004</c:v>
                  </c:pt>
                  <c:pt idx="14">
                    <c:v>2004</c:v>
                  </c:pt>
                  <c:pt idx="15">
                    <c:v>2004</c:v>
                  </c:pt>
                  <c:pt idx="16">
                    <c:v>2004</c:v>
                  </c:pt>
                  <c:pt idx="17">
                    <c:v>2004</c:v>
                  </c:pt>
                  <c:pt idx="18">
                    <c:v>2004</c:v>
                  </c:pt>
                  <c:pt idx="19">
                    <c:v>2004</c:v>
                  </c:pt>
                  <c:pt idx="20">
                    <c:v>2004</c:v>
                  </c:pt>
                  <c:pt idx="21">
                    <c:v>2004</c:v>
                  </c:pt>
                  <c:pt idx="22">
                    <c:v>2004</c:v>
                  </c:pt>
                  <c:pt idx="23">
                    <c:v>2004</c:v>
                  </c:pt>
                  <c:pt idx="24">
                    <c:v>2005</c:v>
                  </c:pt>
                  <c:pt idx="25">
                    <c:v>2005</c:v>
                  </c:pt>
                  <c:pt idx="26">
                    <c:v>2005</c:v>
                  </c:pt>
                  <c:pt idx="27">
                    <c:v>2005</c:v>
                  </c:pt>
                  <c:pt idx="28">
                    <c:v>2005</c:v>
                  </c:pt>
                  <c:pt idx="29">
                    <c:v>2005</c:v>
                  </c:pt>
                  <c:pt idx="30">
                    <c:v>2005</c:v>
                  </c:pt>
                  <c:pt idx="31">
                    <c:v>2005</c:v>
                  </c:pt>
                  <c:pt idx="32">
                    <c:v>2005</c:v>
                  </c:pt>
                  <c:pt idx="33">
                    <c:v>2005</c:v>
                  </c:pt>
                  <c:pt idx="34">
                    <c:v>2005</c:v>
                  </c:pt>
                  <c:pt idx="35">
                    <c:v>2005</c:v>
                  </c:pt>
                  <c:pt idx="36">
                    <c:v>2006</c:v>
                  </c:pt>
                  <c:pt idx="37">
                    <c:v>2006</c:v>
                  </c:pt>
                  <c:pt idx="38">
                    <c:v>2006</c:v>
                  </c:pt>
                  <c:pt idx="39">
                    <c:v>2006</c:v>
                  </c:pt>
                  <c:pt idx="40">
                    <c:v>2006</c:v>
                  </c:pt>
                  <c:pt idx="41">
                    <c:v>2006</c:v>
                  </c:pt>
                  <c:pt idx="42">
                    <c:v>2006</c:v>
                  </c:pt>
                  <c:pt idx="43">
                    <c:v>2006</c:v>
                  </c:pt>
                  <c:pt idx="44">
                    <c:v>2006</c:v>
                  </c:pt>
                  <c:pt idx="45">
                    <c:v>2006</c:v>
                  </c:pt>
                  <c:pt idx="46">
                    <c:v>2006</c:v>
                  </c:pt>
                  <c:pt idx="47">
                    <c:v>2006</c:v>
                  </c:pt>
                  <c:pt idx="48">
                    <c:v>2007</c:v>
                  </c:pt>
                  <c:pt idx="49">
                    <c:v>2007</c:v>
                  </c:pt>
                  <c:pt idx="50">
                    <c:v>2007</c:v>
                  </c:pt>
                  <c:pt idx="51">
                    <c:v>2007</c:v>
                  </c:pt>
                  <c:pt idx="52">
                    <c:v>2007</c:v>
                  </c:pt>
                  <c:pt idx="53">
                    <c:v>2007</c:v>
                  </c:pt>
                  <c:pt idx="54">
                    <c:v>2007</c:v>
                  </c:pt>
                  <c:pt idx="55">
                    <c:v>2007</c:v>
                  </c:pt>
                  <c:pt idx="56">
                    <c:v>2007</c:v>
                  </c:pt>
                  <c:pt idx="57">
                    <c:v>2007</c:v>
                  </c:pt>
                  <c:pt idx="58">
                    <c:v>2007</c:v>
                  </c:pt>
                  <c:pt idx="59">
                    <c:v>2007</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2009</c:v>
                  </c:pt>
                  <c:pt idx="73">
                    <c:v>2009</c:v>
                  </c:pt>
                  <c:pt idx="74">
                    <c:v>2009</c:v>
                  </c:pt>
                  <c:pt idx="75">
                    <c:v>2009</c:v>
                  </c:pt>
                  <c:pt idx="76">
                    <c:v>2009</c:v>
                  </c:pt>
                  <c:pt idx="77">
                    <c:v>2009</c:v>
                  </c:pt>
                  <c:pt idx="78">
                    <c:v>2009</c:v>
                  </c:pt>
                  <c:pt idx="79">
                    <c:v>2009</c:v>
                  </c:pt>
                  <c:pt idx="80">
                    <c:v>2009</c:v>
                  </c:pt>
                  <c:pt idx="81">
                    <c:v>2009</c:v>
                  </c:pt>
                  <c:pt idx="82">
                    <c:v>2009</c:v>
                  </c:pt>
                  <c:pt idx="83">
                    <c:v>2009</c:v>
                  </c:pt>
                  <c:pt idx="84">
                    <c:v>2010</c:v>
                  </c:pt>
                  <c:pt idx="85">
                    <c:v>2010</c:v>
                  </c:pt>
                  <c:pt idx="86">
                    <c:v>2010</c:v>
                  </c:pt>
                  <c:pt idx="87">
                    <c:v>2010</c:v>
                  </c:pt>
                  <c:pt idx="88">
                    <c:v>2010</c:v>
                  </c:pt>
                  <c:pt idx="89">
                    <c:v>2010</c:v>
                  </c:pt>
                  <c:pt idx="90">
                    <c:v>2010</c:v>
                  </c:pt>
                  <c:pt idx="91">
                    <c:v>2010</c:v>
                  </c:pt>
                  <c:pt idx="92">
                    <c:v>2010</c:v>
                  </c:pt>
                  <c:pt idx="93">
                    <c:v>2010</c:v>
                  </c:pt>
                  <c:pt idx="94">
                    <c:v>2010</c:v>
                  </c:pt>
                  <c:pt idx="95">
                    <c:v>2010</c:v>
                  </c:pt>
                  <c:pt idx="96">
                    <c:v>2011</c:v>
                  </c:pt>
                  <c:pt idx="97">
                    <c:v>2011</c:v>
                  </c:pt>
                  <c:pt idx="98">
                    <c:v>2011</c:v>
                  </c:pt>
                  <c:pt idx="99">
                    <c:v>2011</c:v>
                  </c:pt>
                  <c:pt idx="100">
                    <c:v>2011</c:v>
                  </c:pt>
                  <c:pt idx="101">
                    <c:v>2011</c:v>
                  </c:pt>
                  <c:pt idx="102">
                    <c:v>2011</c:v>
                  </c:pt>
                  <c:pt idx="103">
                    <c:v>2011</c:v>
                  </c:pt>
                  <c:pt idx="104">
                    <c:v>2011</c:v>
                  </c:pt>
                  <c:pt idx="105">
                    <c:v>2011</c:v>
                  </c:pt>
                  <c:pt idx="106">
                    <c:v>2011</c:v>
                  </c:pt>
                  <c:pt idx="107">
                    <c:v>2011</c:v>
                  </c:pt>
                  <c:pt idx="108">
                    <c:v>2012</c:v>
                  </c:pt>
                  <c:pt idx="109">
                    <c:v>2012</c:v>
                  </c:pt>
                  <c:pt idx="110">
                    <c:v>2012</c:v>
                  </c:pt>
                  <c:pt idx="111">
                    <c:v>2012</c:v>
                  </c:pt>
                  <c:pt idx="112">
                    <c:v>2012</c:v>
                  </c:pt>
                  <c:pt idx="113">
                    <c:v>2012</c:v>
                  </c:pt>
                  <c:pt idx="114">
                    <c:v>2012</c:v>
                  </c:pt>
                  <c:pt idx="115">
                    <c:v>2012</c:v>
                  </c:pt>
                  <c:pt idx="116">
                    <c:v>2012</c:v>
                  </c:pt>
                  <c:pt idx="117">
                    <c:v>2012</c:v>
                  </c:pt>
                  <c:pt idx="118">
                    <c:v>2012</c:v>
                  </c:pt>
                  <c:pt idx="119">
                    <c:v>2012</c:v>
                  </c:pt>
                  <c:pt idx="120">
                    <c:v>2013</c:v>
                  </c:pt>
                  <c:pt idx="121">
                    <c:v>2013</c:v>
                  </c:pt>
                  <c:pt idx="122">
                    <c:v>2013</c:v>
                  </c:pt>
                  <c:pt idx="123">
                    <c:v>2013</c:v>
                  </c:pt>
                  <c:pt idx="124">
                    <c:v>2013</c:v>
                  </c:pt>
                  <c:pt idx="125">
                    <c:v>2013</c:v>
                  </c:pt>
                  <c:pt idx="126">
                    <c:v>2013</c:v>
                  </c:pt>
                  <c:pt idx="127">
                    <c:v>2013</c:v>
                  </c:pt>
                  <c:pt idx="128">
                    <c:v>2013</c:v>
                  </c:pt>
                  <c:pt idx="129">
                    <c:v>2013</c:v>
                  </c:pt>
                  <c:pt idx="130">
                    <c:v>2013</c:v>
                  </c:pt>
                  <c:pt idx="131">
                    <c:v>2013</c:v>
                  </c:pt>
                  <c:pt idx="132">
                    <c:v>2014</c:v>
                  </c:pt>
                  <c:pt idx="133">
                    <c:v>2014</c:v>
                  </c:pt>
                  <c:pt idx="134">
                    <c:v>2014</c:v>
                  </c:pt>
                  <c:pt idx="135">
                    <c:v>2014</c:v>
                  </c:pt>
                  <c:pt idx="136">
                    <c:v>2014</c:v>
                  </c:pt>
                  <c:pt idx="137">
                    <c:v>2014</c:v>
                  </c:pt>
                  <c:pt idx="138">
                    <c:v>2014</c:v>
                  </c:pt>
                  <c:pt idx="139">
                    <c:v>2014</c:v>
                  </c:pt>
                  <c:pt idx="140">
                    <c:v>2014</c:v>
                  </c:pt>
                  <c:pt idx="141">
                    <c:v>2014</c:v>
                  </c:pt>
                  <c:pt idx="142">
                    <c:v>2014</c:v>
                  </c:pt>
                  <c:pt idx="143">
                    <c:v>2014</c:v>
                  </c:pt>
                  <c:pt idx="144">
                    <c:v>2015</c:v>
                  </c:pt>
                  <c:pt idx="145">
                    <c:v>2015</c:v>
                  </c:pt>
                  <c:pt idx="146">
                    <c:v>2015</c:v>
                  </c:pt>
                  <c:pt idx="147">
                    <c:v>2015</c:v>
                  </c:pt>
                  <c:pt idx="148">
                    <c:v>2015</c:v>
                  </c:pt>
                  <c:pt idx="149">
                    <c:v>2015</c:v>
                  </c:pt>
                  <c:pt idx="150">
                    <c:v>2015</c:v>
                  </c:pt>
                  <c:pt idx="151">
                    <c:v>2015</c:v>
                  </c:pt>
                  <c:pt idx="152">
                    <c:v>2015</c:v>
                  </c:pt>
                  <c:pt idx="153">
                    <c:v>2015</c:v>
                  </c:pt>
                  <c:pt idx="154">
                    <c:v>2015</c:v>
                  </c:pt>
                  <c:pt idx="155">
                    <c:v>2015</c:v>
                  </c:pt>
                  <c:pt idx="156">
                    <c:v>2016</c:v>
                  </c:pt>
                  <c:pt idx="157">
                    <c:v>2016</c:v>
                  </c:pt>
                  <c:pt idx="158">
                    <c:v>2016</c:v>
                  </c:pt>
                  <c:pt idx="159">
                    <c:v>2016</c:v>
                  </c:pt>
                  <c:pt idx="160">
                    <c:v>2016</c:v>
                  </c:pt>
                  <c:pt idx="161">
                    <c:v>2016</c:v>
                  </c:pt>
                  <c:pt idx="162">
                    <c:v>2016</c:v>
                  </c:pt>
                  <c:pt idx="163">
                    <c:v>2016</c:v>
                  </c:pt>
                  <c:pt idx="164">
                    <c:v>2016</c:v>
                  </c:pt>
                  <c:pt idx="165">
                    <c:v>2016</c:v>
                  </c:pt>
                  <c:pt idx="166">
                    <c:v>2016</c:v>
                  </c:pt>
                  <c:pt idx="167">
                    <c:v>2016</c:v>
                  </c:pt>
                  <c:pt idx="168">
                    <c:v>2017</c:v>
                  </c:pt>
                  <c:pt idx="169">
                    <c:v>2017</c:v>
                  </c:pt>
                  <c:pt idx="170">
                    <c:v>2017</c:v>
                  </c:pt>
                  <c:pt idx="171">
                    <c:v>2017</c:v>
                  </c:pt>
                  <c:pt idx="172">
                    <c:v>2017</c:v>
                  </c:pt>
                  <c:pt idx="173">
                    <c:v>2017</c:v>
                  </c:pt>
                  <c:pt idx="174">
                    <c:v>2017</c:v>
                  </c:pt>
                  <c:pt idx="175">
                    <c:v>2017</c:v>
                  </c:pt>
                  <c:pt idx="176">
                    <c:v>2017</c:v>
                  </c:pt>
                  <c:pt idx="177">
                    <c:v>2017</c:v>
                  </c:pt>
                  <c:pt idx="178">
                    <c:v>2017</c:v>
                  </c:pt>
                  <c:pt idx="179">
                    <c:v>2017</c:v>
                  </c:pt>
                  <c:pt idx="180">
                    <c:v>2018</c:v>
                  </c:pt>
                  <c:pt idx="181">
                    <c:v>2018</c:v>
                  </c:pt>
                  <c:pt idx="182">
                    <c:v>2018</c:v>
                  </c:pt>
                  <c:pt idx="183">
                    <c:v>2018</c:v>
                  </c:pt>
                  <c:pt idx="184">
                    <c:v>2018</c:v>
                  </c:pt>
                  <c:pt idx="185">
                    <c:v>2018</c:v>
                  </c:pt>
                  <c:pt idx="186">
                    <c:v>2018</c:v>
                  </c:pt>
                  <c:pt idx="187">
                    <c:v>2018</c:v>
                  </c:pt>
                  <c:pt idx="188">
                    <c:v>2018</c:v>
                  </c:pt>
                  <c:pt idx="189">
                    <c:v>2018</c:v>
                  </c:pt>
                  <c:pt idx="190">
                    <c:v>2018</c:v>
                  </c:pt>
                  <c:pt idx="191">
                    <c:v>2018</c:v>
                  </c:pt>
                  <c:pt idx="192">
                    <c:v>2019</c:v>
                  </c:pt>
                  <c:pt idx="193">
                    <c:v>2019</c:v>
                  </c:pt>
                  <c:pt idx="194">
                    <c:v>2019</c:v>
                  </c:pt>
                  <c:pt idx="195">
                    <c:v>2019</c:v>
                  </c:pt>
                  <c:pt idx="196">
                    <c:v>2019</c:v>
                  </c:pt>
                  <c:pt idx="197">
                    <c:v>2019</c:v>
                  </c:pt>
                  <c:pt idx="198">
                    <c:v>2019</c:v>
                  </c:pt>
                  <c:pt idx="199">
                    <c:v>2019</c:v>
                  </c:pt>
                  <c:pt idx="200">
                    <c:v>2019</c:v>
                  </c:pt>
                  <c:pt idx="201">
                    <c:v>2019</c:v>
                  </c:pt>
                  <c:pt idx="202">
                    <c:v>2019</c:v>
                  </c:pt>
                  <c:pt idx="203">
                    <c:v>2019</c:v>
                  </c:pt>
                  <c:pt idx="204">
                    <c:v>2020</c:v>
                  </c:pt>
                  <c:pt idx="205">
                    <c:v>2020</c:v>
                  </c:pt>
                  <c:pt idx="206">
                    <c:v>2020</c:v>
                  </c:pt>
                  <c:pt idx="207">
                    <c:v>2020</c:v>
                  </c:pt>
                  <c:pt idx="208">
                    <c:v>2020</c:v>
                  </c:pt>
                  <c:pt idx="209">
                    <c:v>2020</c:v>
                  </c:pt>
                  <c:pt idx="210">
                    <c:v>2020</c:v>
                  </c:pt>
                  <c:pt idx="211">
                    <c:v>2020</c:v>
                  </c:pt>
                  <c:pt idx="212">
                    <c:v>2020</c:v>
                  </c:pt>
                  <c:pt idx="213">
                    <c:v>2020</c:v>
                  </c:pt>
                  <c:pt idx="214">
                    <c:v>2020</c:v>
                  </c:pt>
                  <c:pt idx="215">
                    <c:v>2020</c:v>
                  </c:pt>
                  <c:pt idx="216">
                    <c:v>2021</c:v>
                  </c:pt>
                  <c:pt idx="217">
                    <c:v>2021</c:v>
                  </c:pt>
                  <c:pt idx="218">
                    <c:v>2021</c:v>
                  </c:pt>
                  <c:pt idx="219">
                    <c:v>2021</c:v>
                  </c:pt>
                  <c:pt idx="220">
                    <c:v>2021</c:v>
                  </c:pt>
                  <c:pt idx="221">
                    <c:v>2021</c:v>
                  </c:pt>
                  <c:pt idx="222">
                    <c:v>2021</c:v>
                  </c:pt>
                  <c:pt idx="223">
                    <c:v>2021</c:v>
                  </c:pt>
                  <c:pt idx="224">
                    <c:v>2021</c:v>
                  </c:pt>
                  <c:pt idx="225">
                    <c:v>2021</c:v>
                  </c:pt>
                  <c:pt idx="226">
                    <c:v>2021</c:v>
                  </c:pt>
                  <c:pt idx="227">
                    <c:v>2021</c:v>
                  </c:pt>
                  <c:pt idx="228">
                    <c:v>2022</c:v>
                  </c:pt>
                  <c:pt idx="229">
                    <c:v>2022</c:v>
                  </c:pt>
                  <c:pt idx="230">
                    <c:v>2022</c:v>
                  </c:pt>
                  <c:pt idx="231">
                    <c:v>2022</c:v>
                  </c:pt>
                  <c:pt idx="232">
                    <c:v>2022</c:v>
                  </c:pt>
                  <c:pt idx="233">
                    <c:v>2022</c:v>
                  </c:pt>
                  <c:pt idx="234">
                    <c:v>2022</c:v>
                  </c:pt>
                  <c:pt idx="235">
                    <c:v>2022</c:v>
                  </c:pt>
                  <c:pt idx="236">
                    <c:v>2022</c:v>
                  </c:pt>
                  <c:pt idx="237">
                    <c:v>2022</c:v>
                  </c:pt>
                  <c:pt idx="238">
                    <c:v>2022</c:v>
                  </c:pt>
                  <c:pt idx="239">
                    <c:v>2022</c:v>
                  </c:pt>
                  <c:pt idx="240">
                    <c:v>2023</c:v>
                  </c:pt>
                  <c:pt idx="241">
                    <c:v>2023</c:v>
                  </c:pt>
                  <c:pt idx="242">
                    <c:v>2023</c:v>
                  </c:pt>
                  <c:pt idx="243">
                    <c:v>2023</c:v>
                  </c:pt>
                  <c:pt idx="244">
                    <c:v>2023</c:v>
                  </c:pt>
                  <c:pt idx="245">
                    <c:v>2023</c:v>
                  </c:pt>
                  <c:pt idx="246">
                    <c:v>2023</c:v>
                  </c:pt>
                  <c:pt idx="247">
                    <c:v>2023</c:v>
                  </c:pt>
                  <c:pt idx="248">
                    <c:v>2023</c:v>
                  </c:pt>
                </c:lvl>
                <c:lvl>
                  <c:pt idx="0">
                    <c:v>01-01-2003</c:v>
                  </c:pt>
                  <c:pt idx="1">
                    <c:v>01-02-2003</c:v>
                  </c:pt>
                  <c:pt idx="2">
                    <c:v>01-03-2003</c:v>
                  </c:pt>
                  <c:pt idx="3">
                    <c:v>01-04-2003</c:v>
                  </c:pt>
                  <c:pt idx="4">
                    <c:v>01-05-2003</c:v>
                  </c:pt>
                  <c:pt idx="5">
                    <c:v>01-06-2003</c:v>
                  </c:pt>
                  <c:pt idx="6">
                    <c:v>01-07-2003</c:v>
                  </c:pt>
                  <c:pt idx="7">
                    <c:v>01-08-2003</c:v>
                  </c:pt>
                  <c:pt idx="8">
                    <c:v>01-09-2003</c:v>
                  </c:pt>
                  <c:pt idx="9">
                    <c:v>01-10-2003</c:v>
                  </c:pt>
                  <c:pt idx="10">
                    <c:v>01-11-2003</c:v>
                  </c:pt>
                  <c:pt idx="11">
                    <c:v>01-12-2003</c:v>
                  </c:pt>
                  <c:pt idx="12">
                    <c:v>01-01-2004</c:v>
                  </c:pt>
                  <c:pt idx="13">
                    <c:v>01-02-2004</c:v>
                  </c:pt>
                  <c:pt idx="14">
                    <c:v>01-03-2004</c:v>
                  </c:pt>
                  <c:pt idx="15">
                    <c:v>01-04-2004</c:v>
                  </c:pt>
                  <c:pt idx="16">
                    <c:v>01-05-2004</c:v>
                  </c:pt>
                  <c:pt idx="17">
                    <c:v>01-06-2004</c:v>
                  </c:pt>
                  <c:pt idx="18">
                    <c:v>01-07-2004</c:v>
                  </c:pt>
                  <c:pt idx="19">
                    <c:v>01-08-2004</c:v>
                  </c:pt>
                  <c:pt idx="20">
                    <c:v>01-09-2004</c:v>
                  </c:pt>
                  <c:pt idx="21">
                    <c:v>01-10-2004</c:v>
                  </c:pt>
                  <c:pt idx="22">
                    <c:v>01-11-2004</c:v>
                  </c:pt>
                  <c:pt idx="23">
                    <c:v>01-12-2004</c:v>
                  </c:pt>
                  <c:pt idx="24">
                    <c:v>01-01-2005</c:v>
                  </c:pt>
                  <c:pt idx="25">
                    <c:v>01-02-2005</c:v>
                  </c:pt>
                  <c:pt idx="26">
                    <c:v>01-03-2005</c:v>
                  </c:pt>
                  <c:pt idx="27">
                    <c:v>01-04-2005</c:v>
                  </c:pt>
                  <c:pt idx="28">
                    <c:v>01-05-2005</c:v>
                  </c:pt>
                  <c:pt idx="29">
                    <c:v>01-06-2005</c:v>
                  </c:pt>
                  <c:pt idx="30">
                    <c:v>01-07-2005</c:v>
                  </c:pt>
                  <c:pt idx="31">
                    <c:v>01-08-2005</c:v>
                  </c:pt>
                  <c:pt idx="32">
                    <c:v>01-09-2005</c:v>
                  </c:pt>
                  <c:pt idx="33">
                    <c:v>01-10-2005</c:v>
                  </c:pt>
                  <c:pt idx="34">
                    <c:v>01-11-2005</c:v>
                  </c:pt>
                  <c:pt idx="35">
                    <c:v>01-12-2005</c:v>
                  </c:pt>
                  <c:pt idx="36">
                    <c:v>01-01-2006</c:v>
                  </c:pt>
                  <c:pt idx="37">
                    <c:v>01-02-2006</c:v>
                  </c:pt>
                  <c:pt idx="38">
                    <c:v>01-03-2006</c:v>
                  </c:pt>
                  <c:pt idx="39">
                    <c:v>01-04-2006</c:v>
                  </c:pt>
                  <c:pt idx="40">
                    <c:v>01-05-2006</c:v>
                  </c:pt>
                  <c:pt idx="41">
                    <c:v>01-06-2006</c:v>
                  </c:pt>
                  <c:pt idx="42">
                    <c:v>01-07-2006</c:v>
                  </c:pt>
                  <c:pt idx="43">
                    <c:v>01-08-2006</c:v>
                  </c:pt>
                  <c:pt idx="44">
                    <c:v>01-09-2006</c:v>
                  </c:pt>
                  <c:pt idx="45">
                    <c:v>01-10-2006</c:v>
                  </c:pt>
                  <c:pt idx="46">
                    <c:v>01-11-2006</c:v>
                  </c:pt>
                  <c:pt idx="47">
                    <c:v>01-12-2006</c:v>
                  </c:pt>
                  <c:pt idx="48">
                    <c:v>01-01-2007</c:v>
                  </c:pt>
                  <c:pt idx="49">
                    <c:v>01-02-2007</c:v>
                  </c:pt>
                  <c:pt idx="50">
                    <c:v>01-03-2007</c:v>
                  </c:pt>
                  <c:pt idx="51">
                    <c:v>01-04-2007</c:v>
                  </c:pt>
                  <c:pt idx="52">
                    <c:v>01-05-2007</c:v>
                  </c:pt>
                  <c:pt idx="53">
                    <c:v>01-06-2007</c:v>
                  </c:pt>
                  <c:pt idx="54">
                    <c:v>01-07-2007</c:v>
                  </c:pt>
                  <c:pt idx="55">
                    <c:v>01-08-2007</c:v>
                  </c:pt>
                  <c:pt idx="56">
                    <c:v>01-09-2007</c:v>
                  </c:pt>
                  <c:pt idx="57">
                    <c:v>01-10-2007</c:v>
                  </c:pt>
                  <c:pt idx="58">
                    <c:v>01-11-2007</c:v>
                  </c:pt>
                  <c:pt idx="59">
                    <c:v>01-12-2007</c:v>
                  </c:pt>
                  <c:pt idx="60">
                    <c:v>01-01-2008</c:v>
                  </c:pt>
                  <c:pt idx="61">
                    <c:v>01-02-2008</c:v>
                  </c:pt>
                  <c:pt idx="62">
                    <c:v>01-03-2008</c:v>
                  </c:pt>
                  <c:pt idx="63">
                    <c:v>01-04-2008</c:v>
                  </c:pt>
                  <c:pt idx="64">
                    <c:v>01-05-2008</c:v>
                  </c:pt>
                  <c:pt idx="65">
                    <c:v>01-06-2008</c:v>
                  </c:pt>
                  <c:pt idx="66">
                    <c:v>01-07-2008</c:v>
                  </c:pt>
                  <c:pt idx="67">
                    <c:v>01-08-2008</c:v>
                  </c:pt>
                  <c:pt idx="68">
                    <c:v>01-09-2008</c:v>
                  </c:pt>
                  <c:pt idx="69">
                    <c:v>01-10-2008</c:v>
                  </c:pt>
                  <c:pt idx="70">
                    <c:v>01-11-2008</c:v>
                  </c:pt>
                  <c:pt idx="71">
                    <c:v>01-12-2008</c:v>
                  </c:pt>
                  <c:pt idx="72">
                    <c:v>01-01-2009</c:v>
                  </c:pt>
                  <c:pt idx="73">
                    <c:v>01-02-2009</c:v>
                  </c:pt>
                  <c:pt idx="74">
                    <c:v>01-03-2009</c:v>
                  </c:pt>
                  <c:pt idx="75">
                    <c:v>01-04-2009</c:v>
                  </c:pt>
                  <c:pt idx="76">
                    <c:v>01-05-2009</c:v>
                  </c:pt>
                  <c:pt idx="77">
                    <c:v>01-06-2009</c:v>
                  </c:pt>
                  <c:pt idx="78">
                    <c:v>01-07-2009</c:v>
                  </c:pt>
                  <c:pt idx="79">
                    <c:v>01-08-2009</c:v>
                  </c:pt>
                  <c:pt idx="80">
                    <c:v>01-09-2009</c:v>
                  </c:pt>
                  <c:pt idx="81">
                    <c:v>01-10-2009</c:v>
                  </c:pt>
                  <c:pt idx="82">
                    <c:v>01-11-2009</c:v>
                  </c:pt>
                  <c:pt idx="83">
                    <c:v>01-12-2009</c:v>
                  </c:pt>
                  <c:pt idx="84">
                    <c:v>01-01-2010</c:v>
                  </c:pt>
                  <c:pt idx="85">
                    <c:v>01-02-2010</c:v>
                  </c:pt>
                  <c:pt idx="86">
                    <c:v>01-03-2010</c:v>
                  </c:pt>
                  <c:pt idx="87">
                    <c:v>01-04-2010</c:v>
                  </c:pt>
                  <c:pt idx="88">
                    <c:v>01-05-2010</c:v>
                  </c:pt>
                  <c:pt idx="89">
                    <c:v>01-06-2010</c:v>
                  </c:pt>
                  <c:pt idx="90">
                    <c:v>01-07-2010</c:v>
                  </c:pt>
                  <c:pt idx="91">
                    <c:v>01-08-2010</c:v>
                  </c:pt>
                  <c:pt idx="92">
                    <c:v>01-09-2010</c:v>
                  </c:pt>
                  <c:pt idx="93">
                    <c:v>01-10-2010</c:v>
                  </c:pt>
                  <c:pt idx="94">
                    <c:v>01-11-2010</c:v>
                  </c:pt>
                  <c:pt idx="95">
                    <c:v>01-12-2010</c:v>
                  </c:pt>
                  <c:pt idx="96">
                    <c:v>01-01-2011</c:v>
                  </c:pt>
                  <c:pt idx="97">
                    <c:v>01-02-2011</c:v>
                  </c:pt>
                  <c:pt idx="98">
                    <c:v>01-03-2011</c:v>
                  </c:pt>
                  <c:pt idx="99">
                    <c:v>01-04-2011</c:v>
                  </c:pt>
                  <c:pt idx="100">
                    <c:v>01-05-2011</c:v>
                  </c:pt>
                  <c:pt idx="101">
                    <c:v>01-06-2011</c:v>
                  </c:pt>
                  <c:pt idx="102">
                    <c:v>01-07-2011</c:v>
                  </c:pt>
                  <c:pt idx="103">
                    <c:v>01-08-2011</c:v>
                  </c:pt>
                  <c:pt idx="104">
                    <c:v>01-09-2011</c:v>
                  </c:pt>
                  <c:pt idx="105">
                    <c:v>01-10-2011</c:v>
                  </c:pt>
                  <c:pt idx="106">
                    <c:v>01-11-2011</c:v>
                  </c:pt>
                  <c:pt idx="107">
                    <c:v>01-12-2011</c:v>
                  </c:pt>
                  <c:pt idx="108">
                    <c:v>01-01-2012</c:v>
                  </c:pt>
                  <c:pt idx="109">
                    <c:v>01-02-2012</c:v>
                  </c:pt>
                  <c:pt idx="110">
                    <c:v>01-03-2012</c:v>
                  </c:pt>
                  <c:pt idx="111">
                    <c:v>01-04-2012</c:v>
                  </c:pt>
                  <c:pt idx="112">
                    <c:v>01-05-2012</c:v>
                  </c:pt>
                  <c:pt idx="113">
                    <c:v>01-06-2012</c:v>
                  </c:pt>
                  <c:pt idx="114">
                    <c:v>01-07-2012</c:v>
                  </c:pt>
                  <c:pt idx="115">
                    <c:v>01-08-2012</c:v>
                  </c:pt>
                  <c:pt idx="116">
                    <c:v>01-09-2012</c:v>
                  </c:pt>
                  <c:pt idx="117">
                    <c:v>01-10-2012</c:v>
                  </c:pt>
                  <c:pt idx="118">
                    <c:v>01-11-2012</c:v>
                  </c:pt>
                  <c:pt idx="119">
                    <c:v>01-12-2012</c:v>
                  </c:pt>
                  <c:pt idx="120">
                    <c:v>01-01-2013</c:v>
                  </c:pt>
                  <c:pt idx="121">
                    <c:v>01-02-2013</c:v>
                  </c:pt>
                  <c:pt idx="122">
                    <c:v>01-03-2013</c:v>
                  </c:pt>
                  <c:pt idx="123">
                    <c:v>01-04-2013</c:v>
                  </c:pt>
                  <c:pt idx="124">
                    <c:v>01-05-2013</c:v>
                  </c:pt>
                  <c:pt idx="125">
                    <c:v>01-06-2013</c:v>
                  </c:pt>
                  <c:pt idx="126">
                    <c:v>01-07-2013</c:v>
                  </c:pt>
                  <c:pt idx="127">
                    <c:v>01-08-2013</c:v>
                  </c:pt>
                  <c:pt idx="128">
                    <c:v>01-09-2013</c:v>
                  </c:pt>
                  <c:pt idx="129">
                    <c:v>01-10-2013</c:v>
                  </c:pt>
                  <c:pt idx="130">
                    <c:v>01-11-2013</c:v>
                  </c:pt>
                  <c:pt idx="131">
                    <c:v>01-12-2013</c:v>
                  </c:pt>
                  <c:pt idx="132">
                    <c:v>01-01-2014</c:v>
                  </c:pt>
                  <c:pt idx="133">
                    <c:v>01-02-2014</c:v>
                  </c:pt>
                  <c:pt idx="134">
                    <c:v>01-03-2014</c:v>
                  </c:pt>
                  <c:pt idx="135">
                    <c:v>01-04-2014</c:v>
                  </c:pt>
                  <c:pt idx="136">
                    <c:v>01-05-2014</c:v>
                  </c:pt>
                  <c:pt idx="137">
                    <c:v>01-06-2014</c:v>
                  </c:pt>
                  <c:pt idx="138">
                    <c:v>01-07-2014</c:v>
                  </c:pt>
                  <c:pt idx="139">
                    <c:v>01-08-2014</c:v>
                  </c:pt>
                  <c:pt idx="140">
                    <c:v>01-09-2014</c:v>
                  </c:pt>
                  <c:pt idx="141">
                    <c:v>01-10-2014</c:v>
                  </c:pt>
                  <c:pt idx="142">
                    <c:v>01-11-2014</c:v>
                  </c:pt>
                  <c:pt idx="143">
                    <c:v>01-12-2014</c:v>
                  </c:pt>
                  <c:pt idx="144">
                    <c:v>01-01-2015</c:v>
                  </c:pt>
                  <c:pt idx="145">
                    <c:v>01-02-2015</c:v>
                  </c:pt>
                  <c:pt idx="146">
                    <c:v>01-03-2015</c:v>
                  </c:pt>
                  <c:pt idx="147">
                    <c:v>01-04-2015</c:v>
                  </c:pt>
                  <c:pt idx="148">
                    <c:v>01-05-2015</c:v>
                  </c:pt>
                  <c:pt idx="149">
                    <c:v>01-06-2015</c:v>
                  </c:pt>
                  <c:pt idx="150">
                    <c:v>01-07-2015</c:v>
                  </c:pt>
                  <c:pt idx="151">
                    <c:v>01-08-2015</c:v>
                  </c:pt>
                  <c:pt idx="152">
                    <c:v>01-09-2015</c:v>
                  </c:pt>
                  <c:pt idx="153">
                    <c:v>01-10-2015</c:v>
                  </c:pt>
                  <c:pt idx="154">
                    <c:v>01-11-2015</c:v>
                  </c:pt>
                  <c:pt idx="155">
                    <c:v>01-12-2015</c:v>
                  </c:pt>
                  <c:pt idx="156">
                    <c:v>01-01-2016</c:v>
                  </c:pt>
                  <c:pt idx="157">
                    <c:v>01-02-2016</c:v>
                  </c:pt>
                  <c:pt idx="158">
                    <c:v>01-03-2016</c:v>
                  </c:pt>
                  <c:pt idx="159">
                    <c:v>01-04-2016</c:v>
                  </c:pt>
                  <c:pt idx="160">
                    <c:v>01-05-2016</c:v>
                  </c:pt>
                  <c:pt idx="161">
                    <c:v>01-06-2016</c:v>
                  </c:pt>
                  <c:pt idx="162">
                    <c:v>01-07-2016</c:v>
                  </c:pt>
                  <c:pt idx="163">
                    <c:v>01-08-2016</c:v>
                  </c:pt>
                  <c:pt idx="164">
                    <c:v>01-09-2016</c:v>
                  </c:pt>
                  <c:pt idx="165">
                    <c:v>01-10-2016</c:v>
                  </c:pt>
                  <c:pt idx="166">
                    <c:v>01-11-2016</c:v>
                  </c:pt>
                  <c:pt idx="167">
                    <c:v>01-12-2016</c:v>
                  </c:pt>
                  <c:pt idx="168">
                    <c:v>01-01-2017</c:v>
                  </c:pt>
                  <c:pt idx="169">
                    <c:v>01-02-2017</c:v>
                  </c:pt>
                  <c:pt idx="170">
                    <c:v>01-03-2017</c:v>
                  </c:pt>
                  <c:pt idx="171">
                    <c:v>01-04-2017</c:v>
                  </c:pt>
                  <c:pt idx="172">
                    <c:v>01-05-2017</c:v>
                  </c:pt>
                  <c:pt idx="173">
                    <c:v>01-06-2017</c:v>
                  </c:pt>
                  <c:pt idx="174">
                    <c:v>01-07-2017</c:v>
                  </c:pt>
                  <c:pt idx="175">
                    <c:v>01-08-2017</c:v>
                  </c:pt>
                  <c:pt idx="176">
                    <c:v>01-09-2017</c:v>
                  </c:pt>
                  <c:pt idx="177">
                    <c:v>01-10-2017</c:v>
                  </c:pt>
                  <c:pt idx="178">
                    <c:v>01-11-2017</c:v>
                  </c:pt>
                  <c:pt idx="179">
                    <c:v>01-12-2017</c:v>
                  </c:pt>
                  <c:pt idx="180">
                    <c:v>01-01-2018</c:v>
                  </c:pt>
                  <c:pt idx="181">
                    <c:v>01-02-2018</c:v>
                  </c:pt>
                  <c:pt idx="182">
                    <c:v>01-03-2018</c:v>
                  </c:pt>
                  <c:pt idx="183">
                    <c:v>01-04-2018</c:v>
                  </c:pt>
                  <c:pt idx="184">
                    <c:v>01-05-2018</c:v>
                  </c:pt>
                  <c:pt idx="185">
                    <c:v>01-06-2018</c:v>
                  </c:pt>
                  <c:pt idx="186">
                    <c:v>01-07-2018</c:v>
                  </c:pt>
                  <c:pt idx="187">
                    <c:v>01-08-2018</c:v>
                  </c:pt>
                  <c:pt idx="188">
                    <c:v>01-09-2018</c:v>
                  </c:pt>
                  <c:pt idx="189">
                    <c:v>01-10-2018</c:v>
                  </c:pt>
                  <c:pt idx="190">
                    <c:v>01-11-2018</c:v>
                  </c:pt>
                  <c:pt idx="191">
                    <c:v>01-12-2018</c:v>
                  </c:pt>
                  <c:pt idx="192">
                    <c:v>01-01-2019</c:v>
                  </c:pt>
                  <c:pt idx="193">
                    <c:v>01-02-2019</c:v>
                  </c:pt>
                  <c:pt idx="194">
                    <c:v>01-03-2019</c:v>
                  </c:pt>
                  <c:pt idx="195">
                    <c:v>01-04-2019</c:v>
                  </c:pt>
                  <c:pt idx="196">
                    <c:v>01-05-2019</c:v>
                  </c:pt>
                  <c:pt idx="197">
                    <c:v>01-06-2019</c:v>
                  </c:pt>
                  <c:pt idx="198">
                    <c:v>01-07-2019</c:v>
                  </c:pt>
                  <c:pt idx="199">
                    <c:v>01-08-2019</c:v>
                  </c:pt>
                  <c:pt idx="200">
                    <c:v>01-09-2019</c:v>
                  </c:pt>
                  <c:pt idx="201">
                    <c:v>01-10-2019</c:v>
                  </c:pt>
                  <c:pt idx="202">
                    <c:v>01-11-2019</c:v>
                  </c:pt>
                  <c:pt idx="203">
                    <c:v>01-12-2019</c:v>
                  </c:pt>
                  <c:pt idx="204">
                    <c:v>01-01-2020</c:v>
                  </c:pt>
                  <c:pt idx="205">
                    <c:v>01-02-2020</c:v>
                  </c:pt>
                  <c:pt idx="206">
                    <c:v>01-03-2020</c:v>
                  </c:pt>
                  <c:pt idx="207">
                    <c:v>01-04-2020</c:v>
                  </c:pt>
                  <c:pt idx="208">
                    <c:v>01-05-2020</c:v>
                  </c:pt>
                  <c:pt idx="209">
                    <c:v>01-06-2020</c:v>
                  </c:pt>
                  <c:pt idx="210">
                    <c:v>01-07-2020</c:v>
                  </c:pt>
                  <c:pt idx="211">
                    <c:v>01-08-2020</c:v>
                  </c:pt>
                  <c:pt idx="212">
                    <c:v>01-09-2020</c:v>
                  </c:pt>
                  <c:pt idx="213">
                    <c:v>01-10-2020</c:v>
                  </c:pt>
                  <c:pt idx="214">
                    <c:v>01-11-2020</c:v>
                  </c:pt>
                  <c:pt idx="215">
                    <c:v>01-12-2020</c:v>
                  </c:pt>
                  <c:pt idx="216">
                    <c:v>01-01-2021</c:v>
                  </c:pt>
                  <c:pt idx="217">
                    <c:v>01-02-2021</c:v>
                  </c:pt>
                  <c:pt idx="218">
                    <c:v>01-03-2021</c:v>
                  </c:pt>
                  <c:pt idx="219">
                    <c:v>01-04-2021</c:v>
                  </c:pt>
                  <c:pt idx="220">
                    <c:v>01-05-2021</c:v>
                  </c:pt>
                  <c:pt idx="221">
                    <c:v>01-06-2021</c:v>
                  </c:pt>
                  <c:pt idx="222">
                    <c:v>01-07-2021</c:v>
                  </c:pt>
                  <c:pt idx="223">
                    <c:v>01-08-2021</c:v>
                  </c:pt>
                  <c:pt idx="224">
                    <c:v>01-09-2021</c:v>
                  </c:pt>
                  <c:pt idx="225">
                    <c:v>01-10-2021</c:v>
                  </c:pt>
                  <c:pt idx="226">
                    <c:v>01-11-2021</c:v>
                  </c:pt>
                  <c:pt idx="227">
                    <c:v>01-12-2021</c:v>
                  </c:pt>
                  <c:pt idx="228">
                    <c:v>01-01-2022</c:v>
                  </c:pt>
                  <c:pt idx="229">
                    <c:v>01-02-2022</c:v>
                  </c:pt>
                  <c:pt idx="230">
                    <c:v>01-03-2022</c:v>
                  </c:pt>
                  <c:pt idx="231">
                    <c:v>01-04-2022</c:v>
                  </c:pt>
                  <c:pt idx="232">
                    <c:v>01-05-2022</c:v>
                  </c:pt>
                  <c:pt idx="233">
                    <c:v>01-06-2022</c:v>
                  </c:pt>
                  <c:pt idx="234">
                    <c:v>01-07-2022</c:v>
                  </c:pt>
                  <c:pt idx="235">
                    <c:v>01-08-2022</c:v>
                  </c:pt>
                  <c:pt idx="236">
                    <c:v>01-09-2022</c:v>
                  </c:pt>
                  <c:pt idx="237">
                    <c:v>01-10-2022</c:v>
                  </c:pt>
                  <c:pt idx="238">
                    <c:v>01-11-2022</c:v>
                  </c:pt>
                  <c:pt idx="239">
                    <c:v>01-12-2022</c:v>
                  </c:pt>
                  <c:pt idx="240">
                    <c:v>01-01-2023</c:v>
                  </c:pt>
                  <c:pt idx="241">
                    <c:v>01-02-2023</c:v>
                  </c:pt>
                  <c:pt idx="242">
                    <c:v>01-03-2023</c:v>
                  </c:pt>
                  <c:pt idx="243">
                    <c:v>01-04-2023</c:v>
                  </c:pt>
                  <c:pt idx="244">
                    <c:v>01-05-2023</c:v>
                  </c:pt>
                  <c:pt idx="245">
                    <c:v>01-06-2023</c:v>
                  </c:pt>
                  <c:pt idx="246">
                    <c:v>01-07-2023</c:v>
                  </c:pt>
                  <c:pt idx="247">
                    <c:v>01-08-2023</c:v>
                  </c:pt>
                  <c:pt idx="248">
                    <c:v>01-09-2023</c:v>
                  </c:pt>
                </c:lvl>
              </c:multiLvlStrCache>
            </c:multiLvlStrRef>
          </c:cat>
          <c:val>
            <c:numRef>
              <c:f>'2.Seasonality in data'!$C$2:$C$500</c:f>
              <c:numCache>
                <c:formatCode>General</c:formatCode>
                <c:ptCount val="249"/>
                <c:pt idx="0">
                  <c:v>74159872</c:v>
                </c:pt>
                <c:pt idx="1">
                  <c:v>65676314</c:v>
                </c:pt>
                <c:pt idx="2">
                  <c:v>75346075</c:v>
                </c:pt>
                <c:pt idx="3">
                  <c:v>70168440</c:v>
                </c:pt>
                <c:pt idx="4">
                  <c:v>70979718</c:v>
                </c:pt>
                <c:pt idx="5">
                  <c:v>73747096</c:v>
                </c:pt>
                <c:pt idx="6">
                  <c:v>78318807</c:v>
                </c:pt>
                <c:pt idx="7">
                  <c:v>78779075</c:v>
                </c:pt>
                <c:pt idx="8">
                  <c:v>72794329</c:v>
                </c:pt>
                <c:pt idx="9">
                  <c:v>75695437</c:v>
                </c:pt>
                <c:pt idx="10">
                  <c:v>72587163</c:v>
                </c:pt>
                <c:pt idx="11">
                  <c:v>76491081</c:v>
                </c:pt>
                <c:pt idx="12">
                  <c:v>76294673</c:v>
                </c:pt>
                <c:pt idx="13">
                  <c:v>73103808</c:v>
                </c:pt>
                <c:pt idx="14">
                  <c:v>80195799</c:v>
                </c:pt>
                <c:pt idx="15">
                  <c:v>78525388</c:v>
                </c:pt>
                <c:pt idx="16">
                  <c:v>80767459</c:v>
                </c:pt>
                <c:pt idx="17">
                  <c:v>81985822</c:v>
                </c:pt>
                <c:pt idx="18">
                  <c:v>85826863</c:v>
                </c:pt>
                <c:pt idx="19">
                  <c:v>86120386</c:v>
                </c:pt>
                <c:pt idx="20">
                  <c:v>77197006</c:v>
                </c:pt>
                <c:pt idx="21">
                  <c:v>81488607</c:v>
                </c:pt>
                <c:pt idx="22">
                  <c:v>78279728</c:v>
                </c:pt>
                <c:pt idx="23">
                  <c:v>82308853</c:v>
                </c:pt>
                <c:pt idx="24">
                  <c:v>80151902</c:v>
                </c:pt>
                <c:pt idx="25">
                  <c:v>74615745</c:v>
                </c:pt>
                <c:pt idx="26">
                  <c:v>84944309</c:v>
                </c:pt>
                <c:pt idx="27">
                  <c:v>82253103</c:v>
                </c:pt>
                <c:pt idx="28">
                  <c:v>85103187</c:v>
                </c:pt>
                <c:pt idx="29">
                  <c:v>85751565</c:v>
                </c:pt>
                <c:pt idx="30">
                  <c:v>89605407</c:v>
                </c:pt>
                <c:pt idx="31">
                  <c:v>88727882</c:v>
                </c:pt>
                <c:pt idx="32">
                  <c:v>80099879</c:v>
                </c:pt>
                <c:pt idx="33">
                  <c:v>81426057</c:v>
                </c:pt>
                <c:pt idx="34">
                  <c:v>78288722</c:v>
                </c:pt>
                <c:pt idx="35">
                  <c:v>82043081</c:v>
                </c:pt>
                <c:pt idx="36">
                  <c:v>80492634</c:v>
                </c:pt>
                <c:pt idx="37">
                  <c:v>72974894</c:v>
                </c:pt>
                <c:pt idx="38">
                  <c:v>84624157</c:v>
                </c:pt>
                <c:pt idx="39">
                  <c:v>82164072</c:v>
                </c:pt>
                <c:pt idx="40">
                  <c:v>84386996</c:v>
                </c:pt>
                <c:pt idx="41">
                  <c:v>85514388</c:v>
                </c:pt>
                <c:pt idx="42">
                  <c:v>89296743</c:v>
                </c:pt>
                <c:pt idx="43">
                  <c:v>89221429</c:v>
                </c:pt>
                <c:pt idx="44">
                  <c:v>80962719</c:v>
                </c:pt>
                <c:pt idx="45">
                  <c:v>83457331</c:v>
                </c:pt>
                <c:pt idx="46">
                  <c:v>79733427</c:v>
                </c:pt>
                <c:pt idx="47">
                  <c:v>83882396</c:v>
                </c:pt>
                <c:pt idx="48">
                  <c:v>83579327</c:v>
                </c:pt>
                <c:pt idx="49">
                  <c:v>75114669</c:v>
                </c:pt>
                <c:pt idx="50">
                  <c:v>86798866</c:v>
                </c:pt>
                <c:pt idx="51">
                  <c:v>84450090</c:v>
                </c:pt>
                <c:pt idx="52">
                  <c:v>87144798</c:v>
                </c:pt>
                <c:pt idx="53">
                  <c:v>87916781</c:v>
                </c:pt>
                <c:pt idx="54">
                  <c:v>92191098</c:v>
                </c:pt>
                <c:pt idx="55">
                  <c:v>92081881</c:v>
                </c:pt>
                <c:pt idx="56">
                  <c:v>83679510</c:v>
                </c:pt>
                <c:pt idx="57">
                  <c:v>86211346</c:v>
                </c:pt>
                <c:pt idx="58">
                  <c:v>83223395</c:v>
                </c:pt>
                <c:pt idx="59">
                  <c:v>86662629</c:v>
                </c:pt>
                <c:pt idx="60">
                  <c:v>85109847</c:v>
                </c:pt>
                <c:pt idx="61">
                  <c:v>80002688</c:v>
                </c:pt>
                <c:pt idx="62">
                  <c:v>88544457</c:v>
                </c:pt>
                <c:pt idx="63">
                  <c:v>85041112</c:v>
                </c:pt>
                <c:pt idx="64">
                  <c:v>88014616</c:v>
                </c:pt>
                <c:pt idx="65">
                  <c:v>89087301</c:v>
                </c:pt>
                <c:pt idx="66">
                  <c:v>92997950</c:v>
                </c:pt>
                <c:pt idx="67">
                  <c:v>91049571</c:v>
                </c:pt>
                <c:pt idx="68">
                  <c:v>77962230</c:v>
                </c:pt>
                <c:pt idx="69">
                  <c:v>80104304</c:v>
                </c:pt>
                <c:pt idx="70">
                  <c:v>75748306</c:v>
                </c:pt>
                <c:pt idx="71">
                  <c:v>79134193</c:v>
                </c:pt>
                <c:pt idx="72">
                  <c:v>77942808</c:v>
                </c:pt>
                <c:pt idx="73">
                  <c:v>71264906</c:v>
                </c:pt>
                <c:pt idx="74">
                  <c:v>81445969</c:v>
                </c:pt>
                <c:pt idx="75">
                  <c:v>79197800</c:v>
                </c:pt>
                <c:pt idx="76">
                  <c:v>80911862</c:v>
                </c:pt>
                <c:pt idx="77">
                  <c:v>83130851</c:v>
                </c:pt>
                <c:pt idx="78">
                  <c:v>87522254</c:v>
                </c:pt>
                <c:pt idx="79">
                  <c:v>86024512</c:v>
                </c:pt>
                <c:pt idx="80">
                  <c:v>75277306</c:v>
                </c:pt>
                <c:pt idx="81">
                  <c:v>76469591</c:v>
                </c:pt>
                <c:pt idx="82">
                  <c:v>73097634</c:v>
                </c:pt>
                <c:pt idx="83">
                  <c:v>76956918</c:v>
                </c:pt>
                <c:pt idx="84">
                  <c:v>76884080</c:v>
                </c:pt>
                <c:pt idx="85">
                  <c:v>67971333</c:v>
                </c:pt>
                <c:pt idx="86">
                  <c:v>80766370</c:v>
                </c:pt>
                <c:pt idx="87">
                  <c:v>77872690</c:v>
                </c:pt>
                <c:pt idx="88">
                  <c:v>81977639</c:v>
                </c:pt>
                <c:pt idx="89">
                  <c:v>84787121</c:v>
                </c:pt>
                <c:pt idx="90">
                  <c:v>89416858</c:v>
                </c:pt>
                <c:pt idx="91">
                  <c:v>88129624</c:v>
                </c:pt>
                <c:pt idx="92">
                  <c:v>79112164</c:v>
                </c:pt>
                <c:pt idx="93">
                  <c:v>81496108</c:v>
                </c:pt>
                <c:pt idx="94">
                  <c:v>77096223</c:v>
                </c:pt>
                <c:pt idx="95">
                  <c:v>79800532</c:v>
                </c:pt>
                <c:pt idx="96">
                  <c:v>78681007</c:v>
                </c:pt>
                <c:pt idx="97">
                  <c:v>71298667</c:v>
                </c:pt>
                <c:pt idx="98">
                  <c:v>84953737</c:v>
                </c:pt>
                <c:pt idx="99">
                  <c:v>82098097</c:v>
                </c:pt>
                <c:pt idx="100">
                  <c:v>84100975</c:v>
                </c:pt>
                <c:pt idx="101">
                  <c:v>87180439</c:v>
                </c:pt>
                <c:pt idx="102">
                  <c:v>91876583</c:v>
                </c:pt>
                <c:pt idx="103">
                  <c:v>88427467</c:v>
                </c:pt>
                <c:pt idx="104">
                  <c:v>79426318</c:v>
                </c:pt>
                <c:pt idx="105">
                  <c:v>80960473</c:v>
                </c:pt>
                <c:pt idx="106">
                  <c:v>75739421</c:v>
                </c:pt>
                <c:pt idx="107">
                  <c:v>80517810</c:v>
                </c:pt>
                <c:pt idx="108">
                  <c:v>78072706</c:v>
                </c:pt>
                <c:pt idx="109">
                  <c:v>74421328</c:v>
                </c:pt>
                <c:pt idx="110">
                  <c:v>84672810</c:v>
                </c:pt>
                <c:pt idx="111">
                  <c:v>81551361</c:v>
                </c:pt>
                <c:pt idx="112">
                  <c:v>84589741</c:v>
                </c:pt>
                <c:pt idx="113">
                  <c:v>87248539</c:v>
                </c:pt>
                <c:pt idx="114">
                  <c:v>91337965</c:v>
                </c:pt>
                <c:pt idx="115">
                  <c:v>89253052</c:v>
                </c:pt>
                <c:pt idx="116">
                  <c:v>79383668</c:v>
                </c:pt>
                <c:pt idx="117">
                  <c:v>79700942</c:v>
                </c:pt>
                <c:pt idx="118">
                  <c:v>76850301</c:v>
                </c:pt>
                <c:pt idx="119">
                  <c:v>80338186</c:v>
                </c:pt>
                <c:pt idx="120">
                  <c:v>78544812</c:v>
                </c:pt>
                <c:pt idx="121">
                  <c:v>72098209</c:v>
                </c:pt>
                <c:pt idx="122">
                  <c:v>85044451</c:v>
                </c:pt>
                <c:pt idx="123">
                  <c:v>82578227</c:v>
                </c:pt>
                <c:pt idx="124">
                  <c:v>86068406</c:v>
                </c:pt>
                <c:pt idx="125">
                  <c:v>88966376</c:v>
                </c:pt>
                <c:pt idx="126">
                  <c:v>93217210</c:v>
                </c:pt>
                <c:pt idx="127">
                  <c:v>91566659</c:v>
                </c:pt>
                <c:pt idx="128">
                  <c:v>80976841</c:v>
                </c:pt>
                <c:pt idx="129">
                  <c:v>83424583</c:v>
                </c:pt>
                <c:pt idx="130">
                  <c:v>78883064</c:v>
                </c:pt>
                <c:pt idx="131">
                  <c:v>82771309</c:v>
                </c:pt>
                <c:pt idx="132">
                  <c:v>79171671</c:v>
                </c:pt>
                <c:pt idx="133">
                  <c:v>71984116</c:v>
                </c:pt>
                <c:pt idx="134">
                  <c:v>87560258</c:v>
                </c:pt>
                <c:pt idx="135">
                  <c:v>84342083</c:v>
                </c:pt>
                <c:pt idx="136">
                  <c:v>87981183</c:v>
                </c:pt>
                <c:pt idx="137">
                  <c:v>91511206</c:v>
                </c:pt>
                <c:pt idx="138">
                  <c:v>96039732</c:v>
                </c:pt>
                <c:pt idx="139">
                  <c:v>93489252</c:v>
                </c:pt>
                <c:pt idx="140">
                  <c:v>83033652</c:v>
                </c:pt>
                <c:pt idx="141">
                  <c:v>85656790</c:v>
                </c:pt>
                <c:pt idx="142">
                  <c:v>81271498</c:v>
                </c:pt>
                <c:pt idx="143">
                  <c:v>86445681</c:v>
                </c:pt>
                <c:pt idx="144">
                  <c:v>83005579</c:v>
                </c:pt>
                <c:pt idx="145">
                  <c:v>74184348</c:v>
                </c:pt>
                <c:pt idx="146">
                  <c:v>89931770</c:v>
                </c:pt>
                <c:pt idx="147">
                  <c:v>88313797</c:v>
                </c:pt>
                <c:pt idx="148">
                  <c:v>92458022</c:v>
                </c:pt>
                <c:pt idx="149">
                  <c:v>95395918</c:v>
                </c:pt>
                <c:pt idx="150">
                  <c:v>100673122</c:v>
                </c:pt>
                <c:pt idx="151">
                  <c:v>98295526</c:v>
                </c:pt>
                <c:pt idx="152">
                  <c:v>87022387</c:v>
                </c:pt>
                <c:pt idx="153">
                  <c:v>89226582</c:v>
                </c:pt>
                <c:pt idx="154">
                  <c:v>84646398</c:v>
                </c:pt>
                <c:pt idx="155">
                  <c:v>89952725</c:v>
                </c:pt>
                <c:pt idx="156">
                  <c:v>86004190</c:v>
                </c:pt>
                <c:pt idx="157">
                  <c:v>81665748</c:v>
                </c:pt>
                <c:pt idx="158">
                  <c:v>93844807</c:v>
                </c:pt>
                <c:pt idx="159">
                  <c:v>91332760</c:v>
                </c:pt>
                <c:pt idx="160">
                  <c:v>96090546</c:v>
                </c:pt>
                <c:pt idx="161">
                  <c:v>99630870</c:v>
                </c:pt>
                <c:pt idx="162">
                  <c:v>104164959</c:v>
                </c:pt>
                <c:pt idx="163">
                  <c:v>101606340</c:v>
                </c:pt>
                <c:pt idx="164">
                  <c:v>90213136</c:v>
                </c:pt>
                <c:pt idx="165">
                  <c:v>91941286</c:v>
                </c:pt>
                <c:pt idx="166">
                  <c:v>86737237</c:v>
                </c:pt>
                <c:pt idx="167">
                  <c:v>92816388</c:v>
                </c:pt>
                <c:pt idx="168">
                  <c:v>89795289</c:v>
                </c:pt>
                <c:pt idx="169">
                  <c:v>81222166</c:v>
                </c:pt>
                <c:pt idx="170">
                  <c:v>96600605</c:v>
                </c:pt>
                <c:pt idx="171">
                  <c:v>94618593</c:v>
                </c:pt>
                <c:pt idx="172">
                  <c:v>99290430</c:v>
                </c:pt>
                <c:pt idx="173">
                  <c:v>103568236</c:v>
                </c:pt>
                <c:pt idx="174">
                  <c:v>108487314</c:v>
                </c:pt>
                <c:pt idx="175">
                  <c:v>105638582</c:v>
                </c:pt>
                <c:pt idx="176">
                  <c:v>91268280</c:v>
                </c:pt>
                <c:pt idx="177">
                  <c:v>96307015</c:v>
                </c:pt>
                <c:pt idx="178">
                  <c:v>90184775</c:v>
                </c:pt>
                <c:pt idx="179">
                  <c:v>96168244</c:v>
                </c:pt>
                <c:pt idx="180">
                  <c:v>92947344</c:v>
                </c:pt>
                <c:pt idx="181">
                  <c:v>85051909</c:v>
                </c:pt>
                <c:pt idx="182">
                  <c:v>100567909</c:v>
                </c:pt>
                <c:pt idx="183">
                  <c:v>99412671</c:v>
                </c:pt>
                <c:pt idx="184">
                  <c:v>104444022</c:v>
                </c:pt>
                <c:pt idx="185">
                  <c:v>107809753</c:v>
                </c:pt>
                <c:pt idx="186">
                  <c:v>112578593</c:v>
                </c:pt>
                <c:pt idx="187">
                  <c:v>109960864</c:v>
                </c:pt>
                <c:pt idx="188">
                  <c:v>98009918</c:v>
                </c:pt>
                <c:pt idx="189">
                  <c:v>101124339</c:v>
                </c:pt>
                <c:pt idx="190">
                  <c:v>94787234</c:v>
                </c:pt>
                <c:pt idx="191">
                  <c:v>100341922</c:v>
                </c:pt>
                <c:pt idx="192">
                  <c:v>96903359</c:v>
                </c:pt>
                <c:pt idx="193">
                  <c:v>87838108</c:v>
                </c:pt>
                <c:pt idx="194">
                  <c:v>105153015</c:v>
                </c:pt>
                <c:pt idx="195">
                  <c:v>101760222</c:v>
                </c:pt>
                <c:pt idx="196">
                  <c:v>107339395</c:v>
                </c:pt>
                <c:pt idx="197">
                  <c:v>110009983</c:v>
                </c:pt>
                <c:pt idx="198">
                  <c:v>114833182</c:v>
                </c:pt>
                <c:pt idx="199">
                  <c:v>113033164</c:v>
                </c:pt>
                <c:pt idx="200">
                  <c:v>101022100</c:v>
                </c:pt>
                <c:pt idx="201">
                  <c:v>104382246</c:v>
                </c:pt>
                <c:pt idx="202">
                  <c:v>98465127</c:v>
                </c:pt>
                <c:pt idx="203">
                  <c:v>105292875</c:v>
                </c:pt>
                <c:pt idx="204">
                  <c:v>101149378</c:v>
                </c:pt>
                <c:pt idx="205">
                  <c:v>92814125</c:v>
                </c:pt>
                <c:pt idx="206">
                  <c:v>82498651</c:v>
                </c:pt>
                <c:pt idx="207">
                  <c:v>21030499</c:v>
                </c:pt>
                <c:pt idx="208">
                  <c:v>23866380</c:v>
                </c:pt>
                <c:pt idx="209">
                  <c:v>27521340</c:v>
                </c:pt>
                <c:pt idx="210">
                  <c:v>45793931</c:v>
                </c:pt>
                <c:pt idx="211">
                  <c:v>49979942</c:v>
                </c:pt>
                <c:pt idx="212">
                  <c:v>43165905</c:v>
                </c:pt>
                <c:pt idx="213">
                  <c:v>49271621</c:v>
                </c:pt>
                <c:pt idx="214">
                  <c:v>53674509</c:v>
                </c:pt>
                <c:pt idx="215">
                  <c:v>57387103</c:v>
                </c:pt>
                <c:pt idx="216">
                  <c:v>55241945</c:v>
                </c:pt>
                <c:pt idx="217">
                  <c:v>48894173</c:v>
                </c:pt>
                <c:pt idx="218">
                  <c:v>67259515</c:v>
                </c:pt>
                <c:pt idx="219">
                  <c:v>68916725</c:v>
                </c:pt>
                <c:pt idx="220">
                  <c:v>76718359</c:v>
                </c:pt>
                <c:pt idx="221">
                  <c:v>84559672</c:v>
                </c:pt>
                <c:pt idx="222">
                  <c:v>92551868</c:v>
                </c:pt>
                <c:pt idx="223">
                  <c:v>91174089</c:v>
                </c:pt>
                <c:pt idx="224">
                  <c:v>83937590</c:v>
                </c:pt>
                <c:pt idx="225">
                  <c:v>87171954</c:v>
                </c:pt>
                <c:pt idx="226">
                  <c:v>86145540</c:v>
                </c:pt>
                <c:pt idx="227">
                  <c:v>90124701</c:v>
                </c:pt>
                <c:pt idx="228">
                  <c:v>85200910</c:v>
                </c:pt>
                <c:pt idx="229">
                  <c:v>79148105</c:v>
                </c:pt>
                <c:pt idx="230">
                  <c:v>94020835</c:v>
                </c:pt>
                <c:pt idx="231">
                  <c:v>92444015</c:v>
                </c:pt>
                <c:pt idx="232">
                  <c:v>97237814</c:v>
                </c:pt>
                <c:pt idx="233">
                  <c:v>98299154</c:v>
                </c:pt>
                <c:pt idx="234">
                  <c:v>104620153</c:v>
                </c:pt>
                <c:pt idx="235">
                  <c:v>103082546</c:v>
                </c:pt>
                <c:pt idx="236">
                  <c:v>94984116</c:v>
                </c:pt>
                <c:pt idx="237">
                  <c:v>98098981</c:v>
                </c:pt>
                <c:pt idx="238">
                  <c:v>94867498</c:v>
                </c:pt>
                <c:pt idx="239">
                  <c:v>98645259</c:v>
                </c:pt>
                <c:pt idx="240">
                  <c:v>98932209</c:v>
                </c:pt>
                <c:pt idx="241">
                  <c:v>91249104</c:v>
                </c:pt>
                <c:pt idx="242">
                  <c:v>106763461</c:v>
                </c:pt>
                <c:pt idx="243">
                  <c:v>104324115</c:v>
                </c:pt>
                <c:pt idx="244">
                  <c:v>109772094</c:v>
                </c:pt>
                <c:pt idx="245">
                  <c:v>111469028</c:v>
                </c:pt>
                <c:pt idx="246">
                  <c:v>117312202</c:v>
                </c:pt>
                <c:pt idx="247">
                  <c:v>116906192</c:v>
                </c:pt>
                <c:pt idx="248">
                  <c:v>106980046</c:v>
                </c:pt>
              </c:numCache>
            </c:numRef>
          </c:val>
          <c:smooth val="0"/>
          <c:extLst>
            <c:ext xmlns:c16="http://schemas.microsoft.com/office/drawing/2014/chart" uri="{C3380CC4-5D6E-409C-BE32-E72D297353CC}">
              <c16:uniqueId val="{00000001-2E8C-4624-9DC6-CBBF43EB8B6A}"/>
            </c:ext>
          </c:extLst>
        </c:ser>
        <c:dLbls>
          <c:showLegendKey val="0"/>
          <c:showVal val="0"/>
          <c:showCatName val="0"/>
          <c:showSerName val="0"/>
          <c:showPercent val="0"/>
          <c:showBubbleSize val="0"/>
        </c:dLbls>
        <c:smooth val="0"/>
        <c:axId val="169172768"/>
        <c:axId val="280993056"/>
      </c:lineChart>
      <c:catAx>
        <c:axId val="1691727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0993056"/>
        <c:crosses val="autoZero"/>
        <c:auto val="1"/>
        <c:lblAlgn val="ctr"/>
        <c:lblOffset val="100"/>
        <c:tickLblSkip val="11"/>
        <c:tickMarkSkip val="100"/>
        <c:noMultiLvlLbl val="1"/>
      </c:catAx>
      <c:valAx>
        <c:axId val="280993056"/>
        <c:scaling>
          <c:orientation val="minMax"/>
          <c:max val="13000000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172768"/>
        <c:crosses val="autoZero"/>
        <c:crossBetween val="between"/>
        <c:dispUnits>
          <c:builtInUnit val="millions"/>
          <c:dispUnitsLbl>
            <c:layout>
              <c:manualLayout>
                <c:xMode val="edge"/>
                <c:yMode val="edge"/>
                <c:x val="2.3367121363350708E-2"/>
                <c:y val="0.14512860892388449"/>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2653946362635321"/>
          <c:y val="0.84903541567345631"/>
          <c:w val="0.4722271708390437"/>
          <c:h val="4.33739369706270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Future</a:t>
            </a:r>
            <a:r>
              <a:rPr lang="en-IN" baseline="0"/>
              <a:t> trend of Revenue Per mile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0258926936458525E-2"/>
          <c:y val="0.17893217893217894"/>
          <c:w val="0.88927595678447169"/>
          <c:h val="0.53987622285850634"/>
        </c:manualLayout>
      </c:layout>
      <c:lineChart>
        <c:grouping val="standard"/>
        <c:varyColors val="0"/>
        <c:ser>
          <c:idx val="0"/>
          <c:order val="0"/>
          <c:tx>
            <c:strRef>
              <c:f>'3.Future trends'!$B$36</c:f>
              <c:strCache>
                <c:ptCount val="1"/>
                <c:pt idx="0">
                  <c:v>RPM</c:v>
                </c:pt>
              </c:strCache>
            </c:strRef>
          </c:tx>
          <c:spPr>
            <a:ln w="15875" cap="rnd">
              <a:solidFill>
                <a:srgbClr val="5CE2D8"/>
              </a:solidFill>
              <a:round/>
            </a:ln>
            <a:effectLst>
              <a:outerShdw blurRad="57150" dist="19050" dir="5400000" algn="ctr" rotWithShape="0">
                <a:srgbClr val="000000">
                  <a:alpha val="63000"/>
                </a:srgbClr>
              </a:outerShdw>
            </a:effectLst>
          </c:spPr>
          <c:marker>
            <c:symbol val="none"/>
          </c:marker>
          <c:val>
            <c:numRef>
              <c:f>'3.Future trends'!$B$37:$B$336</c:f>
              <c:numCache>
                <c:formatCode>#,##0</c:formatCode>
                <c:ptCount val="300"/>
                <c:pt idx="0">
                  <c:v>49097402</c:v>
                </c:pt>
                <c:pt idx="1">
                  <c:v>44863907</c:v>
                </c:pt>
                <c:pt idx="2">
                  <c:v>54341633</c:v>
                </c:pt>
                <c:pt idx="3">
                  <c:v>49836572</c:v>
                </c:pt>
                <c:pt idx="4">
                  <c:v>52576960</c:v>
                </c:pt>
                <c:pt idx="5">
                  <c:v>58411157</c:v>
                </c:pt>
                <c:pt idx="6">
                  <c:v>63838718</c:v>
                </c:pt>
                <c:pt idx="7">
                  <c:v>62888957</c:v>
                </c:pt>
                <c:pt idx="8">
                  <c:v>50390709</c:v>
                </c:pt>
                <c:pt idx="9">
                  <c:v>54927858</c:v>
                </c:pt>
                <c:pt idx="10">
                  <c:v>52150704</c:v>
                </c:pt>
                <c:pt idx="11">
                  <c:v>56629161</c:v>
                </c:pt>
                <c:pt idx="12">
                  <c:v>51630246</c:v>
                </c:pt>
                <c:pt idx="13">
                  <c:v>50728516</c:v>
                </c:pt>
                <c:pt idx="14">
                  <c:v>61243168</c:v>
                </c:pt>
                <c:pt idx="15">
                  <c:v>60133853</c:v>
                </c:pt>
                <c:pt idx="16">
                  <c:v>60738719</c:v>
                </c:pt>
                <c:pt idx="17">
                  <c:v>66781050</c:v>
                </c:pt>
                <c:pt idx="18">
                  <c:v>70913074</c:v>
                </c:pt>
                <c:pt idx="19">
                  <c:v>68576861</c:v>
                </c:pt>
                <c:pt idx="20">
                  <c:v>55891980</c:v>
                </c:pt>
                <c:pt idx="21">
                  <c:v>61149590</c:v>
                </c:pt>
                <c:pt idx="22">
                  <c:v>57680434</c:v>
                </c:pt>
                <c:pt idx="23">
                  <c:v>60704483</c:v>
                </c:pt>
                <c:pt idx="24">
                  <c:v>57189815</c:v>
                </c:pt>
                <c:pt idx="25">
                  <c:v>53585374</c:v>
                </c:pt>
                <c:pt idx="26">
                  <c:v>68083625</c:v>
                </c:pt>
                <c:pt idx="27">
                  <c:v>63221309</c:v>
                </c:pt>
                <c:pt idx="28">
                  <c:v>66410718</c:v>
                </c:pt>
                <c:pt idx="29">
                  <c:v>70932197</c:v>
                </c:pt>
                <c:pt idx="30">
                  <c:v>75327821</c:v>
                </c:pt>
                <c:pt idx="31">
                  <c:v>71715093</c:v>
                </c:pt>
                <c:pt idx="32">
                  <c:v>60156904</c:v>
                </c:pt>
                <c:pt idx="33">
                  <c:v>61984902</c:v>
                </c:pt>
                <c:pt idx="34">
                  <c:v>59881618</c:v>
                </c:pt>
                <c:pt idx="35">
                  <c:v>62529273</c:v>
                </c:pt>
                <c:pt idx="36">
                  <c:v>59124144</c:v>
                </c:pt>
                <c:pt idx="37">
                  <c:v>54840660</c:v>
                </c:pt>
                <c:pt idx="38">
                  <c:v>68788597</c:v>
                </c:pt>
                <c:pt idx="39">
                  <c:v>66486229</c:v>
                </c:pt>
                <c:pt idx="40">
                  <c:v>67768038</c:v>
                </c:pt>
                <c:pt idx="41">
                  <c:v>72475640</c:v>
                </c:pt>
                <c:pt idx="42">
                  <c:v>76017350</c:v>
                </c:pt>
                <c:pt idx="43">
                  <c:v>72416999</c:v>
                </c:pt>
                <c:pt idx="44">
                  <c:v>60645709</c:v>
                </c:pt>
                <c:pt idx="45">
                  <c:v>64503000</c:v>
                </c:pt>
                <c:pt idx="46">
                  <c:v>62082045</c:v>
                </c:pt>
                <c:pt idx="47">
                  <c:v>64540276</c:v>
                </c:pt>
                <c:pt idx="48">
                  <c:v>61274015</c:v>
                </c:pt>
                <c:pt idx="49">
                  <c:v>56358256</c:v>
                </c:pt>
                <c:pt idx="50">
                  <c:v>70864780</c:v>
                </c:pt>
                <c:pt idx="51">
                  <c:v>68235568</c:v>
                </c:pt>
                <c:pt idx="52">
                  <c:v>70373594</c:v>
                </c:pt>
                <c:pt idx="53">
                  <c:v>75344370</c:v>
                </c:pt>
                <c:pt idx="54">
                  <c:v>79282259</c:v>
                </c:pt>
                <c:pt idx="55">
                  <c:v>77743296</c:v>
                </c:pt>
                <c:pt idx="56">
                  <c:v>64235122</c:v>
                </c:pt>
                <c:pt idx="57">
                  <c:v>67831299</c:v>
                </c:pt>
                <c:pt idx="58">
                  <c:v>64764800</c:v>
                </c:pt>
                <c:pt idx="59">
                  <c:v>66192270</c:v>
                </c:pt>
                <c:pt idx="60">
                  <c:v>62915780</c:v>
                </c:pt>
                <c:pt idx="61">
                  <c:v>60032096</c:v>
                </c:pt>
                <c:pt idx="62">
                  <c:v>72835047</c:v>
                </c:pt>
                <c:pt idx="63">
                  <c:v>67427762</c:v>
                </c:pt>
                <c:pt idx="64">
                  <c:v>71231943</c:v>
                </c:pt>
                <c:pt idx="65">
                  <c:v>74728358</c:v>
                </c:pt>
                <c:pt idx="66">
                  <c:v>78177305</c:v>
                </c:pt>
                <c:pt idx="67">
                  <c:v>75805618</c:v>
                </c:pt>
                <c:pt idx="68">
                  <c:v>59753028</c:v>
                </c:pt>
                <c:pt idx="69">
                  <c:v>63420648</c:v>
                </c:pt>
                <c:pt idx="70">
                  <c:v>57131088</c:v>
                </c:pt>
                <c:pt idx="71">
                  <c:v>62102823</c:v>
                </c:pt>
                <c:pt idx="72">
                  <c:v>56828341</c:v>
                </c:pt>
                <c:pt idx="73">
                  <c:v>52248007</c:v>
                </c:pt>
                <c:pt idx="74">
                  <c:v>64646403</c:v>
                </c:pt>
                <c:pt idx="75">
                  <c:v>63869329</c:v>
                </c:pt>
                <c:pt idx="76">
                  <c:v>64525671</c:v>
                </c:pt>
                <c:pt idx="77">
                  <c:v>70075046</c:v>
                </c:pt>
                <c:pt idx="78">
                  <c:v>75673991</c:v>
                </c:pt>
                <c:pt idx="79">
                  <c:v>73087008</c:v>
                </c:pt>
                <c:pt idx="80">
                  <c:v>60057023</c:v>
                </c:pt>
                <c:pt idx="81">
                  <c:v>62834599</c:v>
                </c:pt>
                <c:pt idx="82">
                  <c:v>57660077</c:v>
                </c:pt>
                <c:pt idx="83">
                  <c:v>61825679</c:v>
                </c:pt>
                <c:pt idx="84">
                  <c:v>58142556</c:v>
                </c:pt>
                <c:pt idx="85">
                  <c:v>51971540</c:v>
                </c:pt>
                <c:pt idx="86">
                  <c:v>66766075</c:v>
                </c:pt>
                <c:pt idx="87">
                  <c:v>63597189</c:v>
                </c:pt>
                <c:pt idx="88">
                  <c:v>67496398</c:v>
                </c:pt>
                <c:pt idx="89">
                  <c:v>73105121</c:v>
                </c:pt>
                <c:pt idx="90">
                  <c:v>77683559</c:v>
                </c:pt>
                <c:pt idx="91">
                  <c:v>75215344</c:v>
                </c:pt>
                <c:pt idx="92">
                  <c:v>64105775</c:v>
                </c:pt>
                <c:pt idx="93">
                  <c:v>67717592</c:v>
                </c:pt>
                <c:pt idx="94">
                  <c:v>61982017</c:v>
                </c:pt>
                <c:pt idx="95">
                  <c:v>64425278</c:v>
                </c:pt>
                <c:pt idx="96">
                  <c:v>60201146</c:v>
                </c:pt>
                <c:pt idx="97">
                  <c:v>54027258</c:v>
                </c:pt>
                <c:pt idx="98">
                  <c:v>68681228</c:v>
                </c:pt>
                <c:pt idx="99">
                  <c:v>66336076</c:v>
                </c:pt>
                <c:pt idx="100">
                  <c:v>70339494</c:v>
                </c:pt>
                <c:pt idx="101">
                  <c:v>74649026</c:v>
                </c:pt>
                <c:pt idx="102">
                  <c:v>79874404</c:v>
                </c:pt>
                <c:pt idx="103">
                  <c:v>75702739</c:v>
                </c:pt>
                <c:pt idx="104">
                  <c:v>65068612</c:v>
                </c:pt>
                <c:pt idx="105">
                  <c:v>66866065</c:v>
                </c:pt>
                <c:pt idx="106">
                  <c:v>62105702</c:v>
                </c:pt>
                <c:pt idx="107">
                  <c:v>65013051</c:v>
                </c:pt>
                <c:pt idx="108">
                  <c:v>60588901</c:v>
                </c:pt>
                <c:pt idx="109">
                  <c:v>57023629</c:v>
                </c:pt>
                <c:pt idx="110">
                  <c:v>70332653</c:v>
                </c:pt>
                <c:pt idx="111">
                  <c:v>67360814</c:v>
                </c:pt>
                <c:pt idx="112">
                  <c:v>70700468</c:v>
                </c:pt>
                <c:pt idx="113">
                  <c:v>75547726</c:v>
                </c:pt>
                <c:pt idx="114">
                  <c:v>79173602</c:v>
                </c:pt>
                <c:pt idx="115">
                  <c:v>77245683</c:v>
                </c:pt>
                <c:pt idx="116">
                  <c:v>64792261</c:v>
                </c:pt>
                <c:pt idx="117">
                  <c:v>66512697</c:v>
                </c:pt>
                <c:pt idx="118">
                  <c:v>62923447</c:v>
                </c:pt>
                <c:pt idx="119">
                  <c:v>65425803</c:v>
                </c:pt>
                <c:pt idx="120">
                  <c:v>61943838</c:v>
                </c:pt>
                <c:pt idx="121">
                  <c:v>57086904</c:v>
                </c:pt>
                <c:pt idx="122">
                  <c:v>71677898</c:v>
                </c:pt>
                <c:pt idx="123">
                  <c:v>67368414</c:v>
                </c:pt>
                <c:pt idx="124">
                  <c:v>72502358</c:v>
                </c:pt>
                <c:pt idx="125">
                  <c:v>77380313</c:v>
                </c:pt>
                <c:pt idx="126">
                  <c:v>80796627</c:v>
                </c:pt>
                <c:pt idx="127">
                  <c:v>78837393</c:v>
                </c:pt>
                <c:pt idx="128">
                  <c:v>66138136</c:v>
                </c:pt>
                <c:pt idx="129">
                  <c:v>68607779</c:v>
                </c:pt>
                <c:pt idx="130">
                  <c:v>62574544</c:v>
                </c:pt>
                <c:pt idx="131">
                  <c:v>69868434</c:v>
                </c:pt>
                <c:pt idx="132">
                  <c:v>63592984</c:v>
                </c:pt>
                <c:pt idx="133">
                  <c:v>57480217</c:v>
                </c:pt>
                <c:pt idx="134">
                  <c:v>73172203</c:v>
                </c:pt>
                <c:pt idx="135">
                  <c:v>70349305</c:v>
                </c:pt>
                <c:pt idx="136">
                  <c:v>74815503</c:v>
                </c:pt>
                <c:pt idx="137">
                  <c:v>79100448</c:v>
                </c:pt>
                <c:pt idx="138">
                  <c:v>83309497</c:v>
                </c:pt>
                <c:pt idx="139">
                  <c:v>80871859</c:v>
                </c:pt>
                <c:pt idx="140">
                  <c:v>68075689</c:v>
                </c:pt>
                <c:pt idx="141">
                  <c:v>70948681</c:v>
                </c:pt>
                <c:pt idx="142">
                  <c:v>64877072</c:v>
                </c:pt>
                <c:pt idx="143">
                  <c:v>71436095</c:v>
                </c:pt>
                <c:pt idx="144">
                  <c:v>65635591</c:v>
                </c:pt>
                <c:pt idx="145">
                  <c:v>59486447</c:v>
                </c:pt>
                <c:pt idx="146">
                  <c:v>75436197</c:v>
                </c:pt>
                <c:pt idx="147">
                  <c:v>72842466</c:v>
                </c:pt>
                <c:pt idx="148">
                  <c:v>77745782</c:v>
                </c:pt>
                <c:pt idx="149">
                  <c:v>82442822</c:v>
                </c:pt>
                <c:pt idx="150">
                  <c:v>88004608</c:v>
                </c:pt>
                <c:pt idx="151">
                  <c:v>84975596</c:v>
                </c:pt>
                <c:pt idx="152">
                  <c:v>72262177</c:v>
                </c:pt>
                <c:pt idx="153">
                  <c:v>75860840</c:v>
                </c:pt>
                <c:pt idx="154">
                  <c:v>69789747</c:v>
                </c:pt>
                <c:pt idx="155">
                  <c:v>74551779</c:v>
                </c:pt>
                <c:pt idx="156">
                  <c:v>69005186</c:v>
                </c:pt>
                <c:pt idx="157">
                  <c:v>64317478</c:v>
                </c:pt>
                <c:pt idx="158">
                  <c:v>78426341</c:v>
                </c:pt>
                <c:pt idx="159">
                  <c:v>74895985</c:v>
                </c:pt>
                <c:pt idx="160">
                  <c:v>80549240</c:v>
                </c:pt>
                <c:pt idx="161">
                  <c:v>86320472</c:v>
                </c:pt>
                <c:pt idx="162">
                  <c:v>90429208</c:v>
                </c:pt>
                <c:pt idx="163">
                  <c:v>85944849</c:v>
                </c:pt>
                <c:pt idx="164">
                  <c:v>75141211</c:v>
                </c:pt>
                <c:pt idx="165">
                  <c:v>77095632</c:v>
                </c:pt>
                <c:pt idx="166">
                  <c:v>72086104</c:v>
                </c:pt>
                <c:pt idx="167">
                  <c:v>76813919</c:v>
                </c:pt>
                <c:pt idx="168">
                  <c:v>71304592</c:v>
                </c:pt>
                <c:pt idx="169">
                  <c:v>64146810</c:v>
                </c:pt>
                <c:pt idx="170">
                  <c:v>80704768</c:v>
                </c:pt>
                <c:pt idx="171">
                  <c:v>79360403</c:v>
                </c:pt>
                <c:pt idx="172">
                  <c:v>83416119</c:v>
                </c:pt>
                <c:pt idx="173">
                  <c:v>89548749</c:v>
                </c:pt>
                <c:pt idx="174">
                  <c:v>93993807</c:v>
                </c:pt>
                <c:pt idx="175">
                  <c:v>90322912</c:v>
                </c:pt>
                <c:pt idx="176">
                  <c:v>74539144</c:v>
                </c:pt>
                <c:pt idx="177">
                  <c:v>80518965</c:v>
                </c:pt>
                <c:pt idx="178">
                  <c:v>75564688</c:v>
                </c:pt>
                <c:pt idx="179">
                  <c:v>79528602</c:v>
                </c:pt>
                <c:pt idx="180">
                  <c:v>73265996</c:v>
                </c:pt>
                <c:pt idx="181">
                  <c:v>68127042</c:v>
                </c:pt>
                <c:pt idx="182">
                  <c:v>85500726</c:v>
                </c:pt>
                <c:pt idx="183">
                  <c:v>82447659</c:v>
                </c:pt>
                <c:pt idx="184">
                  <c:v>87937012</c:v>
                </c:pt>
                <c:pt idx="185">
                  <c:v>94290701</c:v>
                </c:pt>
                <c:pt idx="186">
                  <c:v>98808435</c:v>
                </c:pt>
                <c:pt idx="187">
                  <c:v>94770872</c:v>
                </c:pt>
                <c:pt idx="188">
                  <c:v>79036033</c:v>
                </c:pt>
                <c:pt idx="189">
                  <c:v>84306338</c:v>
                </c:pt>
                <c:pt idx="190">
                  <c:v>79393004</c:v>
                </c:pt>
                <c:pt idx="191">
                  <c:v>82688789</c:v>
                </c:pt>
                <c:pt idx="192">
                  <c:v>76865026</c:v>
                </c:pt>
                <c:pt idx="193">
                  <c:v>70697283</c:v>
                </c:pt>
                <c:pt idx="194">
                  <c:v>89896073</c:v>
                </c:pt>
                <c:pt idx="195">
                  <c:v>86128147</c:v>
                </c:pt>
                <c:pt idx="196">
                  <c:v>92478276</c:v>
                </c:pt>
                <c:pt idx="197">
                  <c:v>97735383</c:v>
                </c:pt>
                <c:pt idx="198">
                  <c:v>101723592</c:v>
                </c:pt>
                <c:pt idx="199">
                  <c:v>97950411</c:v>
                </c:pt>
                <c:pt idx="200">
                  <c:v>83297229</c:v>
                </c:pt>
                <c:pt idx="201">
                  <c:v>87614104</c:v>
                </c:pt>
                <c:pt idx="202">
                  <c:v>80488836</c:v>
                </c:pt>
                <c:pt idx="203">
                  <c:v>89924177</c:v>
                </c:pt>
                <c:pt idx="204">
                  <c:v>81008896</c:v>
                </c:pt>
                <c:pt idx="205">
                  <c:v>73863606</c:v>
                </c:pt>
                <c:pt idx="206">
                  <c:v>42756095</c:v>
                </c:pt>
                <c:pt idx="207">
                  <c:v>2907889</c:v>
                </c:pt>
                <c:pt idx="208">
                  <c:v>8596904</c:v>
                </c:pt>
                <c:pt idx="209">
                  <c:v>14904189</c:v>
                </c:pt>
                <c:pt idx="210">
                  <c:v>22058844</c:v>
                </c:pt>
                <c:pt idx="211">
                  <c:v>23814064</c:v>
                </c:pt>
                <c:pt idx="212">
                  <c:v>23063760</c:v>
                </c:pt>
                <c:pt idx="213">
                  <c:v>27858809</c:v>
                </c:pt>
                <c:pt idx="214">
                  <c:v>27949973</c:v>
                </c:pt>
                <c:pt idx="215">
                  <c:v>30826732</c:v>
                </c:pt>
                <c:pt idx="216">
                  <c:v>27792473</c:v>
                </c:pt>
                <c:pt idx="217">
                  <c:v>26318431</c:v>
                </c:pt>
                <c:pt idx="218">
                  <c:v>42678566</c:v>
                </c:pt>
                <c:pt idx="219">
                  <c:v>47638554</c:v>
                </c:pt>
                <c:pt idx="220">
                  <c:v>57814938</c:v>
                </c:pt>
                <c:pt idx="221">
                  <c:v>68533017</c:v>
                </c:pt>
                <c:pt idx="222">
                  <c:v>78039874</c:v>
                </c:pt>
                <c:pt idx="223">
                  <c:v>71730666</c:v>
                </c:pt>
                <c:pt idx="224">
                  <c:v>60545242</c:v>
                </c:pt>
                <c:pt idx="225">
                  <c:v>66919419</c:v>
                </c:pt>
                <c:pt idx="226">
                  <c:v>67941900</c:v>
                </c:pt>
                <c:pt idx="227">
                  <c:v>71870782</c:v>
                </c:pt>
                <c:pt idx="228">
                  <c:v>56453337</c:v>
                </c:pt>
                <c:pt idx="229">
                  <c:v>58032817</c:v>
                </c:pt>
                <c:pt idx="230">
                  <c:v>77887859</c:v>
                </c:pt>
                <c:pt idx="231">
                  <c:v>78800100</c:v>
                </c:pt>
                <c:pt idx="232">
                  <c:v>83495540</c:v>
                </c:pt>
                <c:pt idx="233">
                  <c:v>87619968</c:v>
                </c:pt>
                <c:pt idx="234">
                  <c:v>92074279</c:v>
                </c:pt>
                <c:pt idx="235">
                  <c:v>87914480</c:v>
                </c:pt>
                <c:pt idx="236">
                  <c:v>80324058</c:v>
                </c:pt>
                <c:pt idx="237">
                  <c:v>84114840</c:v>
                </c:pt>
                <c:pt idx="238">
                  <c:v>78886747</c:v>
                </c:pt>
                <c:pt idx="239">
                  <c:v>82320321</c:v>
                </c:pt>
                <c:pt idx="240">
                  <c:v>76648988</c:v>
                </c:pt>
                <c:pt idx="241">
                  <c:v>71584338</c:v>
                </c:pt>
                <c:pt idx="242">
                  <c:v>89569950</c:v>
                </c:pt>
                <c:pt idx="243">
                  <c:v>88134739</c:v>
                </c:pt>
                <c:pt idx="244">
                  <c:v>93548998</c:v>
                </c:pt>
                <c:pt idx="245">
                  <c:v>98672591</c:v>
                </c:pt>
                <c:pt idx="246">
                  <c:v>103643904</c:v>
                </c:pt>
                <c:pt idx="247">
                  <c:v>97871992</c:v>
                </c:pt>
                <c:pt idx="248">
                  <c:v>87853864</c:v>
                </c:pt>
              </c:numCache>
            </c:numRef>
          </c:val>
          <c:smooth val="0"/>
          <c:extLst>
            <c:ext xmlns:c16="http://schemas.microsoft.com/office/drawing/2014/chart" uri="{C3380CC4-5D6E-409C-BE32-E72D297353CC}">
              <c16:uniqueId val="{00000000-1CD6-43FE-8CE9-B7FCCBC571CF}"/>
            </c:ext>
          </c:extLst>
        </c:ser>
        <c:ser>
          <c:idx val="1"/>
          <c:order val="1"/>
          <c:tx>
            <c:strRef>
              <c:f>'3.Future trends'!$C$36</c:f>
              <c:strCache>
                <c:ptCount val="1"/>
                <c:pt idx="0">
                  <c:v>Forecast(RPM)</c:v>
                </c:pt>
              </c:strCache>
            </c:strRef>
          </c:tx>
          <c:spPr>
            <a:ln w="15875" cap="rnd">
              <a:solidFill>
                <a:schemeClr val="accent2"/>
              </a:solidFill>
              <a:prstDash val="solid"/>
              <a:round/>
            </a:ln>
            <a:effectLst>
              <a:outerShdw blurRad="57150" dist="19050" dir="5400000" algn="ctr" rotWithShape="0">
                <a:srgbClr val="000000">
                  <a:alpha val="63000"/>
                </a:srgbClr>
              </a:outerShdw>
            </a:effectLst>
          </c:spPr>
          <c:marker>
            <c:symbol val="none"/>
          </c:marker>
          <c:cat>
            <c:numRef>
              <c:f>'3.Future trends'!$A$37:$A$336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trends'!$C$37:$C$336</c:f>
              <c:numCache>
                <c:formatCode>#,##0</c:formatCode>
                <c:ptCount val="300"/>
                <c:pt idx="248">
                  <c:v>87853864</c:v>
                </c:pt>
                <c:pt idx="249">
                  <c:v>87730177.509051621</c:v>
                </c:pt>
                <c:pt idx="250">
                  <c:v>93436026.063624635</c:v>
                </c:pt>
                <c:pt idx="251">
                  <c:v>91822396.209587112</c:v>
                </c:pt>
                <c:pt idx="252">
                  <c:v>88079868.256584257</c:v>
                </c:pt>
                <c:pt idx="253">
                  <c:v>87956181.765635893</c:v>
                </c:pt>
                <c:pt idx="254">
                  <c:v>93662030.320208922</c:v>
                </c:pt>
                <c:pt idx="255">
                  <c:v>92048400.466171384</c:v>
                </c:pt>
                <c:pt idx="256">
                  <c:v>88305872.513168529</c:v>
                </c:pt>
                <c:pt idx="257">
                  <c:v>88182186.022220165</c:v>
                </c:pt>
                <c:pt idx="258">
                  <c:v>93888034.576793179</c:v>
                </c:pt>
                <c:pt idx="259">
                  <c:v>92274404.722755656</c:v>
                </c:pt>
                <c:pt idx="260">
                  <c:v>88531876.7697528</c:v>
                </c:pt>
                <c:pt idx="261">
                  <c:v>88408190.278804436</c:v>
                </c:pt>
                <c:pt idx="262">
                  <c:v>94114038.833377466</c:v>
                </c:pt>
                <c:pt idx="263">
                  <c:v>92500408.979339927</c:v>
                </c:pt>
                <c:pt idx="264">
                  <c:v>88757881.026337072</c:v>
                </c:pt>
                <c:pt idx="265">
                  <c:v>88634194.535388708</c:v>
                </c:pt>
                <c:pt idx="266">
                  <c:v>94340043.089961722</c:v>
                </c:pt>
                <c:pt idx="267">
                  <c:v>92726413.235924199</c:v>
                </c:pt>
                <c:pt idx="268">
                  <c:v>88983885.282921344</c:v>
                </c:pt>
                <c:pt idx="269">
                  <c:v>88860198.79197298</c:v>
                </c:pt>
                <c:pt idx="270">
                  <c:v>94566047.346546009</c:v>
                </c:pt>
                <c:pt idx="271">
                  <c:v>92952417.492508471</c:v>
                </c:pt>
                <c:pt idx="272">
                  <c:v>89209889.539505616</c:v>
                </c:pt>
                <c:pt idx="273">
                  <c:v>89086203.048557252</c:v>
                </c:pt>
                <c:pt idx="274">
                  <c:v>94792051.603130266</c:v>
                </c:pt>
                <c:pt idx="275">
                  <c:v>93178421.749092743</c:v>
                </c:pt>
                <c:pt idx="276">
                  <c:v>89435893.796089888</c:v>
                </c:pt>
                <c:pt idx="277">
                  <c:v>89312207.305141523</c:v>
                </c:pt>
                <c:pt idx="278">
                  <c:v>95018055.859714553</c:v>
                </c:pt>
                <c:pt idx="279">
                  <c:v>93404426.005677015</c:v>
                </c:pt>
                <c:pt idx="280">
                  <c:v>89661898.052674159</c:v>
                </c:pt>
                <c:pt idx="281">
                  <c:v>89538211.561725795</c:v>
                </c:pt>
                <c:pt idx="282">
                  <c:v>95244060.11629881</c:v>
                </c:pt>
                <c:pt idx="283">
                  <c:v>93630430.262261286</c:v>
                </c:pt>
                <c:pt idx="284">
                  <c:v>89887902.309258431</c:v>
                </c:pt>
                <c:pt idx="285">
                  <c:v>89764215.818310067</c:v>
                </c:pt>
                <c:pt idx="286">
                  <c:v>95470064.372883096</c:v>
                </c:pt>
                <c:pt idx="287">
                  <c:v>93856434.518845558</c:v>
                </c:pt>
                <c:pt idx="288">
                  <c:v>90113906.565842703</c:v>
                </c:pt>
                <c:pt idx="289">
                  <c:v>89990220.074894339</c:v>
                </c:pt>
                <c:pt idx="290">
                  <c:v>95696068.629467353</c:v>
                </c:pt>
                <c:pt idx="291">
                  <c:v>94082438.77542983</c:v>
                </c:pt>
                <c:pt idx="292">
                  <c:v>90339910.822426975</c:v>
                </c:pt>
                <c:pt idx="293">
                  <c:v>90216224.331478611</c:v>
                </c:pt>
                <c:pt idx="294">
                  <c:v>95922072.88605164</c:v>
                </c:pt>
                <c:pt idx="295">
                  <c:v>94308443.032014102</c:v>
                </c:pt>
                <c:pt idx="296">
                  <c:v>90565915.079011247</c:v>
                </c:pt>
                <c:pt idx="297">
                  <c:v>90442228.588062882</c:v>
                </c:pt>
                <c:pt idx="298">
                  <c:v>96148077.142635897</c:v>
                </c:pt>
                <c:pt idx="299">
                  <c:v>94534447.288598374</c:v>
                </c:pt>
              </c:numCache>
            </c:numRef>
          </c:val>
          <c:smooth val="0"/>
          <c:extLst>
            <c:ext xmlns:c16="http://schemas.microsoft.com/office/drawing/2014/chart" uri="{C3380CC4-5D6E-409C-BE32-E72D297353CC}">
              <c16:uniqueId val="{00000001-1CD6-43FE-8CE9-B7FCCBC571CF}"/>
            </c:ext>
          </c:extLst>
        </c:ser>
        <c:ser>
          <c:idx val="2"/>
          <c:order val="2"/>
          <c:tx>
            <c:strRef>
              <c:f>'3.Future trends'!$D$36</c:f>
              <c:strCache>
                <c:ptCount val="1"/>
                <c:pt idx="0">
                  <c:v>Lower Confidence Bound(RPM)</c:v>
                </c:pt>
              </c:strCache>
            </c:strRef>
          </c:tx>
          <c:spPr>
            <a:ln w="15875" cap="rnd">
              <a:solidFill>
                <a:schemeClr val="accent3"/>
              </a:solidFill>
              <a:prstDash val="sysDot"/>
              <a:round/>
            </a:ln>
            <a:effectLst>
              <a:outerShdw blurRad="57150" dist="19050" dir="5400000" algn="ctr" rotWithShape="0">
                <a:srgbClr val="000000">
                  <a:alpha val="63000"/>
                </a:srgbClr>
              </a:outerShdw>
            </a:effectLst>
          </c:spPr>
          <c:marker>
            <c:symbol val="none"/>
          </c:marker>
          <c:cat>
            <c:numRef>
              <c:f>'3.Future trends'!$A$37:$A$336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trends'!$D$37:$D$336</c:f>
              <c:numCache>
                <c:formatCode>#,##0</c:formatCode>
                <c:ptCount val="300"/>
                <c:pt idx="248">
                  <c:v>87853864</c:v>
                </c:pt>
                <c:pt idx="249">
                  <c:v>56225140.633373842</c:v>
                </c:pt>
                <c:pt idx="250">
                  <c:v>61930847.415599898</c:v>
                </c:pt>
                <c:pt idx="251">
                  <c:v>60316965.523409687</c:v>
                </c:pt>
                <c:pt idx="252">
                  <c:v>56574043.764829658</c:v>
                </c:pt>
                <c:pt idx="253">
                  <c:v>56181184.910034135</c:v>
                </c:pt>
                <c:pt idx="254">
                  <c:v>61886268.158246867</c:v>
                </c:pt>
                <c:pt idx="255">
                  <c:v>60271638.748150364</c:v>
                </c:pt>
                <c:pt idx="256">
                  <c:v>56527845.777086914</c:v>
                </c:pt>
                <c:pt idx="257">
                  <c:v>56120799.228037052</c:v>
                </c:pt>
                <c:pt idx="258">
                  <c:v>61824774.857678652</c:v>
                </c:pt>
                <c:pt idx="259">
                  <c:v>60208916.21074976</c:v>
                </c:pt>
                <c:pt idx="260">
                  <c:v>56463772.719224885</c:v>
                </c:pt>
                <c:pt idx="261">
                  <c:v>56042456.992864758</c:v>
                </c:pt>
                <c:pt idx="262">
                  <c:v>61744855.668057941</c:v>
                </c:pt>
                <c:pt idx="263">
                  <c:v>60127301.06503503</c:v>
                </c:pt>
                <c:pt idx="264">
                  <c:v>56380343.010067865</c:v>
                </c:pt>
                <c:pt idx="265">
                  <c:v>55944716.446786441</c:v>
                </c:pt>
                <c:pt idx="266">
                  <c:v>61645084.84686207</c:v>
                </c:pt>
                <c:pt idx="267">
                  <c:v>60025383.872042626</c:v>
                </c:pt>
                <c:pt idx="268">
                  <c:v>56276163.814464539</c:v>
                </c:pt>
                <c:pt idx="269">
                  <c:v>55826224.893988743</c:v>
                </c:pt>
                <c:pt idx="270">
                  <c:v>61524127.008586228</c:v>
                </c:pt>
                <c:pt idx="271">
                  <c:v>59901846.870916501</c:v>
                </c:pt>
                <c:pt idx="272">
                  <c:v>56149935.319850773</c:v>
                </c:pt>
                <c:pt idx="273">
                  <c:v>55685722.49633038</c:v>
                </c:pt>
                <c:pt idx="274">
                  <c:v>61380740.902758613</c:v>
                </c:pt>
                <c:pt idx="275">
                  <c:v>59755467.727671742</c:v>
                </c:pt>
                <c:pt idx="276">
                  <c:v>56000454.444136649</c:v>
                </c:pt>
                <c:pt idx="277">
                  <c:v>55522045.494242124</c:v>
                </c:pt>
                <c:pt idx="278">
                  <c:v>61213782.573209643</c:v>
                </c:pt>
                <c:pt idx="279">
                  <c:v>59585122.621461488</c:v>
                </c:pt>
                <c:pt idx="280">
                  <c:v>55826617.837547086</c:v>
                </c:pt>
                <c:pt idx="281">
                  <c:v>55334128.729780808</c:v>
                </c:pt>
                <c:pt idx="282">
                  <c:v>61022207.779283024</c:v>
                </c:pt>
                <c:pt idx="283">
                  <c:v>59389788.55302608</c:v>
                </c:pt>
                <c:pt idx="284">
                  <c:v>55627424.067407139</c:v>
                </c:pt>
                <c:pt idx="285">
                  <c:v>55121007.375042759</c:v>
                </c:pt>
                <c:pt idx="286">
                  <c:v>60805073.587065861</c:v>
                </c:pt>
                <c:pt idx="287">
                  <c:v>59168544.788588777</c:v>
                </c:pt>
                <c:pt idx="288">
                  <c:v>55401974.904649518</c:v>
                </c:pt>
                <c:pt idx="289">
                  <c:v>54881817.798021682</c:v>
                </c:pt>
                <c:pt idx="290">
                  <c:v>60561539.068618476</c:v>
                </c:pt>
                <c:pt idx="291">
                  <c:v>58920573.383375719</c:v>
                </c:pt>
                <c:pt idx="292">
                  <c:v>55149475.662717432</c:v>
                </c:pt>
                <c:pt idx="293">
                  <c:v>54615797.528302282</c:v>
                </c:pt>
                <c:pt idx="294">
                  <c:v>60290865.078271173</c:v>
                </c:pt>
                <c:pt idx="295">
                  <c:v>58645158.760760181</c:v>
                </c:pt>
                <c:pt idx="296">
                  <c:v>54869234.572049446</c:v>
                </c:pt>
                <c:pt idx="297">
                  <c:v>54322284.315333486</c:v>
                </c:pt>
                <c:pt idx="298">
                  <c:v>59992413.105881937</c:v>
                </c:pt>
                <c:pt idx="299">
                  <c:v>58341686.354275189</c:v>
                </c:pt>
              </c:numCache>
            </c:numRef>
          </c:val>
          <c:smooth val="0"/>
          <c:extLst>
            <c:ext xmlns:c16="http://schemas.microsoft.com/office/drawing/2014/chart" uri="{C3380CC4-5D6E-409C-BE32-E72D297353CC}">
              <c16:uniqueId val="{00000002-1CD6-43FE-8CE9-B7FCCBC571CF}"/>
            </c:ext>
          </c:extLst>
        </c:ser>
        <c:ser>
          <c:idx val="3"/>
          <c:order val="3"/>
          <c:tx>
            <c:strRef>
              <c:f>'3.Future trends'!$E$36</c:f>
              <c:strCache>
                <c:ptCount val="1"/>
                <c:pt idx="0">
                  <c:v>Upper Confidence Bound(RPM)</c:v>
                </c:pt>
              </c:strCache>
            </c:strRef>
          </c:tx>
          <c:spPr>
            <a:ln w="15875" cap="rnd">
              <a:solidFill>
                <a:schemeClr val="accent4"/>
              </a:solidFill>
              <a:prstDash val="sysDot"/>
              <a:round/>
            </a:ln>
            <a:effectLst>
              <a:outerShdw blurRad="57150" dist="19050" dir="5400000" algn="ctr" rotWithShape="0">
                <a:srgbClr val="000000">
                  <a:alpha val="63000"/>
                </a:srgbClr>
              </a:outerShdw>
            </a:effectLst>
          </c:spPr>
          <c:marker>
            <c:symbol val="none"/>
          </c:marker>
          <c:cat>
            <c:numRef>
              <c:f>'3.Future trends'!$A$37:$A$336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trends'!$E$37:$E$336</c:f>
              <c:numCache>
                <c:formatCode>#,##0</c:formatCode>
                <c:ptCount val="300"/>
                <c:pt idx="248">
                  <c:v>87853864</c:v>
                </c:pt>
                <c:pt idx="249">
                  <c:v>119235214.3847294</c:v>
                </c:pt>
                <c:pt idx="250">
                  <c:v>124941204.71164937</c:v>
                </c:pt>
                <c:pt idx="251">
                  <c:v>123327826.89576453</c:v>
                </c:pt>
                <c:pt idx="252">
                  <c:v>119585692.74833885</c:v>
                </c:pt>
                <c:pt idx="253">
                  <c:v>119731178.62123765</c:v>
                </c:pt>
                <c:pt idx="254">
                  <c:v>125437792.48217097</c:v>
                </c:pt>
                <c:pt idx="255">
                  <c:v>123825162.1841924</c:v>
                </c:pt>
                <c:pt idx="256">
                  <c:v>120083899.24925014</c:v>
                </c:pt>
                <c:pt idx="257">
                  <c:v>120243572.81640327</c:v>
                </c:pt>
                <c:pt idx="258">
                  <c:v>125951294.29590771</c:v>
                </c:pt>
                <c:pt idx="259">
                  <c:v>124339893.23476155</c:v>
                </c:pt>
                <c:pt idx="260">
                  <c:v>120599980.82028072</c:v>
                </c:pt>
                <c:pt idx="261">
                  <c:v>120773923.56474411</c:v>
                </c:pt>
                <c:pt idx="262">
                  <c:v>126483221.99869698</c:v>
                </c:pt>
                <c:pt idx="263">
                  <c:v>124873516.89364482</c:v>
                </c:pt>
                <c:pt idx="264">
                  <c:v>121135419.04260628</c:v>
                </c:pt>
                <c:pt idx="265">
                  <c:v>121323672.62399098</c:v>
                </c:pt>
                <c:pt idx="266">
                  <c:v>127035001.33306137</c:v>
                </c:pt>
                <c:pt idx="267">
                  <c:v>125427442.59980577</c:v>
                </c:pt>
                <c:pt idx="268">
                  <c:v>121691606.75137815</c:v>
                </c:pt>
                <c:pt idx="269">
                  <c:v>121894172.68995722</c:v>
                </c:pt>
                <c:pt idx="270">
                  <c:v>127607967.68450579</c:v>
                </c:pt>
                <c:pt idx="271">
                  <c:v>126002988.11410044</c:v>
                </c:pt>
                <c:pt idx="272">
                  <c:v>122269843.75916046</c:v>
                </c:pt>
                <c:pt idx="273">
                  <c:v>122486683.60078412</c:v>
                </c:pt>
                <c:pt idx="274">
                  <c:v>128203362.30350192</c:v>
                </c:pt>
                <c:pt idx="275">
                  <c:v>126601375.77051374</c:v>
                </c:pt>
                <c:pt idx="276">
                  <c:v>122871333.14804313</c:v>
                </c:pt>
                <c:pt idx="277">
                  <c:v>123102369.11604092</c:v>
                </c:pt>
                <c:pt idx="278">
                  <c:v>128822329.14621946</c:v>
                </c:pt>
                <c:pt idx="279">
                  <c:v>127223729.38989255</c:v>
                </c:pt>
                <c:pt idx="280">
                  <c:v>123497178.26780123</c:v>
                </c:pt>
                <c:pt idx="281">
                  <c:v>123742294.39367078</c:v>
                </c:pt>
                <c:pt idx="282">
                  <c:v>129465912.4533146</c:v>
                </c:pt>
                <c:pt idx="283">
                  <c:v>127871071.97149649</c:v>
                </c:pt>
                <c:pt idx="284">
                  <c:v>124148380.55110973</c:v>
                </c:pt>
                <c:pt idx="285">
                  <c:v>124407424.26157737</c:v>
                </c:pt>
                <c:pt idx="286">
                  <c:v>130135055.15870033</c:v>
                </c:pt>
                <c:pt idx="287">
                  <c:v>128544324.24910234</c:v>
                </c:pt>
                <c:pt idx="288">
                  <c:v>124825838.22703588</c:v>
                </c:pt>
                <c:pt idx="289">
                  <c:v>125098622.351767</c:v>
                </c:pt>
                <c:pt idx="290">
                  <c:v>130830598.19031623</c:v>
                </c:pt>
                <c:pt idx="291">
                  <c:v>129244304.16748394</c:v>
                </c:pt>
                <c:pt idx="292">
                  <c:v>125530345.98213652</c:v>
                </c:pt>
                <c:pt idx="293">
                  <c:v>125816651.13465494</c:v>
                </c:pt>
                <c:pt idx="294">
                  <c:v>131553280.6938321</c:v>
                </c:pt>
                <c:pt idx="295">
                  <c:v>129971727.30326802</c:v>
                </c:pt>
                <c:pt idx="296">
                  <c:v>126262595.58597305</c:v>
                </c:pt>
                <c:pt idx="297">
                  <c:v>126562172.86079228</c:v>
                </c:pt>
                <c:pt idx="298">
                  <c:v>132303741.17938986</c:v>
                </c:pt>
                <c:pt idx="299">
                  <c:v>130727208.22292155</c:v>
                </c:pt>
              </c:numCache>
            </c:numRef>
          </c:val>
          <c:smooth val="0"/>
          <c:extLst>
            <c:ext xmlns:c16="http://schemas.microsoft.com/office/drawing/2014/chart" uri="{C3380CC4-5D6E-409C-BE32-E72D297353CC}">
              <c16:uniqueId val="{00000003-1CD6-43FE-8CE9-B7FCCBC571CF}"/>
            </c:ext>
          </c:extLst>
        </c:ser>
        <c:dLbls>
          <c:showLegendKey val="0"/>
          <c:showVal val="0"/>
          <c:showCatName val="0"/>
          <c:showSerName val="0"/>
          <c:showPercent val="0"/>
          <c:showBubbleSize val="0"/>
        </c:dLbls>
        <c:smooth val="0"/>
        <c:axId val="392656960"/>
        <c:axId val="342417376"/>
      </c:lineChart>
      <c:catAx>
        <c:axId val="392656960"/>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2417376"/>
        <c:crosses val="autoZero"/>
        <c:auto val="1"/>
        <c:lblAlgn val="ctr"/>
        <c:lblOffset val="100"/>
        <c:tickLblSkip val="15"/>
        <c:noMultiLvlLbl val="0"/>
      </c:catAx>
      <c:valAx>
        <c:axId val="3424173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65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Future</a:t>
            </a:r>
            <a:r>
              <a:rPr lang="en-IN" baseline="0"/>
              <a:t> trend for Availability of seats per mile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12280222826968"/>
          <c:y val="0.16380952380952382"/>
          <c:w val="0.87104187816176282"/>
          <c:h val="0.55636175478065242"/>
        </c:manualLayout>
      </c:layout>
      <c:lineChart>
        <c:grouping val="standard"/>
        <c:varyColors val="0"/>
        <c:ser>
          <c:idx val="0"/>
          <c:order val="0"/>
          <c:tx>
            <c:strRef>
              <c:f>'3.Future trends'!$H$36</c:f>
              <c:strCache>
                <c:ptCount val="1"/>
                <c:pt idx="0">
                  <c:v>ASM</c:v>
                </c:pt>
              </c:strCache>
            </c:strRef>
          </c:tx>
          <c:spPr>
            <a:ln w="15875" cap="rnd">
              <a:solidFill>
                <a:srgbClr val="7BCB98"/>
              </a:solidFill>
              <a:round/>
            </a:ln>
            <a:effectLst>
              <a:outerShdw blurRad="57150" dist="19050" dir="5400000" algn="ctr" rotWithShape="0">
                <a:srgbClr val="000000">
                  <a:alpha val="63000"/>
                </a:srgbClr>
              </a:outerShdw>
            </a:effectLst>
          </c:spPr>
          <c:marker>
            <c:symbol val="none"/>
          </c:marker>
          <c:val>
            <c:numRef>
              <c:f>'3.Future trends'!$H$37:$H$336</c:f>
              <c:numCache>
                <c:formatCode>#,##0</c:formatCode>
                <c:ptCount val="300"/>
                <c:pt idx="0">
                  <c:v>74159872</c:v>
                </c:pt>
                <c:pt idx="1">
                  <c:v>65676314</c:v>
                </c:pt>
                <c:pt idx="2">
                  <c:v>75346075</c:v>
                </c:pt>
                <c:pt idx="3">
                  <c:v>70168440</c:v>
                </c:pt>
                <c:pt idx="4">
                  <c:v>70979718</c:v>
                </c:pt>
                <c:pt idx="5">
                  <c:v>73747096</c:v>
                </c:pt>
                <c:pt idx="6">
                  <c:v>78318807</c:v>
                </c:pt>
                <c:pt idx="7">
                  <c:v>78779075</c:v>
                </c:pt>
                <c:pt idx="8">
                  <c:v>72794329</c:v>
                </c:pt>
                <c:pt idx="9">
                  <c:v>75695437</c:v>
                </c:pt>
                <c:pt idx="10">
                  <c:v>72587163</c:v>
                </c:pt>
                <c:pt idx="11">
                  <c:v>76491081</c:v>
                </c:pt>
                <c:pt idx="12">
                  <c:v>76294673</c:v>
                </c:pt>
                <c:pt idx="13">
                  <c:v>73103808</c:v>
                </c:pt>
                <c:pt idx="14">
                  <c:v>80195799</c:v>
                </c:pt>
                <c:pt idx="15">
                  <c:v>78525388</c:v>
                </c:pt>
                <c:pt idx="16">
                  <c:v>80767459</c:v>
                </c:pt>
                <c:pt idx="17">
                  <c:v>81985822</c:v>
                </c:pt>
                <c:pt idx="18">
                  <c:v>85826863</c:v>
                </c:pt>
                <c:pt idx="19">
                  <c:v>86120386</c:v>
                </c:pt>
                <c:pt idx="20">
                  <c:v>77197006</c:v>
                </c:pt>
                <c:pt idx="21">
                  <c:v>81488607</c:v>
                </c:pt>
                <c:pt idx="22">
                  <c:v>78279728</c:v>
                </c:pt>
                <c:pt idx="23">
                  <c:v>82308853</c:v>
                </c:pt>
                <c:pt idx="24">
                  <c:v>80151902</c:v>
                </c:pt>
                <c:pt idx="25">
                  <c:v>74615745</c:v>
                </c:pt>
                <c:pt idx="26">
                  <c:v>84944309</c:v>
                </c:pt>
                <c:pt idx="27">
                  <c:v>82253103</c:v>
                </c:pt>
                <c:pt idx="28">
                  <c:v>85103187</c:v>
                </c:pt>
                <c:pt idx="29">
                  <c:v>85751565</c:v>
                </c:pt>
                <c:pt idx="30">
                  <c:v>89605407</c:v>
                </c:pt>
                <c:pt idx="31">
                  <c:v>88727882</c:v>
                </c:pt>
                <c:pt idx="32">
                  <c:v>80099879</c:v>
                </c:pt>
                <c:pt idx="33">
                  <c:v>81426057</c:v>
                </c:pt>
                <c:pt idx="34">
                  <c:v>78288722</c:v>
                </c:pt>
                <c:pt idx="35">
                  <c:v>82043081</c:v>
                </c:pt>
                <c:pt idx="36">
                  <c:v>80492634</c:v>
                </c:pt>
                <c:pt idx="37">
                  <c:v>72974894</c:v>
                </c:pt>
                <c:pt idx="38">
                  <c:v>84624157</c:v>
                </c:pt>
                <c:pt idx="39">
                  <c:v>82164072</c:v>
                </c:pt>
                <c:pt idx="40">
                  <c:v>84386996</c:v>
                </c:pt>
                <c:pt idx="41">
                  <c:v>85514388</c:v>
                </c:pt>
                <c:pt idx="42">
                  <c:v>89296743</c:v>
                </c:pt>
                <c:pt idx="43">
                  <c:v>89221429</c:v>
                </c:pt>
                <c:pt idx="44">
                  <c:v>80962719</c:v>
                </c:pt>
                <c:pt idx="45">
                  <c:v>83457331</c:v>
                </c:pt>
                <c:pt idx="46">
                  <c:v>79733427</c:v>
                </c:pt>
                <c:pt idx="47">
                  <c:v>83882396</c:v>
                </c:pt>
                <c:pt idx="48">
                  <c:v>83579327</c:v>
                </c:pt>
                <c:pt idx="49">
                  <c:v>75114669</c:v>
                </c:pt>
                <c:pt idx="50">
                  <c:v>86798866</c:v>
                </c:pt>
                <c:pt idx="51">
                  <c:v>84450090</c:v>
                </c:pt>
                <c:pt idx="52">
                  <c:v>87144798</c:v>
                </c:pt>
                <c:pt idx="53">
                  <c:v>87916781</c:v>
                </c:pt>
                <c:pt idx="54">
                  <c:v>92191098</c:v>
                </c:pt>
                <c:pt idx="55">
                  <c:v>92081881</c:v>
                </c:pt>
                <c:pt idx="56">
                  <c:v>83679510</c:v>
                </c:pt>
                <c:pt idx="57">
                  <c:v>86211346</c:v>
                </c:pt>
                <c:pt idx="58">
                  <c:v>83223395</c:v>
                </c:pt>
                <c:pt idx="59">
                  <c:v>86662629</c:v>
                </c:pt>
                <c:pt idx="60">
                  <c:v>85109847</c:v>
                </c:pt>
                <c:pt idx="61">
                  <c:v>80002688</c:v>
                </c:pt>
                <c:pt idx="62">
                  <c:v>88544457</c:v>
                </c:pt>
                <c:pt idx="63">
                  <c:v>85041112</c:v>
                </c:pt>
                <c:pt idx="64">
                  <c:v>88014616</c:v>
                </c:pt>
                <c:pt idx="65">
                  <c:v>89087301</c:v>
                </c:pt>
                <c:pt idx="66">
                  <c:v>92997950</c:v>
                </c:pt>
                <c:pt idx="67">
                  <c:v>91049571</c:v>
                </c:pt>
                <c:pt idx="68">
                  <c:v>77962230</c:v>
                </c:pt>
                <c:pt idx="69">
                  <c:v>80104304</c:v>
                </c:pt>
                <c:pt idx="70">
                  <c:v>75748306</c:v>
                </c:pt>
                <c:pt idx="71">
                  <c:v>79134193</c:v>
                </c:pt>
                <c:pt idx="72">
                  <c:v>77942808</c:v>
                </c:pt>
                <c:pt idx="73">
                  <c:v>71264906</c:v>
                </c:pt>
                <c:pt idx="74">
                  <c:v>81445969</c:v>
                </c:pt>
                <c:pt idx="75">
                  <c:v>79197800</c:v>
                </c:pt>
                <c:pt idx="76">
                  <c:v>80911862</c:v>
                </c:pt>
                <c:pt idx="77">
                  <c:v>83130851</c:v>
                </c:pt>
                <c:pt idx="78">
                  <c:v>87522254</c:v>
                </c:pt>
                <c:pt idx="79">
                  <c:v>86024512</c:v>
                </c:pt>
                <c:pt idx="80">
                  <c:v>75277306</c:v>
                </c:pt>
                <c:pt idx="81">
                  <c:v>76469591</c:v>
                </c:pt>
                <c:pt idx="82">
                  <c:v>73097634</c:v>
                </c:pt>
                <c:pt idx="83">
                  <c:v>76956918</c:v>
                </c:pt>
                <c:pt idx="84">
                  <c:v>76884080</c:v>
                </c:pt>
                <c:pt idx="85">
                  <c:v>67971333</c:v>
                </c:pt>
                <c:pt idx="86">
                  <c:v>80766370</c:v>
                </c:pt>
                <c:pt idx="87">
                  <c:v>77872690</c:v>
                </c:pt>
                <c:pt idx="88">
                  <c:v>81977639</c:v>
                </c:pt>
                <c:pt idx="89">
                  <c:v>84787121</c:v>
                </c:pt>
                <c:pt idx="90">
                  <c:v>89416858</c:v>
                </c:pt>
                <c:pt idx="91">
                  <c:v>88129624</c:v>
                </c:pt>
                <c:pt idx="92">
                  <c:v>79112164</c:v>
                </c:pt>
                <c:pt idx="93">
                  <c:v>81496108</c:v>
                </c:pt>
                <c:pt idx="94">
                  <c:v>77096223</c:v>
                </c:pt>
                <c:pt idx="95">
                  <c:v>79800532</c:v>
                </c:pt>
                <c:pt idx="96">
                  <c:v>78681007</c:v>
                </c:pt>
                <c:pt idx="97">
                  <c:v>71298667</c:v>
                </c:pt>
                <c:pt idx="98">
                  <c:v>84953737</c:v>
                </c:pt>
                <c:pt idx="99">
                  <c:v>82098097</c:v>
                </c:pt>
                <c:pt idx="100">
                  <c:v>84100975</c:v>
                </c:pt>
                <c:pt idx="101">
                  <c:v>87180439</c:v>
                </c:pt>
                <c:pt idx="102">
                  <c:v>91876583</c:v>
                </c:pt>
                <c:pt idx="103">
                  <c:v>88427467</c:v>
                </c:pt>
                <c:pt idx="104">
                  <c:v>79426318</c:v>
                </c:pt>
                <c:pt idx="105">
                  <c:v>80960473</c:v>
                </c:pt>
                <c:pt idx="106">
                  <c:v>75739421</c:v>
                </c:pt>
                <c:pt idx="107">
                  <c:v>80517810</c:v>
                </c:pt>
                <c:pt idx="108">
                  <c:v>78072706</c:v>
                </c:pt>
                <c:pt idx="109">
                  <c:v>74421328</c:v>
                </c:pt>
                <c:pt idx="110">
                  <c:v>84672810</c:v>
                </c:pt>
                <c:pt idx="111">
                  <c:v>81551361</c:v>
                </c:pt>
                <c:pt idx="112">
                  <c:v>84589741</c:v>
                </c:pt>
                <c:pt idx="113">
                  <c:v>87248539</c:v>
                </c:pt>
                <c:pt idx="114">
                  <c:v>91337965</c:v>
                </c:pt>
                <c:pt idx="115">
                  <c:v>89253052</c:v>
                </c:pt>
                <c:pt idx="116">
                  <c:v>79383668</c:v>
                </c:pt>
                <c:pt idx="117">
                  <c:v>79700942</c:v>
                </c:pt>
                <c:pt idx="118">
                  <c:v>76850301</c:v>
                </c:pt>
                <c:pt idx="119">
                  <c:v>80338186</c:v>
                </c:pt>
                <c:pt idx="120">
                  <c:v>78544812</c:v>
                </c:pt>
                <c:pt idx="121">
                  <c:v>72098209</c:v>
                </c:pt>
                <c:pt idx="122">
                  <c:v>85044451</c:v>
                </c:pt>
                <c:pt idx="123">
                  <c:v>82578227</c:v>
                </c:pt>
                <c:pt idx="124">
                  <c:v>86068406</c:v>
                </c:pt>
                <c:pt idx="125">
                  <c:v>88966376</c:v>
                </c:pt>
                <c:pt idx="126">
                  <c:v>93217210</c:v>
                </c:pt>
                <c:pt idx="127">
                  <c:v>91566659</c:v>
                </c:pt>
                <c:pt idx="128">
                  <c:v>80976841</c:v>
                </c:pt>
                <c:pt idx="129">
                  <c:v>83424583</c:v>
                </c:pt>
                <c:pt idx="130">
                  <c:v>78883064</c:v>
                </c:pt>
                <c:pt idx="131">
                  <c:v>82771309</c:v>
                </c:pt>
                <c:pt idx="132">
                  <c:v>79171671</c:v>
                </c:pt>
                <c:pt idx="133">
                  <c:v>71984116</c:v>
                </c:pt>
                <c:pt idx="134">
                  <c:v>87560258</c:v>
                </c:pt>
                <c:pt idx="135">
                  <c:v>84342083</c:v>
                </c:pt>
                <c:pt idx="136">
                  <c:v>87981183</c:v>
                </c:pt>
                <c:pt idx="137">
                  <c:v>91511206</c:v>
                </c:pt>
                <c:pt idx="138">
                  <c:v>96039732</c:v>
                </c:pt>
                <c:pt idx="139">
                  <c:v>93489252</c:v>
                </c:pt>
                <c:pt idx="140">
                  <c:v>83033652</c:v>
                </c:pt>
                <c:pt idx="141">
                  <c:v>85656790</c:v>
                </c:pt>
                <c:pt idx="142">
                  <c:v>81271498</c:v>
                </c:pt>
                <c:pt idx="143">
                  <c:v>86445681</c:v>
                </c:pt>
                <c:pt idx="144">
                  <c:v>83005579</c:v>
                </c:pt>
                <c:pt idx="145">
                  <c:v>74184348</c:v>
                </c:pt>
                <c:pt idx="146">
                  <c:v>89931770</c:v>
                </c:pt>
                <c:pt idx="147">
                  <c:v>88313797</c:v>
                </c:pt>
                <c:pt idx="148">
                  <c:v>92458022</c:v>
                </c:pt>
                <c:pt idx="149">
                  <c:v>95395918</c:v>
                </c:pt>
                <c:pt idx="150">
                  <c:v>100673122</c:v>
                </c:pt>
                <c:pt idx="151">
                  <c:v>98295526</c:v>
                </c:pt>
                <c:pt idx="152">
                  <c:v>87022387</c:v>
                </c:pt>
                <c:pt idx="153">
                  <c:v>89226582</c:v>
                </c:pt>
                <c:pt idx="154">
                  <c:v>84646398</c:v>
                </c:pt>
                <c:pt idx="155">
                  <c:v>89952725</c:v>
                </c:pt>
                <c:pt idx="156">
                  <c:v>86004190</c:v>
                </c:pt>
                <c:pt idx="157">
                  <c:v>81665748</c:v>
                </c:pt>
                <c:pt idx="158">
                  <c:v>93844807</c:v>
                </c:pt>
                <c:pt idx="159">
                  <c:v>91332760</c:v>
                </c:pt>
                <c:pt idx="160">
                  <c:v>96090546</c:v>
                </c:pt>
                <c:pt idx="161">
                  <c:v>99630870</c:v>
                </c:pt>
                <c:pt idx="162">
                  <c:v>104164959</c:v>
                </c:pt>
                <c:pt idx="163">
                  <c:v>101606340</c:v>
                </c:pt>
                <c:pt idx="164">
                  <c:v>90213136</c:v>
                </c:pt>
                <c:pt idx="165">
                  <c:v>91941286</c:v>
                </c:pt>
                <c:pt idx="166">
                  <c:v>86737237</c:v>
                </c:pt>
                <c:pt idx="167">
                  <c:v>92816388</c:v>
                </c:pt>
                <c:pt idx="168">
                  <c:v>89795289</c:v>
                </c:pt>
                <c:pt idx="169">
                  <c:v>81222166</c:v>
                </c:pt>
                <c:pt idx="170">
                  <c:v>96600605</c:v>
                </c:pt>
                <c:pt idx="171">
                  <c:v>94618593</c:v>
                </c:pt>
                <c:pt idx="172">
                  <c:v>99290430</c:v>
                </c:pt>
                <c:pt idx="173">
                  <c:v>103568236</c:v>
                </c:pt>
                <c:pt idx="174">
                  <c:v>108487314</c:v>
                </c:pt>
                <c:pt idx="175">
                  <c:v>105638582</c:v>
                </c:pt>
                <c:pt idx="176">
                  <c:v>91268280</c:v>
                </c:pt>
                <c:pt idx="177">
                  <c:v>96307015</c:v>
                </c:pt>
                <c:pt idx="178">
                  <c:v>90184775</c:v>
                </c:pt>
                <c:pt idx="179">
                  <c:v>96168244</c:v>
                </c:pt>
                <c:pt idx="180">
                  <c:v>92947344</c:v>
                </c:pt>
                <c:pt idx="181">
                  <c:v>85051909</c:v>
                </c:pt>
                <c:pt idx="182">
                  <c:v>100567909</c:v>
                </c:pt>
                <c:pt idx="183">
                  <c:v>99412671</c:v>
                </c:pt>
                <c:pt idx="184">
                  <c:v>104444022</c:v>
                </c:pt>
                <c:pt idx="185">
                  <c:v>107809753</c:v>
                </c:pt>
                <c:pt idx="186">
                  <c:v>112578593</c:v>
                </c:pt>
                <c:pt idx="187">
                  <c:v>109960864</c:v>
                </c:pt>
                <c:pt idx="188">
                  <c:v>98009918</c:v>
                </c:pt>
                <c:pt idx="189">
                  <c:v>101124339</c:v>
                </c:pt>
                <c:pt idx="190">
                  <c:v>94787234</c:v>
                </c:pt>
                <c:pt idx="191">
                  <c:v>100341922</c:v>
                </c:pt>
                <c:pt idx="192">
                  <c:v>96903359</c:v>
                </c:pt>
                <c:pt idx="193">
                  <c:v>87838108</c:v>
                </c:pt>
                <c:pt idx="194">
                  <c:v>105153015</c:v>
                </c:pt>
                <c:pt idx="195">
                  <c:v>101760222</c:v>
                </c:pt>
                <c:pt idx="196">
                  <c:v>107339395</c:v>
                </c:pt>
                <c:pt idx="197">
                  <c:v>110009983</c:v>
                </c:pt>
                <c:pt idx="198">
                  <c:v>114833182</c:v>
                </c:pt>
                <c:pt idx="199">
                  <c:v>113033164</c:v>
                </c:pt>
                <c:pt idx="200">
                  <c:v>101022100</c:v>
                </c:pt>
                <c:pt idx="201">
                  <c:v>104382246</c:v>
                </c:pt>
                <c:pt idx="202">
                  <c:v>98465127</c:v>
                </c:pt>
                <c:pt idx="203">
                  <c:v>105292875</c:v>
                </c:pt>
                <c:pt idx="204">
                  <c:v>101149378</c:v>
                </c:pt>
                <c:pt idx="205">
                  <c:v>92814125</c:v>
                </c:pt>
                <c:pt idx="206">
                  <c:v>82498651</c:v>
                </c:pt>
                <c:pt idx="207">
                  <c:v>21030499</c:v>
                </c:pt>
                <c:pt idx="208">
                  <c:v>23866380</c:v>
                </c:pt>
                <c:pt idx="209">
                  <c:v>27521340</c:v>
                </c:pt>
                <c:pt idx="210">
                  <c:v>45793931</c:v>
                </c:pt>
                <c:pt idx="211">
                  <c:v>49979942</c:v>
                </c:pt>
                <c:pt idx="212">
                  <c:v>43165905</c:v>
                </c:pt>
                <c:pt idx="213">
                  <c:v>49271621</c:v>
                </c:pt>
                <c:pt idx="214">
                  <c:v>53674509</c:v>
                </c:pt>
                <c:pt idx="215">
                  <c:v>57387103</c:v>
                </c:pt>
                <c:pt idx="216">
                  <c:v>55241945</c:v>
                </c:pt>
                <c:pt idx="217">
                  <c:v>48894173</c:v>
                </c:pt>
                <c:pt idx="218">
                  <c:v>67259515</c:v>
                </c:pt>
                <c:pt idx="219">
                  <c:v>68916725</c:v>
                </c:pt>
                <c:pt idx="220">
                  <c:v>76718359</c:v>
                </c:pt>
                <c:pt idx="221">
                  <c:v>84559672</c:v>
                </c:pt>
                <c:pt idx="222">
                  <c:v>92551868</c:v>
                </c:pt>
                <c:pt idx="223">
                  <c:v>91174089</c:v>
                </c:pt>
                <c:pt idx="224">
                  <c:v>83937590</c:v>
                </c:pt>
                <c:pt idx="225">
                  <c:v>87171954</c:v>
                </c:pt>
                <c:pt idx="226">
                  <c:v>86145540</c:v>
                </c:pt>
                <c:pt idx="227">
                  <c:v>90124701</c:v>
                </c:pt>
                <c:pt idx="228">
                  <c:v>85200910</c:v>
                </c:pt>
                <c:pt idx="229">
                  <c:v>79148105</c:v>
                </c:pt>
                <c:pt idx="230">
                  <c:v>94020835</c:v>
                </c:pt>
                <c:pt idx="231">
                  <c:v>92444015</c:v>
                </c:pt>
                <c:pt idx="232">
                  <c:v>97237814</c:v>
                </c:pt>
                <c:pt idx="233">
                  <c:v>98299154</c:v>
                </c:pt>
                <c:pt idx="234">
                  <c:v>104620153</c:v>
                </c:pt>
                <c:pt idx="235">
                  <c:v>103082546</c:v>
                </c:pt>
                <c:pt idx="236">
                  <c:v>94984116</c:v>
                </c:pt>
                <c:pt idx="237">
                  <c:v>98098981</c:v>
                </c:pt>
                <c:pt idx="238">
                  <c:v>94867498</c:v>
                </c:pt>
                <c:pt idx="239">
                  <c:v>98645259</c:v>
                </c:pt>
                <c:pt idx="240">
                  <c:v>98932209</c:v>
                </c:pt>
                <c:pt idx="241">
                  <c:v>91249104</c:v>
                </c:pt>
                <c:pt idx="242">
                  <c:v>106763461</c:v>
                </c:pt>
                <c:pt idx="243">
                  <c:v>104324115</c:v>
                </c:pt>
                <c:pt idx="244">
                  <c:v>109772094</c:v>
                </c:pt>
                <c:pt idx="245">
                  <c:v>111469028</c:v>
                </c:pt>
                <c:pt idx="246">
                  <c:v>117312202</c:v>
                </c:pt>
                <c:pt idx="247">
                  <c:v>116906192</c:v>
                </c:pt>
                <c:pt idx="248">
                  <c:v>106980046</c:v>
                </c:pt>
              </c:numCache>
            </c:numRef>
          </c:val>
          <c:smooth val="0"/>
          <c:extLst>
            <c:ext xmlns:c16="http://schemas.microsoft.com/office/drawing/2014/chart" uri="{C3380CC4-5D6E-409C-BE32-E72D297353CC}">
              <c16:uniqueId val="{00000000-F3AB-4AAC-B812-96E844185C3E}"/>
            </c:ext>
          </c:extLst>
        </c:ser>
        <c:ser>
          <c:idx val="1"/>
          <c:order val="1"/>
          <c:tx>
            <c:strRef>
              <c:f>'3.Future trends'!$I$36</c:f>
              <c:strCache>
                <c:ptCount val="1"/>
                <c:pt idx="0">
                  <c:v>Forecast(ASM)</c:v>
                </c:pt>
              </c:strCache>
            </c:strRef>
          </c:tx>
          <c:spPr>
            <a:ln w="15875" cap="rnd">
              <a:solidFill>
                <a:schemeClr val="accent2"/>
              </a:solidFill>
              <a:prstDash val="solid"/>
              <a:round/>
            </a:ln>
            <a:effectLst>
              <a:outerShdw blurRad="57150" dist="19050" dir="5400000" algn="ctr" rotWithShape="0">
                <a:srgbClr val="000000">
                  <a:alpha val="63000"/>
                </a:srgbClr>
              </a:outerShdw>
            </a:effectLst>
          </c:spPr>
          <c:marker>
            <c:symbol val="none"/>
          </c:marker>
          <c:cat>
            <c:numRef>
              <c:f>'3.Future trends'!$G$37:$G$336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trends'!$I$37:$I$336</c:f>
              <c:numCache>
                <c:formatCode>General</c:formatCode>
                <c:ptCount val="300"/>
                <c:pt idx="248" formatCode="#,##0">
                  <c:v>106980046</c:v>
                </c:pt>
                <c:pt idx="249" formatCode="#,##0">
                  <c:v>107004589.54427682</c:v>
                </c:pt>
                <c:pt idx="250" formatCode="#,##0">
                  <c:v>110361228.0199886</c:v>
                </c:pt>
                <c:pt idx="251" formatCode="#,##0">
                  <c:v>109489260.18196365</c:v>
                </c:pt>
                <c:pt idx="252" formatCode="#,##0">
                  <c:v>107198645.18045498</c:v>
                </c:pt>
                <c:pt idx="253" formatCode="#,##0">
                  <c:v>107223188.7247318</c:v>
                </c:pt>
                <c:pt idx="254" formatCode="#,##0">
                  <c:v>110579827.20044358</c:v>
                </c:pt>
                <c:pt idx="255" formatCode="#,##0">
                  <c:v>109707859.36241862</c:v>
                </c:pt>
                <c:pt idx="256" formatCode="#,##0">
                  <c:v>107417244.36090997</c:v>
                </c:pt>
                <c:pt idx="257" formatCode="#,##0">
                  <c:v>107441787.90518679</c:v>
                </c:pt>
                <c:pt idx="258" formatCode="#,##0">
                  <c:v>110798426.38089857</c:v>
                </c:pt>
                <c:pt idx="259" formatCode="#,##0">
                  <c:v>109926458.54287361</c:v>
                </c:pt>
                <c:pt idx="260" formatCode="#,##0">
                  <c:v>107635843.54136494</c:v>
                </c:pt>
                <c:pt idx="261" formatCode="#,##0">
                  <c:v>107660387.08564177</c:v>
                </c:pt>
                <c:pt idx="262" formatCode="#,##0">
                  <c:v>111017025.56135355</c:v>
                </c:pt>
                <c:pt idx="263" formatCode="#,##0">
                  <c:v>110145057.72332859</c:v>
                </c:pt>
                <c:pt idx="264" formatCode="#,##0">
                  <c:v>107854442.72181992</c:v>
                </c:pt>
                <c:pt idx="265" formatCode="#,##0">
                  <c:v>107878986.26609674</c:v>
                </c:pt>
                <c:pt idx="266" formatCode="#,##0">
                  <c:v>111235624.74180853</c:v>
                </c:pt>
                <c:pt idx="267" formatCode="#,##0">
                  <c:v>110363656.90378357</c:v>
                </c:pt>
                <c:pt idx="268" formatCode="#,##0">
                  <c:v>108073041.90227491</c:v>
                </c:pt>
                <c:pt idx="269" formatCode="#,##0">
                  <c:v>108097585.44655173</c:v>
                </c:pt>
                <c:pt idx="270" formatCode="#,##0">
                  <c:v>111454223.9222635</c:v>
                </c:pt>
                <c:pt idx="271" formatCode="#,##0">
                  <c:v>110582256.08423856</c:v>
                </c:pt>
                <c:pt idx="272" formatCode="#,##0">
                  <c:v>108291641.08272989</c:v>
                </c:pt>
                <c:pt idx="273" formatCode="#,##0">
                  <c:v>108316184.62700671</c:v>
                </c:pt>
                <c:pt idx="274" formatCode="#,##0">
                  <c:v>111672823.10271849</c:v>
                </c:pt>
                <c:pt idx="275" formatCode="#,##0">
                  <c:v>110800855.26469353</c:v>
                </c:pt>
                <c:pt idx="276" formatCode="#,##0">
                  <c:v>108510240.26318488</c:v>
                </c:pt>
                <c:pt idx="277" formatCode="#,##0">
                  <c:v>108534783.80746169</c:v>
                </c:pt>
                <c:pt idx="278" formatCode="#,##0">
                  <c:v>111891422.28317347</c:v>
                </c:pt>
                <c:pt idx="279" formatCode="#,##0">
                  <c:v>111019454.44514851</c:v>
                </c:pt>
                <c:pt idx="280" formatCode="#,##0">
                  <c:v>108728839.44363984</c:v>
                </c:pt>
                <c:pt idx="281" formatCode="#,##0">
                  <c:v>108753382.98791668</c:v>
                </c:pt>
                <c:pt idx="282" formatCode="#,##0">
                  <c:v>112110021.46362846</c:v>
                </c:pt>
                <c:pt idx="283" formatCode="#,##0">
                  <c:v>111238053.6256035</c:v>
                </c:pt>
                <c:pt idx="284" formatCode="#,##0">
                  <c:v>108947438.62409483</c:v>
                </c:pt>
                <c:pt idx="285" formatCode="#,##0">
                  <c:v>108971982.16837165</c:v>
                </c:pt>
                <c:pt idx="286" formatCode="#,##0">
                  <c:v>112328620.64408344</c:v>
                </c:pt>
                <c:pt idx="287" formatCode="#,##0">
                  <c:v>111456652.80605848</c:v>
                </c:pt>
                <c:pt idx="288" formatCode="#,##0">
                  <c:v>109166037.80454981</c:v>
                </c:pt>
                <c:pt idx="289" formatCode="#,##0">
                  <c:v>109190581.34882663</c:v>
                </c:pt>
                <c:pt idx="290" formatCode="#,##0">
                  <c:v>112547219.82453841</c:v>
                </c:pt>
                <c:pt idx="291" formatCode="#,##0">
                  <c:v>111675251.98651347</c:v>
                </c:pt>
                <c:pt idx="292" formatCode="#,##0">
                  <c:v>109384636.9850048</c:v>
                </c:pt>
                <c:pt idx="293" formatCode="#,##0">
                  <c:v>109409180.52928162</c:v>
                </c:pt>
                <c:pt idx="294" formatCode="#,##0">
                  <c:v>112765819.00499339</c:v>
                </c:pt>
                <c:pt idx="295" formatCode="#,##0">
                  <c:v>111893851.16696844</c:v>
                </c:pt>
                <c:pt idx="296" formatCode="#,##0">
                  <c:v>109603236.16545978</c:v>
                </c:pt>
                <c:pt idx="297" formatCode="#,##0">
                  <c:v>109627779.7097366</c:v>
                </c:pt>
                <c:pt idx="298" formatCode="#,##0">
                  <c:v>112984418.18544838</c:v>
                </c:pt>
                <c:pt idx="299" formatCode="#,##0">
                  <c:v>112112450.34742342</c:v>
                </c:pt>
              </c:numCache>
            </c:numRef>
          </c:val>
          <c:smooth val="0"/>
          <c:extLst>
            <c:ext xmlns:c16="http://schemas.microsoft.com/office/drawing/2014/chart" uri="{C3380CC4-5D6E-409C-BE32-E72D297353CC}">
              <c16:uniqueId val="{00000001-F3AB-4AAC-B812-96E844185C3E}"/>
            </c:ext>
          </c:extLst>
        </c:ser>
        <c:ser>
          <c:idx val="2"/>
          <c:order val="2"/>
          <c:tx>
            <c:strRef>
              <c:f>'3.Future trends'!$J$36</c:f>
              <c:strCache>
                <c:ptCount val="1"/>
                <c:pt idx="0">
                  <c:v>Lower Confidence Bound(ASM)</c:v>
                </c:pt>
              </c:strCache>
            </c:strRef>
          </c:tx>
          <c:spPr>
            <a:ln w="15875" cap="rnd">
              <a:solidFill>
                <a:schemeClr val="accent3"/>
              </a:solidFill>
              <a:prstDash val="sysDot"/>
              <a:round/>
            </a:ln>
            <a:effectLst>
              <a:outerShdw blurRad="57150" dist="19050" dir="5400000" algn="ctr" rotWithShape="0">
                <a:srgbClr val="000000">
                  <a:alpha val="63000"/>
                </a:srgbClr>
              </a:outerShdw>
            </a:effectLst>
          </c:spPr>
          <c:marker>
            <c:symbol val="none"/>
          </c:marker>
          <c:cat>
            <c:numRef>
              <c:f>'3.Future trends'!$G$37:$G$336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trends'!$J$37:$J$336</c:f>
              <c:numCache>
                <c:formatCode>General</c:formatCode>
                <c:ptCount val="300"/>
                <c:pt idx="248" formatCode="#,##0">
                  <c:v>106980046</c:v>
                </c:pt>
                <c:pt idx="249" formatCode="#,##0">
                  <c:v>85961561.963587925</c:v>
                </c:pt>
                <c:pt idx="250" formatCode="#,##0">
                  <c:v>89149177.758873373</c:v>
                </c:pt>
                <c:pt idx="251" formatCode="#,##0">
                  <c:v>88106882.879708111</c:v>
                </c:pt>
                <c:pt idx="252" formatCode="#,##0">
                  <c:v>85644646.854681253</c:v>
                </c:pt>
                <c:pt idx="253" formatCode="#,##0">
                  <c:v>85493626.160244316</c:v>
                </c:pt>
                <c:pt idx="254" formatCode="#,##0">
                  <c:v>88676107.546912223</c:v>
                </c:pt>
                <c:pt idx="255" formatCode="#,##0">
                  <c:v>87628719.006721288</c:v>
                </c:pt>
                <c:pt idx="256" formatCode="#,##0">
                  <c:v>85161429.67305243</c:v>
                </c:pt>
                <c:pt idx="257" formatCode="#,##0">
                  <c:v>85005400.459272921</c:v>
                </c:pt>
                <c:pt idx="258" formatCode="#,##0">
                  <c:v>88182907.907379836</c:v>
                </c:pt>
                <c:pt idx="259" formatCode="#,##0">
                  <c:v>87130584.546235129</c:v>
                </c:pt>
                <c:pt idx="260" formatCode="#,##0">
                  <c:v>84658399.088710189</c:v>
                </c:pt>
                <c:pt idx="261" formatCode="#,##0">
                  <c:v>84497518.81652537</c:v>
                </c:pt>
                <c:pt idx="262" formatCode="#,##0">
                  <c:v>87670206.092097282</c:v>
                </c:pt>
                <c:pt idx="263" formatCode="#,##0">
                  <c:v>86613099.965390742</c:v>
                </c:pt>
                <c:pt idx="264" formatCode="#,##0">
                  <c:v>84136168.715382546</c:v>
                </c:pt>
                <c:pt idx="265" formatCode="#,##0">
                  <c:v>83970587.673027858</c:v>
                </c:pt>
                <c:pt idx="266" formatCode="#,##0">
                  <c:v>87138601.591102272</c:v>
                </c:pt>
                <c:pt idx="267" formatCode="#,##0">
                  <c:v>86076857.766143158</c:v>
                </c:pt>
                <c:pt idx="268" formatCode="#,##0">
                  <c:v>83595324.039240181</c:v>
                </c:pt>
                <c:pt idx="269" formatCode="#,##0">
                  <c:v>83425185.245633513</c:v>
                </c:pt>
                <c:pt idx="270" formatCode="#,##0">
                  <c:v>86588665.58213754</c:v>
                </c:pt>
                <c:pt idx="271" formatCode="#,##0">
                  <c:v>85522422.08406955</c:v>
                </c:pt>
                <c:pt idx="272" formatCode="#,##0">
                  <c:v>83036422.157886952</c:v>
                </c:pt>
                <c:pt idx="273" formatCode="#,##0">
                  <c:v>82861861.395513803</c:v>
                </c:pt>
                <c:pt idx="274" formatCode="#,##0">
                  <c:v>86020940.922167003</c:v>
                </c:pt>
                <c:pt idx="275" formatCode="#,##0">
                  <c:v>84950328.794881985</c:v>
                </c:pt>
                <c:pt idx="276" formatCode="#,##0">
                  <c:v>82459991.994196385</c:v>
                </c:pt>
                <c:pt idx="277" formatCode="#,##0">
                  <c:v>82281137.939973861</c:v>
                </c:pt>
                <c:pt idx="278" formatCode="#,##0">
                  <c:v>85435942.552218229</c:v>
                </c:pt>
                <c:pt idx="279" formatCode="#,##0">
                  <c:v>84361086.00564076</c:v>
                </c:pt>
                <c:pt idx="280" formatCode="#,##0">
                  <c:v>81866534.867558569</c:v>
                </c:pt>
                <c:pt idx="281" formatCode="#,##0">
                  <c:v>81683509.295674562</c:v>
                </c:pt>
                <c:pt idx="282" formatCode="#,##0">
                  <c:v>84834158.208916873</c:v>
                </c:pt>
                <c:pt idx="283" formatCode="#,##0">
                  <c:v>83755174.829166919</c:v>
                </c:pt>
                <c:pt idx="284" formatCode="#,##0">
                  <c:v>81256525.326017171</c:v>
                </c:pt>
                <c:pt idx="285" formatCode="#,##0">
                  <c:v>81069443.361624852</c:v>
                </c:pt>
                <c:pt idx="286" formatCode="#,##0">
                  <c:v>84216049.355736867</c:v>
                </c:pt>
                <c:pt idx="287" formatCode="#,##0">
                  <c:v>83133050.359178305</c:v>
                </c:pt>
                <c:pt idx="288" formatCode="#,##0">
                  <c:v>80630412.161160156</c:v>
                </c:pt>
                <c:pt idx="289" formatCode="#,##0">
                  <c:v>80439382.568029344</c:v>
                </c:pt>
                <c:pt idx="290" formatCode="#,##0">
                  <c:v>83582052.264067411</c:v>
                </c:pt>
                <c:pt idx="291" formatCode="#,##0">
                  <c:v>82495142.780109286</c:v>
                </c:pt>
                <c:pt idx="292" formatCode="#,##0">
                  <c:v>79988619.543428183</c:v>
                </c:pt>
                <c:pt idx="293" formatCode="#,##0">
                  <c:v>79793745.032231838</c:v>
                </c:pt>
                <c:pt idx="294" formatCode="#,##0">
                  <c:v>82932579.188735485</c:v>
                </c:pt>
                <c:pt idx="295" formatCode="#,##0">
                  <c:v>81841858.559503213</c:v>
                </c:pt>
                <c:pt idx="296" formatCode="#,##0">
                  <c:v>79331548.228836551</c:v>
                </c:pt>
                <c:pt idx="297" formatCode="#,##0">
                  <c:v>79132925.775732428</c:v>
                </c:pt>
                <c:pt idx="298" formatCode="#,##0">
                  <c:v>82268019.594789997</c:v>
                </c:pt>
                <c:pt idx="299" formatCode="#,##0">
                  <c:v>81173581.682480663</c:v>
                </c:pt>
              </c:numCache>
            </c:numRef>
          </c:val>
          <c:smooth val="0"/>
          <c:extLst>
            <c:ext xmlns:c16="http://schemas.microsoft.com/office/drawing/2014/chart" uri="{C3380CC4-5D6E-409C-BE32-E72D297353CC}">
              <c16:uniqueId val="{00000002-F3AB-4AAC-B812-96E844185C3E}"/>
            </c:ext>
          </c:extLst>
        </c:ser>
        <c:ser>
          <c:idx val="3"/>
          <c:order val="3"/>
          <c:tx>
            <c:strRef>
              <c:f>'3.Future trends'!$K$36</c:f>
              <c:strCache>
                <c:ptCount val="1"/>
                <c:pt idx="0">
                  <c:v>Upper Confidence Bound(ASM)</c:v>
                </c:pt>
              </c:strCache>
            </c:strRef>
          </c:tx>
          <c:spPr>
            <a:ln w="15875" cap="rnd">
              <a:solidFill>
                <a:schemeClr val="accent4"/>
              </a:solidFill>
              <a:prstDash val="sysDot"/>
              <a:round/>
            </a:ln>
            <a:effectLst>
              <a:outerShdw blurRad="57150" dist="19050" dir="5400000" algn="ctr" rotWithShape="0">
                <a:srgbClr val="000000">
                  <a:alpha val="63000"/>
                </a:srgbClr>
              </a:outerShdw>
            </a:effectLst>
          </c:spPr>
          <c:marker>
            <c:symbol val="none"/>
          </c:marker>
          <c:cat>
            <c:numRef>
              <c:f>'3.Future trends'!$G$37:$G$336</c:f>
              <c:numCache>
                <c:formatCode>m/d/yyyy</c:formatCode>
                <c:ptCount val="300"/>
                <c:pt idx="0">
                  <c:v>37622</c:v>
                </c:pt>
                <c:pt idx="1">
                  <c:v>37653</c:v>
                </c:pt>
                <c:pt idx="2">
                  <c:v>37681</c:v>
                </c:pt>
                <c:pt idx="3">
                  <c:v>37712</c:v>
                </c:pt>
                <c:pt idx="4">
                  <c:v>37742</c:v>
                </c:pt>
                <c:pt idx="5">
                  <c:v>37773</c:v>
                </c:pt>
                <c:pt idx="6">
                  <c:v>37803</c:v>
                </c:pt>
                <c:pt idx="7">
                  <c:v>37834</c:v>
                </c:pt>
                <c:pt idx="8">
                  <c:v>37865</c:v>
                </c:pt>
                <c:pt idx="9">
                  <c:v>37895</c:v>
                </c:pt>
                <c:pt idx="10">
                  <c:v>37926</c:v>
                </c:pt>
                <c:pt idx="11">
                  <c:v>37956</c:v>
                </c:pt>
                <c:pt idx="12">
                  <c:v>37987</c:v>
                </c:pt>
                <c:pt idx="13">
                  <c:v>38018</c:v>
                </c:pt>
                <c:pt idx="14">
                  <c:v>38047</c:v>
                </c:pt>
                <c:pt idx="15">
                  <c:v>38078</c:v>
                </c:pt>
                <c:pt idx="16">
                  <c:v>38108</c:v>
                </c:pt>
                <c:pt idx="17">
                  <c:v>38139</c:v>
                </c:pt>
                <c:pt idx="18">
                  <c:v>38169</c:v>
                </c:pt>
                <c:pt idx="19">
                  <c:v>38200</c:v>
                </c:pt>
                <c:pt idx="20">
                  <c:v>38231</c:v>
                </c:pt>
                <c:pt idx="21">
                  <c:v>38261</c:v>
                </c:pt>
                <c:pt idx="22">
                  <c:v>38292</c:v>
                </c:pt>
                <c:pt idx="23">
                  <c:v>38322</c:v>
                </c:pt>
                <c:pt idx="24">
                  <c:v>38353</c:v>
                </c:pt>
                <c:pt idx="25">
                  <c:v>38384</c:v>
                </c:pt>
                <c:pt idx="26">
                  <c:v>38412</c:v>
                </c:pt>
                <c:pt idx="27">
                  <c:v>38443</c:v>
                </c:pt>
                <c:pt idx="28">
                  <c:v>38473</c:v>
                </c:pt>
                <c:pt idx="29">
                  <c:v>38504</c:v>
                </c:pt>
                <c:pt idx="30">
                  <c:v>38534</c:v>
                </c:pt>
                <c:pt idx="31">
                  <c:v>38565</c:v>
                </c:pt>
                <c:pt idx="32">
                  <c:v>38596</c:v>
                </c:pt>
                <c:pt idx="33">
                  <c:v>38626</c:v>
                </c:pt>
                <c:pt idx="34">
                  <c:v>38657</c:v>
                </c:pt>
                <c:pt idx="35">
                  <c:v>38687</c:v>
                </c:pt>
                <c:pt idx="36">
                  <c:v>38718</c:v>
                </c:pt>
                <c:pt idx="37">
                  <c:v>38749</c:v>
                </c:pt>
                <c:pt idx="38">
                  <c:v>38777</c:v>
                </c:pt>
                <c:pt idx="39">
                  <c:v>38808</c:v>
                </c:pt>
                <c:pt idx="40">
                  <c:v>38838</c:v>
                </c:pt>
                <c:pt idx="41">
                  <c:v>38869</c:v>
                </c:pt>
                <c:pt idx="42">
                  <c:v>38899</c:v>
                </c:pt>
                <c:pt idx="43">
                  <c:v>38930</c:v>
                </c:pt>
                <c:pt idx="44">
                  <c:v>38961</c:v>
                </c:pt>
                <c:pt idx="45">
                  <c:v>38991</c:v>
                </c:pt>
                <c:pt idx="46">
                  <c:v>39022</c:v>
                </c:pt>
                <c:pt idx="47">
                  <c:v>39052</c:v>
                </c:pt>
                <c:pt idx="48">
                  <c:v>39083</c:v>
                </c:pt>
                <c:pt idx="49">
                  <c:v>39114</c:v>
                </c:pt>
                <c:pt idx="50">
                  <c:v>39142</c:v>
                </c:pt>
                <c:pt idx="51">
                  <c:v>39173</c:v>
                </c:pt>
                <c:pt idx="52">
                  <c:v>39203</c:v>
                </c:pt>
                <c:pt idx="53">
                  <c:v>39234</c:v>
                </c:pt>
                <c:pt idx="54">
                  <c:v>39264</c:v>
                </c:pt>
                <c:pt idx="55">
                  <c:v>39295</c:v>
                </c:pt>
                <c:pt idx="56">
                  <c:v>39326</c:v>
                </c:pt>
                <c:pt idx="57">
                  <c:v>39356</c:v>
                </c:pt>
                <c:pt idx="58">
                  <c:v>39387</c:v>
                </c:pt>
                <c:pt idx="59">
                  <c:v>39417</c:v>
                </c:pt>
                <c:pt idx="60">
                  <c:v>39448</c:v>
                </c:pt>
                <c:pt idx="61">
                  <c:v>39479</c:v>
                </c:pt>
                <c:pt idx="62">
                  <c:v>39508</c:v>
                </c:pt>
                <c:pt idx="63">
                  <c:v>39539</c:v>
                </c:pt>
                <c:pt idx="64">
                  <c:v>39569</c:v>
                </c:pt>
                <c:pt idx="65">
                  <c:v>39600</c:v>
                </c:pt>
                <c:pt idx="66">
                  <c:v>39630</c:v>
                </c:pt>
                <c:pt idx="67">
                  <c:v>39661</c:v>
                </c:pt>
                <c:pt idx="68">
                  <c:v>39692</c:v>
                </c:pt>
                <c:pt idx="69">
                  <c:v>39722</c:v>
                </c:pt>
                <c:pt idx="70">
                  <c:v>39753</c:v>
                </c:pt>
                <c:pt idx="71">
                  <c:v>39783</c:v>
                </c:pt>
                <c:pt idx="72">
                  <c:v>39814</c:v>
                </c:pt>
                <c:pt idx="73">
                  <c:v>39845</c:v>
                </c:pt>
                <c:pt idx="74">
                  <c:v>39873</c:v>
                </c:pt>
                <c:pt idx="75">
                  <c:v>39904</c:v>
                </c:pt>
                <c:pt idx="76">
                  <c:v>39934</c:v>
                </c:pt>
                <c:pt idx="77">
                  <c:v>39965</c:v>
                </c:pt>
                <c:pt idx="78">
                  <c:v>39995</c:v>
                </c:pt>
                <c:pt idx="79">
                  <c:v>40026</c:v>
                </c:pt>
                <c:pt idx="80">
                  <c:v>40057</c:v>
                </c:pt>
                <c:pt idx="81">
                  <c:v>40087</c:v>
                </c:pt>
                <c:pt idx="82">
                  <c:v>40118</c:v>
                </c:pt>
                <c:pt idx="83">
                  <c:v>40148</c:v>
                </c:pt>
                <c:pt idx="84">
                  <c:v>40179</c:v>
                </c:pt>
                <c:pt idx="85">
                  <c:v>40210</c:v>
                </c:pt>
                <c:pt idx="86">
                  <c:v>40238</c:v>
                </c:pt>
                <c:pt idx="87">
                  <c:v>40269</c:v>
                </c:pt>
                <c:pt idx="88">
                  <c:v>40299</c:v>
                </c:pt>
                <c:pt idx="89">
                  <c:v>40330</c:v>
                </c:pt>
                <c:pt idx="90">
                  <c:v>40360</c:v>
                </c:pt>
                <c:pt idx="91">
                  <c:v>40391</c:v>
                </c:pt>
                <c:pt idx="92">
                  <c:v>40422</c:v>
                </c:pt>
                <c:pt idx="93">
                  <c:v>40452</c:v>
                </c:pt>
                <c:pt idx="94">
                  <c:v>40483</c:v>
                </c:pt>
                <c:pt idx="95">
                  <c:v>40513</c:v>
                </c:pt>
                <c:pt idx="96">
                  <c:v>40544</c:v>
                </c:pt>
                <c:pt idx="97">
                  <c:v>40575</c:v>
                </c:pt>
                <c:pt idx="98">
                  <c:v>40603</c:v>
                </c:pt>
                <c:pt idx="99">
                  <c:v>40634</c:v>
                </c:pt>
                <c:pt idx="100">
                  <c:v>40664</c:v>
                </c:pt>
                <c:pt idx="101">
                  <c:v>40695</c:v>
                </c:pt>
                <c:pt idx="102">
                  <c:v>40725</c:v>
                </c:pt>
                <c:pt idx="103">
                  <c:v>40756</c:v>
                </c:pt>
                <c:pt idx="104">
                  <c:v>40787</c:v>
                </c:pt>
                <c:pt idx="105">
                  <c:v>40817</c:v>
                </c:pt>
                <c:pt idx="106">
                  <c:v>40848</c:v>
                </c:pt>
                <c:pt idx="107">
                  <c:v>40878</c:v>
                </c:pt>
                <c:pt idx="108">
                  <c:v>40909</c:v>
                </c:pt>
                <c:pt idx="109">
                  <c:v>40940</c:v>
                </c:pt>
                <c:pt idx="110">
                  <c:v>40969</c:v>
                </c:pt>
                <c:pt idx="111">
                  <c:v>41000</c:v>
                </c:pt>
                <c:pt idx="112">
                  <c:v>41030</c:v>
                </c:pt>
                <c:pt idx="113">
                  <c:v>41061</c:v>
                </c:pt>
                <c:pt idx="114">
                  <c:v>41091</c:v>
                </c:pt>
                <c:pt idx="115">
                  <c:v>41122</c:v>
                </c:pt>
                <c:pt idx="116">
                  <c:v>41153</c:v>
                </c:pt>
                <c:pt idx="117">
                  <c:v>41183</c:v>
                </c:pt>
                <c:pt idx="118">
                  <c:v>41214</c:v>
                </c:pt>
                <c:pt idx="119">
                  <c:v>41244</c:v>
                </c:pt>
                <c:pt idx="120">
                  <c:v>41275</c:v>
                </c:pt>
                <c:pt idx="121">
                  <c:v>41306</c:v>
                </c:pt>
                <c:pt idx="122">
                  <c:v>41334</c:v>
                </c:pt>
                <c:pt idx="123">
                  <c:v>41365</c:v>
                </c:pt>
                <c:pt idx="124">
                  <c:v>41395</c:v>
                </c:pt>
                <c:pt idx="125">
                  <c:v>41426</c:v>
                </c:pt>
                <c:pt idx="126">
                  <c:v>41456</c:v>
                </c:pt>
                <c:pt idx="127">
                  <c:v>41487</c:v>
                </c:pt>
                <c:pt idx="128">
                  <c:v>41518</c:v>
                </c:pt>
                <c:pt idx="129">
                  <c:v>41548</c:v>
                </c:pt>
                <c:pt idx="130">
                  <c:v>41579</c:v>
                </c:pt>
                <c:pt idx="131">
                  <c:v>41609</c:v>
                </c:pt>
                <c:pt idx="132">
                  <c:v>41640</c:v>
                </c:pt>
                <c:pt idx="133">
                  <c:v>41671</c:v>
                </c:pt>
                <c:pt idx="134">
                  <c:v>41699</c:v>
                </c:pt>
                <c:pt idx="135">
                  <c:v>41730</c:v>
                </c:pt>
                <c:pt idx="136">
                  <c:v>41760</c:v>
                </c:pt>
                <c:pt idx="137">
                  <c:v>41791</c:v>
                </c:pt>
                <c:pt idx="138">
                  <c:v>41821</c:v>
                </c:pt>
                <c:pt idx="139">
                  <c:v>41852</c:v>
                </c:pt>
                <c:pt idx="140">
                  <c:v>41883</c:v>
                </c:pt>
                <c:pt idx="141">
                  <c:v>41913</c:v>
                </c:pt>
                <c:pt idx="142">
                  <c:v>41944</c:v>
                </c:pt>
                <c:pt idx="143">
                  <c:v>41974</c:v>
                </c:pt>
                <c:pt idx="144">
                  <c:v>42005</c:v>
                </c:pt>
                <c:pt idx="145">
                  <c:v>42036</c:v>
                </c:pt>
                <c:pt idx="146">
                  <c:v>42064</c:v>
                </c:pt>
                <c:pt idx="147">
                  <c:v>42095</c:v>
                </c:pt>
                <c:pt idx="148">
                  <c:v>42125</c:v>
                </c:pt>
                <c:pt idx="149">
                  <c:v>42156</c:v>
                </c:pt>
                <c:pt idx="150">
                  <c:v>42186</c:v>
                </c:pt>
                <c:pt idx="151">
                  <c:v>42217</c:v>
                </c:pt>
                <c:pt idx="152">
                  <c:v>42248</c:v>
                </c:pt>
                <c:pt idx="153">
                  <c:v>42278</c:v>
                </c:pt>
                <c:pt idx="154">
                  <c:v>42309</c:v>
                </c:pt>
                <c:pt idx="155">
                  <c:v>42339</c:v>
                </c:pt>
                <c:pt idx="156">
                  <c:v>42370</c:v>
                </c:pt>
                <c:pt idx="157">
                  <c:v>42401</c:v>
                </c:pt>
                <c:pt idx="158">
                  <c:v>42430</c:v>
                </c:pt>
                <c:pt idx="159">
                  <c:v>42461</c:v>
                </c:pt>
                <c:pt idx="160">
                  <c:v>42491</c:v>
                </c:pt>
                <c:pt idx="161">
                  <c:v>42522</c:v>
                </c:pt>
                <c:pt idx="162">
                  <c:v>42552</c:v>
                </c:pt>
                <c:pt idx="163">
                  <c:v>42583</c:v>
                </c:pt>
                <c:pt idx="164">
                  <c:v>42614</c:v>
                </c:pt>
                <c:pt idx="165">
                  <c:v>42644</c:v>
                </c:pt>
                <c:pt idx="166">
                  <c:v>42675</c:v>
                </c:pt>
                <c:pt idx="167">
                  <c:v>42705</c:v>
                </c:pt>
                <c:pt idx="168">
                  <c:v>42736</c:v>
                </c:pt>
                <c:pt idx="169">
                  <c:v>42767</c:v>
                </c:pt>
                <c:pt idx="170">
                  <c:v>42795</c:v>
                </c:pt>
                <c:pt idx="171">
                  <c:v>42826</c:v>
                </c:pt>
                <c:pt idx="172">
                  <c:v>42856</c:v>
                </c:pt>
                <c:pt idx="173">
                  <c:v>42887</c:v>
                </c:pt>
                <c:pt idx="174">
                  <c:v>42917</c:v>
                </c:pt>
                <c:pt idx="175">
                  <c:v>42948</c:v>
                </c:pt>
                <c:pt idx="176">
                  <c:v>42979</c:v>
                </c:pt>
                <c:pt idx="177">
                  <c:v>43009</c:v>
                </c:pt>
                <c:pt idx="178">
                  <c:v>43040</c:v>
                </c:pt>
                <c:pt idx="179">
                  <c:v>43070</c:v>
                </c:pt>
                <c:pt idx="180">
                  <c:v>43101</c:v>
                </c:pt>
                <c:pt idx="181">
                  <c:v>43132</c:v>
                </c:pt>
                <c:pt idx="182">
                  <c:v>43160</c:v>
                </c:pt>
                <c:pt idx="183">
                  <c:v>43191</c:v>
                </c:pt>
                <c:pt idx="184">
                  <c:v>43221</c:v>
                </c:pt>
                <c:pt idx="185">
                  <c:v>43252</c:v>
                </c:pt>
                <c:pt idx="186">
                  <c:v>43282</c:v>
                </c:pt>
                <c:pt idx="187">
                  <c:v>43313</c:v>
                </c:pt>
                <c:pt idx="188">
                  <c:v>43344</c:v>
                </c:pt>
                <c:pt idx="189">
                  <c:v>43374</c:v>
                </c:pt>
                <c:pt idx="190">
                  <c:v>43405</c:v>
                </c:pt>
                <c:pt idx="191">
                  <c:v>43435</c:v>
                </c:pt>
                <c:pt idx="192">
                  <c:v>43466</c:v>
                </c:pt>
                <c:pt idx="193">
                  <c:v>43497</c:v>
                </c:pt>
                <c:pt idx="194">
                  <c:v>43525</c:v>
                </c:pt>
                <c:pt idx="195">
                  <c:v>43556</c:v>
                </c:pt>
                <c:pt idx="196">
                  <c:v>43586</c:v>
                </c:pt>
                <c:pt idx="197">
                  <c:v>43617</c:v>
                </c:pt>
                <c:pt idx="198">
                  <c:v>43647</c:v>
                </c:pt>
                <c:pt idx="199">
                  <c:v>43678</c:v>
                </c:pt>
                <c:pt idx="200">
                  <c:v>43709</c:v>
                </c:pt>
                <c:pt idx="201">
                  <c:v>43739</c:v>
                </c:pt>
                <c:pt idx="202">
                  <c:v>43770</c:v>
                </c:pt>
                <c:pt idx="203">
                  <c:v>43800</c:v>
                </c:pt>
                <c:pt idx="204">
                  <c:v>43831</c:v>
                </c:pt>
                <c:pt idx="205">
                  <c:v>43862</c:v>
                </c:pt>
                <c:pt idx="206">
                  <c:v>43891</c:v>
                </c:pt>
                <c:pt idx="207">
                  <c:v>43922</c:v>
                </c:pt>
                <c:pt idx="208">
                  <c:v>43952</c:v>
                </c:pt>
                <c:pt idx="209">
                  <c:v>43983</c:v>
                </c:pt>
                <c:pt idx="210">
                  <c:v>44013</c:v>
                </c:pt>
                <c:pt idx="211">
                  <c:v>44044</c:v>
                </c:pt>
                <c:pt idx="212">
                  <c:v>44075</c:v>
                </c:pt>
                <c:pt idx="213">
                  <c:v>44105</c:v>
                </c:pt>
                <c:pt idx="214">
                  <c:v>44136</c:v>
                </c:pt>
                <c:pt idx="215">
                  <c:v>44166</c:v>
                </c:pt>
                <c:pt idx="216">
                  <c:v>44197</c:v>
                </c:pt>
                <c:pt idx="217">
                  <c:v>44228</c:v>
                </c:pt>
                <c:pt idx="218">
                  <c:v>44256</c:v>
                </c:pt>
                <c:pt idx="219">
                  <c:v>44287</c:v>
                </c:pt>
                <c:pt idx="220">
                  <c:v>44317</c:v>
                </c:pt>
                <c:pt idx="221">
                  <c:v>44348</c:v>
                </c:pt>
                <c:pt idx="222">
                  <c:v>44378</c:v>
                </c:pt>
                <c:pt idx="223">
                  <c:v>44409</c:v>
                </c:pt>
                <c:pt idx="224">
                  <c:v>44440</c:v>
                </c:pt>
                <c:pt idx="225">
                  <c:v>44470</c:v>
                </c:pt>
                <c:pt idx="226">
                  <c:v>44501</c:v>
                </c:pt>
                <c:pt idx="227">
                  <c:v>44531</c:v>
                </c:pt>
                <c:pt idx="228">
                  <c:v>44562</c:v>
                </c:pt>
                <c:pt idx="229">
                  <c:v>44593</c:v>
                </c:pt>
                <c:pt idx="230">
                  <c:v>44621</c:v>
                </c:pt>
                <c:pt idx="231">
                  <c:v>44652</c:v>
                </c:pt>
                <c:pt idx="232">
                  <c:v>44682</c:v>
                </c:pt>
                <c:pt idx="233">
                  <c:v>44713</c:v>
                </c:pt>
                <c:pt idx="234">
                  <c:v>44743</c:v>
                </c:pt>
                <c:pt idx="235">
                  <c:v>44774</c:v>
                </c:pt>
                <c:pt idx="236">
                  <c:v>44805</c:v>
                </c:pt>
                <c:pt idx="237">
                  <c:v>44835</c:v>
                </c:pt>
                <c:pt idx="238">
                  <c:v>44866</c:v>
                </c:pt>
                <c:pt idx="239">
                  <c:v>44896</c:v>
                </c:pt>
                <c:pt idx="240">
                  <c:v>44927</c:v>
                </c:pt>
                <c:pt idx="241">
                  <c:v>44958</c:v>
                </c:pt>
                <c:pt idx="242">
                  <c:v>44986</c:v>
                </c:pt>
                <c:pt idx="243">
                  <c:v>45017</c:v>
                </c:pt>
                <c:pt idx="244">
                  <c:v>45047</c:v>
                </c:pt>
                <c:pt idx="245">
                  <c:v>45078</c:v>
                </c:pt>
                <c:pt idx="246">
                  <c:v>45108</c:v>
                </c:pt>
                <c:pt idx="247">
                  <c:v>45139</c:v>
                </c:pt>
                <c:pt idx="248">
                  <c:v>45170</c:v>
                </c:pt>
                <c:pt idx="249">
                  <c:v>45200</c:v>
                </c:pt>
                <c:pt idx="250">
                  <c:v>45231</c:v>
                </c:pt>
                <c:pt idx="251">
                  <c:v>45261</c:v>
                </c:pt>
                <c:pt idx="252">
                  <c:v>45292</c:v>
                </c:pt>
                <c:pt idx="253">
                  <c:v>45323</c:v>
                </c:pt>
                <c:pt idx="254">
                  <c:v>45352</c:v>
                </c:pt>
                <c:pt idx="255">
                  <c:v>45383</c:v>
                </c:pt>
                <c:pt idx="256">
                  <c:v>45413</c:v>
                </c:pt>
                <c:pt idx="257">
                  <c:v>45444</c:v>
                </c:pt>
                <c:pt idx="258">
                  <c:v>45474</c:v>
                </c:pt>
                <c:pt idx="259">
                  <c:v>45505</c:v>
                </c:pt>
                <c:pt idx="260">
                  <c:v>45536</c:v>
                </c:pt>
                <c:pt idx="261">
                  <c:v>45566</c:v>
                </c:pt>
                <c:pt idx="262">
                  <c:v>45597</c:v>
                </c:pt>
                <c:pt idx="263">
                  <c:v>45627</c:v>
                </c:pt>
                <c:pt idx="264">
                  <c:v>45658</c:v>
                </c:pt>
                <c:pt idx="265">
                  <c:v>45689</c:v>
                </c:pt>
                <c:pt idx="266">
                  <c:v>45717</c:v>
                </c:pt>
                <c:pt idx="267">
                  <c:v>45748</c:v>
                </c:pt>
                <c:pt idx="268">
                  <c:v>45778</c:v>
                </c:pt>
                <c:pt idx="269">
                  <c:v>45809</c:v>
                </c:pt>
                <c:pt idx="270">
                  <c:v>45839</c:v>
                </c:pt>
                <c:pt idx="271">
                  <c:v>45870</c:v>
                </c:pt>
                <c:pt idx="272">
                  <c:v>45901</c:v>
                </c:pt>
                <c:pt idx="273">
                  <c:v>45931</c:v>
                </c:pt>
                <c:pt idx="274">
                  <c:v>45962</c:v>
                </c:pt>
                <c:pt idx="275">
                  <c:v>45992</c:v>
                </c:pt>
                <c:pt idx="276">
                  <c:v>46023</c:v>
                </c:pt>
                <c:pt idx="277">
                  <c:v>46054</c:v>
                </c:pt>
                <c:pt idx="278">
                  <c:v>46082</c:v>
                </c:pt>
                <c:pt idx="279">
                  <c:v>46113</c:v>
                </c:pt>
                <c:pt idx="280">
                  <c:v>46143</c:v>
                </c:pt>
                <c:pt idx="281">
                  <c:v>46174</c:v>
                </c:pt>
                <c:pt idx="282">
                  <c:v>46204</c:v>
                </c:pt>
                <c:pt idx="283">
                  <c:v>46235</c:v>
                </c:pt>
                <c:pt idx="284">
                  <c:v>46266</c:v>
                </c:pt>
                <c:pt idx="285">
                  <c:v>46296</c:v>
                </c:pt>
                <c:pt idx="286">
                  <c:v>46327</c:v>
                </c:pt>
                <c:pt idx="287">
                  <c:v>46357</c:v>
                </c:pt>
                <c:pt idx="288">
                  <c:v>46388</c:v>
                </c:pt>
                <c:pt idx="289">
                  <c:v>46419</c:v>
                </c:pt>
                <c:pt idx="290">
                  <c:v>46447</c:v>
                </c:pt>
                <c:pt idx="291">
                  <c:v>46478</c:v>
                </c:pt>
                <c:pt idx="292">
                  <c:v>46508</c:v>
                </c:pt>
                <c:pt idx="293">
                  <c:v>46539</c:v>
                </c:pt>
                <c:pt idx="294">
                  <c:v>46569</c:v>
                </c:pt>
                <c:pt idx="295">
                  <c:v>46600</c:v>
                </c:pt>
                <c:pt idx="296">
                  <c:v>46631</c:v>
                </c:pt>
                <c:pt idx="297">
                  <c:v>46661</c:v>
                </c:pt>
                <c:pt idx="298">
                  <c:v>46692</c:v>
                </c:pt>
                <c:pt idx="299">
                  <c:v>46722</c:v>
                </c:pt>
              </c:numCache>
            </c:numRef>
          </c:cat>
          <c:val>
            <c:numRef>
              <c:f>'3.Future trends'!$K$37:$K$336</c:f>
              <c:numCache>
                <c:formatCode>General</c:formatCode>
                <c:ptCount val="300"/>
                <c:pt idx="248" formatCode="#,##0">
                  <c:v>106980046</c:v>
                </c:pt>
                <c:pt idx="249" formatCode="#,##0">
                  <c:v>128047617.12496571</c:v>
                </c:pt>
                <c:pt idx="250" formatCode="#,##0">
                  <c:v>131573278.28110382</c:v>
                </c:pt>
                <c:pt idx="251" formatCode="#,##0">
                  <c:v>130871637.48421919</c:v>
                </c:pt>
                <c:pt idx="252" formatCode="#,##0">
                  <c:v>128752643.50622872</c:v>
                </c:pt>
                <c:pt idx="253" formatCode="#,##0">
                  <c:v>128952751.28921929</c:v>
                </c:pt>
                <c:pt idx="254" formatCode="#,##0">
                  <c:v>132483546.85397494</c:v>
                </c:pt>
                <c:pt idx="255" formatCode="#,##0">
                  <c:v>131786999.71811596</c:v>
                </c:pt>
                <c:pt idx="256" formatCode="#,##0">
                  <c:v>129673059.04876751</c:v>
                </c:pt>
                <c:pt idx="257" formatCode="#,##0">
                  <c:v>129878175.35110065</c:v>
                </c:pt>
                <c:pt idx="258" formatCode="#,##0">
                  <c:v>133413944.85441729</c:v>
                </c:pt>
                <c:pt idx="259" formatCode="#,##0">
                  <c:v>132722332.53951208</c:v>
                </c:pt>
                <c:pt idx="260" formatCode="#,##0">
                  <c:v>130613287.99401969</c:v>
                </c:pt>
                <c:pt idx="261" formatCode="#,##0">
                  <c:v>130823255.35475817</c:v>
                </c:pt>
                <c:pt idx="262" formatCode="#,##0">
                  <c:v>134363845.03060982</c:v>
                </c:pt>
                <c:pt idx="263" formatCode="#,##0">
                  <c:v>133677015.48126644</c:v>
                </c:pt>
                <c:pt idx="264" formatCode="#,##0">
                  <c:v>131572716.7282573</c:v>
                </c:pt>
                <c:pt idx="265" formatCode="#,##0">
                  <c:v>131787384.85916562</c:v>
                </c:pt>
                <c:pt idx="266" formatCode="#,##0">
                  <c:v>135332647.8925148</c:v>
                </c:pt>
                <c:pt idx="267" formatCode="#,##0">
                  <c:v>134650456.04142398</c:v>
                </c:pt>
                <c:pt idx="268" formatCode="#,##0">
                  <c:v>132550759.76530963</c:v>
                </c:pt>
                <c:pt idx="269" formatCode="#,##0">
                  <c:v>132769985.64746994</c:v>
                </c:pt>
                <c:pt idx="270" formatCode="#,##0">
                  <c:v>136319782.26238945</c:v>
                </c:pt>
                <c:pt idx="271" formatCode="#,##0">
                  <c:v>135642090.08440757</c:v>
                </c:pt>
                <c:pt idx="272" formatCode="#,##0">
                  <c:v>133546860.00757283</c:v>
                </c:pt>
                <c:pt idx="273" formatCode="#,##0">
                  <c:v>133770507.85849962</c:v>
                </c:pt>
                <c:pt idx="274" formatCode="#,##0">
                  <c:v>137324705.28326997</c:v>
                </c:pt>
                <c:pt idx="275" formatCode="#,##0">
                  <c:v>136651381.73450509</c:v>
                </c:pt>
                <c:pt idx="276" formatCode="#,##0">
                  <c:v>134560488.53217337</c:v>
                </c:pt>
                <c:pt idx="277" formatCode="#,##0">
                  <c:v>134788429.67494953</c:v>
                </c:pt>
                <c:pt idx="278" formatCode="#,##0">
                  <c:v>138346902.01412871</c:v>
                </c:pt>
                <c:pt idx="279" formatCode="#,##0">
                  <c:v>137677822.88465625</c:v>
                </c:pt>
                <c:pt idx="280" formatCode="#,##0">
                  <c:v>135591144.01972112</c:v>
                </c:pt>
                <c:pt idx="281" formatCode="#,##0">
                  <c:v>135823256.68015879</c:v>
                </c:pt>
                <c:pt idx="282" formatCode="#,##0">
                  <c:v>139385884.71834004</c:v>
                </c:pt>
                <c:pt idx="283" formatCode="#,##0">
                  <c:v>138720932.42204008</c:v>
                </c:pt>
                <c:pt idx="284" formatCode="#,##0">
                  <c:v>136638351.92217249</c:v>
                </c:pt>
                <c:pt idx="285" formatCode="#,##0">
                  <c:v>136874520.97511846</c:v>
                </c:pt>
                <c:pt idx="286" formatCode="#,##0">
                  <c:v>140441191.93243</c:v>
                </c:pt>
                <c:pt idx="287" formatCode="#,##0">
                  <c:v>139780255.25293866</c:v>
                </c:pt>
                <c:pt idx="288" formatCode="#,##0">
                  <c:v>137701663.44793946</c:v>
                </c:pt>
                <c:pt idx="289" formatCode="#,##0">
                  <c:v>137941780.12962392</c:v>
                </c:pt>
                <c:pt idx="290" formatCode="#,##0">
                  <c:v>141512387.38500941</c:v>
                </c:pt>
                <c:pt idx="291" formatCode="#,##0">
                  <c:v>140855361.19291764</c:v>
                </c:pt>
                <c:pt idx="292" formatCode="#,##0">
                  <c:v>138780654.42658141</c:v>
                </c:pt>
                <c:pt idx="293" formatCode="#,##0">
                  <c:v>139024616.02633139</c:v>
                </c:pt>
                <c:pt idx="294" formatCode="#,##0">
                  <c:v>142599058.8212513</c:v>
                </c:pt>
                <c:pt idx="295" formatCode="#,##0">
                  <c:v>141945843.77443364</c:v>
                </c:pt>
                <c:pt idx="296" formatCode="#,##0">
                  <c:v>139874924.102083</c:v>
                </c:pt>
                <c:pt idx="297" formatCode="#,##0">
                  <c:v>140122633.64374077</c:v>
                </c:pt>
                <c:pt idx="298" formatCode="#,##0">
                  <c:v>143700816.77610675</c:v>
                </c:pt>
                <c:pt idx="299" formatCode="#,##0">
                  <c:v>143051319.01236618</c:v>
                </c:pt>
              </c:numCache>
            </c:numRef>
          </c:val>
          <c:smooth val="0"/>
          <c:extLst>
            <c:ext xmlns:c16="http://schemas.microsoft.com/office/drawing/2014/chart" uri="{C3380CC4-5D6E-409C-BE32-E72D297353CC}">
              <c16:uniqueId val="{00000003-F3AB-4AAC-B812-96E844185C3E}"/>
            </c:ext>
          </c:extLst>
        </c:ser>
        <c:dLbls>
          <c:showLegendKey val="0"/>
          <c:showVal val="0"/>
          <c:showCatName val="0"/>
          <c:showSerName val="0"/>
          <c:showPercent val="0"/>
          <c:showBubbleSize val="0"/>
        </c:dLbls>
        <c:smooth val="0"/>
        <c:axId val="1752760640"/>
        <c:axId val="1832634560"/>
      </c:lineChart>
      <c:catAx>
        <c:axId val="1752760640"/>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2634560"/>
        <c:crosses val="autoZero"/>
        <c:auto val="1"/>
        <c:lblAlgn val="ctr"/>
        <c:lblOffset val="100"/>
        <c:tickLblSkip val="15"/>
        <c:noMultiLvlLbl val="0"/>
      </c:catAx>
      <c:valAx>
        <c:axId val="18326345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276064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Covid</a:t>
            </a:r>
            <a:r>
              <a:rPr lang="en-IN" baseline="0"/>
              <a:t> effect for the Domestic Flights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63401961323886"/>
          <c:y val="0.1701376146788991"/>
          <c:w val="0.84404279796162529"/>
          <c:h val="0.62769089070288242"/>
        </c:manualLayout>
      </c:layout>
      <c:barChart>
        <c:barDir val="col"/>
        <c:grouping val="clustered"/>
        <c:varyColors val="0"/>
        <c:ser>
          <c:idx val="0"/>
          <c:order val="0"/>
          <c:tx>
            <c:strRef>
              <c:f>'4.Covid impact'!$D$13:$D$14</c:f>
              <c:strCache>
                <c:ptCount val="2"/>
                <c:pt idx="1">
                  <c:v>Normal era</c:v>
                </c:pt>
              </c:strCache>
            </c:strRef>
          </c:tx>
          <c:spPr>
            <a:solidFill>
              <a:schemeClr val="accent1"/>
            </a:solidFill>
            <a:ln>
              <a:noFill/>
            </a:ln>
            <a:effectLst/>
          </c:spPr>
          <c:invertIfNegative val="0"/>
          <c:cat>
            <c:strRef>
              <c:f>'4.Covid impact'!$C$15:$C$19</c:f>
              <c:strCache>
                <c:ptCount val="5"/>
                <c:pt idx="0">
                  <c:v>Passenger</c:v>
                </c:pt>
                <c:pt idx="1">
                  <c:v>Flight</c:v>
                </c:pt>
                <c:pt idx="2">
                  <c:v>RPM</c:v>
                </c:pt>
                <c:pt idx="3">
                  <c:v>ASM</c:v>
                </c:pt>
                <c:pt idx="4">
                  <c:v>LF</c:v>
                </c:pt>
              </c:strCache>
            </c:strRef>
          </c:cat>
          <c:val>
            <c:numRef>
              <c:f>'4.Covid impact'!$D$15:$D$19</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0-DBCC-47CE-8C29-7DB3C61DED65}"/>
            </c:ext>
          </c:extLst>
        </c:ser>
        <c:ser>
          <c:idx val="1"/>
          <c:order val="1"/>
          <c:tx>
            <c:strRef>
              <c:f>'4.Covid impact'!$E$13:$E$14</c:f>
              <c:strCache>
                <c:ptCount val="2"/>
                <c:pt idx="1">
                  <c:v>Covid era</c:v>
                </c:pt>
              </c:strCache>
            </c:strRef>
          </c:tx>
          <c:spPr>
            <a:solidFill>
              <a:schemeClr val="accent2"/>
            </a:solidFill>
            <a:ln>
              <a:noFill/>
            </a:ln>
            <a:effectLst/>
          </c:spPr>
          <c:invertIfNegative val="0"/>
          <c:cat>
            <c:strRef>
              <c:f>'4.Covid impact'!$C$15:$C$19</c:f>
              <c:strCache>
                <c:ptCount val="5"/>
                <c:pt idx="0">
                  <c:v>Passenger</c:v>
                </c:pt>
                <c:pt idx="1">
                  <c:v>Flight</c:v>
                </c:pt>
                <c:pt idx="2">
                  <c:v>RPM</c:v>
                </c:pt>
                <c:pt idx="3">
                  <c:v>ASM</c:v>
                </c:pt>
                <c:pt idx="4">
                  <c:v>LF</c:v>
                </c:pt>
              </c:strCache>
            </c:strRef>
          </c:cat>
          <c:val>
            <c:numRef>
              <c:f>'4.Covid impact'!$E$15:$E$19</c:f>
              <c:numCache>
                <c:formatCode>0%</c:formatCode>
                <c:ptCount val="5"/>
                <c:pt idx="0">
                  <c:v>0.60549012944230651</c:v>
                </c:pt>
                <c:pt idx="1">
                  <c:v>0.68803843336002812</c:v>
                </c:pt>
                <c:pt idx="2">
                  <c:v>0.62522151350112309</c:v>
                </c:pt>
                <c:pt idx="3">
                  <c:v>0.80408208385239266</c:v>
                </c:pt>
                <c:pt idx="4">
                  <c:v>0.64642901502920092</c:v>
                </c:pt>
              </c:numCache>
            </c:numRef>
          </c:val>
          <c:extLst>
            <c:ext xmlns:c16="http://schemas.microsoft.com/office/drawing/2014/chart" uri="{C3380CC4-5D6E-409C-BE32-E72D297353CC}">
              <c16:uniqueId val="{00000001-DBCC-47CE-8C29-7DB3C61DED65}"/>
            </c:ext>
          </c:extLst>
        </c:ser>
        <c:dLbls>
          <c:showLegendKey val="0"/>
          <c:showVal val="0"/>
          <c:showCatName val="0"/>
          <c:showSerName val="0"/>
          <c:showPercent val="0"/>
          <c:showBubbleSize val="0"/>
        </c:dLbls>
        <c:gapWidth val="219"/>
        <c:overlap val="-27"/>
        <c:axId val="388048143"/>
        <c:axId val="395282127"/>
      </c:barChart>
      <c:catAx>
        <c:axId val="38804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82127"/>
        <c:crosses val="autoZero"/>
        <c:auto val="1"/>
        <c:lblAlgn val="ctr"/>
        <c:lblOffset val="100"/>
        <c:noMultiLvlLbl val="0"/>
      </c:catAx>
      <c:valAx>
        <c:axId val="395282127"/>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048143"/>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 effect for the International Flights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75986433484579"/>
          <c:y val="0.1711455349081403"/>
          <c:w val="0.84782118477599222"/>
          <c:h val="0.64855693157891869"/>
        </c:manualLayout>
      </c:layout>
      <c:barChart>
        <c:barDir val="col"/>
        <c:grouping val="clustered"/>
        <c:varyColors val="0"/>
        <c:ser>
          <c:idx val="0"/>
          <c:order val="0"/>
          <c:tx>
            <c:strRef>
              <c:f>'4.Covid impact'!$J$14</c:f>
              <c:strCache>
                <c:ptCount val="1"/>
                <c:pt idx="0">
                  <c:v>Normal era</c:v>
                </c:pt>
              </c:strCache>
            </c:strRef>
          </c:tx>
          <c:spPr>
            <a:solidFill>
              <a:schemeClr val="accent1"/>
            </a:solidFill>
            <a:ln>
              <a:noFill/>
            </a:ln>
            <a:effectLst/>
          </c:spPr>
          <c:invertIfNegative val="0"/>
          <c:cat>
            <c:strRef>
              <c:f>'4.Covid impact'!$I$15:$I$19</c:f>
              <c:strCache>
                <c:ptCount val="5"/>
                <c:pt idx="0">
                  <c:v>Passenger</c:v>
                </c:pt>
                <c:pt idx="1">
                  <c:v>Flight</c:v>
                </c:pt>
                <c:pt idx="2">
                  <c:v>RPM</c:v>
                </c:pt>
                <c:pt idx="3">
                  <c:v>ASM</c:v>
                </c:pt>
                <c:pt idx="4">
                  <c:v>LF</c:v>
                </c:pt>
              </c:strCache>
            </c:strRef>
          </c:cat>
          <c:val>
            <c:numRef>
              <c:f>'4.Covid impact'!$J$15:$J$19</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0-D625-4B72-BFEC-C6AD46F4339C}"/>
            </c:ext>
          </c:extLst>
        </c:ser>
        <c:ser>
          <c:idx val="1"/>
          <c:order val="1"/>
          <c:tx>
            <c:strRef>
              <c:f>'4.Covid impact'!$K$14</c:f>
              <c:strCache>
                <c:ptCount val="1"/>
                <c:pt idx="0">
                  <c:v>Covid era</c:v>
                </c:pt>
              </c:strCache>
            </c:strRef>
          </c:tx>
          <c:spPr>
            <a:solidFill>
              <a:schemeClr val="accent3"/>
            </a:solidFill>
            <a:ln>
              <a:noFill/>
            </a:ln>
            <a:effectLst/>
          </c:spPr>
          <c:invertIfNegative val="0"/>
          <c:cat>
            <c:strRef>
              <c:f>'4.Covid impact'!$I$15:$I$19</c:f>
              <c:strCache>
                <c:ptCount val="5"/>
                <c:pt idx="0">
                  <c:v>Passenger</c:v>
                </c:pt>
                <c:pt idx="1">
                  <c:v>Flight</c:v>
                </c:pt>
                <c:pt idx="2">
                  <c:v>RPM</c:v>
                </c:pt>
                <c:pt idx="3">
                  <c:v>ASM</c:v>
                </c:pt>
                <c:pt idx="4">
                  <c:v>LF</c:v>
                </c:pt>
              </c:strCache>
            </c:strRef>
          </c:cat>
          <c:val>
            <c:numRef>
              <c:f>'4.Covid impact'!$K$15:$K$19</c:f>
              <c:numCache>
                <c:formatCode>0%</c:formatCode>
                <c:ptCount val="5"/>
                <c:pt idx="0">
                  <c:v>0.59201751016726589</c:v>
                </c:pt>
                <c:pt idx="1">
                  <c:v>0.59934834388110925</c:v>
                </c:pt>
                <c:pt idx="2">
                  <c:v>0.54731568399183117</c:v>
                </c:pt>
                <c:pt idx="3">
                  <c:v>0.6071353087773208</c:v>
                </c:pt>
                <c:pt idx="4">
                  <c:v>0.68511776416402836</c:v>
                </c:pt>
              </c:numCache>
            </c:numRef>
          </c:val>
          <c:extLst>
            <c:ext xmlns:c16="http://schemas.microsoft.com/office/drawing/2014/chart" uri="{C3380CC4-5D6E-409C-BE32-E72D297353CC}">
              <c16:uniqueId val="{00000001-D625-4B72-BFEC-C6AD46F4339C}"/>
            </c:ext>
          </c:extLst>
        </c:ser>
        <c:dLbls>
          <c:showLegendKey val="0"/>
          <c:showVal val="0"/>
          <c:showCatName val="0"/>
          <c:showSerName val="0"/>
          <c:showPercent val="0"/>
          <c:showBubbleSize val="0"/>
        </c:dLbls>
        <c:gapWidth val="219"/>
        <c:overlap val="-27"/>
        <c:axId val="1887452591"/>
        <c:axId val="390681359"/>
      </c:barChart>
      <c:catAx>
        <c:axId val="188745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81359"/>
        <c:crosses val="autoZero"/>
        <c:auto val="1"/>
        <c:lblAlgn val="ctr"/>
        <c:lblOffset val="100"/>
        <c:noMultiLvlLbl val="0"/>
      </c:catAx>
      <c:valAx>
        <c:axId val="390681359"/>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2591"/>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'11.Variation of ASM'!$E$5:$E$6</c:f>
              <c:strCache>
                <c:ptCount val="2"/>
                <c:pt idx="0">
                  <c:v>Domestic</c:v>
                </c:pt>
                <c:pt idx="1">
                  <c:v>International</c:v>
                </c:pt>
              </c:strCache>
            </c:strRef>
          </c:cat>
          <c:val>
            <c:numRef>
              <c:f>'11.Variation of ASM'!$F$5:$F$6</c:f>
              <c:numCache>
                <c:formatCode>General</c:formatCode>
                <c:ptCount val="2"/>
                <c:pt idx="0">
                  <c:v>61318217.148594379</c:v>
                </c:pt>
                <c:pt idx="1">
                  <c:v>24139025.365461849</c:v>
                </c:pt>
              </c:numCache>
            </c:numRef>
          </c:val>
          <c:extLst>
            <c:ext xmlns:c16="http://schemas.microsoft.com/office/drawing/2014/chart" uri="{C3380CC4-5D6E-409C-BE32-E72D297353CC}">
              <c16:uniqueId val="{00000000-21C8-47A2-8226-3B397B8B83BF}"/>
            </c:ext>
          </c:extLst>
        </c:ser>
        <c:dLbls>
          <c:dLblPos val="outEnd"/>
          <c:showLegendKey val="0"/>
          <c:showVal val="1"/>
          <c:showCatName val="0"/>
          <c:showSerName val="0"/>
          <c:showPercent val="0"/>
          <c:showBubbleSize val="0"/>
        </c:dLbls>
        <c:gapWidth val="219"/>
        <c:overlap val="-27"/>
        <c:axId val="427158255"/>
        <c:axId val="726552591"/>
      </c:barChart>
      <c:catAx>
        <c:axId val="42715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6552591"/>
        <c:crosses val="autoZero"/>
        <c:auto val="1"/>
        <c:lblAlgn val="ctr"/>
        <c:lblOffset val="100"/>
        <c:noMultiLvlLbl val="0"/>
      </c:catAx>
      <c:valAx>
        <c:axId val="726552591"/>
        <c:scaling>
          <c:orientation val="minMax"/>
        </c:scaling>
        <c:delete val="1"/>
        <c:axPos val="l"/>
        <c:numFmt formatCode="General" sourceLinked="1"/>
        <c:majorTickMark val="none"/>
        <c:minorTickMark val="none"/>
        <c:tickLblPos val="nextTo"/>
        <c:crossAx val="4271582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traffic.xlsx]12.passenger vs time !PivotD</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'12.passenger vs time '!$B$3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'12.passenger vs time '!$A$4:$A$25</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'12.passenger vs time '!$B$4:$B$25</c:f>
              <c:numCache>
                <c:formatCode>General</c:formatCode>
                <c:ptCount val="21"/>
                <c:pt idx="0">
                  <c:v>644234973</c:v>
                </c:pt>
                <c:pt idx="1">
                  <c:v>700230727</c:v>
                </c:pt>
                <c:pt idx="2">
                  <c:v>735104668</c:v>
                </c:pt>
                <c:pt idx="3">
                  <c:v>741098199</c:v>
                </c:pt>
                <c:pt idx="4">
                  <c:v>766626582</c:v>
                </c:pt>
                <c:pt idx="5">
                  <c:v>740460933</c:v>
                </c:pt>
                <c:pt idx="6">
                  <c:v>701164455</c:v>
                </c:pt>
                <c:pt idx="7">
                  <c:v>717744056</c:v>
                </c:pt>
                <c:pt idx="8">
                  <c:v>728368297</c:v>
                </c:pt>
                <c:pt idx="9">
                  <c:v>734322469</c:v>
                </c:pt>
                <c:pt idx="10">
                  <c:v>740859387</c:v>
                </c:pt>
                <c:pt idx="11">
                  <c:v>761003553</c:v>
                </c:pt>
                <c:pt idx="12">
                  <c:v>796914123</c:v>
                </c:pt>
                <c:pt idx="13">
                  <c:v>822888623</c:v>
                </c:pt>
                <c:pt idx="14">
                  <c:v>848769671</c:v>
                </c:pt>
                <c:pt idx="15">
                  <c:v>888629905</c:v>
                </c:pt>
                <c:pt idx="16">
                  <c:v>926436914</c:v>
                </c:pt>
                <c:pt idx="17">
                  <c:v>371605513</c:v>
                </c:pt>
                <c:pt idx="18">
                  <c:v>666148232</c:v>
                </c:pt>
                <c:pt idx="19">
                  <c:v>852813526</c:v>
                </c:pt>
                <c:pt idx="20">
                  <c:v>702453112</c:v>
                </c:pt>
              </c:numCache>
            </c:numRef>
          </c:val>
          <c:smooth val="0"/>
          <c:extLst>
            <c:ext xmlns:c16="http://schemas.microsoft.com/office/drawing/2014/chart" uri="{C3380CC4-5D6E-409C-BE32-E72D297353CC}">
              <c16:uniqueId val="{00000000-CB9B-4E45-BBB2-4543F87EEBC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21876223"/>
        <c:axId val="516083295"/>
      </c:lineChart>
      <c:catAx>
        <c:axId val="42187622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16083295"/>
        <c:crosses val="autoZero"/>
        <c:auto val="1"/>
        <c:lblAlgn val="ctr"/>
        <c:lblOffset val="100"/>
        <c:tickLblSkip val="4"/>
        <c:tickMarkSkip val="4"/>
        <c:noMultiLvlLbl val="0"/>
      </c:catAx>
      <c:valAx>
        <c:axId val="516083295"/>
        <c:scaling>
          <c:orientation val="minMax"/>
          <c:min val="3000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1876223"/>
        <c:crosses val="autoZero"/>
        <c:crossBetween val="between"/>
        <c:dispUnits>
          <c:builtInUnit val="billions"/>
          <c:dispUnitsLbl>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IN" sz="1100">
                <a:solidFill>
                  <a:schemeClr val="bg1"/>
                </a:solidFill>
              </a:rPr>
              <a:t>Domestic</a:t>
            </a:r>
          </a:p>
        </c:rich>
      </c:tx>
      <c:layout>
        <c:manualLayout>
          <c:xMode val="edge"/>
          <c:yMode val="edge"/>
          <c:x val="0.37187048713703358"/>
          <c:y val="0.41964227212168709"/>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22240274357466719"/>
          <c:y val="0.16884083645373513"/>
          <c:w val="0.59284682774179109"/>
          <c:h val="0.73099487226777782"/>
        </c:manualLayout>
      </c:layout>
      <c:doughnutChart>
        <c:varyColors val="1"/>
        <c:ser>
          <c:idx val="0"/>
          <c:order val="0"/>
          <c:dPt>
            <c:idx val="0"/>
            <c:bubble3D val="0"/>
            <c:spPr>
              <a:solidFill>
                <a:schemeClr val="bg1"/>
              </a:solidFill>
              <a:ln w="12700">
                <a:solidFill>
                  <a:schemeClr val="lt1"/>
                </a:solidFill>
              </a:ln>
              <a:effectLst/>
            </c:spPr>
            <c:extLst>
              <c:ext xmlns:c16="http://schemas.microsoft.com/office/drawing/2014/chart" uri="{C3380CC4-5D6E-409C-BE32-E72D297353CC}">
                <c16:uniqueId val="{00000001-F5E9-41D2-94B6-5C6F74140D84}"/>
              </c:ext>
            </c:extLst>
          </c:dPt>
          <c:dPt>
            <c:idx val="1"/>
            <c:bubble3D val="0"/>
            <c:spPr>
              <a:noFill/>
              <a:ln w="12700">
                <a:solidFill>
                  <a:schemeClr val="lt1"/>
                </a:solidFill>
              </a:ln>
              <a:effectLst/>
            </c:spPr>
            <c:extLst>
              <c:ext xmlns:c16="http://schemas.microsoft.com/office/drawing/2014/chart" uri="{C3380CC4-5D6E-409C-BE32-E72D297353CC}">
                <c16:uniqueId val="{00000003-F5E9-41D2-94B6-5C6F74140D84}"/>
              </c:ext>
            </c:extLst>
          </c:dPt>
          <c:val>
            <c:numRef>
              <c:f>'13.Domestic Load factor'!$D$9:$D$10</c:f>
              <c:numCache>
                <c:formatCode>0%</c:formatCode>
                <c:ptCount val="2"/>
                <c:pt idx="0">
                  <c:v>0.79938393574297195</c:v>
                </c:pt>
                <c:pt idx="1">
                  <c:v>0.20061606425702805</c:v>
                </c:pt>
              </c:numCache>
            </c:numRef>
          </c:val>
          <c:extLst>
            <c:ext xmlns:c16="http://schemas.microsoft.com/office/drawing/2014/chart" uri="{C3380CC4-5D6E-409C-BE32-E72D297353CC}">
              <c16:uniqueId val="{00000004-F5E9-41D2-94B6-5C6F74140D8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IN" sz="1100">
                <a:solidFill>
                  <a:schemeClr val="bg1"/>
                </a:solidFill>
              </a:rPr>
              <a:t>International</a:t>
            </a:r>
          </a:p>
        </c:rich>
      </c:tx>
      <c:layout>
        <c:manualLayout>
          <c:xMode val="edge"/>
          <c:yMode val="edge"/>
          <c:x val="0.30720662997120579"/>
          <c:y val="0.43312414311836611"/>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9377328048124615"/>
          <c:y val="0.20447534293095626"/>
          <c:w val="0.68889254072908435"/>
          <c:h val="0.68305899405456505"/>
        </c:manualLayout>
      </c:layout>
      <c:doughnutChart>
        <c:varyColors val="1"/>
        <c:ser>
          <c:idx val="0"/>
          <c:order val="0"/>
          <c:spPr>
            <a:ln w="12700"/>
          </c:spPr>
          <c:dPt>
            <c:idx val="0"/>
            <c:bubble3D val="0"/>
            <c:spPr>
              <a:solidFill>
                <a:schemeClr val="bg1"/>
              </a:solidFill>
              <a:ln w="12700">
                <a:solidFill>
                  <a:schemeClr val="lt1"/>
                </a:solidFill>
              </a:ln>
              <a:effectLst/>
            </c:spPr>
            <c:extLst>
              <c:ext xmlns:c16="http://schemas.microsoft.com/office/drawing/2014/chart" uri="{C3380CC4-5D6E-409C-BE32-E72D297353CC}">
                <c16:uniqueId val="{00000001-A7C5-413B-8262-CDBFCBE7429A}"/>
              </c:ext>
            </c:extLst>
          </c:dPt>
          <c:dPt>
            <c:idx val="1"/>
            <c:bubble3D val="0"/>
            <c:spPr>
              <a:noFill/>
              <a:ln w="12700">
                <a:solidFill>
                  <a:schemeClr val="lt1"/>
                </a:solidFill>
              </a:ln>
              <a:effectLst/>
            </c:spPr>
            <c:extLst>
              <c:ext xmlns:c16="http://schemas.microsoft.com/office/drawing/2014/chart" uri="{C3380CC4-5D6E-409C-BE32-E72D297353CC}">
                <c16:uniqueId val="{00000003-A7C5-413B-8262-CDBFCBE7429A}"/>
              </c:ext>
            </c:extLst>
          </c:dPt>
          <c:val>
            <c:numRef>
              <c:f>'14.International Load Factor'!$D$8:$D$9</c:f>
              <c:numCache>
                <c:formatCode>0%</c:formatCode>
                <c:ptCount val="2"/>
                <c:pt idx="0">
                  <c:v>0.77304939759036184</c:v>
                </c:pt>
                <c:pt idx="1">
                  <c:v>0.22695060240963816</c:v>
                </c:pt>
              </c:numCache>
            </c:numRef>
          </c:val>
          <c:extLst>
            <c:ext xmlns:c16="http://schemas.microsoft.com/office/drawing/2014/chart" uri="{C3380CC4-5D6E-409C-BE32-E72D297353CC}">
              <c16:uniqueId val="{00000004-A7C5-413B-8262-CDBFCBE7429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traffic.xlsx]Flight variation with time!PivotA</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65967920522171"/>
          <c:y val="8.6320195403712205E-2"/>
          <c:w val="0.767164065142526"/>
          <c:h val="0.64521910618296408"/>
        </c:manualLayout>
      </c:layout>
      <c:barChart>
        <c:barDir val="bar"/>
        <c:grouping val="clustered"/>
        <c:varyColors val="0"/>
        <c:ser>
          <c:idx val="0"/>
          <c:order val="0"/>
          <c:tx>
            <c:strRef>
              <c:f>'Flight variation with time'!$B$3</c:f>
              <c:strCache>
                <c:ptCount val="1"/>
                <c:pt idx="0">
                  <c:v>Total</c:v>
                </c:pt>
              </c:strCache>
            </c:strRef>
          </c:tx>
          <c:spPr>
            <a:solidFill>
              <a:schemeClr val="bg1"/>
            </a:solidFill>
            <a:ln>
              <a:noFill/>
            </a:ln>
            <a:effectLst/>
          </c:spPr>
          <c:invertIfNegative val="0"/>
          <c:cat>
            <c:strRef>
              <c:f>'Flight variation with time'!$A$4:$A$7</c:f>
              <c:strCache>
                <c:ptCount val="4"/>
                <c:pt idx="0">
                  <c:v>Qtr1</c:v>
                </c:pt>
                <c:pt idx="1">
                  <c:v>Qtr2</c:v>
                </c:pt>
                <c:pt idx="2">
                  <c:v>Qtr3</c:v>
                </c:pt>
                <c:pt idx="3">
                  <c:v>Qtr4</c:v>
                </c:pt>
              </c:strCache>
            </c:strRef>
          </c:cat>
          <c:val>
            <c:numRef>
              <c:f>'Flight variation with time'!$B$4:$B$7</c:f>
              <c:numCache>
                <c:formatCode>General</c:formatCode>
                <c:ptCount val="4"/>
                <c:pt idx="0">
                  <c:v>744815.1587301587</c:v>
                </c:pt>
                <c:pt idx="1">
                  <c:v>775337.46031746035</c:v>
                </c:pt>
                <c:pt idx="2">
                  <c:v>802661.19047619053</c:v>
                </c:pt>
                <c:pt idx="3">
                  <c:v>762716.06666666665</c:v>
                </c:pt>
              </c:numCache>
            </c:numRef>
          </c:val>
          <c:extLst>
            <c:ext xmlns:c16="http://schemas.microsoft.com/office/drawing/2014/chart" uri="{C3380CC4-5D6E-409C-BE32-E72D297353CC}">
              <c16:uniqueId val="{00000000-F466-4818-8DB0-70437F41B9EC}"/>
            </c:ext>
          </c:extLst>
        </c:ser>
        <c:dLbls>
          <c:showLegendKey val="0"/>
          <c:showVal val="0"/>
          <c:showCatName val="0"/>
          <c:showSerName val="0"/>
          <c:showPercent val="0"/>
          <c:showBubbleSize val="0"/>
        </c:dLbls>
        <c:gapWidth val="182"/>
        <c:axId val="250192672"/>
        <c:axId val="250790848"/>
      </c:barChart>
      <c:catAx>
        <c:axId val="25019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790848"/>
        <c:crosses val="autoZero"/>
        <c:auto val="1"/>
        <c:lblAlgn val="ctr"/>
        <c:lblOffset val="100"/>
        <c:noMultiLvlLbl val="0"/>
      </c:catAx>
      <c:valAx>
        <c:axId val="25079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192672"/>
        <c:crosses val="autoZero"/>
        <c:crossBetween val="between"/>
        <c:dispUnits>
          <c:builtInUnit val="millions"/>
          <c:dispUnits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7FDD06A-A972-46BF-AD93-85ABEFF7D3FE}">
          <cx:dataPt idx="0">
            <cx:spPr>
              <a:solidFill>
                <a:sysClr val="window" lastClr="FFFFFF"/>
              </a:solidFill>
            </cx:spPr>
          </cx:dataPt>
          <cx:dataPt idx="1">
            <cx:spPr>
              <a:solidFill>
                <a:sysClr val="window" lastClr="FFFFFF"/>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2"/>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11.xml"/><Relationship Id="rId18" Type="http://schemas.openxmlformats.org/officeDocument/2006/relationships/image" Target="../media/image11.sv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10.xml"/><Relationship Id="rId17" Type="http://schemas.openxmlformats.org/officeDocument/2006/relationships/image" Target="../media/image10.png"/><Relationship Id="rId2" Type="http://schemas.openxmlformats.org/officeDocument/2006/relationships/hyperlink" Target="https://commons.wikimedia.org/wiki/File:Another_Airplane!_(4676723312).jpg" TargetMode="External"/><Relationship Id="rId16" Type="http://schemas.openxmlformats.org/officeDocument/2006/relationships/image" Target="../media/image9.svg"/><Relationship Id="rId1" Type="http://schemas.openxmlformats.org/officeDocument/2006/relationships/image" Target="../media/image1.jpeg"/><Relationship Id="rId6" Type="http://schemas.openxmlformats.org/officeDocument/2006/relationships/image" Target="../media/image5.svg"/><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microsoft.com/office/2014/relationships/chartEx" Target="../charts/chartEx1.xml"/><Relationship Id="rId19" Type="http://schemas.openxmlformats.org/officeDocument/2006/relationships/chart" Target="../charts/chart13.xml"/><Relationship Id="rId4" Type="http://schemas.openxmlformats.org/officeDocument/2006/relationships/image" Target="../media/image3.svg"/><Relationship Id="rId9" Type="http://schemas.openxmlformats.org/officeDocument/2006/relationships/chart" Target="../charts/chart8.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101600</xdr:colOff>
      <xdr:row>4</xdr:row>
      <xdr:rowOff>44450</xdr:rowOff>
    </xdr:from>
    <xdr:to>
      <xdr:col>15</xdr:col>
      <xdr:colOff>501650</xdr:colOff>
      <xdr:row>14</xdr:row>
      <xdr:rowOff>133350</xdr:rowOff>
    </xdr:to>
    <xdr:sp macro="" textlink="">
      <xdr:nvSpPr>
        <xdr:cNvPr id="2" name="Rectangle: Rounded Corners 1">
          <a:extLst>
            <a:ext uri="{FF2B5EF4-FFF2-40B4-BE49-F238E27FC236}">
              <a16:creationId xmlns:a16="http://schemas.microsoft.com/office/drawing/2014/main" id="{FD494563-C2D3-64E4-C264-33619BFB8D6C}"/>
            </a:ext>
          </a:extLst>
        </xdr:cNvPr>
        <xdr:cNvSpPr/>
      </xdr:nvSpPr>
      <xdr:spPr>
        <a:xfrm>
          <a:off x="1930400" y="781050"/>
          <a:ext cx="7715250" cy="1930400"/>
        </a:xfrm>
        <a:prstGeom prst="roundRect">
          <a:avLst>
            <a:gd name="adj" fmla="val 7456"/>
          </a:avLst>
        </a:prstGeom>
        <a:solidFill>
          <a:srgbClr val="00CC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t>This dataset provides U.S. monthly airline traffic from 2003 to 2023, including number of passengers, number of flights, revenue passenger-miles (RPM), available seat-miles (ASM) and load factor.</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279400</xdr:colOff>
      <xdr:row>15</xdr:row>
      <xdr:rowOff>6350</xdr:rowOff>
    </xdr:from>
    <xdr:to>
      <xdr:col>8</xdr:col>
      <xdr:colOff>273050</xdr:colOff>
      <xdr:row>20</xdr:row>
      <xdr:rowOff>69850</xdr:rowOff>
    </xdr:to>
    <xdr:sp macro="" textlink="">
      <xdr:nvSpPr>
        <xdr:cNvPr id="3" name="Rectangle 2">
          <a:extLst>
            <a:ext uri="{FF2B5EF4-FFF2-40B4-BE49-F238E27FC236}">
              <a16:creationId xmlns:a16="http://schemas.microsoft.com/office/drawing/2014/main" id="{5978A804-3DF9-43C4-CD5E-AC88A346AD56}"/>
            </a:ext>
          </a:extLst>
        </xdr:cNvPr>
        <xdr:cNvSpPr/>
      </xdr:nvSpPr>
      <xdr:spPr>
        <a:xfrm>
          <a:off x="3048000" y="2768600"/>
          <a:ext cx="3308350" cy="984250"/>
        </a:xfrm>
        <a:prstGeom prst="rec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Hence, we can conclude</a:t>
          </a:r>
          <a:r>
            <a:rPr lang="en-IN" sz="1100" baseline="0"/>
            <a:t> that the frequency of </a:t>
          </a:r>
          <a:r>
            <a:rPr lang="en-IN" sz="1100" b="1" baseline="0"/>
            <a:t>International Passengers</a:t>
          </a:r>
          <a:r>
            <a:rPr lang="en-IN" sz="1100" baseline="0"/>
            <a:t> are maximum on the months of </a:t>
          </a:r>
          <a:r>
            <a:rPr lang="en-IN" sz="1100" b="1" baseline="0"/>
            <a:t>July, </a:t>
          </a:r>
          <a:r>
            <a:rPr lang="en-IN" sz="1100" b="0" baseline="0"/>
            <a:t>and minimum on the month of </a:t>
          </a:r>
          <a:r>
            <a:rPr lang="en-IN" sz="1100" b="1" baseline="0"/>
            <a:t>Febraury. </a:t>
          </a:r>
          <a:r>
            <a:rPr lang="en-IN" sz="1100" b="0" baseline="0"/>
            <a:t>But we see for the </a:t>
          </a:r>
          <a:r>
            <a:rPr lang="en-IN" sz="1100" b="1" baseline="0"/>
            <a:t>Domestic Paasenegers</a:t>
          </a:r>
          <a:r>
            <a:rPr lang="en-IN" sz="1100" b="0" baseline="0"/>
            <a:t>, the frequency is more or less the same. </a:t>
          </a:r>
          <a:endParaRPr lang="en-IN" sz="1100"/>
        </a:p>
      </xdr:txBody>
    </xdr:sp>
    <xdr:clientData/>
  </xdr:twoCellAnchor>
  <xdr:twoCellAnchor>
    <xdr:from>
      <xdr:col>3</xdr:col>
      <xdr:colOff>95250</xdr:colOff>
      <xdr:row>0</xdr:row>
      <xdr:rowOff>0</xdr:rowOff>
    </xdr:from>
    <xdr:to>
      <xdr:col>8</xdr:col>
      <xdr:colOff>355600</xdr:colOff>
      <xdr:row>14</xdr:row>
      <xdr:rowOff>28575</xdr:rowOff>
    </xdr:to>
    <xdr:graphicFrame macro="">
      <xdr:nvGraphicFramePr>
        <xdr:cNvPr id="4" name="Chart 3">
          <a:extLst>
            <a:ext uri="{FF2B5EF4-FFF2-40B4-BE49-F238E27FC236}">
              <a16:creationId xmlns:a16="http://schemas.microsoft.com/office/drawing/2014/main" id="{D7AF3FFD-EB7C-4E7D-EAB9-189377024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374650</xdr:colOff>
      <xdr:row>0</xdr:row>
      <xdr:rowOff>0</xdr:rowOff>
    </xdr:from>
    <xdr:to>
      <xdr:col>14</xdr:col>
      <xdr:colOff>273050</xdr:colOff>
      <xdr:row>14</xdr:row>
      <xdr:rowOff>34925</xdr:rowOff>
    </xdr:to>
    <xdr:graphicFrame macro="">
      <xdr:nvGraphicFramePr>
        <xdr:cNvPr id="5" name="Chart 4">
          <a:extLst>
            <a:ext uri="{FF2B5EF4-FFF2-40B4-BE49-F238E27FC236}">
              <a16:creationId xmlns:a16="http://schemas.microsoft.com/office/drawing/2014/main" id="{942FFBD9-FDFE-182B-E39D-45419F654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387350</xdr:colOff>
      <xdr:row>15</xdr:row>
      <xdr:rowOff>69850</xdr:rowOff>
    </xdr:from>
    <xdr:to>
      <xdr:col>14</xdr:col>
      <xdr:colOff>495300</xdr:colOff>
      <xdr:row>20</xdr:row>
      <xdr:rowOff>26641</xdr:rowOff>
    </xdr:to>
    <xdr:sp macro="" textlink="">
      <xdr:nvSpPr>
        <xdr:cNvPr id="6" name="Rectangle: Rounded Corners 5">
          <a:extLst>
            <a:ext uri="{FF2B5EF4-FFF2-40B4-BE49-F238E27FC236}">
              <a16:creationId xmlns:a16="http://schemas.microsoft.com/office/drawing/2014/main" id="{E739B9D7-50E3-71F3-D0AA-AB7520E01AE7}"/>
            </a:ext>
          </a:extLst>
        </xdr:cNvPr>
        <xdr:cNvSpPr/>
      </xdr:nvSpPr>
      <xdr:spPr>
        <a:xfrm>
          <a:off x="6470650" y="2832100"/>
          <a:ext cx="3765550" cy="877541"/>
        </a:xfrm>
        <a:prstGeom prst="roundRect">
          <a:avLst>
            <a:gd name="adj" fmla="val 14078"/>
          </a:avLst>
        </a:prstGeom>
        <a:solidFill>
          <a:schemeClr val="bg1"/>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Here we can conclude from the chart that the frequency of </a:t>
          </a:r>
          <a:r>
            <a:rPr lang="en-IN" sz="1100" b="1">
              <a:solidFill>
                <a:sysClr val="windowText" lastClr="000000"/>
              </a:solidFill>
            </a:rPr>
            <a:t>International</a:t>
          </a:r>
          <a:r>
            <a:rPr lang="en-IN" sz="1100" b="1" baseline="0">
              <a:solidFill>
                <a:sysClr val="windowText" lastClr="000000"/>
              </a:solidFill>
            </a:rPr>
            <a:t> flights</a:t>
          </a:r>
          <a:r>
            <a:rPr lang="en-IN" sz="1100" baseline="0">
              <a:solidFill>
                <a:sysClr val="windowText" lastClr="000000"/>
              </a:solidFill>
            </a:rPr>
            <a:t> is the highest in the months of </a:t>
          </a:r>
          <a:r>
            <a:rPr lang="en-IN" sz="1100" b="1" baseline="0">
              <a:solidFill>
                <a:sysClr val="windowText" lastClr="000000"/>
              </a:solidFill>
            </a:rPr>
            <a:t>July</a:t>
          </a:r>
          <a:r>
            <a:rPr lang="en-IN" sz="1100" baseline="0">
              <a:solidFill>
                <a:sysClr val="windowText" lastClr="000000"/>
              </a:solidFill>
            </a:rPr>
            <a:t> due to the high Passengers, and the minimum no, flights are seen in the month of </a:t>
          </a:r>
          <a:r>
            <a:rPr lang="en-IN" sz="1100" b="1" baseline="0">
              <a:solidFill>
                <a:sysClr val="windowText" lastClr="000000"/>
              </a:solidFill>
            </a:rPr>
            <a:t>February</a:t>
          </a:r>
          <a:r>
            <a:rPr lang="en-IN" sz="1100" baseline="0">
              <a:solidFill>
                <a:sysClr val="windowText" lastClr="000000"/>
              </a:solidFill>
            </a:rPr>
            <a:t>.</a:t>
          </a:r>
          <a:endParaRPr lang="en-IN"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49893</xdr:colOff>
      <xdr:row>0</xdr:row>
      <xdr:rowOff>12096</xdr:rowOff>
    </xdr:from>
    <xdr:to>
      <xdr:col>13</xdr:col>
      <xdr:colOff>500743</xdr:colOff>
      <xdr:row>22</xdr:row>
      <xdr:rowOff>22679</xdr:rowOff>
    </xdr:to>
    <xdr:graphicFrame macro="">
      <xdr:nvGraphicFramePr>
        <xdr:cNvPr id="4" name="Chart 3">
          <a:extLst>
            <a:ext uri="{FF2B5EF4-FFF2-40B4-BE49-F238E27FC236}">
              <a16:creationId xmlns:a16="http://schemas.microsoft.com/office/drawing/2014/main" id="{079198DB-0673-F6FF-7579-3000EA5FE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25</xdr:row>
      <xdr:rowOff>0</xdr:rowOff>
    </xdr:from>
    <xdr:to>
      <xdr:col>10</xdr:col>
      <xdr:colOff>381936</xdr:colOff>
      <xdr:row>32</xdr:row>
      <xdr:rowOff>38267</xdr:rowOff>
    </xdr:to>
    <xdr:sp macro="" textlink="">
      <xdr:nvSpPr>
        <xdr:cNvPr id="7" name="Rectangle 6">
          <a:extLst>
            <a:ext uri="{FF2B5EF4-FFF2-40B4-BE49-F238E27FC236}">
              <a16:creationId xmlns:a16="http://schemas.microsoft.com/office/drawing/2014/main" id="{CD140ABF-FD7B-4025-94CA-5FD0BC2EFCA1}"/>
            </a:ext>
          </a:extLst>
        </xdr:cNvPr>
        <xdr:cNvSpPr/>
      </xdr:nvSpPr>
      <xdr:spPr>
        <a:xfrm>
          <a:off x="3580190" y="4535714"/>
          <a:ext cx="4046794" cy="1308267"/>
        </a:xfrm>
        <a:prstGeom prst="rect">
          <a:avLst/>
        </a:prstGeom>
        <a:solidFill>
          <a:srgbClr val="7BCB9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Here we can clearly see the seasonality in both </a:t>
          </a:r>
          <a:r>
            <a:rPr lang="en-IN" sz="1200" b="1">
              <a:solidFill>
                <a:sysClr val="windowText" lastClr="000000"/>
              </a:solidFill>
            </a:rPr>
            <a:t>Revenue per mile </a:t>
          </a:r>
          <a:r>
            <a:rPr lang="en-IN" sz="1200">
              <a:solidFill>
                <a:sysClr val="windowText" lastClr="000000"/>
              </a:solidFill>
            </a:rPr>
            <a:t>and </a:t>
          </a:r>
          <a:r>
            <a:rPr lang="en-IN" sz="1200" b="1">
              <a:solidFill>
                <a:sysClr val="windowText" lastClr="000000"/>
              </a:solidFill>
            </a:rPr>
            <a:t>Availabilty of seat per mile</a:t>
          </a:r>
          <a:r>
            <a:rPr lang="en-IN" sz="1200">
              <a:solidFill>
                <a:sysClr val="windowText" lastClr="000000"/>
              </a:solidFill>
            </a:rPr>
            <a:t> for the</a:t>
          </a:r>
          <a:r>
            <a:rPr lang="en-IN" sz="1200" baseline="0">
              <a:solidFill>
                <a:sysClr val="windowText" lastClr="000000"/>
              </a:solidFill>
            </a:rPr>
            <a:t> flights. Now if we examine the Chart, we can see the pattern detroiated at the starting of the year </a:t>
          </a:r>
          <a:r>
            <a:rPr lang="en-IN" sz="1200" b="1" baseline="0">
              <a:solidFill>
                <a:sysClr val="windowText" lastClr="000000"/>
              </a:solidFill>
            </a:rPr>
            <a:t>2020</a:t>
          </a:r>
          <a:r>
            <a:rPr lang="en-IN" sz="1200" baseline="0">
              <a:solidFill>
                <a:sysClr val="windowText" lastClr="000000"/>
              </a:solidFill>
            </a:rPr>
            <a:t>, which clearly indicates the crisis of covid 19.  Again there was a instant rise and consistent pattern seen after the end of the covid era. </a:t>
          </a:r>
          <a:endParaRPr lang="en-IN"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311150</xdr:colOff>
      <xdr:row>20</xdr:row>
      <xdr:rowOff>38100</xdr:rowOff>
    </xdr:to>
    <xdr:graphicFrame macro="">
      <xdr:nvGraphicFramePr>
        <xdr:cNvPr id="3" name="Chart 2">
          <a:extLst>
            <a:ext uri="{FF2B5EF4-FFF2-40B4-BE49-F238E27FC236}">
              <a16:creationId xmlns:a16="http://schemas.microsoft.com/office/drawing/2014/main" id="{3491F06A-F45F-497B-9CAF-4ACDE6DBC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323850</xdr:colOff>
      <xdr:row>2</xdr:row>
      <xdr:rowOff>5673</xdr:rowOff>
    </xdr:from>
    <xdr:to>
      <xdr:col>20</xdr:col>
      <xdr:colOff>31250</xdr:colOff>
      <xdr:row>20</xdr:row>
      <xdr:rowOff>44564</xdr:rowOff>
    </xdr:to>
    <xdr:graphicFrame macro="">
      <xdr:nvGraphicFramePr>
        <xdr:cNvPr id="2" name="Chart 1">
          <a:extLst>
            <a:ext uri="{FF2B5EF4-FFF2-40B4-BE49-F238E27FC236}">
              <a16:creationId xmlns:a16="http://schemas.microsoft.com/office/drawing/2014/main" id="{FAB17111-9715-4971-8A9F-68D089DA2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299050</xdr:colOff>
      <xdr:row>9</xdr:row>
      <xdr:rowOff>82893</xdr:rowOff>
    </xdr:from>
    <xdr:to>
      <xdr:col>5</xdr:col>
      <xdr:colOff>581282</xdr:colOff>
      <xdr:row>24</xdr:row>
      <xdr:rowOff>89243</xdr:rowOff>
    </xdr:to>
    <xdr:graphicFrame macro="">
      <xdr:nvGraphicFramePr>
        <xdr:cNvPr id="4" name="Chart 3">
          <a:extLst>
            <a:ext uri="{FF2B5EF4-FFF2-40B4-BE49-F238E27FC236}">
              <a16:creationId xmlns:a16="http://schemas.microsoft.com/office/drawing/2014/main" id="{50204773-6A50-1A10-577F-9C2CD940E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271162</xdr:colOff>
      <xdr:row>9</xdr:row>
      <xdr:rowOff>70023</xdr:rowOff>
    </xdr:from>
    <xdr:to>
      <xdr:col>12</xdr:col>
      <xdr:colOff>532027</xdr:colOff>
      <xdr:row>24</xdr:row>
      <xdr:rowOff>60068</xdr:rowOff>
    </xdr:to>
    <xdr:graphicFrame macro="">
      <xdr:nvGraphicFramePr>
        <xdr:cNvPr id="5" name="Chart 4">
          <a:extLst>
            <a:ext uri="{FF2B5EF4-FFF2-40B4-BE49-F238E27FC236}">
              <a16:creationId xmlns:a16="http://schemas.microsoft.com/office/drawing/2014/main" id="{B24AFDED-1E8D-5C9C-69FE-0272C8B98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26</xdr:row>
      <xdr:rowOff>0</xdr:rowOff>
    </xdr:from>
    <xdr:to>
      <xdr:col>9</xdr:col>
      <xdr:colOff>473131</xdr:colOff>
      <xdr:row>34</xdr:row>
      <xdr:rowOff>123702</xdr:rowOff>
    </xdr:to>
    <xdr:sp macro="" textlink="">
      <xdr:nvSpPr>
        <xdr:cNvPr id="3" name="Rectangle 2">
          <a:extLst>
            <a:ext uri="{FF2B5EF4-FFF2-40B4-BE49-F238E27FC236}">
              <a16:creationId xmlns:a16="http://schemas.microsoft.com/office/drawing/2014/main" id="{ECF85F6A-F782-403B-B9FB-8BABA8E84954}"/>
            </a:ext>
          </a:extLst>
        </xdr:cNvPr>
        <xdr:cNvSpPr/>
      </xdr:nvSpPr>
      <xdr:spPr>
        <a:xfrm>
          <a:off x="3061026" y="4868333"/>
          <a:ext cx="3737682" cy="1621651"/>
        </a:xfrm>
        <a:prstGeom prst="rect">
          <a:avLst/>
        </a:prstGeom>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1800" b="1"/>
            <a:t>Conclusion:</a:t>
          </a:r>
        </a:p>
        <a:p>
          <a:pPr algn="l"/>
          <a:r>
            <a:rPr lang="en-IN" sz="1800" b="0"/>
            <a:t>Here</a:t>
          </a:r>
          <a:r>
            <a:rPr lang="en-IN" sz="1800" b="0" baseline="0"/>
            <a:t> we can cleraly see the drop in numbers in Different aspects during the covid era, for Domestic flight as well as International Flight. </a:t>
          </a:r>
          <a:endParaRPr lang="en-IN" sz="1800" b="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4</xdr:row>
      <xdr:rowOff>158750</xdr:rowOff>
    </xdr:from>
    <xdr:to>
      <xdr:col>8</xdr:col>
      <xdr:colOff>349250</xdr:colOff>
      <xdr:row>10</xdr:row>
      <xdr:rowOff>19050</xdr:rowOff>
    </xdr:to>
    <xdr:sp macro="" textlink="$H$6">
      <xdr:nvSpPr>
        <xdr:cNvPr id="5" name="Rectangle 4">
          <a:extLst>
            <a:ext uri="{FF2B5EF4-FFF2-40B4-BE49-F238E27FC236}">
              <a16:creationId xmlns:a16="http://schemas.microsoft.com/office/drawing/2014/main" id="{EF2BFB84-49A4-55D6-EE0F-1C7364EB2576}"/>
            </a:ext>
          </a:extLst>
        </xdr:cNvPr>
        <xdr:cNvSpPr/>
      </xdr:nvSpPr>
      <xdr:spPr>
        <a:xfrm>
          <a:off x="4775200" y="895350"/>
          <a:ext cx="1924050" cy="965200"/>
        </a:xfrm>
        <a:prstGeom prst="rect">
          <a:avLst/>
        </a:prstGeom>
        <a:gradFill flip="none" rotWithShape="1">
          <a:gsLst>
            <a:gs pos="44000">
              <a:srgbClr val="7030A0">
                <a:lumMod val="92000"/>
                <a:lumOff val="8000"/>
              </a:srgbClr>
            </a:gs>
            <a:gs pos="100000">
              <a:srgbClr val="FA1AA5"/>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0E22B93-5FB5-480A-AF6A-FCF5B149DF28}" type="TxLink">
            <a:rPr lang="en-US" sz="3600" b="0" i="0" u="none" strike="noStrike">
              <a:solidFill>
                <a:schemeClr val="bg1"/>
              </a:solidFill>
              <a:latin typeface="Calibri"/>
              <a:ea typeface="Calibri"/>
              <a:cs typeface="Calibri"/>
            </a:rPr>
            <a:pPr algn="ctr"/>
            <a:t>70.24</a:t>
          </a:fld>
          <a:endParaRPr lang="en-IN" sz="3600">
            <a:solidFill>
              <a:schemeClr val="bg1"/>
            </a:solidFill>
          </a:endParaRPr>
        </a:p>
      </xdr:txBody>
    </xdr:sp>
    <xdr:clientData/>
  </xdr:twoCellAnchor>
  <xdr:twoCellAnchor>
    <xdr:from>
      <xdr:col>6</xdr:col>
      <xdr:colOff>260350</xdr:colOff>
      <xdr:row>5</xdr:row>
      <xdr:rowOff>57150</xdr:rowOff>
    </xdr:from>
    <xdr:to>
      <xdr:col>8</xdr:col>
      <xdr:colOff>12700</xdr:colOff>
      <xdr:row>6</xdr:row>
      <xdr:rowOff>146050</xdr:rowOff>
    </xdr:to>
    <xdr:sp macro="" textlink="">
      <xdr:nvSpPr>
        <xdr:cNvPr id="7" name="Rectangle: Rounded Corners 6">
          <a:extLst>
            <a:ext uri="{FF2B5EF4-FFF2-40B4-BE49-F238E27FC236}">
              <a16:creationId xmlns:a16="http://schemas.microsoft.com/office/drawing/2014/main" id="{9B891017-4461-F6D7-95B6-0051F23FE3A5}"/>
            </a:ext>
          </a:extLst>
        </xdr:cNvPr>
        <xdr:cNvSpPr/>
      </xdr:nvSpPr>
      <xdr:spPr>
        <a:xfrm>
          <a:off x="5035550" y="977900"/>
          <a:ext cx="1327150" cy="273050"/>
        </a:xfrm>
        <a:prstGeom prst="roundRect">
          <a:avLst>
            <a:gd name="adj" fmla="val 50000"/>
          </a:avLst>
        </a:prstGeom>
        <a:solidFill>
          <a:schemeClr val="bg1">
            <a:alpha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Revenue</a:t>
          </a:r>
          <a:r>
            <a:rPr lang="en-IN" sz="1100" baseline="0"/>
            <a:t> (Millions)</a:t>
          </a:r>
          <a:endParaRPr lang="en-IN" sz="1100"/>
        </a:p>
      </xdr:txBody>
    </xdr:sp>
    <xdr:clientData/>
  </xdr:twoCellAnchor>
  <xdr:twoCellAnchor>
    <xdr:from>
      <xdr:col>6</xdr:col>
      <xdr:colOff>6350</xdr:colOff>
      <xdr:row>10</xdr:row>
      <xdr:rowOff>63500</xdr:rowOff>
    </xdr:from>
    <xdr:to>
      <xdr:col>8</xdr:col>
      <xdr:colOff>355600</xdr:colOff>
      <xdr:row>15</xdr:row>
      <xdr:rowOff>107950</xdr:rowOff>
    </xdr:to>
    <xdr:sp macro="" textlink="$H$8">
      <xdr:nvSpPr>
        <xdr:cNvPr id="8" name="Rectangle 7">
          <a:extLst>
            <a:ext uri="{FF2B5EF4-FFF2-40B4-BE49-F238E27FC236}">
              <a16:creationId xmlns:a16="http://schemas.microsoft.com/office/drawing/2014/main" id="{C44F7560-6F5E-4ECD-84E6-BF006C40F0D8}"/>
            </a:ext>
          </a:extLst>
        </xdr:cNvPr>
        <xdr:cNvSpPr/>
      </xdr:nvSpPr>
      <xdr:spPr>
        <a:xfrm>
          <a:off x="4781550" y="1905000"/>
          <a:ext cx="1924050" cy="965200"/>
        </a:xfrm>
        <a:prstGeom prst="rect">
          <a:avLst/>
        </a:prstGeom>
        <a:gradFill flip="none" rotWithShape="1">
          <a:gsLst>
            <a:gs pos="44000">
              <a:srgbClr val="7030A0">
                <a:lumMod val="92000"/>
                <a:lumOff val="8000"/>
              </a:srgbClr>
            </a:gs>
            <a:gs pos="100000">
              <a:srgbClr val="FA1AA5"/>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191F140-1649-4BBF-975E-8CFDF7D66335}" type="TxLink">
            <a:rPr lang="en-US" sz="3600" b="0" i="0" u="none" strike="noStrike">
              <a:solidFill>
                <a:schemeClr val="bg1"/>
              </a:solidFill>
              <a:latin typeface="Calibri"/>
              <a:ea typeface="Calibri"/>
              <a:cs typeface="Calibri"/>
            </a:rPr>
            <a:pPr algn="ctr"/>
            <a:t>80%</a:t>
          </a:fld>
          <a:endParaRPr lang="en-IN" sz="3600">
            <a:solidFill>
              <a:schemeClr val="bg1"/>
            </a:solidFill>
          </a:endParaRPr>
        </a:p>
      </xdr:txBody>
    </xdr:sp>
    <xdr:clientData/>
  </xdr:twoCellAnchor>
  <xdr:twoCellAnchor>
    <xdr:from>
      <xdr:col>8</xdr:col>
      <xdr:colOff>400050</xdr:colOff>
      <xdr:row>4</xdr:row>
      <xdr:rowOff>158750</xdr:rowOff>
    </xdr:from>
    <xdr:to>
      <xdr:col>11</xdr:col>
      <xdr:colOff>495300</xdr:colOff>
      <xdr:row>10</xdr:row>
      <xdr:rowOff>19050</xdr:rowOff>
    </xdr:to>
    <xdr:sp macro="" textlink="$H$7">
      <xdr:nvSpPr>
        <xdr:cNvPr id="9" name="Rectangle 8">
          <a:extLst>
            <a:ext uri="{FF2B5EF4-FFF2-40B4-BE49-F238E27FC236}">
              <a16:creationId xmlns:a16="http://schemas.microsoft.com/office/drawing/2014/main" id="{CB566FD9-A952-4A31-B4EA-1671C8FDB2E3}"/>
            </a:ext>
          </a:extLst>
        </xdr:cNvPr>
        <xdr:cNvSpPr/>
      </xdr:nvSpPr>
      <xdr:spPr>
        <a:xfrm>
          <a:off x="6750050" y="895350"/>
          <a:ext cx="1924050" cy="965200"/>
        </a:xfrm>
        <a:prstGeom prst="rect">
          <a:avLst/>
        </a:prstGeom>
        <a:gradFill flip="none" rotWithShape="1">
          <a:gsLst>
            <a:gs pos="44000">
              <a:srgbClr val="7030A0">
                <a:lumMod val="92000"/>
                <a:lumOff val="8000"/>
              </a:srgbClr>
            </a:gs>
            <a:gs pos="100000">
              <a:srgbClr val="FA1AA5"/>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9470799-4B2B-45E6-AF37-84622D523987}" type="TxLink">
            <a:rPr lang="en-US" sz="3600" b="0" i="0" u="none" strike="noStrike">
              <a:solidFill>
                <a:schemeClr val="bg1"/>
              </a:solidFill>
              <a:latin typeface="Calibri"/>
              <a:ea typeface="Calibri"/>
              <a:cs typeface="Calibri"/>
            </a:rPr>
            <a:pPr algn="ctr"/>
            <a:t>86.15</a:t>
          </a:fld>
          <a:endParaRPr lang="en-IN" sz="3600">
            <a:solidFill>
              <a:schemeClr val="bg1"/>
            </a:solidFill>
          </a:endParaRPr>
        </a:p>
      </xdr:txBody>
    </xdr:sp>
    <xdr:clientData/>
  </xdr:twoCellAnchor>
  <xdr:twoCellAnchor>
    <xdr:from>
      <xdr:col>8</xdr:col>
      <xdr:colOff>565150</xdr:colOff>
      <xdr:row>5</xdr:row>
      <xdr:rowOff>57150</xdr:rowOff>
    </xdr:from>
    <xdr:to>
      <xdr:col>11</xdr:col>
      <xdr:colOff>412750</xdr:colOff>
      <xdr:row>6</xdr:row>
      <xdr:rowOff>158750</xdr:rowOff>
    </xdr:to>
    <xdr:sp macro="" textlink="">
      <xdr:nvSpPr>
        <xdr:cNvPr id="10" name="Rectangle: Rounded Corners 9">
          <a:extLst>
            <a:ext uri="{FF2B5EF4-FFF2-40B4-BE49-F238E27FC236}">
              <a16:creationId xmlns:a16="http://schemas.microsoft.com/office/drawing/2014/main" id="{379A4558-15E7-47A0-B9BF-A3B2482E1408}"/>
            </a:ext>
          </a:extLst>
        </xdr:cNvPr>
        <xdr:cNvSpPr/>
      </xdr:nvSpPr>
      <xdr:spPr>
        <a:xfrm>
          <a:off x="6915150" y="977900"/>
          <a:ext cx="1676400" cy="285750"/>
        </a:xfrm>
        <a:prstGeom prst="roundRect">
          <a:avLst>
            <a:gd name="adj" fmla="val 50000"/>
          </a:avLst>
        </a:prstGeom>
        <a:solidFill>
          <a:schemeClr val="bg1">
            <a:alpha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Available seats</a:t>
          </a:r>
          <a:r>
            <a:rPr lang="en-IN" sz="1100" baseline="0"/>
            <a:t> (Millions)</a:t>
          </a:r>
          <a:endParaRPr lang="en-IN" sz="1100"/>
        </a:p>
      </xdr:txBody>
    </xdr:sp>
    <xdr:clientData/>
  </xdr:twoCellAnchor>
  <xdr:twoCellAnchor>
    <xdr:from>
      <xdr:col>6</xdr:col>
      <xdr:colOff>501650</xdr:colOff>
      <xdr:row>10</xdr:row>
      <xdr:rowOff>158750</xdr:rowOff>
    </xdr:from>
    <xdr:to>
      <xdr:col>7</xdr:col>
      <xdr:colOff>831850</xdr:colOff>
      <xdr:row>12</xdr:row>
      <xdr:rowOff>76200</xdr:rowOff>
    </xdr:to>
    <xdr:sp macro="" textlink="">
      <xdr:nvSpPr>
        <xdr:cNvPr id="11" name="Rectangle: Rounded Corners 10">
          <a:extLst>
            <a:ext uri="{FF2B5EF4-FFF2-40B4-BE49-F238E27FC236}">
              <a16:creationId xmlns:a16="http://schemas.microsoft.com/office/drawing/2014/main" id="{5B7A6F25-7010-4471-9FC2-0C6F5BCA5C1D}"/>
            </a:ext>
          </a:extLst>
        </xdr:cNvPr>
        <xdr:cNvSpPr/>
      </xdr:nvSpPr>
      <xdr:spPr>
        <a:xfrm>
          <a:off x="5276850" y="2000250"/>
          <a:ext cx="939800" cy="285750"/>
        </a:xfrm>
        <a:prstGeom prst="roundRect">
          <a:avLst>
            <a:gd name="adj" fmla="val 50000"/>
          </a:avLst>
        </a:prstGeom>
        <a:solidFill>
          <a:schemeClr val="bg1">
            <a:alpha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Load Factor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298450</xdr:colOff>
      <xdr:row>4</xdr:row>
      <xdr:rowOff>139700</xdr:rowOff>
    </xdr:from>
    <xdr:to>
      <xdr:col>9</xdr:col>
      <xdr:colOff>222250</xdr:colOff>
      <xdr:row>10</xdr:row>
      <xdr:rowOff>50800</xdr:rowOff>
    </xdr:to>
    <xdr:sp macro="" textlink="$I$6">
      <xdr:nvSpPr>
        <xdr:cNvPr id="2" name="Rectangle: Diagonal Corners Rounded 1">
          <a:extLst>
            <a:ext uri="{FF2B5EF4-FFF2-40B4-BE49-F238E27FC236}">
              <a16:creationId xmlns:a16="http://schemas.microsoft.com/office/drawing/2014/main" id="{44AA7A27-55E7-2B03-7A53-352720E205AD}"/>
            </a:ext>
          </a:extLst>
        </xdr:cNvPr>
        <xdr:cNvSpPr/>
      </xdr:nvSpPr>
      <xdr:spPr>
        <a:xfrm>
          <a:off x="4381500" y="876300"/>
          <a:ext cx="2006600" cy="1016000"/>
        </a:xfrm>
        <a:prstGeom prst="round2DiagRect">
          <a:avLst>
            <a:gd name="adj1" fmla="val 50000"/>
            <a:gd name="adj2" fmla="val 21250"/>
          </a:avLst>
        </a:prstGeom>
        <a:gradFill flip="none" rotWithShape="1">
          <a:gsLst>
            <a:gs pos="18000">
              <a:srgbClr val="00B0F0"/>
            </a:gs>
            <a:gs pos="100000">
              <a:srgbClr val="0000FF"/>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537DC52-58CB-453E-B6B7-0072998AE210}" type="TxLink">
            <a:rPr lang="en-US" sz="3200" b="0" i="0" u="none" strike="noStrike">
              <a:solidFill>
                <a:schemeClr val="bg1"/>
              </a:solidFill>
              <a:latin typeface="Calibri"/>
              <a:ea typeface="Calibri"/>
              <a:cs typeface="Calibri"/>
            </a:rPr>
            <a:pPr algn="ctr"/>
            <a:t>62.5</a:t>
          </a:fld>
          <a:endParaRPr lang="en-IN" sz="3200">
            <a:solidFill>
              <a:schemeClr val="bg1"/>
            </a:solidFill>
          </a:endParaRPr>
        </a:p>
      </xdr:txBody>
    </xdr:sp>
    <xdr:clientData/>
  </xdr:twoCellAnchor>
  <xdr:twoCellAnchor>
    <xdr:from>
      <xdr:col>9</xdr:col>
      <xdr:colOff>279400</xdr:colOff>
      <xdr:row>4</xdr:row>
      <xdr:rowOff>133350</xdr:rowOff>
    </xdr:from>
    <xdr:to>
      <xdr:col>12</xdr:col>
      <xdr:colOff>457200</xdr:colOff>
      <xdr:row>10</xdr:row>
      <xdr:rowOff>44450</xdr:rowOff>
    </xdr:to>
    <xdr:sp macro="" textlink="$I$7">
      <xdr:nvSpPr>
        <xdr:cNvPr id="3" name="Rectangle: Diagonal Corners Rounded 2">
          <a:extLst>
            <a:ext uri="{FF2B5EF4-FFF2-40B4-BE49-F238E27FC236}">
              <a16:creationId xmlns:a16="http://schemas.microsoft.com/office/drawing/2014/main" id="{4899C5FB-1F34-42F5-A57A-1B6AA8C0E7D0}"/>
            </a:ext>
          </a:extLst>
        </xdr:cNvPr>
        <xdr:cNvSpPr/>
      </xdr:nvSpPr>
      <xdr:spPr>
        <a:xfrm>
          <a:off x="6445250" y="869950"/>
          <a:ext cx="2006600" cy="1016000"/>
        </a:xfrm>
        <a:prstGeom prst="round2DiagRect">
          <a:avLst>
            <a:gd name="adj1" fmla="val 50000"/>
            <a:gd name="adj2" fmla="val 21250"/>
          </a:avLst>
        </a:prstGeom>
        <a:gradFill flip="none" rotWithShape="1">
          <a:gsLst>
            <a:gs pos="18000">
              <a:srgbClr val="00B0F0"/>
            </a:gs>
            <a:gs pos="100000">
              <a:srgbClr val="0000FF"/>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F3C3E05-AE69-4997-A073-0A746689A4CC}" type="TxLink">
            <a:rPr lang="en-US" sz="3200" b="0" i="0" u="none" strike="noStrike">
              <a:solidFill>
                <a:schemeClr val="bg1"/>
              </a:solidFill>
              <a:latin typeface="Calibri"/>
              <a:ea typeface="Calibri"/>
              <a:cs typeface="Calibri"/>
            </a:rPr>
            <a:pPr algn="ctr"/>
            <a:t>8.5</a:t>
          </a:fld>
          <a:endParaRPr lang="en-IN" sz="3200">
            <a:solidFill>
              <a:schemeClr val="bg1"/>
            </a:solidFill>
          </a:endParaRPr>
        </a:p>
      </xdr:txBody>
    </xdr:sp>
    <xdr:clientData/>
  </xdr:twoCellAnchor>
  <xdr:twoCellAnchor>
    <xdr:from>
      <xdr:col>9</xdr:col>
      <xdr:colOff>266700</xdr:colOff>
      <xdr:row>10</xdr:row>
      <xdr:rowOff>88900</xdr:rowOff>
    </xdr:from>
    <xdr:to>
      <xdr:col>12</xdr:col>
      <xdr:colOff>444500</xdr:colOff>
      <xdr:row>16</xdr:row>
      <xdr:rowOff>0</xdr:rowOff>
    </xdr:to>
    <xdr:sp macro="" textlink="$I$9">
      <xdr:nvSpPr>
        <xdr:cNvPr id="4" name="Rectangle: Diagonal Corners Rounded 3">
          <a:extLst>
            <a:ext uri="{FF2B5EF4-FFF2-40B4-BE49-F238E27FC236}">
              <a16:creationId xmlns:a16="http://schemas.microsoft.com/office/drawing/2014/main" id="{00517272-6565-41F3-9174-F8A9ABF59788}"/>
            </a:ext>
          </a:extLst>
        </xdr:cNvPr>
        <xdr:cNvSpPr/>
      </xdr:nvSpPr>
      <xdr:spPr>
        <a:xfrm>
          <a:off x="6432550" y="1930400"/>
          <a:ext cx="2006600" cy="1016000"/>
        </a:xfrm>
        <a:prstGeom prst="round2DiagRect">
          <a:avLst>
            <a:gd name="adj1" fmla="val 50000"/>
            <a:gd name="adj2" fmla="val 21250"/>
          </a:avLst>
        </a:prstGeom>
        <a:gradFill flip="none" rotWithShape="1">
          <a:gsLst>
            <a:gs pos="18000">
              <a:srgbClr val="00B0F0"/>
            </a:gs>
            <a:gs pos="100000">
              <a:srgbClr val="0000FF"/>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49F4FCE-C037-4C55-9BA2-CA1CCC88024E}" type="TxLink">
            <a:rPr lang="en-US" sz="3200" b="0" i="0" u="none" strike="noStrike">
              <a:solidFill>
                <a:schemeClr val="bg1"/>
              </a:solidFill>
              <a:latin typeface="Calibri"/>
              <a:ea typeface="Calibri"/>
              <a:cs typeface="Calibri"/>
            </a:rPr>
            <a:pPr algn="ctr"/>
            <a:t>62.7</a:t>
          </a:fld>
          <a:endParaRPr lang="en-IN" sz="3200">
            <a:solidFill>
              <a:schemeClr val="bg1"/>
            </a:solidFill>
          </a:endParaRPr>
        </a:p>
      </xdr:txBody>
    </xdr:sp>
    <xdr:clientData/>
  </xdr:twoCellAnchor>
  <xdr:twoCellAnchor>
    <xdr:from>
      <xdr:col>6</xdr:col>
      <xdr:colOff>292100</xdr:colOff>
      <xdr:row>10</xdr:row>
      <xdr:rowOff>95250</xdr:rowOff>
    </xdr:from>
    <xdr:to>
      <xdr:col>9</xdr:col>
      <xdr:colOff>215900</xdr:colOff>
      <xdr:row>16</xdr:row>
      <xdr:rowOff>6350</xdr:rowOff>
    </xdr:to>
    <xdr:sp macro="" textlink="$I$8">
      <xdr:nvSpPr>
        <xdr:cNvPr id="5" name="Rectangle: Diagonal Corners Rounded 4">
          <a:extLst>
            <a:ext uri="{FF2B5EF4-FFF2-40B4-BE49-F238E27FC236}">
              <a16:creationId xmlns:a16="http://schemas.microsoft.com/office/drawing/2014/main" id="{DFCDA2FB-BB58-45ED-9B47-FE2CDFF45BAE}"/>
            </a:ext>
          </a:extLst>
        </xdr:cNvPr>
        <xdr:cNvSpPr/>
      </xdr:nvSpPr>
      <xdr:spPr>
        <a:xfrm>
          <a:off x="4375150" y="1936750"/>
          <a:ext cx="2006600" cy="1016000"/>
        </a:xfrm>
        <a:prstGeom prst="round2DiagRect">
          <a:avLst>
            <a:gd name="adj1" fmla="val 50000"/>
            <a:gd name="adj2" fmla="val 21250"/>
          </a:avLst>
        </a:prstGeom>
        <a:gradFill flip="none" rotWithShape="1">
          <a:gsLst>
            <a:gs pos="18000">
              <a:srgbClr val="00B0F0"/>
            </a:gs>
            <a:gs pos="100000">
              <a:srgbClr val="0000FF"/>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8F4BA53-A9BF-4D3F-91D2-62A0541A4420}" type="TxLink">
            <a:rPr lang="en-US" sz="3200" b="0" i="0" u="none" strike="noStrike">
              <a:solidFill>
                <a:schemeClr val="bg1"/>
              </a:solidFill>
              <a:latin typeface="Calibri"/>
              <a:ea typeface="Calibri"/>
              <a:cs typeface="Calibri"/>
            </a:rPr>
            <a:pPr algn="ctr"/>
            <a:t>618.5</a:t>
          </a:fld>
          <a:endParaRPr lang="en-IN" sz="3200">
            <a:solidFill>
              <a:schemeClr val="bg1"/>
            </a:solidFill>
          </a:endParaRPr>
        </a:p>
      </xdr:txBody>
    </xdr:sp>
    <xdr:clientData/>
  </xdr:twoCellAnchor>
  <xdr:twoCellAnchor>
    <xdr:from>
      <xdr:col>6</xdr:col>
      <xdr:colOff>590550</xdr:colOff>
      <xdr:row>5</xdr:row>
      <xdr:rowOff>25400</xdr:rowOff>
    </xdr:from>
    <xdr:to>
      <xdr:col>9</xdr:col>
      <xdr:colOff>127000</xdr:colOff>
      <xdr:row>6</xdr:row>
      <xdr:rowOff>95250</xdr:rowOff>
    </xdr:to>
    <xdr:sp macro="" textlink="">
      <xdr:nvSpPr>
        <xdr:cNvPr id="6" name="Rectangle: Rounded Corners 5">
          <a:extLst>
            <a:ext uri="{FF2B5EF4-FFF2-40B4-BE49-F238E27FC236}">
              <a16:creationId xmlns:a16="http://schemas.microsoft.com/office/drawing/2014/main" id="{087D58BB-4810-1956-58DD-E314B67B5B28}"/>
            </a:ext>
          </a:extLst>
        </xdr:cNvPr>
        <xdr:cNvSpPr/>
      </xdr:nvSpPr>
      <xdr:spPr>
        <a:xfrm>
          <a:off x="4673600" y="946150"/>
          <a:ext cx="1619250" cy="254000"/>
        </a:xfrm>
        <a:prstGeom prst="roundRect">
          <a:avLst>
            <a:gd name="adj" fmla="val 50000"/>
          </a:avLst>
        </a:prstGeom>
        <a:solidFill>
          <a:schemeClr val="bg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a:t>Domestic Passeners (Millions)</a:t>
          </a:r>
        </a:p>
      </xdr:txBody>
    </xdr:sp>
    <xdr:clientData/>
  </xdr:twoCellAnchor>
  <xdr:twoCellAnchor>
    <xdr:from>
      <xdr:col>9</xdr:col>
      <xdr:colOff>590550</xdr:colOff>
      <xdr:row>5</xdr:row>
      <xdr:rowOff>19050</xdr:rowOff>
    </xdr:from>
    <xdr:to>
      <xdr:col>12</xdr:col>
      <xdr:colOff>381000</xdr:colOff>
      <xdr:row>6</xdr:row>
      <xdr:rowOff>88900</xdr:rowOff>
    </xdr:to>
    <xdr:sp macro="" textlink="">
      <xdr:nvSpPr>
        <xdr:cNvPr id="7" name="Rectangle: Rounded Corners 6">
          <a:extLst>
            <a:ext uri="{FF2B5EF4-FFF2-40B4-BE49-F238E27FC236}">
              <a16:creationId xmlns:a16="http://schemas.microsoft.com/office/drawing/2014/main" id="{77B2DF94-4A72-4CBF-B538-A5DB8F2E33D9}"/>
            </a:ext>
          </a:extLst>
        </xdr:cNvPr>
        <xdr:cNvSpPr/>
      </xdr:nvSpPr>
      <xdr:spPr>
        <a:xfrm>
          <a:off x="6756400" y="939800"/>
          <a:ext cx="1619250" cy="254000"/>
        </a:xfrm>
        <a:prstGeom prst="roundRect">
          <a:avLst>
            <a:gd name="adj" fmla="val 50000"/>
          </a:avLst>
        </a:prstGeom>
        <a:solidFill>
          <a:schemeClr val="bg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00"/>
            <a:t>International Passeners (Millions)</a:t>
          </a:r>
        </a:p>
      </xdr:txBody>
    </xdr:sp>
    <xdr:clientData/>
  </xdr:twoCellAnchor>
  <xdr:twoCellAnchor>
    <xdr:from>
      <xdr:col>6</xdr:col>
      <xdr:colOff>571500</xdr:colOff>
      <xdr:row>11</xdr:row>
      <xdr:rowOff>0</xdr:rowOff>
    </xdr:from>
    <xdr:to>
      <xdr:col>9</xdr:col>
      <xdr:colOff>107950</xdr:colOff>
      <xdr:row>12</xdr:row>
      <xdr:rowOff>76200</xdr:rowOff>
    </xdr:to>
    <xdr:sp macro="" textlink="">
      <xdr:nvSpPr>
        <xdr:cNvPr id="8" name="Rectangle: Rounded Corners 7">
          <a:extLst>
            <a:ext uri="{FF2B5EF4-FFF2-40B4-BE49-F238E27FC236}">
              <a16:creationId xmlns:a16="http://schemas.microsoft.com/office/drawing/2014/main" id="{2BB6A8A0-0D98-4F15-9916-21709D702D4A}"/>
            </a:ext>
          </a:extLst>
        </xdr:cNvPr>
        <xdr:cNvSpPr/>
      </xdr:nvSpPr>
      <xdr:spPr>
        <a:xfrm>
          <a:off x="4654550" y="2025650"/>
          <a:ext cx="1619250" cy="260350"/>
        </a:xfrm>
        <a:prstGeom prst="roundRect">
          <a:avLst>
            <a:gd name="adj" fmla="val 50000"/>
          </a:avLst>
        </a:prstGeom>
        <a:solidFill>
          <a:schemeClr val="bg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a:t>Domestic Flights (Thousands)</a:t>
          </a:r>
        </a:p>
      </xdr:txBody>
    </xdr:sp>
    <xdr:clientData/>
  </xdr:twoCellAnchor>
  <xdr:twoCellAnchor>
    <xdr:from>
      <xdr:col>9</xdr:col>
      <xdr:colOff>565150</xdr:colOff>
      <xdr:row>10</xdr:row>
      <xdr:rowOff>171450</xdr:rowOff>
    </xdr:from>
    <xdr:to>
      <xdr:col>12</xdr:col>
      <xdr:colOff>355600</xdr:colOff>
      <xdr:row>12</xdr:row>
      <xdr:rowOff>50800</xdr:rowOff>
    </xdr:to>
    <xdr:sp macro="" textlink="">
      <xdr:nvSpPr>
        <xdr:cNvPr id="9" name="Rectangle: Rounded Corners 8">
          <a:extLst>
            <a:ext uri="{FF2B5EF4-FFF2-40B4-BE49-F238E27FC236}">
              <a16:creationId xmlns:a16="http://schemas.microsoft.com/office/drawing/2014/main" id="{8F0AC900-F970-4FFF-88E2-900BE77C79AD}"/>
            </a:ext>
          </a:extLst>
        </xdr:cNvPr>
        <xdr:cNvSpPr/>
      </xdr:nvSpPr>
      <xdr:spPr>
        <a:xfrm>
          <a:off x="6731000" y="2012950"/>
          <a:ext cx="1619250" cy="247650"/>
        </a:xfrm>
        <a:prstGeom prst="roundRect">
          <a:avLst>
            <a:gd name="adj" fmla="val 50000"/>
          </a:avLst>
        </a:prstGeom>
        <a:solidFill>
          <a:schemeClr val="bg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00"/>
            <a:t>International Flights (Thousands)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546100</xdr:colOff>
      <xdr:row>3</xdr:row>
      <xdr:rowOff>171450</xdr:rowOff>
    </xdr:from>
    <xdr:to>
      <xdr:col>8</xdr:col>
      <xdr:colOff>514350</xdr:colOff>
      <xdr:row>9</xdr:row>
      <xdr:rowOff>63500</xdr:rowOff>
    </xdr:to>
    <xdr:sp macro="" textlink="">
      <xdr:nvSpPr>
        <xdr:cNvPr id="2" name="Rectangle 1">
          <a:extLst>
            <a:ext uri="{FF2B5EF4-FFF2-40B4-BE49-F238E27FC236}">
              <a16:creationId xmlns:a16="http://schemas.microsoft.com/office/drawing/2014/main" id="{ACFD2931-762D-9225-B9FA-198588A233BD}"/>
            </a:ext>
          </a:extLst>
        </xdr:cNvPr>
        <xdr:cNvSpPr/>
      </xdr:nvSpPr>
      <xdr:spPr>
        <a:xfrm>
          <a:off x="3181350" y="723900"/>
          <a:ext cx="3016250" cy="996950"/>
        </a:xfrm>
        <a:prstGeom prst="rect">
          <a:avLst/>
        </a:prstGeom>
        <a:solidFill>
          <a:srgbClr val="00CC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Here</a:t>
          </a:r>
          <a:r>
            <a:rPr lang="en-IN" sz="1100" baseline="0">
              <a:solidFill>
                <a:sysClr val="windowText" lastClr="000000"/>
              </a:solidFill>
            </a:rPr>
            <a:t> in this table Conditional formatting is used to highligh the cells which consists of month. The months having the top 3 average on passengers are highlighted in </a:t>
          </a:r>
          <a:r>
            <a:rPr lang="en-IN" sz="1100" b="1" baseline="0">
              <a:solidFill>
                <a:sysClr val="windowText" lastClr="000000"/>
              </a:solidFill>
            </a:rPr>
            <a:t>Green</a:t>
          </a:r>
          <a:r>
            <a:rPr lang="en-IN" sz="1100" baseline="0">
              <a:solidFill>
                <a:sysClr val="windowText" lastClr="000000"/>
              </a:solidFill>
            </a:rPr>
            <a:t> and the bottom 3 averages are highlighted in </a:t>
          </a:r>
          <a:r>
            <a:rPr lang="en-IN" sz="1100" b="1" baseline="0">
              <a:solidFill>
                <a:sysClr val="windowText" lastClr="000000"/>
              </a:solidFill>
            </a:rPr>
            <a:t>Red</a:t>
          </a:r>
          <a:r>
            <a:rPr lang="en-IN" sz="1100" baseline="0">
              <a:solidFill>
                <a:sysClr val="windowText" lastClr="000000"/>
              </a:solidFill>
            </a:rPr>
            <a:t>. </a:t>
          </a:r>
          <a:endParaRPr lang="en-IN" sz="110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514350</xdr:colOff>
      <xdr:row>2</xdr:row>
      <xdr:rowOff>101600</xdr:rowOff>
    </xdr:from>
    <xdr:to>
      <xdr:col>8</xdr:col>
      <xdr:colOff>209550</xdr:colOff>
      <xdr:row>6</xdr:row>
      <xdr:rowOff>0</xdr:rowOff>
    </xdr:to>
    <xdr:sp macro="" textlink="">
      <xdr:nvSpPr>
        <xdr:cNvPr id="2" name="Rectangle 1">
          <a:extLst>
            <a:ext uri="{FF2B5EF4-FFF2-40B4-BE49-F238E27FC236}">
              <a16:creationId xmlns:a16="http://schemas.microsoft.com/office/drawing/2014/main" id="{BC2D911D-E991-8CEA-DEFA-085B35A991A8}"/>
            </a:ext>
          </a:extLst>
        </xdr:cNvPr>
        <xdr:cNvSpPr/>
      </xdr:nvSpPr>
      <xdr:spPr>
        <a:xfrm>
          <a:off x="2628900" y="469900"/>
          <a:ext cx="2743200" cy="635000"/>
        </a:xfrm>
        <a:prstGeom prst="rect">
          <a:avLst/>
        </a:prstGeom>
        <a:solidFill>
          <a:srgbClr val="FF5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Here only the cells</a:t>
          </a:r>
          <a:r>
            <a:rPr lang="en-IN" sz="1100" baseline="0">
              <a:solidFill>
                <a:sysClr val="windowText" lastClr="000000"/>
              </a:solidFill>
            </a:rPr>
            <a:t> where the flight number is above the average number of flights per months are flagged. </a:t>
          </a:r>
          <a:endParaRPr lang="en-IN" sz="11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7470</xdr:rowOff>
    </xdr:from>
    <xdr:to>
      <xdr:col>21</xdr:col>
      <xdr:colOff>218802</xdr:colOff>
      <xdr:row>37</xdr:row>
      <xdr:rowOff>113302</xdr:rowOff>
    </xdr:to>
    <xdr:pic>
      <xdr:nvPicPr>
        <xdr:cNvPr id="16" name="Picture 15">
          <a:extLst>
            <a:ext uri="{FF2B5EF4-FFF2-40B4-BE49-F238E27FC236}">
              <a16:creationId xmlns:a16="http://schemas.microsoft.com/office/drawing/2014/main" id="{1283CA77-9C36-4012-865F-07DF357F2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7470"/>
          <a:ext cx="13083155" cy="7016126"/>
        </a:xfrm>
        <a:prstGeom prst="rect">
          <a:avLst/>
        </a:prstGeom>
      </xdr:spPr>
    </xdr:pic>
    <xdr:clientData/>
  </xdr:twoCellAnchor>
  <xdr:twoCellAnchor>
    <xdr:from>
      <xdr:col>2</xdr:col>
      <xdr:colOff>531467</xdr:colOff>
      <xdr:row>1</xdr:row>
      <xdr:rowOff>0</xdr:rowOff>
    </xdr:from>
    <xdr:to>
      <xdr:col>18</xdr:col>
      <xdr:colOff>55218</xdr:colOff>
      <xdr:row>3</xdr:row>
      <xdr:rowOff>75924</xdr:rowOff>
    </xdr:to>
    <xdr:sp macro="" textlink="">
      <xdr:nvSpPr>
        <xdr:cNvPr id="11" name="Rectangle 10">
          <a:extLst>
            <a:ext uri="{FF2B5EF4-FFF2-40B4-BE49-F238E27FC236}">
              <a16:creationId xmlns:a16="http://schemas.microsoft.com/office/drawing/2014/main" id="{19311259-C9B2-FAF6-9EFE-916259C004F3}"/>
            </a:ext>
          </a:extLst>
        </xdr:cNvPr>
        <xdr:cNvSpPr/>
      </xdr:nvSpPr>
      <xdr:spPr>
        <a:xfrm>
          <a:off x="1746250" y="186359"/>
          <a:ext cx="9242011" cy="448641"/>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AIR TRAFFIC DASHBOARD</a:t>
          </a:r>
        </a:p>
      </xdr:txBody>
    </xdr:sp>
    <xdr:clientData/>
  </xdr:twoCellAnchor>
  <xdr:twoCellAnchor>
    <xdr:from>
      <xdr:col>2</xdr:col>
      <xdr:colOff>529167</xdr:colOff>
      <xdr:row>3</xdr:row>
      <xdr:rowOff>152136</xdr:rowOff>
    </xdr:from>
    <xdr:to>
      <xdr:col>7</xdr:col>
      <xdr:colOff>496093</xdr:colOff>
      <xdr:row>13</xdr:row>
      <xdr:rowOff>46302</xdr:rowOff>
    </xdr:to>
    <xdr:sp macro="" textlink="">
      <xdr:nvSpPr>
        <xdr:cNvPr id="18" name="Rectangle 17">
          <a:extLst>
            <a:ext uri="{FF2B5EF4-FFF2-40B4-BE49-F238E27FC236}">
              <a16:creationId xmlns:a16="http://schemas.microsoft.com/office/drawing/2014/main" id="{688306C6-8184-4D6F-81EF-7CC2C84D7AF3}"/>
            </a:ext>
          </a:extLst>
        </xdr:cNvPr>
        <xdr:cNvSpPr/>
      </xdr:nvSpPr>
      <xdr:spPr>
        <a:xfrm>
          <a:off x="1754343" y="712430"/>
          <a:ext cx="3029868" cy="1761813"/>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86258</xdr:colOff>
      <xdr:row>3</xdr:row>
      <xdr:rowOff>152401</xdr:rowOff>
    </xdr:from>
    <xdr:to>
      <xdr:col>18</xdr:col>
      <xdr:colOff>53185</xdr:colOff>
      <xdr:row>13</xdr:row>
      <xdr:rowOff>46567</xdr:rowOff>
    </xdr:to>
    <xdr:sp macro="" textlink="">
      <xdr:nvSpPr>
        <xdr:cNvPr id="19" name="Rectangle 18">
          <a:extLst>
            <a:ext uri="{FF2B5EF4-FFF2-40B4-BE49-F238E27FC236}">
              <a16:creationId xmlns:a16="http://schemas.microsoft.com/office/drawing/2014/main" id="{D667D828-745B-40C2-B112-6D49C1FB296E}"/>
            </a:ext>
          </a:extLst>
        </xdr:cNvPr>
        <xdr:cNvSpPr/>
      </xdr:nvSpPr>
      <xdr:spPr>
        <a:xfrm>
          <a:off x="7997300" y="708026"/>
          <a:ext cx="3009635" cy="1746249"/>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529432</xdr:colOff>
      <xdr:row>13</xdr:row>
      <xdr:rowOff>159012</xdr:rowOff>
    </xdr:from>
    <xdr:to>
      <xdr:col>11</xdr:col>
      <xdr:colOff>152136</xdr:colOff>
      <xdr:row>23</xdr:row>
      <xdr:rowOff>53177</xdr:rowOff>
    </xdr:to>
    <xdr:sp macro="" textlink="">
      <xdr:nvSpPr>
        <xdr:cNvPr id="20" name="Rectangle 19">
          <a:extLst>
            <a:ext uri="{FF2B5EF4-FFF2-40B4-BE49-F238E27FC236}">
              <a16:creationId xmlns:a16="http://schemas.microsoft.com/office/drawing/2014/main" id="{22F224D6-F872-487C-A001-E261146DCC25}"/>
            </a:ext>
          </a:extLst>
        </xdr:cNvPr>
        <xdr:cNvSpPr/>
      </xdr:nvSpPr>
      <xdr:spPr>
        <a:xfrm>
          <a:off x="1746515" y="2566720"/>
          <a:ext cx="5099579" cy="1746249"/>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267</xdr:colOff>
      <xdr:row>3</xdr:row>
      <xdr:rowOff>152401</xdr:rowOff>
    </xdr:from>
    <xdr:to>
      <xdr:col>12</xdr:col>
      <xdr:colOff>575735</xdr:colOff>
      <xdr:row>13</xdr:row>
      <xdr:rowOff>46567</xdr:rowOff>
    </xdr:to>
    <xdr:sp macro="" textlink="">
      <xdr:nvSpPr>
        <xdr:cNvPr id="21" name="Rectangle 20">
          <a:extLst>
            <a:ext uri="{FF2B5EF4-FFF2-40B4-BE49-F238E27FC236}">
              <a16:creationId xmlns:a16="http://schemas.microsoft.com/office/drawing/2014/main" id="{38C725F5-26FE-4739-9786-FEE8796751F7}"/>
            </a:ext>
          </a:extLst>
        </xdr:cNvPr>
        <xdr:cNvSpPr/>
      </xdr:nvSpPr>
      <xdr:spPr>
        <a:xfrm>
          <a:off x="4868600" y="708026"/>
          <a:ext cx="3009635" cy="1746249"/>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291295</xdr:colOff>
      <xdr:row>13</xdr:row>
      <xdr:rowOff>159016</xdr:rowOff>
    </xdr:from>
    <xdr:to>
      <xdr:col>18</xdr:col>
      <xdr:colOff>59531</xdr:colOff>
      <xdr:row>23</xdr:row>
      <xdr:rowOff>53181</xdr:rowOff>
    </xdr:to>
    <xdr:sp macro="" textlink="">
      <xdr:nvSpPr>
        <xdr:cNvPr id="22" name="Rectangle 21">
          <a:extLst>
            <a:ext uri="{FF2B5EF4-FFF2-40B4-BE49-F238E27FC236}">
              <a16:creationId xmlns:a16="http://schemas.microsoft.com/office/drawing/2014/main" id="{977CF907-1DB4-44CF-BB6F-298AC5148388}"/>
            </a:ext>
          </a:extLst>
        </xdr:cNvPr>
        <xdr:cNvSpPr/>
      </xdr:nvSpPr>
      <xdr:spPr>
        <a:xfrm>
          <a:off x="6969262" y="2517587"/>
          <a:ext cx="4017851" cy="1708451"/>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529167</xdr:colOff>
      <xdr:row>23</xdr:row>
      <xdr:rowOff>158752</xdr:rowOff>
    </xdr:from>
    <xdr:to>
      <xdr:col>18</xdr:col>
      <xdr:colOff>72760</xdr:colOff>
      <xdr:row>33</xdr:row>
      <xdr:rowOff>52918</xdr:rowOff>
    </xdr:to>
    <xdr:sp macro="" textlink="">
      <xdr:nvSpPr>
        <xdr:cNvPr id="23" name="Rectangle 22">
          <a:extLst>
            <a:ext uri="{FF2B5EF4-FFF2-40B4-BE49-F238E27FC236}">
              <a16:creationId xmlns:a16="http://schemas.microsoft.com/office/drawing/2014/main" id="{28371CB8-D1DA-4238-A152-001790831DC3}"/>
            </a:ext>
          </a:extLst>
        </xdr:cNvPr>
        <xdr:cNvSpPr/>
      </xdr:nvSpPr>
      <xdr:spPr>
        <a:xfrm>
          <a:off x="1754343" y="4454340"/>
          <a:ext cx="9345005" cy="1761813"/>
        </a:xfrm>
        <a:prstGeom prst="rect">
          <a:avLst/>
        </a:prstGeom>
        <a:gradFill flip="none" rotWithShape="1">
          <a:gsLst>
            <a:gs pos="0">
              <a:srgbClr val="00B0F0">
                <a:alpha val="42000"/>
                <a:lumMod val="100000"/>
              </a:srgbClr>
            </a:gs>
            <a:gs pos="97000">
              <a:srgbClr val="0070C0"/>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604395</xdr:colOff>
      <xdr:row>4</xdr:row>
      <xdr:rowOff>38250</xdr:rowOff>
    </xdr:from>
    <xdr:to>
      <xdr:col>5</xdr:col>
      <xdr:colOff>67235</xdr:colOff>
      <xdr:row>5</xdr:row>
      <xdr:rowOff>114285</xdr:rowOff>
    </xdr:to>
    <xdr:sp macro="" textlink="">
      <xdr:nvSpPr>
        <xdr:cNvPr id="24" name="Rectangle: Rounded Corners 23">
          <a:extLst>
            <a:ext uri="{FF2B5EF4-FFF2-40B4-BE49-F238E27FC236}">
              <a16:creationId xmlns:a16="http://schemas.microsoft.com/office/drawing/2014/main" id="{C9C1BACD-2B77-3D21-02E2-A44503C2875B}"/>
            </a:ext>
          </a:extLst>
        </xdr:cNvPr>
        <xdr:cNvSpPr/>
      </xdr:nvSpPr>
      <xdr:spPr>
        <a:xfrm>
          <a:off x="1829571" y="785309"/>
          <a:ext cx="1300605" cy="262800"/>
        </a:xfrm>
        <a:prstGeom prst="roundRect">
          <a:avLst>
            <a:gd name="adj" fmla="val 50000"/>
          </a:avLst>
        </a:prstGeom>
        <a:solidFill>
          <a:schemeClr val="bg1">
            <a:alpha val="2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aseline="0"/>
            <a:t>Flight Variation</a:t>
          </a:r>
          <a:endParaRPr lang="en-IN" sz="1100"/>
        </a:p>
      </xdr:txBody>
    </xdr:sp>
    <xdr:clientData/>
  </xdr:twoCellAnchor>
  <xdr:twoCellAnchor>
    <xdr:from>
      <xdr:col>8</xdr:col>
      <xdr:colOff>45289</xdr:colOff>
      <xdr:row>4</xdr:row>
      <xdr:rowOff>37639</xdr:rowOff>
    </xdr:from>
    <xdr:to>
      <xdr:col>10</xdr:col>
      <xdr:colOff>225193</xdr:colOff>
      <xdr:row>5</xdr:row>
      <xdr:rowOff>114759</xdr:rowOff>
    </xdr:to>
    <xdr:sp macro="" textlink="">
      <xdr:nvSpPr>
        <xdr:cNvPr id="28" name="Rectangle: Rounded Corners 27">
          <a:extLst>
            <a:ext uri="{FF2B5EF4-FFF2-40B4-BE49-F238E27FC236}">
              <a16:creationId xmlns:a16="http://schemas.microsoft.com/office/drawing/2014/main" id="{BC4159F4-B353-43CE-A43A-098FF6A8112F}"/>
            </a:ext>
          </a:extLst>
        </xdr:cNvPr>
        <xdr:cNvSpPr/>
      </xdr:nvSpPr>
      <xdr:spPr>
        <a:xfrm>
          <a:off x="4941675" y="772097"/>
          <a:ext cx="1404000" cy="260734"/>
        </a:xfrm>
        <a:prstGeom prst="roundRect">
          <a:avLst>
            <a:gd name="adj" fmla="val 50000"/>
          </a:avLst>
        </a:prstGeom>
        <a:solidFill>
          <a:schemeClr val="bg1">
            <a:alpha val="2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Revenue</a:t>
          </a:r>
          <a:r>
            <a:rPr lang="en-IN" sz="1100" baseline="0"/>
            <a:t> Variation</a:t>
          </a:r>
          <a:endParaRPr lang="en-IN" sz="1100"/>
        </a:p>
      </xdr:txBody>
    </xdr:sp>
    <xdr:clientData/>
  </xdr:twoCellAnchor>
  <xdr:twoCellAnchor editAs="oneCell">
    <xdr:from>
      <xdr:col>9</xdr:col>
      <xdr:colOff>581444</xdr:colOff>
      <xdr:row>4</xdr:row>
      <xdr:rowOff>45902</xdr:rowOff>
    </xdr:from>
    <xdr:to>
      <xdr:col>10</xdr:col>
      <xdr:colOff>206996</xdr:colOff>
      <xdr:row>5</xdr:row>
      <xdr:rowOff>99888</xdr:rowOff>
    </xdr:to>
    <xdr:pic>
      <xdr:nvPicPr>
        <xdr:cNvPr id="30" name="Graphic 29" descr="Dollar with solid fill">
          <a:extLst>
            <a:ext uri="{FF2B5EF4-FFF2-40B4-BE49-F238E27FC236}">
              <a16:creationId xmlns:a16="http://schemas.microsoft.com/office/drawing/2014/main" id="{544F4DEE-C31D-8187-2FC3-7894E6782C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89878" y="780360"/>
          <a:ext cx="237600" cy="237600"/>
        </a:xfrm>
        <a:prstGeom prst="rect">
          <a:avLst/>
        </a:prstGeom>
      </xdr:spPr>
    </xdr:pic>
    <xdr:clientData/>
  </xdr:twoCellAnchor>
  <xdr:twoCellAnchor>
    <xdr:from>
      <xdr:col>13</xdr:col>
      <xdr:colOff>170732</xdr:colOff>
      <xdr:row>4</xdr:row>
      <xdr:rowOff>27122</xdr:rowOff>
    </xdr:from>
    <xdr:to>
      <xdr:col>16</xdr:col>
      <xdr:colOff>458588</xdr:colOff>
      <xdr:row>5</xdr:row>
      <xdr:rowOff>104242</xdr:rowOff>
    </xdr:to>
    <xdr:sp macro="" textlink="">
      <xdr:nvSpPr>
        <xdr:cNvPr id="31" name="Rectangle: Rounded Corners 30">
          <a:extLst>
            <a:ext uri="{FF2B5EF4-FFF2-40B4-BE49-F238E27FC236}">
              <a16:creationId xmlns:a16="http://schemas.microsoft.com/office/drawing/2014/main" id="{3DAF10F4-5218-40C1-ABFA-FC3E97655DAC}"/>
            </a:ext>
          </a:extLst>
        </xdr:cNvPr>
        <xdr:cNvSpPr/>
      </xdr:nvSpPr>
      <xdr:spPr>
        <a:xfrm>
          <a:off x="8127359" y="761580"/>
          <a:ext cx="2124000" cy="260734"/>
        </a:xfrm>
        <a:prstGeom prst="roundRect">
          <a:avLst>
            <a:gd name="adj" fmla="val 50000"/>
          </a:avLst>
        </a:prstGeom>
        <a:solidFill>
          <a:schemeClr val="bg1">
            <a:alpha val="2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Availability</a:t>
          </a:r>
          <a:r>
            <a:rPr lang="en-IN" sz="1100" baseline="0"/>
            <a:t> of seats Variation</a:t>
          </a:r>
          <a:endParaRPr lang="en-IN" sz="1100"/>
        </a:p>
      </xdr:txBody>
    </xdr:sp>
    <xdr:clientData/>
  </xdr:twoCellAnchor>
  <xdr:twoCellAnchor>
    <xdr:from>
      <xdr:col>11</xdr:col>
      <xdr:colOff>375272</xdr:colOff>
      <xdr:row>14</xdr:row>
      <xdr:rowOff>57113</xdr:rowOff>
    </xdr:from>
    <xdr:to>
      <xdr:col>13</xdr:col>
      <xdr:colOff>303175</xdr:colOff>
      <xdr:row>15</xdr:row>
      <xdr:rowOff>134232</xdr:rowOff>
    </xdr:to>
    <xdr:sp macro="" textlink="">
      <xdr:nvSpPr>
        <xdr:cNvPr id="32" name="Rectangle: Rounded Corners 31">
          <a:extLst>
            <a:ext uri="{FF2B5EF4-FFF2-40B4-BE49-F238E27FC236}">
              <a16:creationId xmlns:a16="http://schemas.microsoft.com/office/drawing/2014/main" id="{EC580769-C481-4CDF-A16A-2BA31D912B2C}"/>
            </a:ext>
          </a:extLst>
        </xdr:cNvPr>
        <xdr:cNvSpPr/>
      </xdr:nvSpPr>
      <xdr:spPr>
        <a:xfrm>
          <a:off x="7060915" y="2597113"/>
          <a:ext cx="1143474" cy="258548"/>
        </a:xfrm>
        <a:prstGeom prst="roundRect">
          <a:avLst>
            <a:gd name="adj" fmla="val 50000"/>
          </a:avLst>
        </a:prstGeom>
        <a:solidFill>
          <a:schemeClr val="bg1">
            <a:alpha val="2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Load Factors</a:t>
          </a:r>
          <a:r>
            <a:rPr lang="en-IN" sz="1100" baseline="0"/>
            <a:t> </a:t>
          </a:r>
          <a:endParaRPr lang="en-IN" sz="1100"/>
        </a:p>
      </xdr:txBody>
    </xdr:sp>
    <xdr:clientData/>
  </xdr:twoCellAnchor>
  <xdr:twoCellAnchor>
    <xdr:from>
      <xdr:col>2</xdr:col>
      <xdr:colOff>605594</xdr:colOff>
      <xdr:row>14</xdr:row>
      <xdr:rowOff>64154</xdr:rowOff>
    </xdr:from>
    <xdr:to>
      <xdr:col>5</xdr:col>
      <xdr:colOff>353449</xdr:colOff>
      <xdr:row>15</xdr:row>
      <xdr:rowOff>141273</xdr:rowOff>
    </xdr:to>
    <xdr:sp macro="" textlink="">
      <xdr:nvSpPr>
        <xdr:cNvPr id="33" name="Rectangle: Rounded Corners 32">
          <a:extLst>
            <a:ext uri="{FF2B5EF4-FFF2-40B4-BE49-F238E27FC236}">
              <a16:creationId xmlns:a16="http://schemas.microsoft.com/office/drawing/2014/main" id="{BB4D356C-53F0-491B-9B33-9E99EF7AF46B}"/>
            </a:ext>
          </a:extLst>
        </xdr:cNvPr>
        <xdr:cNvSpPr/>
      </xdr:nvSpPr>
      <xdr:spPr>
        <a:xfrm>
          <a:off x="1829690" y="2634756"/>
          <a:ext cx="1584000" cy="260734"/>
        </a:xfrm>
        <a:prstGeom prst="roundRect">
          <a:avLst>
            <a:gd name="adj" fmla="val 50000"/>
          </a:avLst>
        </a:prstGeom>
        <a:solidFill>
          <a:schemeClr val="bg1">
            <a:alpha val="2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Passenger</a:t>
          </a:r>
          <a:r>
            <a:rPr lang="en-IN" sz="1100" baseline="0"/>
            <a:t> Variation</a:t>
          </a:r>
          <a:endParaRPr lang="en-IN" sz="1100"/>
        </a:p>
      </xdr:txBody>
    </xdr:sp>
    <xdr:clientData/>
  </xdr:twoCellAnchor>
  <xdr:twoCellAnchor editAs="oneCell">
    <xdr:from>
      <xdr:col>5</xdr:col>
      <xdr:colOff>45899</xdr:colOff>
      <xdr:row>14</xdr:row>
      <xdr:rowOff>76503</xdr:rowOff>
    </xdr:from>
    <xdr:to>
      <xdr:col>5</xdr:col>
      <xdr:colOff>283499</xdr:colOff>
      <xdr:row>15</xdr:row>
      <xdr:rowOff>130488</xdr:rowOff>
    </xdr:to>
    <xdr:pic>
      <xdr:nvPicPr>
        <xdr:cNvPr id="37" name="Graphic 36" descr="Users with solid fill">
          <a:extLst>
            <a:ext uri="{FF2B5EF4-FFF2-40B4-BE49-F238E27FC236}">
              <a16:creationId xmlns:a16="http://schemas.microsoft.com/office/drawing/2014/main" id="{769B2209-13C1-D73E-2E06-2B1523CF49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106140" y="2647105"/>
          <a:ext cx="237600" cy="237600"/>
        </a:xfrm>
        <a:prstGeom prst="rect">
          <a:avLst/>
        </a:prstGeom>
      </xdr:spPr>
    </xdr:pic>
    <xdr:clientData/>
  </xdr:twoCellAnchor>
  <xdr:twoCellAnchor editAs="oneCell">
    <xdr:from>
      <xdr:col>13</xdr:col>
      <xdr:colOff>22950</xdr:colOff>
      <xdr:row>14</xdr:row>
      <xdr:rowOff>61207</xdr:rowOff>
    </xdr:from>
    <xdr:to>
      <xdr:col>13</xdr:col>
      <xdr:colOff>260119</xdr:colOff>
      <xdr:row>15</xdr:row>
      <xdr:rowOff>114761</xdr:rowOff>
    </xdr:to>
    <xdr:pic>
      <xdr:nvPicPr>
        <xdr:cNvPr id="39" name="Graphic 38" descr="Statistics with solid fill">
          <a:extLst>
            <a:ext uri="{FF2B5EF4-FFF2-40B4-BE49-F238E27FC236}">
              <a16:creationId xmlns:a16="http://schemas.microsoft.com/office/drawing/2014/main" id="{D583D330-7331-BBCD-8D10-7E630F7422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9577" y="2631809"/>
          <a:ext cx="237169" cy="237169"/>
        </a:xfrm>
        <a:prstGeom prst="rect">
          <a:avLst/>
        </a:prstGeom>
      </xdr:spPr>
    </xdr:pic>
    <xdr:clientData/>
  </xdr:twoCellAnchor>
  <xdr:twoCellAnchor>
    <xdr:from>
      <xdr:col>11</xdr:col>
      <xdr:colOff>321242</xdr:colOff>
      <xdr:row>15</xdr:row>
      <xdr:rowOff>89527</xdr:rowOff>
    </xdr:from>
    <xdr:to>
      <xdr:col>14</xdr:col>
      <xdr:colOff>348901</xdr:colOff>
      <xdr:row>23</xdr:row>
      <xdr:rowOff>78099</xdr:rowOff>
    </xdr:to>
    <xdr:graphicFrame macro="">
      <xdr:nvGraphicFramePr>
        <xdr:cNvPr id="45" name="Chart 44">
          <a:extLst>
            <a:ext uri="{FF2B5EF4-FFF2-40B4-BE49-F238E27FC236}">
              <a16:creationId xmlns:a16="http://schemas.microsoft.com/office/drawing/2014/main" id="{3FC8A0A4-133F-4251-9799-8544A9183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55824</xdr:colOff>
      <xdr:row>5</xdr:row>
      <xdr:rowOff>160495</xdr:rowOff>
    </xdr:from>
    <xdr:to>
      <xdr:col>12</xdr:col>
      <xdr:colOff>530330</xdr:colOff>
      <xdr:row>13</xdr:row>
      <xdr:rowOff>55825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92C7143-240D-4411-B75E-C49AD325D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932624" y="1081245"/>
              <a:ext cx="2912906" cy="1368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62802</xdr:colOff>
      <xdr:row>5</xdr:row>
      <xdr:rowOff>146539</xdr:rowOff>
    </xdr:from>
    <xdr:to>
      <xdr:col>18</xdr:col>
      <xdr:colOff>83737</xdr:colOff>
      <xdr:row>13</xdr:row>
      <xdr:rowOff>69781</xdr:rowOff>
    </xdr:to>
    <xdr:graphicFrame macro="">
      <xdr:nvGraphicFramePr>
        <xdr:cNvPr id="8" name="Chart 7">
          <a:extLst>
            <a:ext uri="{FF2B5EF4-FFF2-40B4-BE49-F238E27FC236}">
              <a16:creationId xmlns:a16="http://schemas.microsoft.com/office/drawing/2014/main" id="{0BD460D2-5D07-4E8F-8EAD-58436D955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509396</xdr:colOff>
      <xdr:row>16</xdr:row>
      <xdr:rowOff>12765</xdr:rowOff>
    </xdr:from>
    <xdr:to>
      <xdr:col>11</xdr:col>
      <xdr:colOff>62803</xdr:colOff>
      <xdr:row>23</xdr:row>
      <xdr:rowOff>55825</xdr:rowOff>
    </xdr:to>
    <xdr:graphicFrame macro="">
      <xdr:nvGraphicFramePr>
        <xdr:cNvPr id="9" name="Chart 8">
          <a:extLst>
            <a:ext uri="{FF2B5EF4-FFF2-40B4-BE49-F238E27FC236}">
              <a16:creationId xmlns:a16="http://schemas.microsoft.com/office/drawing/2014/main" id="{F10A602D-F57D-4277-8A2D-0A7402E30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291295</xdr:colOff>
      <xdr:row>14</xdr:row>
      <xdr:rowOff>75279</xdr:rowOff>
    </xdr:from>
    <xdr:to>
      <xdr:col>14</xdr:col>
      <xdr:colOff>502416</xdr:colOff>
      <xdr:row>23</xdr:row>
      <xdr:rowOff>90714</xdr:rowOff>
    </xdr:to>
    <xdr:graphicFrame macro="">
      <xdr:nvGraphicFramePr>
        <xdr:cNvPr id="10" name="Chart 9">
          <a:extLst>
            <a:ext uri="{FF2B5EF4-FFF2-40B4-BE49-F238E27FC236}">
              <a16:creationId xmlns:a16="http://schemas.microsoft.com/office/drawing/2014/main" id="{07504A2B-AC64-4CB2-A2B9-500A4314D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481483</xdr:colOff>
      <xdr:row>13</xdr:row>
      <xdr:rowOff>152039</xdr:rowOff>
    </xdr:from>
    <xdr:to>
      <xdr:col>17</xdr:col>
      <xdr:colOff>467527</xdr:colOff>
      <xdr:row>23</xdr:row>
      <xdr:rowOff>160496</xdr:rowOff>
    </xdr:to>
    <xdr:graphicFrame macro="">
      <xdr:nvGraphicFramePr>
        <xdr:cNvPr id="12" name="Chart 11">
          <a:extLst>
            <a:ext uri="{FF2B5EF4-FFF2-40B4-BE49-F238E27FC236}">
              <a16:creationId xmlns:a16="http://schemas.microsoft.com/office/drawing/2014/main" id="{7EE53417-4A28-43DB-ABA4-17B066B7F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495440</xdr:colOff>
      <xdr:row>18</xdr:row>
      <xdr:rowOff>104670</xdr:rowOff>
    </xdr:from>
    <xdr:to>
      <xdr:col>16</xdr:col>
      <xdr:colOff>537308</xdr:colOff>
      <xdr:row>20</xdr:row>
      <xdr:rowOff>132582</xdr:rowOff>
    </xdr:to>
    <xdr:sp macro="" textlink="'14.International Load Factor'!D8">
      <xdr:nvSpPr>
        <xdr:cNvPr id="13" name="Rectangle 12">
          <a:extLst>
            <a:ext uri="{FF2B5EF4-FFF2-40B4-BE49-F238E27FC236}">
              <a16:creationId xmlns:a16="http://schemas.microsoft.com/office/drawing/2014/main" id="{FCD61255-FD12-26D8-9A98-7CE56F75A719}"/>
            </a:ext>
          </a:extLst>
        </xdr:cNvPr>
        <xdr:cNvSpPr/>
      </xdr:nvSpPr>
      <xdr:spPr>
        <a:xfrm>
          <a:off x="9601759" y="3370384"/>
          <a:ext cx="648956" cy="39076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E2BC08-BD75-447A-A633-561B0C6742F7}" type="TxLink">
            <a:rPr lang="en-US" sz="1800" b="0" i="0" u="none" strike="noStrike">
              <a:solidFill>
                <a:schemeClr val="bg1"/>
              </a:solidFill>
              <a:latin typeface="Calibri"/>
              <a:ea typeface="Calibri"/>
              <a:cs typeface="Calibri"/>
            </a:rPr>
            <a:pPr algn="ctr"/>
            <a:t>77%</a:t>
          </a:fld>
          <a:endParaRPr lang="en-IN" sz="1800">
            <a:solidFill>
              <a:schemeClr val="bg1"/>
            </a:solidFill>
          </a:endParaRPr>
        </a:p>
      </xdr:txBody>
    </xdr:sp>
    <xdr:clientData/>
  </xdr:twoCellAnchor>
  <xdr:twoCellAnchor>
    <xdr:from>
      <xdr:col>12</xdr:col>
      <xdr:colOff>425660</xdr:colOff>
      <xdr:row>18</xdr:row>
      <xdr:rowOff>111649</xdr:rowOff>
    </xdr:from>
    <xdr:to>
      <xdr:col>13</xdr:col>
      <xdr:colOff>467528</xdr:colOff>
      <xdr:row>20</xdr:row>
      <xdr:rowOff>139561</xdr:rowOff>
    </xdr:to>
    <xdr:sp macro="" textlink="'13.Domestic Load factor'!D9">
      <xdr:nvSpPr>
        <xdr:cNvPr id="14" name="Rectangle 13">
          <a:extLst>
            <a:ext uri="{FF2B5EF4-FFF2-40B4-BE49-F238E27FC236}">
              <a16:creationId xmlns:a16="http://schemas.microsoft.com/office/drawing/2014/main" id="{A0AF8C0D-D5E0-4EEA-9B17-D3AC95E49476}"/>
            </a:ext>
          </a:extLst>
        </xdr:cNvPr>
        <xdr:cNvSpPr/>
      </xdr:nvSpPr>
      <xdr:spPr>
        <a:xfrm>
          <a:off x="7710715" y="3377363"/>
          <a:ext cx="648956" cy="39076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14CF63-EABF-4A48-9F63-E1517174B939}" type="TxLink">
            <a:rPr lang="en-US" sz="1800" b="0" i="0" u="none" strike="noStrike">
              <a:solidFill>
                <a:schemeClr val="bg1"/>
              </a:solidFill>
              <a:latin typeface="Calibri"/>
              <a:ea typeface="Calibri"/>
              <a:cs typeface="Calibri"/>
            </a:rPr>
            <a:pPr algn="ctr"/>
            <a:t>80%</a:t>
          </a:fld>
          <a:endParaRPr lang="en-IN" sz="1800">
            <a:solidFill>
              <a:schemeClr val="bg1"/>
            </a:solidFill>
          </a:endParaRPr>
        </a:p>
      </xdr:txBody>
    </xdr:sp>
    <xdr:clientData/>
  </xdr:twoCellAnchor>
  <xdr:twoCellAnchor editAs="oneCell">
    <xdr:from>
      <xdr:col>6</xdr:col>
      <xdr:colOff>388478</xdr:colOff>
      <xdr:row>24</xdr:row>
      <xdr:rowOff>37353</xdr:rowOff>
    </xdr:from>
    <xdr:to>
      <xdr:col>13</xdr:col>
      <xdr:colOff>104587</xdr:colOff>
      <xdr:row>32</xdr:row>
      <xdr:rowOff>156880</xdr:rowOff>
    </xdr:to>
    <mc:AlternateContent xmlns:mc="http://schemas.openxmlformats.org/markup-compatibility/2006">
      <mc:Choice xmlns:tsle="http://schemas.microsoft.com/office/drawing/2012/timeslicer" Requires="tsle">
        <xdr:graphicFrame macro="">
          <xdr:nvGraphicFramePr>
            <xdr:cNvPr id="29" name="Date">
              <a:extLst>
                <a:ext uri="{FF2B5EF4-FFF2-40B4-BE49-F238E27FC236}">
                  <a16:creationId xmlns:a16="http://schemas.microsoft.com/office/drawing/2014/main" id="{4028619D-C51C-4891-A036-2A899479E9A3}"/>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4064007" y="4519706"/>
              <a:ext cx="4004227" cy="161364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395945</xdr:colOff>
      <xdr:row>4</xdr:row>
      <xdr:rowOff>44824</xdr:rowOff>
    </xdr:from>
    <xdr:to>
      <xdr:col>5</xdr:col>
      <xdr:colOff>20957</xdr:colOff>
      <xdr:row>5</xdr:row>
      <xdr:rowOff>95659</xdr:rowOff>
    </xdr:to>
    <xdr:pic>
      <xdr:nvPicPr>
        <xdr:cNvPr id="7" name="Graphic 6" descr="Airplane with solid fill">
          <a:extLst>
            <a:ext uri="{FF2B5EF4-FFF2-40B4-BE49-F238E27FC236}">
              <a16:creationId xmlns:a16="http://schemas.microsoft.com/office/drawing/2014/main" id="{B3AAE547-5516-5659-4442-0E5AF314B30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846298" y="791883"/>
          <a:ext cx="237600" cy="237600"/>
        </a:xfrm>
        <a:prstGeom prst="rect">
          <a:avLst/>
        </a:prstGeom>
      </xdr:spPr>
    </xdr:pic>
    <xdr:clientData/>
  </xdr:twoCellAnchor>
  <xdr:twoCellAnchor editAs="oneCell">
    <xdr:from>
      <xdr:col>16</xdr:col>
      <xdr:colOff>156883</xdr:colOff>
      <xdr:row>4</xdr:row>
      <xdr:rowOff>29883</xdr:rowOff>
    </xdr:from>
    <xdr:to>
      <xdr:col>16</xdr:col>
      <xdr:colOff>398083</xdr:colOff>
      <xdr:row>5</xdr:row>
      <xdr:rowOff>84318</xdr:rowOff>
    </xdr:to>
    <xdr:pic>
      <xdr:nvPicPr>
        <xdr:cNvPr id="17" name="Graphic 16" descr="Seat Belt outline">
          <a:extLst>
            <a:ext uri="{FF2B5EF4-FFF2-40B4-BE49-F238E27FC236}">
              <a16:creationId xmlns:a16="http://schemas.microsoft.com/office/drawing/2014/main" id="{37525D67-FB65-0093-ED53-424056901C8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958295" y="776942"/>
          <a:ext cx="241200" cy="241200"/>
        </a:xfrm>
        <a:prstGeom prst="rect">
          <a:avLst/>
        </a:prstGeom>
      </xdr:spPr>
    </xdr:pic>
    <xdr:clientData/>
  </xdr:twoCellAnchor>
  <xdr:twoCellAnchor>
    <xdr:from>
      <xdr:col>3</xdr:col>
      <xdr:colOff>28637</xdr:colOff>
      <xdr:row>5</xdr:row>
      <xdr:rowOff>29882</xdr:rowOff>
    </xdr:from>
    <xdr:to>
      <xdr:col>7</xdr:col>
      <xdr:colOff>440764</xdr:colOff>
      <xdr:row>12</xdr:row>
      <xdr:rowOff>171824</xdr:rowOff>
    </xdr:to>
    <xdr:graphicFrame macro="">
      <xdr:nvGraphicFramePr>
        <xdr:cNvPr id="25" name="Chart 24">
          <a:extLst>
            <a:ext uri="{FF2B5EF4-FFF2-40B4-BE49-F238E27FC236}">
              <a16:creationId xmlns:a16="http://schemas.microsoft.com/office/drawing/2014/main" id="{4933D2F6-A2CC-42A8-9CDA-37CB8FE41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7456</xdr:colOff>
      <xdr:row>24</xdr:row>
      <xdr:rowOff>27264</xdr:rowOff>
    </xdr:from>
    <xdr:to>
      <xdr:col>6</xdr:col>
      <xdr:colOff>261471</xdr:colOff>
      <xdr:row>33</xdr:row>
      <xdr:rowOff>2382</xdr:rowOff>
    </xdr:to>
    <mc:AlternateContent xmlns:mc="http://schemas.openxmlformats.org/markup-compatibility/2006" xmlns:a14="http://schemas.microsoft.com/office/drawing/2010/main">
      <mc:Choice Requires="a14">
        <xdr:graphicFrame macro="">
          <xdr:nvGraphicFramePr>
            <xdr:cNvPr id="27" name="Months ">
              <a:extLst>
                <a:ext uri="{FF2B5EF4-FFF2-40B4-BE49-F238E27FC236}">
                  <a16:creationId xmlns:a16="http://schemas.microsoft.com/office/drawing/2014/main" id="{70870CE2-8EF4-44AA-8FE0-00C8C4AA4EF8}"/>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1845222" y="4509617"/>
              <a:ext cx="1964778"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239060</xdr:colOff>
      <xdr:row>24</xdr:row>
      <xdr:rowOff>25397</xdr:rowOff>
    </xdr:from>
    <xdr:to>
      <xdr:col>17</xdr:col>
      <xdr:colOff>582707</xdr:colOff>
      <xdr:row>33</xdr:row>
      <xdr:rowOff>0</xdr:rowOff>
    </xdr:to>
    <mc:AlternateContent xmlns:mc="http://schemas.openxmlformats.org/markup-compatibility/2006" xmlns:a14="http://schemas.microsoft.com/office/drawing/2010/main">
      <mc:Choice Requires="a14">
        <xdr:graphicFrame macro="">
          <xdr:nvGraphicFramePr>
            <xdr:cNvPr id="36" name="Years ">
              <a:extLst>
                <a:ext uri="{FF2B5EF4-FFF2-40B4-BE49-F238E27FC236}">
                  <a16:creationId xmlns:a16="http://schemas.microsoft.com/office/drawing/2014/main" id="{3C63E261-8E25-4349-B68E-14BB29EC8243}"/>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8202707" y="4507750"/>
              <a:ext cx="2794000" cy="1655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Mondal" refreshedDate="45321.93386041667" createdVersion="8" refreshedVersion="8" minRefreshableVersion="3" recordCount="249" xr:uid="{60BBE6CA-4862-47E0-81B8-6A5758817B87}">
  <cacheSource type="worksheet">
    <worksheetSource ref="A1:R250" sheet="air traffic dataset"/>
  </cacheSource>
  <cacheFields count="21">
    <cacheField name="Year" numFmtId="0">
      <sharedItems containsSemiMixedTypes="0" containsString="0" containsNumber="1" containsInteger="1" minValue="2003" maxValue="2023" count="21">
        <n v="2003"/>
        <n v="2004"/>
        <n v="2005"/>
        <n v="2006"/>
        <n v="2007"/>
        <n v="2008"/>
        <n v="2009"/>
        <n v="2010"/>
        <n v="2011"/>
        <n v="2012"/>
        <n v="2013"/>
        <n v="2014"/>
        <n v="2015"/>
        <n v="2016"/>
        <n v="2017"/>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Date" numFmtId="14">
      <sharedItems containsSemiMixedTypes="0" containsNonDate="0" containsDate="1" containsString="0" minDate="2003-01-01T00:00:00" maxDate="2023-09-02T00:00:00" count="249">
        <d v="2003-01-01T00:00:00"/>
        <d v="2003-02-01T00:00:00"/>
        <d v="2003-03-01T00:00:00"/>
        <d v="2003-04-01T00:00:00"/>
        <d v="2003-05-01T00:00:00"/>
        <d v="2003-06-01T00:00:00"/>
        <d v="2003-07-01T00:00:00"/>
        <d v="2003-08-01T00:00:00"/>
        <d v="2003-09-01T00:00:00"/>
        <d v="2003-10-01T00:00:00"/>
        <d v="2003-11-01T00:00:00"/>
        <d v="2003-12-01T00:00:00"/>
        <d v="2004-01-01T00:00:00"/>
        <d v="2004-02-01T00:00:00"/>
        <d v="2004-03-01T00:00:00"/>
        <d v="2004-04-01T00:00:00"/>
        <d v="2004-05-01T00:00:00"/>
        <d v="2004-06-01T00:00:00"/>
        <d v="2004-07-01T00:00:00"/>
        <d v="2004-08-01T00:00:00"/>
        <d v="2004-09-01T00:00:00"/>
        <d v="2004-10-01T00:00:00"/>
        <d v="2004-11-01T00:00:00"/>
        <d v="2004-12-01T00:00:00"/>
        <d v="2005-01-01T00:00:00"/>
        <d v="2005-02-01T00:00:00"/>
        <d v="2005-03-01T00:00:00"/>
        <d v="2005-04-01T00:00:00"/>
        <d v="2005-05-01T00:00:00"/>
        <d v="2005-06-01T00:00:00"/>
        <d v="2005-07-01T00:00:00"/>
        <d v="2005-08-01T00:00:00"/>
        <d v="2005-09-01T00:00:00"/>
        <d v="2005-10-01T00:00:00"/>
        <d v="2005-11-01T00:00:00"/>
        <d v="2005-12-01T00:00:00"/>
        <d v="2006-01-01T00:00:00"/>
        <d v="2006-02-01T00:00:00"/>
        <d v="2006-03-01T00:00:00"/>
        <d v="2006-04-01T00:00:00"/>
        <d v="2006-05-01T00:00:00"/>
        <d v="2006-06-01T00:00:00"/>
        <d v="2006-07-01T00:00:00"/>
        <d v="2006-08-01T00:00:00"/>
        <d v="2006-09-01T00:00:00"/>
        <d v="2006-10-01T00:00:00"/>
        <d v="2006-11-01T00:00:00"/>
        <d v="2006-12-01T00:00:00"/>
        <d v="2007-01-01T00:00:00"/>
        <d v="2007-02-01T00:00:00"/>
        <d v="2007-03-01T00:00:00"/>
        <d v="2007-04-01T00:00:00"/>
        <d v="2007-05-01T00:00:00"/>
        <d v="2007-06-01T00:00:00"/>
        <d v="2007-07-01T00:00:00"/>
        <d v="2007-08-01T00:00:00"/>
        <d v="2007-09-01T00:00:00"/>
        <d v="2007-10-01T00:00:00"/>
        <d v="2007-11-01T00:00:00"/>
        <d v="2007-12-01T00:00:00"/>
        <d v="2008-01-01T00:00:00"/>
        <d v="2008-02-01T00:00:00"/>
        <d v="2008-03-01T00:00:00"/>
        <d v="2008-04-01T00:00:00"/>
        <d v="2008-05-01T00:00:00"/>
        <d v="2008-06-01T00:00:00"/>
        <d v="2008-07-01T00:00:00"/>
        <d v="2008-08-01T00:00:00"/>
        <d v="2008-09-01T00:00:00"/>
        <d v="2008-10-01T00:00:00"/>
        <d v="2008-11-01T00:00:00"/>
        <d v="2008-12-01T00:00:00"/>
        <d v="2009-01-01T00:00:00"/>
        <d v="2009-02-01T00:00:00"/>
        <d v="2009-03-01T00:00:00"/>
        <d v="2009-04-01T00:00:00"/>
        <d v="2009-05-01T00:00:00"/>
        <d v="2009-06-01T00:00:00"/>
        <d v="2009-07-01T00:00:00"/>
        <d v="2009-08-01T00:00:00"/>
        <d v="2009-09-01T00:00:00"/>
        <d v="2009-10-01T00:00:00"/>
        <d v="2009-11-01T00:00:00"/>
        <d v="2009-12-01T00:00:00"/>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sharedItems>
      <fieldGroup par="20"/>
    </cacheField>
    <cacheField name="Dom_Pax" numFmtId="3">
      <sharedItems containsSemiMixedTypes="0" containsString="0" containsNumber="1" containsInteger="1" minValue="2877290" maxValue="75378157"/>
    </cacheField>
    <cacheField name="Int_Pax" numFmtId="3">
      <sharedItems containsSemiMixedTypes="0" containsString="0" containsNumber="1" containsInteger="1" minValue="136609" maxValue="12432615"/>
    </cacheField>
    <cacheField name="Pax" numFmtId="3">
      <sharedItems containsSemiMixedTypes="0" containsString="0" containsNumber="1" containsInteger="1" minValue="3013899" maxValue="87810772" count="249">
        <n v="47938280"/>
        <n v="45412146"/>
        <n v="55001313"/>
        <n v="51378704"/>
        <n v="53763186"/>
        <n v="57621020"/>
        <n v="62001893"/>
        <n v="60193305"/>
        <n v="49038004"/>
        <n v="54865753"/>
        <n v="51905254"/>
        <n v="55116115"/>
        <n v="49070727"/>
        <n v="50248226"/>
        <n v="59952930"/>
        <n v="58917221"/>
        <n v="58798390"/>
        <n v="63364913"/>
        <n v="66797562"/>
        <n v="64367670"/>
        <n v="53068030"/>
        <n v="59797453"/>
        <n v="57165914"/>
        <n v="58681691"/>
        <n v="54136166"/>
        <n v="52574472"/>
        <n v="65803288"/>
        <n v="61297600"/>
        <n v="63899130"/>
        <n v="66847187"/>
        <n v="70263792"/>
        <n v="66529820"/>
        <n v="56534166"/>
        <n v="59611848"/>
        <n v="58410901"/>
        <n v="59196298"/>
        <n v="55288976"/>
        <n v="53055051"/>
        <n v="65507850"/>
        <n v="62865184"/>
        <n v="64142247"/>
        <n v="66922182"/>
        <n v="69178609"/>
        <n v="66147081"/>
        <n v="56139524"/>
        <n v="61370000"/>
        <n v="60025470"/>
        <n v="60456025"/>
        <n v="56876804"/>
        <n v="53845014"/>
        <n v="66891742"/>
        <n v="64630113"/>
        <n v="66528541"/>
        <n v="69447429"/>
        <n v="72153522"/>
        <n v="71087148"/>
        <n v="58973924"/>
        <n v="63940976"/>
        <n v="61660337"/>
        <n v="60591032"/>
        <n v="57459802"/>
        <n v="56809646"/>
        <n v="67470330"/>
        <n v="62972516"/>
        <n v="65794906"/>
        <n v="67727316"/>
        <n v="70233341"/>
        <n v="67596016"/>
        <n v="54007855"/>
        <n v="59429066"/>
        <n v="53825243"/>
        <n v="57134896"/>
        <n v="51559441"/>
        <n v="49647629"/>
        <n v="60758974"/>
        <n v="59331758"/>
        <n v="59545594"/>
        <n v="63358198"/>
        <n v="67868072"/>
        <n v="64786048"/>
        <n v="54454979"/>
        <n v="58574489"/>
        <n v="54593093"/>
        <n v="56686180"/>
        <n v="52317664"/>
        <n v="48455029"/>
        <n v="61955394"/>
        <n v="59439496"/>
        <n v="61245021"/>
        <n v="64790347"/>
        <n v="68194795"/>
        <n v="66017267"/>
        <n v="57152165"/>
        <n v="61898533"/>
        <n v="57930539"/>
        <n v="58347806"/>
        <n v="53460393"/>
        <n v="49863476"/>
        <n v="63382901"/>
        <n v="60353552"/>
        <n v="63654184"/>
        <n v="66035331"/>
        <n v="69694536"/>
        <n v="66081317"/>
        <n v="57875453"/>
        <n v="61008771"/>
        <n v="58091963"/>
        <n v="58866420"/>
        <n v="54236163"/>
        <n v="52923579"/>
        <n v="64260064"/>
        <n v="61299901"/>
        <n v="63478254"/>
        <n v="66412465"/>
        <n v="68987213"/>
        <n v="67538658"/>
        <n v="57232918"/>
        <n v="60732331"/>
        <n v="58554540"/>
        <n v="58666383"/>
        <n v="55148279"/>
        <n v="52304270"/>
        <n v="64891924"/>
        <n v="60790905"/>
        <n v="64586349"/>
        <n v="66874432"/>
        <n v="69019487"/>
        <n v="67518714"/>
        <n v="58021135"/>
        <n v="61980604"/>
        <n v="57423181"/>
        <n v="62300107"/>
        <n v="55628947"/>
        <n v="52283230"/>
        <n v="66265071"/>
        <n v="63341997"/>
        <n v="66368015"/>
        <n v="68458782"/>
        <n v="71746135"/>
        <n v="69388131"/>
        <n v="59872265"/>
        <n v="64371103"/>
        <n v="59627577"/>
        <n v="63652300"/>
        <n v="57664576"/>
        <n v="54050800"/>
        <n v="68081743"/>
        <n v="65817267"/>
        <n v="68819792"/>
        <n v="71163523"/>
        <n v="75523798"/>
        <n v="72751388"/>
        <n v="63645463"/>
        <n v="68631650"/>
        <n v="64482982"/>
        <n v="66281141"/>
        <n v="60694064"/>
        <n v="58388033"/>
        <n v="70439149"/>
        <n v="67130585"/>
        <n v="71410595"/>
        <n v="74406863"/>
        <n v="76786290"/>
        <n v="73349201"/>
        <n v="66386921"/>
        <n v="69454651"/>
        <n v="66528254"/>
        <n v="67914017"/>
        <n v="62560565"/>
        <n v="58320914"/>
        <n v="72897888"/>
        <n v="70196372"/>
        <n v="73621464"/>
        <n v="76957359"/>
        <n v="79764473"/>
        <n v="77047521"/>
        <n v="64870758"/>
        <n v="72655345"/>
        <n v="69590146"/>
        <n v="70286866"/>
        <n v="64389725"/>
        <n v="61674791"/>
        <n v="76247058"/>
        <n v="73592486"/>
        <n v="77260205"/>
        <n v="80847057"/>
        <n v="83931238"/>
        <n v="80962656"/>
        <n v="68676547"/>
        <n v="75480626"/>
        <n v="72712176"/>
        <n v="72855340"/>
        <n v="66990634"/>
        <n v="63551231"/>
        <n v="80181591"/>
        <n v="76399263"/>
        <n v="81316469"/>
        <n v="83808577"/>
        <n v="86925851"/>
        <n v="83751188"/>
        <n v="72569324"/>
        <n v="78600600"/>
        <n v="73057527"/>
        <n v="79284659"/>
        <n v="70767768"/>
        <n v="67813206"/>
        <n v="39058775"/>
        <n v="3013899"/>
        <n v="9888029"/>
        <n v="16610992"/>
        <n v="24053884"/>
        <n v="25831100"/>
        <n v="25268025"/>
        <n v="30009436"/>
        <n v="28757534"/>
        <n v="30532865"/>
        <n v="27291696"/>
        <n v="26604490"/>
        <n v="42796798"/>
        <n v="47796661"/>
        <n v="57693367"/>
        <n v="66145224"/>
        <n v="73772808"/>
        <n v="66988064"/>
        <n v="58746082"/>
        <n v="65906829"/>
        <n v="65777748"/>
        <n v="66628465"/>
        <n v="51863112"/>
        <n v="54801918"/>
        <n v="72489903"/>
        <n v="71916439"/>
        <n v="75777537"/>
        <n v="77392138"/>
        <n v="80375197"/>
        <n v="76635996"/>
        <n v="71426961"/>
        <n v="76349699"/>
        <n v="71896946"/>
        <n v="71887680"/>
        <n v="67351033"/>
        <n v="64796891"/>
        <n v="79803140"/>
        <n v="77580219"/>
        <n v="81782319"/>
        <n v="84027126"/>
        <n v="87810772"/>
        <n v="83050137"/>
        <n v="76251475"/>
      </sharedItems>
      <fieldGroup base="5">
        <rangePr startNum="3013899" endNum="87810772" groupInterval="15000000"/>
        <groupItems count="8">
          <s v="&lt;3013899"/>
          <s v="3013899-18013898"/>
          <s v="18013899-33013898"/>
          <s v="33013899-48013898"/>
          <s v="48013899-63013898"/>
          <s v="63013899-78013898"/>
          <s v="78013899-93013898"/>
          <s v="&gt;93013899"/>
        </groupItems>
      </fieldGroup>
    </cacheField>
    <cacheField name="Dom_Flt" numFmtId="3">
      <sharedItems containsSemiMixedTypes="0" containsString="0" containsNumber="1" containsInteger="1" minValue="217262" maxValue="890938"/>
    </cacheField>
    <cacheField name="Int_Flt" numFmtId="3">
      <sharedItems containsSemiMixedTypes="0" containsString="0" containsNumber="1" containsInteger="1" minValue="4996" maxValue="82681"/>
    </cacheField>
    <cacheField name="Flt" numFmtId="3">
      <sharedItems containsSemiMixedTypes="0" containsString="0" containsNumber="1" containsInteger="1" minValue="222280" maxValue="964102"/>
    </cacheField>
    <cacheField name="Dom_RPM" numFmtId="3">
      <sharedItems containsSemiMixedTypes="0" containsString="0" containsNumber="1" containsInteger="1" minValue="2551127" maxValue="72267904"/>
    </cacheField>
    <cacheField name="Int_RPM" numFmtId="3">
      <sharedItems containsSemiMixedTypes="0" containsString="0" containsNumber="1" containsInteger="1" minValue="356762" maxValue="31376000"/>
    </cacheField>
    <cacheField name="RPM" numFmtId="3">
      <sharedItems containsSemiMixedTypes="0" containsString="0" containsNumber="1" containsInteger="1" minValue="2907889" maxValue="103643904"/>
    </cacheField>
    <cacheField name="Dom_ASM" numFmtId="3">
      <sharedItems containsSemiMixedTypes="0" containsString="0" containsNumber="1" containsInteger="1" minValue="19489079" maxValue="81997399"/>
    </cacheField>
    <cacheField name="Int_ASM" numFmtId="3">
      <sharedItems containsSemiMixedTypes="0" containsString="0" containsNumber="1" containsInteger="1" minValue="1541419" maxValue="35326191"/>
    </cacheField>
    <cacheField name="ASM" numFmtId="3">
      <sharedItems containsSemiMixedTypes="0" containsString="0" containsNumber="1" containsInteger="1" minValue="21030499" maxValue="117312202"/>
    </cacheField>
    <cacheField name="Dom_LF" numFmtId="0">
      <sharedItems containsSemiMixedTypes="0" containsString="0" containsNumber="1" minValue="13.09" maxValue="89.96"/>
    </cacheField>
    <cacheField name="Int_LF" numFmtId="0">
      <sharedItems containsSemiMixedTypes="0" containsString="0" containsNumber="1" minValue="23.15" maxValue="89.44"/>
    </cacheField>
    <cacheField name="LF" numFmtId="0">
      <sharedItems containsSemiMixedTypes="0" containsString="0" containsNumber="1" minValue="13.83" maxValue="89.14" count="234">
        <n v="66.2"/>
        <n v="68.31"/>
        <n v="72.12"/>
        <n v="71.02"/>
        <n v="74.069999999999993"/>
        <n v="79.2"/>
        <n v="81.510000000000005"/>
        <n v="79.83"/>
        <n v="69.22"/>
        <n v="72.56"/>
        <n v="71.849999999999994"/>
        <n v="74.03"/>
        <n v="67.67"/>
        <n v="69.39"/>
        <n v="76.37"/>
        <n v="76.58"/>
        <n v="75.2"/>
        <n v="81.45"/>
        <n v="82.62"/>
        <n v="79.63"/>
        <n v="72.400000000000006"/>
        <n v="75.040000000000006"/>
        <n v="73.69"/>
        <n v="73.75"/>
        <n v="71.349999999999994"/>
        <n v="71.819999999999993"/>
        <n v="80.150000000000006"/>
        <n v="76.86"/>
        <n v="78.040000000000006"/>
        <n v="82.72"/>
        <n v="84.07"/>
        <n v="80.83"/>
        <n v="75.099999999999994"/>
        <n v="76.12"/>
        <n v="76.489999999999995"/>
        <n v="76.22"/>
        <n v="73.45"/>
        <n v="75.150000000000006"/>
        <n v="81.290000000000006"/>
        <n v="80.92"/>
        <n v="80.31"/>
        <n v="84.75"/>
        <n v="85.13"/>
        <n v="81.17"/>
        <n v="74.91"/>
        <n v="77.290000000000006"/>
        <n v="77.86"/>
        <n v="76.94"/>
        <n v="73.31"/>
        <n v="75.03"/>
        <n v="81.64"/>
        <n v="80.8"/>
        <n v="80.75"/>
        <n v="85.7"/>
        <n v="86"/>
        <n v="84.43"/>
        <n v="76.760000000000005"/>
        <n v="78.680000000000007"/>
        <n v="77.819999999999993"/>
        <n v="76.38"/>
        <n v="73.92"/>
        <n v="82.26"/>
        <n v="79.290000000000006"/>
        <n v="80.930000000000007"/>
        <n v="83.88"/>
        <n v="84.06"/>
        <n v="83.26"/>
        <n v="76.64"/>
        <n v="79.17"/>
        <n v="75.42"/>
        <n v="78.48"/>
        <n v="72.91"/>
        <n v="73.319999999999993"/>
        <n v="79.37"/>
        <n v="80.650000000000006"/>
        <n v="79.75"/>
        <n v="84.29"/>
        <n v="86.46"/>
        <n v="84.96"/>
        <n v="79.78"/>
        <n v="82.17"/>
        <n v="78.88"/>
        <n v="80.34"/>
        <n v="75.62"/>
        <n v="76.459999999999994"/>
        <n v="82.67"/>
        <n v="81.67"/>
        <n v="82.34"/>
        <n v="86.22"/>
        <n v="86.88"/>
        <n v="85.35"/>
        <n v="81.03"/>
        <n v="83.09"/>
        <n v="80.400000000000006"/>
        <n v="80.73"/>
        <n v="76.510000000000005"/>
        <n v="75.78"/>
        <n v="80.849999999999994"/>
        <n v="83.64"/>
        <n v="85.63"/>
        <n v="86.94"/>
        <n v="85.61"/>
        <n v="81.92"/>
        <n v="82.59"/>
        <n v="82"/>
        <n v="80.739999999999995"/>
        <n v="77.61"/>
        <n v="76.62"/>
        <n v="83.06"/>
        <n v="82.6"/>
        <n v="83.58"/>
        <n v="86.59"/>
        <n v="86.68"/>
        <n v="86.55"/>
        <n v="81.62"/>
        <n v="83.45"/>
        <n v="81.88"/>
        <n v="81.44"/>
        <n v="78.86"/>
        <n v="79.180000000000007"/>
        <n v="84.28"/>
        <n v="81.58"/>
        <n v="84.24"/>
        <n v="86.98"/>
        <n v="86.1"/>
        <n v="81.680000000000007"/>
        <n v="82.24"/>
        <n v="79.33"/>
        <n v="84.41"/>
        <n v="80.319999999999993"/>
        <n v="79.849999999999994"/>
        <n v="83.57"/>
        <n v="83.41"/>
        <n v="85.04"/>
        <n v="86.44"/>
        <n v="86.74"/>
        <n v="86.5"/>
        <n v="81.99"/>
        <n v="82.83"/>
        <n v="82.64"/>
        <n v="79.069999999999993"/>
        <n v="80.19"/>
        <n v="82.48"/>
        <n v="84.09"/>
        <n v="86.42"/>
        <n v="87.42"/>
        <n v="86.45"/>
        <n v="83.04"/>
        <n v="85.02"/>
        <n v="82.45"/>
        <n v="82.88"/>
        <n v="80.23"/>
        <n v="78.760000000000005"/>
        <n v="83.83"/>
        <n v="86.64"/>
        <n v="86.81"/>
        <n v="84.59"/>
        <n v="83.29"/>
        <n v="83.85"/>
        <n v="83.11"/>
        <n v="82.76"/>
        <n v="79.41"/>
        <n v="78.98"/>
        <n v="83.54"/>
        <n v="83.87"/>
        <n v="84.01"/>
        <n v="85.5"/>
        <n v="83.61"/>
        <n v="83.79"/>
        <n v="82.7"/>
        <n v="78.83"/>
        <n v="80.099999999999994"/>
        <n v="82.93"/>
        <n v="84.2"/>
        <n v="87.46"/>
        <n v="87.77"/>
        <n v="86.19"/>
        <n v="80.64"/>
        <n v="83.37"/>
        <n v="83.76"/>
        <n v="82.41"/>
        <n v="79.319999999999993"/>
        <n v="80.489999999999995"/>
        <n v="85.49"/>
        <n v="84.64"/>
        <n v="86.16"/>
        <n v="88.84"/>
        <n v="88.58"/>
        <n v="86.66"/>
        <n v="83.94"/>
        <n v="81.739999999999995"/>
        <n v="85.4"/>
        <n v="80.09"/>
        <n v="79.58"/>
        <n v="51.83"/>
        <n v="13.83"/>
        <n v="36.020000000000003"/>
        <n v="54.16"/>
        <n v="48.17"/>
        <n v="47.65"/>
        <n v="53.43"/>
        <n v="56.54"/>
        <n v="52.07"/>
        <n v="53.72"/>
        <n v="50.31"/>
        <n v="53.83"/>
        <n v="63.45"/>
        <n v="69.12"/>
        <n v="75.36"/>
        <n v="81.05"/>
        <n v="84.32"/>
        <n v="78.67"/>
        <n v="72.13"/>
        <n v="76.77"/>
        <n v="78.87"/>
        <n v="66.260000000000005"/>
        <n v="82.84"/>
        <n v="85.24"/>
        <n v="85.87"/>
        <n v="89.14"/>
        <n v="88.01"/>
        <n v="85.29"/>
        <n v="84.57"/>
        <n v="85.74"/>
        <n v="83.15"/>
        <n v="77.48"/>
        <n v="78.45"/>
        <n v="83.9"/>
        <n v="84.48"/>
        <n v="85.22"/>
        <n v="88.52"/>
        <n v="88.35"/>
        <n v="83.72"/>
        <n v="82.12"/>
      </sharedItems>
      <fieldGroup base="17">
        <rangePr startNum="13.83" endNum="89.14" groupInterval="10"/>
        <groupItems count="10">
          <s v="&lt;13.83"/>
          <s v="13.83-23.83"/>
          <s v="23.83-33.83"/>
          <s v="33.83-43.83"/>
          <s v="43.83-53.83"/>
          <s v="53.83-63.83"/>
          <s v="63.83-73.83"/>
          <s v="73.83-83.83"/>
          <s v="83.83-93.83"/>
          <s v="&gt;93.83"/>
        </groupItems>
      </fieldGroup>
    </cacheField>
    <cacheField name="Months (Date)" numFmtId="0" databaseField="0">
      <fieldGroup base="2">
        <rangePr groupBy="months" startDate="2003-01-01T00:00:00" endDate="2023-09-02T00:00:00"/>
        <groupItems count="14">
          <s v="&lt;01-01-2003"/>
          <s v="Jan"/>
          <s v="Feb"/>
          <s v="Mar"/>
          <s v="Apr"/>
          <s v="May"/>
          <s v="Jun"/>
          <s v="Jul"/>
          <s v="Aug"/>
          <s v="Sep"/>
          <s v="Oct"/>
          <s v="Nov"/>
          <s v="Dec"/>
          <s v="&gt;02-09-2023"/>
        </groupItems>
      </fieldGroup>
    </cacheField>
    <cacheField name="Quarters (Date)" numFmtId="0" databaseField="0">
      <fieldGroup base="2">
        <rangePr groupBy="quarters" startDate="2003-01-01T00:00:00" endDate="2023-09-02T00:00:00"/>
        <groupItems count="6">
          <s v="&lt;01-01-2003"/>
          <s v="Qtr1"/>
          <s v="Qtr2"/>
          <s v="Qtr3"/>
          <s v="Qtr4"/>
          <s v="&gt;02-09-2023"/>
        </groupItems>
      </fieldGroup>
    </cacheField>
    <cacheField name="Years (Date)" numFmtId="0" databaseField="0">
      <fieldGroup base="2">
        <rangePr groupBy="years" startDate="2003-01-01T00:00:00" endDate="2023-09-02T00:00:00"/>
        <groupItems count="23">
          <s v="&lt;01-01-2003"/>
          <s v="2003"/>
          <s v="2004"/>
          <s v="2005"/>
          <s v="2006"/>
          <s v="2007"/>
          <s v="2008"/>
          <s v="2009"/>
          <s v="2010"/>
          <s v="2011"/>
          <s v="2012"/>
          <s v="2013"/>
          <s v="2014"/>
          <s v="2015"/>
          <s v="2016"/>
          <s v="2017"/>
          <s v="2018"/>
          <s v="2019"/>
          <s v="2020"/>
          <s v="2021"/>
          <s v="2022"/>
          <s v="2023"/>
          <s v="&gt;02-09-2023"/>
        </groupItems>
      </fieldGroup>
    </cacheField>
  </cacheFields>
  <extLst>
    <ext xmlns:x14="http://schemas.microsoft.com/office/spreadsheetml/2009/9/main" uri="{725AE2AE-9491-48be-B2B4-4EB974FC3084}">
      <x14:pivotCacheDefinition pivotCacheId="471187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Mondal" refreshedDate="45322.497821180557" createdVersion="8" refreshedVersion="8" minRefreshableVersion="3" recordCount="249" xr:uid="{8625C348-1204-4ED5-8337-29F529F36A93}">
  <cacheSource type="worksheet">
    <worksheetSource ref="A1:R250" sheet="air traffic dataset"/>
  </cacheSource>
  <cacheFields count="21">
    <cacheField name="Year" numFmtId="0">
      <sharedItems containsSemiMixedTypes="0" containsString="0" containsNumber="1" containsInteger="1" minValue="2003" maxValue="2023" count="21">
        <n v="2003"/>
        <n v="2004"/>
        <n v="2005"/>
        <n v="2006"/>
        <n v="2007"/>
        <n v="2008"/>
        <n v="2009"/>
        <n v="2010"/>
        <n v="2011"/>
        <n v="2012"/>
        <n v="2013"/>
        <n v="2014"/>
        <n v="2015"/>
        <n v="2016"/>
        <n v="2017"/>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Date" numFmtId="14">
      <sharedItems containsSemiMixedTypes="0" containsNonDate="0" containsDate="1" containsString="0" minDate="2003-01-01T00:00:00" maxDate="2023-09-02T00:00:00" count="249">
        <d v="2003-01-01T00:00:00"/>
        <d v="2003-02-01T00:00:00"/>
        <d v="2003-03-01T00:00:00"/>
        <d v="2003-04-01T00:00:00"/>
        <d v="2003-05-01T00:00:00"/>
        <d v="2003-06-01T00:00:00"/>
        <d v="2003-07-01T00:00:00"/>
        <d v="2003-08-01T00:00:00"/>
        <d v="2003-09-01T00:00:00"/>
        <d v="2003-10-01T00:00:00"/>
        <d v="2003-11-01T00:00:00"/>
        <d v="2003-12-01T00:00:00"/>
        <d v="2004-01-01T00:00:00"/>
        <d v="2004-02-01T00:00:00"/>
        <d v="2004-03-01T00:00:00"/>
        <d v="2004-04-01T00:00:00"/>
        <d v="2004-05-01T00:00:00"/>
        <d v="2004-06-01T00:00:00"/>
        <d v="2004-07-01T00:00:00"/>
        <d v="2004-08-01T00:00:00"/>
        <d v="2004-09-01T00:00:00"/>
        <d v="2004-10-01T00:00:00"/>
        <d v="2004-11-01T00:00:00"/>
        <d v="2004-12-01T00:00:00"/>
        <d v="2005-01-01T00:00:00"/>
        <d v="2005-02-01T00:00:00"/>
        <d v="2005-03-01T00:00:00"/>
        <d v="2005-04-01T00:00:00"/>
        <d v="2005-05-01T00:00:00"/>
        <d v="2005-06-01T00:00:00"/>
        <d v="2005-07-01T00:00:00"/>
        <d v="2005-08-01T00:00:00"/>
        <d v="2005-09-01T00:00:00"/>
        <d v="2005-10-01T00:00:00"/>
        <d v="2005-11-01T00:00:00"/>
        <d v="2005-12-01T00:00:00"/>
        <d v="2006-01-01T00:00:00"/>
        <d v="2006-02-01T00:00:00"/>
        <d v="2006-03-01T00:00:00"/>
        <d v="2006-04-01T00:00:00"/>
        <d v="2006-05-01T00:00:00"/>
        <d v="2006-06-01T00:00:00"/>
        <d v="2006-07-01T00:00:00"/>
        <d v="2006-08-01T00:00:00"/>
        <d v="2006-09-01T00:00:00"/>
        <d v="2006-10-01T00:00:00"/>
        <d v="2006-11-01T00:00:00"/>
        <d v="2006-12-01T00:00:00"/>
        <d v="2007-01-01T00:00:00"/>
        <d v="2007-02-01T00:00:00"/>
        <d v="2007-03-01T00:00:00"/>
        <d v="2007-04-01T00:00:00"/>
        <d v="2007-05-01T00:00:00"/>
        <d v="2007-06-01T00:00:00"/>
        <d v="2007-07-01T00:00:00"/>
        <d v="2007-08-01T00:00:00"/>
        <d v="2007-09-01T00:00:00"/>
        <d v="2007-10-01T00:00:00"/>
        <d v="2007-11-01T00:00:00"/>
        <d v="2007-12-01T00:00:00"/>
        <d v="2008-01-01T00:00:00"/>
        <d v="2008-02-01T00:00:00"/>
        <d v="2008-03-01T00:00:00"/>
        <d v="2008-04-01T00:00:00"/>
        <d v="2008-05-01T00:00:00"/>
        <d v="2008-06-01T00:00:00"/>
        <d v="2008-07-01T00:00:00"/>
        <d v="2008-08-01T00:00:00"/>
        <d v="2008-09-01T00:00:00"/>
        <d v="2008-10-01T00:00:00"/>
        <d v="2008-11-01T00:00:00"/>
        <d v="2008-12-01T00:00:00"/>
        <d v="2009-01-01T00:00:00"/>
        <d v="2009-02-01T00:00:00"/>
        <d v="2009-03-01T00:00:00"/>
        <d v="2009-04-01T00:00:00"/>
        <d v="2009-05-01T00:00:00"/>
        <d v="2009-06-01T00:00:00"/>
        <d v="2009-07-01T00:00:00"/>
        <d v="2009-08-01T00:00:00"/>
        <d v="2009-09-01T00:00:00"/>
        <d v="2009-10-01T00:00:00"/>
        <d v="2009-11-01T00:00:00"/>
        <d v="2009-12-01T00:00:00"/>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sharedItems>
      <fieldGroup par="20"/>
    </cacheField>
    <cacheField name="Dom_Pax" numFmtId="3">
      <sharedItems containsSemiMixedTypes="0" containsString="0" containsNumber="1" containsInteger="1" minValue="2877290" maxValue="75378157"/>
    </cacheField>
    <cacheField name="Int_Pax" numFmtId="3">
      <sharedItems containsSemiMixedTypes="0" containsString="0" containsNumber="1" containsInteger="1" minValue="136609" maxValue="12432615"/>
    </cacheField>
    <cacheField name="Pax" numFmtId="3">
      <sharedItems containsSemiMixedTypes="0" containsString="0" containsNumber="1" containsInteger="1" minValue="3013899" maxValue="87810772"/>
    </cacheField>
    <cacheField name="Dom_Flt" numFmtId="3">
      <sharedItems containsSemiMixedTypes="0" containsString="0" containsNumber="1" containsInteger="1" minValue="217262" maxValue="890938"/>
    </cacheField>
    <cacheField name="Int_Flt" numFmtId="3">
      <sharedItems containsSemiMixedTypes="0" containsString="0" containsNumber="1" containsInteger="1" minValue="4996" maxValue="82681"/>
    </cacheField>
    <cacheField name="Flt" numFmtId="3">
      <sharedItems containsSemiMixedTypes="0" containsString="0" containsNumber="1" containsInteger="1" minValue="222280" maxValue="964102"/>
    </cacheField>
    <cacheField name="Dom_RPM" numFmtId="3">
      <sharedItems containsSemiMixedTypes="0" containsString="0" containsNumber="1" containsInteger="1" minValue="2551127" maxValue="72267904"/>
    </cacheField>
    <cacheField name="Int_RPM" numFmtId="3">
      <sharedItems containsSemiMixedTypes="0" containsString="0" containsNumber="1" containsInteger="1" minValue="356762" maxValue="31376000"/>
    </cacheField>
    <cacheField name="RPM" numFmtId="3">
      <sharedItems containsSemiMixedTypes="0" containsString="0" containsNumber="1" containsInteger="1" minValue="2907889" maxValue="103643904"/>
    </cacheField>
    <cacheField name="Dom_ASM" numFmtId="3">
      <sharedItems containsSemiMixedTypes="0" containsString="0" containsNumber="1" containsInteger="1" minValue="19489079" maxValue="81997399"/>
    </cacheField>
    <cacheField name="Int_ASM" numFmtId="3">
      <sharedItems containsSemiMixedTypes="0" containsString="0" containsNumber="1" containsInteger="1" minValue="1541419" maxValue="35326191"/>
    </cacheField>
    <cacheField name="ASM" numFmtId="3">
      <sharedItems containsSemiMixedTypes="0" containsString="0" containsNumber="1" containsInteger="1" minValue="21030499" maxValue="117312202"/>
    </cacheField>
    <cacheField name="Dom_LF" numFmtId="0">
      <sharedItems containsSemiMixedTypes="0" containsString="0" containsNumber="1" minValue="13.09" maxValue="89.96"/>
    </cacheField>
    <cacheField name="Int_LF" numFmtId="0">
      <sharedItems containsSemiMixedTypes="0" containsString="0" containsNumber="1" minValue="23.15" maxValue="89.44"/>
    </cacheField>
    <cacheField name="LF" numFmtId="0">
      <sharedItems containsSemiMixedTypes="0" containsString="0" containsNumber="1" minValue="13.83" maxValue="89.14"/>
    </cacheField>
    <cacheField name="Months (Date)" numFmtId="0" databaseField="0">
      <fieldGroup base="2">
        <rangePr groupBy="months" startDate="2003-01-01T00:00:00" endDate="2023-09-02T00:00:00"/>
        <groupItems count="14">
          <s v="&lt;01-01-2003"/>
          <s v="Jan"/>
          <s v="Feb"/>
          <s v="Mar"/>
          <s v="Apr"/>
          <s v="May"/>
          <s v="Jun"/>
          <s v="Jul"/>
          <s v="Aug"/>
          <s v="Sep"/>
          <s v="Oct"/>
          <s v="Nov"/>
          <s v="Dec"/>
          <s v="&gt;02-09-2023"/>
        </groupItems>
      </fieldGroup>
    </cacheField>
    <cacheField name="Quarters (Date)" numFmtId="0" databaseField="0">
      <fieldGroup base="2">
        <rangePr groupBy="quarters" startDate="2003-01-01T00:00:00" endDate="2023-09-02T00:00:00"/>
        <groupItems count="6">
          <s v="&lt;01-01-2003"/>
          <s v="Qtr1"/>
          <s v="Qtr2"/>
          <s v="Qtr3"/>
          <s v="Qtr4"/>
          <s v="&gt;02-09-2023"/>
        </groupItems>
      </fieldGroup>
    </cacheField>
    <cacheField name="Years (Date)" numFmtId="0" databaseField="0">
      <fieldGroup base="2">
        <rangePr groupBy="years" startDate="2003-01-01T00:00:00" endDate="2023-09-02T00:00:00"/>
        <groupItems count="23">
          <s v="&lt;01-01-2003"/>
          <s v="2003"/>
          <s v="2004"/>
          <s v="2005"/>
          <s v="2006"/>
          <s v="2007"/>
          <s v="2008"/>
          <s v="2009"/>
          <s v="2010"/>
          <s v="2011"/>
          <s v="2012"/>
          <s v="2013"/>
          <s v="2014"/>
          <s v="2015"/>
          <s v="2016"/>
          <s v="2017"/>
          <s v="2018"/>
          <s v="2019"/>
          <s v="2020"/>
          <s v="2021"/>
          <s v="2022"/>
          <s v="2023"/>
          <s v="&gt;02-09-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x v="0"/>
    <x v="0"/>
    <x v="0"/>
    <n v="43032450"/>
    <n v="4905830"/>
    <x v="0"/>
    <n v="785160"/>
    <n v="57667"/>
    <n v="842827"/>
    <n v="36211422"/>
    <n v="12885980"/>
    <n v="49097402"/>
    <n v="56191300"/>
    <n v="17968572"/>
    <n v="74159872"/>
    <n v="64.44"/>
    <n v="71.709999999999994"/>
    <x v="0"/>
  </r>
  <r>
    <x v="0"/>
    <x v="1"/>
    <x v="1"/>
    <n v="41166780"/>
    <n v="4245366"/>
    <x v="1"/>
    <n v="690351"/>
    <n v="51259"/>
    <n v="741610"/>
    <n v="34148439"/>
    <n v="10715468"/>
    <n v="44863907"/>
    <n v="50088434"/>
    <n v="15587880"/>
    <n v="65676314"/>
    <n v="68.180000000000007"/>
    <n v="68.739999999999995"/>
    <x v="1"/>
  </r>
  <r>
    <x v="0"/>
    <x v="2"/>
    <x v="2"/>
    <n v="49992700"/>
    <n v="5008613"/>
    <x v="2"/>
    <n v="797194"/>
    <n v="58926"/>
    <n v="856120"/>
    <n v="41774564"/>
    <n v="12567068"/>
    <n v="54341633"/>
    <n v="57592901"/>
    <n v="17753174"/>
    <n v="75346075"/>
    <n v="72.53"/>
    <n v="70.790000000000006"/>
    <x v="2"/>
  </r>
  <r>
    <x v="0"/>
    <x v="3"/>
    <x v="3"/>
    <n v="47033260"/>
    <n v="4345444"/>
    <x v="3"/>
    <n v="766260"/>
    <n v="55005"/>
    <n v="821265"/>
    <n v="39465980"/>
    <n v="10370592"/>
    <n v="49836572"/>
    <n v="54639679"/>
    <n v="15528761"/>
    <n v="70168440"/>
    <n v="72.23"/>
    <n v="66.78"/>
    <x v="3"/>
  </r>
  <r>
    <x v="0"/>
    <x v="4"/>
    <x v="4"/>
    <n v="49152352"/>
    <n v="4610834"/>
    <x v="4"/>
    <n v="789397"/>
    <n v="55265"/>
    <n v="844662"/>
    <n v="41001934"/>
    <n v="11575026"/>
    <n v="52576960"/>
    <n v="55349897"/>
    <n v="15629821"/>
    <n v="70979718"/>
    <n v="74.08"/>
    <n v="74.06"/>
    <x v="4"/>
  </r>
  <r>
    <x v="0"/>
    <x v="5"/>
    <x v="5"/>
    <n v="52209516"/>
    <n v="5411504"/>
    <x v="5"/>
    <n v="798351"/>
    <n v="58225"/>
    <n v="856576"/>
    <n v="44492972"/>
    <n v="13918185"/>
    <n v="58411157"/>
    <n v="56555517"/>
    <n v="17191579"/>
    <n v="73747096"/>
    <n v="78.67"/>
    <n v="80.959999999999994"/>
    <x v="5"/>
  </r>
  <r>
    <x v="0"/>
    <x v="6"/>
    <x v="6"/>
    <n v="55810773"/>
    <n v="6191120"/>
    <x v="6"/>
    <n v="831619"/>
    <n v="62957"/>
    <n v="894576"/>
    <n v="48321924"/>
    <n v="15516794"/>
    <n v="63838718"/>
    <n v="59617048"/>
    <n v="18701759"/>
    <n v="78318807"/>
    <n v="81.05"/>
    <n v="82.97"/>
    <x v="6"/>
  </r>
  <r>
    <x v="0"/>
    <x v="7"/>
    <x v="7"/>
    <n v="53920973"/>
    <n v="6272332"/>
    <x v="7"/>
    <n v="830737"/>
    <n v="63760"/>
    <n v="894497"/>
    <n v="46982527"/>
    <n v="15906430"/>
    <n v="62888957"/>
    <n v="59634190"/>
    <n v="19144885"/>
    <n v="78779075"/>
    <n v="78.78"/>
    <n v="83.08"/>
    <x v="7"/>
  </r>
  <r>
    <x v="0"/>
    <x v="8"/>
    <x v="8"/>
    <n v="44213408"/>
    <n v="4824596"/>
    <x v="8"/>
    <n v="781804"/>
    <n v="54017"/>
    <n v="835821"/>
    <n v="36819820"/>
    <n v="13570889"/>
    <n v="50390709"/>
    <n v="54973852"/>
    <n v="17820478"/>
    <n v="72794329"/>
    <n v="66.98"/>
    <n v="76.150000000000006"/>
    <x v="8"/>
  </r>
  <r>
    <x v="0"/>
    <x v="9"/>
    <x v="9"/>
    <n v="49944931"/>
    <n v="4920822"/>
    <x v="9"/>
    <n v="818308"/>
    <n v="54272"/>
    <n v="872580"/>
    <n v="41480412"/>
    <n v="13447446"/>
    <n v="54927858"/>
    <n v="58001020"/>
    <n v="17694417"/>
    <n v="75695437"/>
    <n v="71.52"/>
    <n v="76"/>
    <x v="9"/>
  </r>
  <r>
    <x v="0"/>
    <x v="10"/>
    <x v="10"/>
    <n v="47059495"/>
    <n v="4845759"/>
    <x v="10"/>
    <n v="765842"/>
    <n v="53817"/>
    <n v="819659"/>
    <n v="39333528"/>
    <n v="12817176"/>
    <n v="52150704"/>
    <n v="55785892"/>
    <n v="16801272"/>
    <n v="72587163"/>
    <n v="70.510000000000005"/>
    <n v="76.290000000000006"/>
    <x v="10"/>
  </r>
  <r>
    <x v="0"/>
    <x v="11"/>
    <x v="11"/>
    <n v="49757124"/>
    <n v="5358991"/>
    <x v="11"/>
    <n v="798392"/>
    <n v="57578"/>
    <n v="855970"/>
    <n v="42699596"/>
    <n v="13929565"/>
    <n v="56629161"/>
    <n v="58842551"/>
    <n v="17648530"/>
    <n v="76491081"/>
    <n v="72.569999999999993"/>
    <n v="78.930000000000007"/>
    <x v="11"/>
  </r>
  <r>
    <x v="1"/>
    <x v="0"/>
    <x v="12"/>
    <n v="43815481"/>
    <n v="5255246"/>
    <x v="12"/>
    <n v="787237"/>
    <n v="58293"/>
    <n v="845530"/>
    <n v="38114607"/>
    <n v="13515639"/>
    <n v="51630246"/>
    <n v="58306593"/>
    <n v="17988081"/>
    <n v="76294673"/>
    <n v="65.37"/>
    <n v="75.14"/>
    <x v="12"/>
  </r>
  <r>
    <x v="1"/>
    <x v="1"/>
    <x v="13"/>
    <n v="45306597"/>
    <n v="4941629"/>
    <x v="13"/>
    <n v="761618"/>
    <n v="55822"/>
    <n v="817440"/>
    <n v="38575084"/>
    <n v="12153432"/>
    <n v="50728516"/>
    <n v="56180696"/>
    <n v="16923112"/>
    <n v="73103808"/>
    <n v="68.66"/>
    <n v="71.819999999999993"/>
    <x v="13"/>
  </r>
  <r>
    <x v="1"/>
    <x v="2"/>
    <x v="14"/>
    <n v="54147227"/>
    <n v="5805703"/>
    <x v="14"/>
    <n v="834476"/>
    <n v="60649"/>
    <n v="895125"/>
    <n v="46507739"/>
    <n v="14735428"/>
    <n v="61243168"/>
    <n v="61833579"/>
    <n v="18362220"/>
    <n v="80195799"/>
    <n v="75.209999999999994"/>
    <n v="80.25"/>
    <x v="14"/>
  </r>
  <r>
    <x v="1"/>
    <x v="3"/>
    <x v="15"/>
    <n v="53253194"/>
    <n v="5664027"/>
    <x v="15"/>
    <n v="817899"/>
    <n v="60455"/>
    <n v="878354"/>
    <n v="45795662"/>
    <n v="14338191"/>
    <n v="60133853"/>
    <n v="60067863"/>
    <n v="18457525"/>
    <n v="78525388"/>
    <n v="76.239999999999995"/>
    <n v="77.680000000000007"/>
    <x v="15"/>
  </r>
  <r>
    <x v="1"/>
    <x v="4"/>
    <x v="16"/>
    <n v="53030873"/>
    <n v="5767517"/>
    <x v="16"/>
    <n v="833350"/>
    <n v="62596"/>
    <n v="895946"/>
    <n v="45350262"/>
    <n v="15388457"/>
    <n v="60738719"/>
    <n v="60923099"/>
    <n v="19844360"/>
    <n v="80767459"/>
    <n v="74.44"/>
    <n v="77.55"/>
    <x v="16"/>
  </r>
  <r>
    <x v="1"/>
    <x v="5"/>
    <x v="17"/>
    <n v="56959142"/>
    <n v="6405771"/>
    <x v="17"/>
    <n v="836916"/>
    <n v="64256"/>
    <n v="901172"/>
    <n v="49774219"/>
    <n v="17006831"/>
    <n v="66781050"/>
    <n v="61629864"/>
    <n v="20355959"/>
    <n v="81985822"/>
    <n v="80.760000000000005"/>
    <n v="83.55"/>
    <x v="17"/>
  </r>
  <r>
    <x v="1"/>
    <x v="6"/>
    <x v="18"/>
    <n v="59614287"/>
    <n v="7183275"/>
    <x v="18"/>
    <n v="871049"/>
    <n v="69890"/>
    <n v="940939"/>
    <n v="52730292"/>
    <n v="18182782"/>
    <n v="70913074"/>
    <n v="64095669"/>
    <n v="21731193"/>
    <n v="85826863"/>
    <n v="82.27"/>
    <n v="83.67"/>
    <x v="18"/>
  </r>
  <r>
    <x v="1"/>
    <x v="7"/>
    <x v="19"/>
    <n v="57380873"/>
    <n v="6986797"/>
    <x v="19"/>
    <n v="882979"/>
    <n v="68332"/>
    <n v="951311"/>
    <n v="50816430"/>
    <n v="17760431"/>
    <n v="68576861"/>
    <n v="64479721"/>
    <n v="21640665"/>
    <n v="86120386"/>
    <n v="78.81"/>
    <n v="82.07"/>
    <x v="19"/>
  </r>
  <r>
    <x v="1"/>
    <x v="8"/>
    <x v="20"/>
    <n v="47671785"/>
    <n v="5396245"/>
    <x v="20"/>
    <n v="819294"/>
    <n v="56541"/>
    <n v="875835"/>
    <n v="40644161"/>
    <n v="15247819"/>
    <n v="55891980"/>
    <n v="57694884"/>
    <n v="19502122"/>
    <n v="77197006"/>
    <n v="70.45"/>
    <n v="78.19"/>
    <x v="20"/>
  </r>
  <r>
    <x v="1"/>
    <x v="9"/>
    <x v="21"/>
    <n v="54167489"/>
    <n v="5629964"/>
    <x v="21"/>
    <n v="861291"/>
    <n v="58659"/>
    <n v="919950"/>
    <n v="45765588"/>
    <n v="15384002"/>
    <n v="61149590"/>
    <n v="61604719"/>
    <n v="19883889"/>
    <n v="81488607"/>
    <n v="74.290000000000006"/>
    <n v="77.37"/>
    <x v="21"/>
  </r>
  <r>
    <x v="1"/>
    <x v="10"/>
    <x v="22"/>
    <n v="51781700"/>
    <n v="5384214"/>
    <x v="22"/>
    <n v="820048"/>
    <n v="58312"/>
    <n v="878360"/>
    <n v="43561708"/>
    <n v="14118725"/>
    <n v="57680434"/>
    <n v="59431353"/>
    <n v="18848375"/>
    <n v="78279728"/>
    <n v="73.3"/>
    <n v="74.91"/>
    <x v="22"/>
  </r>
  <r>
    <x v="1"/>
    <x v="11"/>
    <x v="23"/>
    <n v="52639838"/>
    <n v="6041853"/>
    <x v="23"/>
    <n v="836232"/>
    <n v="63469"/>
    <n v="899701"/>
    <n v="45181080"/>
    <n v="15523403"/>
    <n v="60704483"/>
    <n v="62054841"/>
    <n v="20254013"/>
    <n v="82308853"/>
    <n v="72.81"/>
    <n v="76.64"/>
    <x v="23"/>
  </r>
  <r>
    <x v="2"/>
    <x v="0"/>
    <x v="24"/>
    <n v="47977657"/>
    <n v="6158509"/>
    <x v="24"/>
    <n v="807338"/>
    <n v="64803"/>
    <n v="872141"/>
    <n v="41609095"/>
    <n v="15580719"/>
    <n v="57189815"/>
    <n v="59580514"/>
    <n v="20571388"/>
    <n v="80151902"/>
    <n v="69.84"/>
    <n v="75.739999999999995"/>
    <x v="24"/>
  </r>
  <r>
    <x v="2"/>
    <x v="1"/>
    <x v="25"/>
    <n v="47074882"/>
    <n v="5499590"/>
    <x v="25"/>
    <n v="760955"/>
    <n v="59351"/>
    <n v="820306"/>
    <n v="40114944"/>
    <n v="13470430"/>
    <n v="53585374"/>
    <n v="55964342"/>
    <n v="18651403"/>
    <n v="74615745"/>
    <n v="71.680000000000007"/>
    <n v="72.22"/>
    <x v="25"/>
  </r>
  <r>
    <x v="2"/>
    <x v="2"/>
    <x v="26"/>
    <n v="58838975"/>
    <n v="6964313"/>
    <x v="26"/>
    <n v="866593"/>
    <n v="68802"/>
    <n v="935395"/>
    <n v="50789921"/>
    <n v="17293704"/>
    <n v="68083625"/>
    <n v="63743171"/>
    <n v="21201138"/>
    <n v="84944309"/>
    <n v="79.680000000000007"/>
    <n v="81.569999999999993"/>
    <x v="26"/>
  </r>
  <r>
    <x v="2"/>
    <x v="3"/>
    <x v="27"/>
    <n v="54908859"/>
    <n v="6388741"/>
    <x v="27"/>
    <n v="838122"/>
    <n v="66430"/>
    <n v="904552"/>
    <n v="47002623"/>
    <n v="16218686"/>
    <n v="63221309"/>
    <n v="61262216"/>
    <n v="20990887"/>
    <n v="82253103"/>
    <n v="76.72"/>
    <n v="77.27"/>
    <x v="27"/>
  </r>
  <r>
    <x v="2"/>
    <x v="4"/>
    <x v="28"/>
    <n v="57323876"/>
    <n v="6575254"/>
    <x v="28"/>
    <n v="872961"/>
    <n v="68225"/>
    <n v="941186"/>
    <n v="49016422"/>
    <n v="17394296"/>
    <n v="66410718"/>
    <n v="63160148"/>
    <n v="21943039"/>
    <n v="85103187"/>
    <n v="77.61"/>
    <n v="79.27"/>
    <x v="28"/>
  </r>
  <r>
    <x v="2"/>
    <x v="5"/>
    <x v="29"/>
    <n v="59724061"/>
    <n v="7123126"/>
    <x v="29"/>
    <n v="863422"/>
    <n v="69814"/>
    <n v="933236"/>
    <n v="52181786"/>
    <n v="18750411"/>
    <n v="70932197"/>
    <n v="63378463"/>
    <n v="22373102"/>
    <n v="85751565"/>
    <n v="82.33"/>
    <n v="83.81"/>
    <x v="29"/>
  </r>
  <r>
    <x v="2"/>
    <x v="6"/>
    <x v="30"/>
    <n v="62396446"/>
    <n v="7867346"/>
    <x v="30"/>
    <n v="887084"/>
    <n v="74818"/>
    <n v="961902"/>
    <n v="55290372"/>
    <n v="20037449"/>
    <n v="75327821"/>
    <n v="65813398"/>
    <n v="23792009"/>
    <n v="89605407"/>
    <n v="84.01"/>
    <n v="84.22"/>
    <x v="30"/>
  </r>
  <r>
    <x v="2"/>
    <x v="7"/>
    <x v="31"/>
    <n v="59110633"/>
    <n v="7419187"/>
    <x v="31"/>
    <n v="890938"/>
    <n v="73164"/>
    <n v="964102"/>
    <n v="52510003"/>
    <n v="19205090"/>
    <n v="71715093"/>
    <n v="65309256"/>
    <n v="23418626"/>
    <n v="88727882"/>
    <n v="80.400000000000006"/>
    <n v="82.01"/>
    <x v="31"/>
  </r>
  <r>
    <x v="2"/>
    <x v="8"/>
    <x v="32"/>
    <n v="50600325"/>
    <n v="5933841"/>
    <x v="32"/>
    <n v="814935"/>
    <n v="61812"/>
    <n v="876747"/>
    <n v="43524915"/>
    <n v="16631990"/>
    <n v="60156904"/>
    <n v="58674828"/>
    <n v="21425051"/>
    <n v="80099879"/>
    <n v="74.180000000000007"/>
    <n v="77.63"/>
    <x v="32"/>
  </r>
  <r>
    <x v="2"/>
    <x v="9"/>
    <x v="33"/>
    <n v="53738093"/>
    <n v="5873755"/>
    <x v="33"/>
    <n v="831265"/>
    <n v="61017"/>
    <n v="892282"/>
    <n v="45895538"/>
    <n v="16089364"/>
    <n v="61984902"/>
    <n v="60392331"/>
    <n v="21033727"/>
    <n v="81426057"/>
    <n v="76"/>
    <n v="76.489999999999995"/>
    <x v="33"/>
  </r>
  <r>
    <x v="2"/>
    <x v="10"/>
    <x v="34"/>
    <n v="52766404"/>
    <n v="5644497"/>
    <x v="34"/>
    <n v="797460"/>
    <n v="59265"/>
    <n v="856725"/>
    <n v="45109831"/>
    <n v="14771787"/>
    <n v="59881618"/>
    <n v="58886853"/>
    <n v="19401869"/>
    <n v="78288722"/>
    <n v="76.599999999999994"/>
    <n v="76.14"/>
    <x v="34"/>
  </r>
  <r>
    <x v="2"/>
    <x v="11"/>
    <x v="35"/>
    <n v="52801276"/>
    <n v="6395022"/>
    <x v="35"/>
    <n v="802067"/>
    <n v="65240"/>
    <n v="867307"/>
    <n v="46190194"/>
    <n v="16339078"/>
    <n v="62529273"/>
    <n v="60889086"/>
    <n v="21153995"/>
    <n v="82043081"/>
    <n v="75.86"/>
    <n v="77.239999999999995"/>
    <x v="35"/>
  </r>
  <r>
    <x v="3"/>
    <x v="0"/>
    <x v="36"/>
    <n v="48886043"/>
    <n v="6402933"/>
    <x v="36"/>
    <n v="785364"/>
    <n v="66236"/>
    <n v="851600"/>
    <n v="42966268"/>
    <n v="16157877"/>
    <n v="59124144"/>
    <n v="59096204"/>
    <n v="21396430"/>
    <n v="80492634"/>
    <n v="72.709999999999994"/>
    <n v="75.52"/>
    <x v="36"/>
  </r>
  <r>
    <x v="3"/>
    <x v="1"/>
    <x v="37"/>
    <n v="47348142"/>
    <n v="5706909"/>
    <x v="37"/>
    <n v="715843"/>
    <n v="60661"/>
    <n v="776504"/>
    <n v="40927215"/>
    <n v="13913445"/>
    <n v="54840660"/>
    <n v="53733108"/>
    <n v="19241787"/>
    <n v="72974894"/>
    <n v="76.17"/>
    <n v="72.31"/>
    <x v="37"/>
  </r>
  <r>
    <x v="3"/>
    <x v="2"/>
    <x v="38"/>
    <n v="58286011"/>
    <n v="7221839"/>
    <x v="38"/>
    <n v="823793"/>
    <n v="70264"/>
    <n v="894057"/>
    <n v="50693391"/>
    <n v="18095206"/>
    <n v="68788597"/>
    <n v="62257065"/>
    <n v="22367092"/>
    <n v="84624157"/>
    <n v="81.430000000000007"/>
    <n v="80.900000000000006"/>
    <x v="38"/>
  </r>
  <r>
    <x v="3"/>
    <x v="3"/>
    <x v="39"/>
    <n v="55828555"/>
    <n v="7036629"/>
    <x v="39"/>
    <n v="794390"/>
    <n v="68537"/>
    <n v="862927"/>
    <n v="48800883"/>
    <n v="17685346"/>
    <n v="66486229"/>
    <n v="59917615"/>
    <n v="22246457"/>
    <n v="82164072"/>
    <n v="81.45"/>
    <n v="79.5"/>
    <x v="39"/>
  </r>
  <r>
    <x v="3"/>
    <x v="4"/>
    <x v="40"/>
    <n v="57145193"/>
    <n v="6997054"/>
    <x v="40"/>
    <n v="824051"/>
    <n v="68676"/>
    <n v="892727"/>
    <n v="49302219"/>
    <n v="18465819"/>
    <n v="67768038"/>
    <n v="61284297"/>
    <n v="23102699"/>
    <n v="84386996"/>
    <n v="80.45"/>
    <n v="79.930000000000007"/>
    <x v="40"/>
  </r>
  <r>
    <x v="3"/>
    <x v="5"/>
    <x v="41"/>
    <n v="59297121"/>
    <n v="7625061"/>
    <x v="41"/>
    <n v="820310"/>
    <n v="71424"/>
    <n v="891734"/>
    <n v="52200272"/>
    <n v="20275368"/>
    <n v="72475640"/>
    <n v="61692651"/>
    <n v="23821736"/>
    <n v="85514388"/>
    <n v="84.61"/>
    <n v="85.11"/>
    <x v="41"/>
  </r>
  <r>
    <x v="3"/>
    <x v="6"/>
    <x v="42"/>
    <n v="60838606"/>
    <n v="8340003"/>
    <x v="42"/>
    <n v="852114"/>
    <n v="76301"/>
    <n v="928415"/>
    <n v="54506446"/>
    <n v="21510904"/>
    <n v="76017350"/>
    <n v="64111164"/>
    <n v="25185579"/>
    <n v="89296743"/>
    <n v="85.02"/>
    <n v="85.41"/>
    <x v="42"/>
  </r>
  <r>
    <x v="3"/>
    <x v="7"/>
    <x v="43"/>
    <n v="58303233"/>
    <n v="7843848"/>
    <x v="43"/>
    <n v="866551"/>
    <n v="74735"/>
    <n v="941286"/>
    <n v="52074386"/>
    <n v="20342613"/>
    <n v="72416999"/>
    <n v="64332983"/>
    <n v="24888446"/>
    <n v="89221429"/>
    <n v="80.95"/>
    <n v="81.739999999999995"/>
    <x v="43"/>
  </r>
  <r>
    <x v="3"/>
    <x v="8"/>
    <x v="44"/>
    <n v="49949551"/>
    <n v="6189973"/>
    <x v="44"/>
    <n v="799777"/>
    <n v="62710"/>
    <n v="862487"/>
    <n v="43108587"/>
    <n v="17537122"/>
    <n v="60645709"/>
    <n v="58383462"/>
    <n v="22579257"/>
    <n v="80962719"/>
    <n v="73.84"/>
    <n v="77.67"/>
    <x v="44"/>
  </r>
  <r>
    <x v="3"/>
    <x v="9"/>
    <x v="45"/>
    <n v="55088983"/>
    <n v="6281017"/>
    <x v="45"/>
    <n v="828218"/>
    <n v="63105"/>
    <n v="891323"/>
    <n v="47137132"/>
    <n v="17365868"/>
    <n v="64503000"/>
    <n v="60802722"/>
    <n v="22654609"/>
    <n v="83457331"/>
    <n v="77.52"/>
    <n v="76.650000000000006"/>
    <x v="45"/>
  </r>
  <r>
    <x v="3"/>
    <x v="10"/>
    <x v="46"/>
    <n v="53852209"/>
    <n v="6173261"/>
    <x v="46"/>
    <n v="792523"/>
    <n v="61823"/>
    <n v="854346"/>
    <n v="45966808"/>
    <n v="16115237"/>
    <n v="62082045"/>
    <n v="58912308"/>
    <n v="20821119"/>
    <n v="79733427"/>
    <n v="78.03"/>
    <n v="77.400000000000006"/>
    <x v="46"/>
  </r>
  <r>
    <x v="3"/>
    <x v="11"/>
    <x v="47"/>
    <n v="53538970"/>
    <n v="6917055"/>
    <x v="47"/>
    <n v="805058"/>
    <n v="68978"/>
    <n v="874036"/>
    <n v="46835639"/>
    <n v="17704637"/>
    <n v="64540276"/>
    <n v="61161328"/>
    <n v="22721069"/>
    <n v="83882396"/>
    <n v="76.58"/>
    <n v="77.92"/>
    <x v="47"/>
  </r>
  <r>
    <x v="4"/>
    <x v="0"/>
    <x v="48"/>
    <n v="50022168"/>
    <n v="6854636"/>
    <x v="48"/>
    <n v="803924"/>
    <n v="69634"/>
    <n v="873558"/>
    <n v="43823680"/>
    <n v="17450335"/>
    <n v="61274015"/>
    <n v="60618488"/>
    <n v="22960840"/>
    <n v="83579327"/>
    <n v="72.290000000000006"/>
    <n v="76"/>
    <x v="48"/>
  </r>
  <r>
    <x v="4"/>
    <x v="1"/>
    <x v="49"/>
    <n v="47766421"/>
    <n v="6078593"/>
    <x v="49"/>
    <n v="724657"/>
    <n v="62711"/>
    <n v="787368"/>
    <n v="41270274"/>
    <n v="15087982"/>
    <n v="56358256"/>
    <n v="54490060"/>
    <n v="20624609"/>
    <n v="75114669"/>
    <n v="75.739999999999995"/>
    <n v="73.16"/>
    <x v="49"/>
  </r>
  <r>
    <x v="4"/>
    <x v="2"/>
    <x v="50"/>
    <n v="59244232"/>
    <n v="7647510"/>
    <x v="50"/>
    <n v="830373"/>
    <n v="72367"/>
    <n v="902740"/>
    <n v="51518429"/>
    <n v="19346351"/>
    <n v="70864780"/>
    <n v="63131522"/>
    <n v="23667344"/>
    <n v="86798866"/>
    <n v="81.599999999999994"/>
    <n v="81.739999999999995"/>
    <x v="50"/>
  </r>
  <r>
    <x v="4"/>
    <x v="3"/>
    <x v="51"/>
    <n v="57396328"/>
    <n v="7233785"/>
    <x v="51"/>
    <n v="809663"/>
    <n v="70037"/>
    <n v="879700"/>
    <n v="49772604"/>
    <n v="18462964"/>
    <n v="68235568"/>
    <n v="61124424"/>
    <n v="23325666"/>
    <n v="84450090"/>
    <n v="81.430000000000007"/>
    <n v="79.150000000000006"/>
    <x v="51"/>
  </r>
  <r>
    <x v="4"/>
    <x v="4"/>
    <x v="52"/>
    <n v="59283597"/>
    <n v="7244944"/>
    <x v="52"/>
    <n v="844074"/>
    <n v="70437"/>
    <n v="914511"/>
    <n v="51031835"/>
    <n v="19341759"/>
    <n v="70373594"/>
    <n v="62774346"/>
    <n v="24370452"/>
    <n v="87144798"/>
    <n v="81.290000000000006"/>
    <n v="79.37"/>
    <x v="52"/>
  </r>
  <r>
    <x v="4"/>
    <x v="5"/>
    <x v="53"/>
    <n v="61493934"/>
    <n v="7953495"/>
    <x v="53"/>
    <n v="832163"/>
    <n v="72797"/>
    <n v="904960"/>
    <n v="54018698"/>
    <n v="21325672"/>
    <n v="75344370"/>
    <n v="62620840"/>
    <n v="25295941"/>
    <n v="87916781"/>
    <n v="86.26"/>
    <n v="84.3"/>
    <x v="53"/>
  </r>
  <r>
    <x v="4"/>
    <x v="6"/>
    <x v="54"/>
    <n v="63457403"/>
    <n v="8696119"/>
    <x v="54"/>
    <n v="863658"/>
    <n v="77533"/>
    <n v="941191"/>
    <n v="56572990"/>
    <n v="22709269"/>
    <n v="79282259"/>
    <n v="65566709"/>
    <n v="26624388"/>
    <n v="92191098"/>
    <n v="86.28"/>
    <n v="85.29"/>
    <x v="54"/>
  </r>
  <r>
    <x v="4"/>
    <x v="7"/>
    <x v="55"/>
    <n v="62657667"/>
    <n v="8429481"/>
    <x v="55"/>
    <n v="872349"/>
    <n v="76818"/>
    <n v="949167"/>
    <n v="55682567"/>
    <n v="22060730"/>
    <n v="77743296"/>
    <n v="65556234"/>
    <n v="26525647"/>
    <n v="92081881"/>
    <n v="84.94"/>
    <n v="83.17"/>
    <x v="55"/>
  </r>
  <r>
    <x v="4"/>
    <x v="8"/>
    <x v="56"/>
    <n v="52308015"/>
    <n v="6665909"/>
    <x v="56"/>
    <n v="805066"/>
    <n v="64283"/>
    <n v="869349"/>
    <n v="45240419"/>
    <n v="18994703"/>
    <n v="64235122"/>
    <n v="59796275"/>
    <n v="23883235"/>
    <n v="83679510"/>
    <n v="75.66"/>
    <n v="79.53"/>
    <x v="56"/>
  </r>
  <r>
    <x v="4"/>
    <x v="9"/>
    <x v="57"/>
    <n v="57206249"/>
    <n v="6734727"/>
    <x v="57"/>
    <n v="841179"/>
    <n v="64536"/>
    <n v="905715"/>
    <n v="49069269"/>
    <n v="18762030"/>
    <n v="67831299"/>
    <n v="62497723"/>
    <n v="23713623"/>
    <n v="86211346"/>
    <n v="78.510000000000005"/>
    <n v="79.12"/>
    <x v="57"/>
  </r>
  <r>
    <x v="4"/>
    <x v="10"/>
    <x v="58"/>
    <n v="55044206"/>
    <n v="6616131"/>
    <x v="58"/>
    <n v="804635"/>
    <n v="64236"/>
    <n v="868871"/>
    <n v="47256388"/>
    <n v="17508412"/>
    <n v="64764800"/>
    <n v="60801594"/>
    <n v="22421800"/>
    <n v="83223395"/>
    <n v="77.72"/>
    <n v="78.09"/>
    <x v="58"/>
  </r>
  <r>
    <x v="4"/>
    <x v="11"/>
    <x v="59"/>
    <n v="53288538"/>
    <n v="7302494"/>
    <x v="59"/>
    <n v="803981"/>
    <n v="70325"/>
    <n v="874306"/>
    <n v="47070645"/>
    <n v="19121625"/>
    <n v="66192270"/>
    <n v="62270682"/>
    <n v="24391947"/>
    <n v="86662629"/>
    <n v="75.59"/>
    <n v="78.39"/>
    <x v="59"/>
  </r>
  <r>
    <x v="5"/>
    <x v="0"/>
    <x v="60"/>
    <n v="50245100"/>
    <n v="7214702"/>
    <x v="60"/>
    <n v="793275"/>
    <n v="70805"/>
    <n v="864080"/>
    <n v="44233383"/>
    <n v="18682398"/>
    <n v="62915780"/>
    <n v="60635551"/>
    <n v="24474296"/>
    <n v="85109847"/>
    <n v="72.95"/>
    <n v="76.33"/>
    <x v="60"/>
  </r>
  <r>
    <x v="5"/>
    <x v="1"/>
    <x v="61"/>
    <n v="50118363"/>
    <n v="6691283"/>
    <x v="61"/>
    <n v="746679"/>
    <n v="66402"/>
    <n v="813081"/>
    <n v="43429251"/>
    <n v="16602844"/>
    <n v="60032096"/>
    <n v="57170275"/>
    <n v="22832413"/>
    <n v="80002688"/>
    <n v="75.959999999999994"/>
    <n v="72.72"/>
    <x v="21"/>
  </r>
  <r>
    <x v="5"/>
    <x v="2"/>
    <x v="62"/>
    <n v="59213077"/>
    <n v="8257253"/>
    <x v="62"/>
    <n v="817511"/>
    <n v="74449"/>
    <n v="891960"/>
    <n v="52016986"/>
    <n v="20818061"/>
    <n v="72835047"/>
    <n v="63249344"/>
    <n v="25295113"/>
    <n v="88544457"/>
    <n v="82.24"/>
    <n v="82.3"/>
    <x v="61"/>
  </r>
  <r>
    <x v="5"/>
    <x v="3"/>
    <x v="63"/>
    <n v="55611053"/>
    <n v="7361463"/>
    <x v="63"/>
    <n v="799664"/>
    <n v="70840"/>
    <n v="870504"/>
    <n v="48189445"/>
    <n v="19238317"/>
    <n v="67427762"/>
    <n v="60127860"/>
    <n v="24913253"/>
    <n v="85041112"/>
    <n v="80.14"/>
    <n v="77.22"/>
    <x v="62"/>
  </r>
  <r>
    <x v="5"/>
    <x v="4"/>
    <x v="64"/>
    <n v="58047400"/>
    <n v="7747506"/>
    <x v="64"/>
    <n v="820114"/>
    <n v="71787"/>
    <n v="891901"/>
    <n v="50259912"/>
    <n v="20972031"/>
    <n v="71231943"/>
    <n v="61778284"/>
    <n v="26236332"/>
    <n v="88014616"/>
    <n v="81.36"/>
    <n v="79.94"/>
    <x v="63"/>
  </r>
  <r>
    <x v="5"/>
    <x v="5"/>
    <x v="65"/>
    <n v="59559171"/>
    <n v="8168145"/>
    <x v="65"/>
    <n v="815914"/>
    <n v="72783"/>
    <n v="888697"/>
    <n v="52521309"/>
    <n v="22207049"/>
    <n v="74728358"/>
    <n v="62328392"/>
    <n v="26758910"/>
    <n v="89087301"/>
    <n v="84.27"/>
    <n v="82.99"/>
    <x v="64"/>
  </r>
  <r>
    <x v="5"/>
    <x v="6"/>
    <x v="66"/>
    <n v="61401480"/>
    <n v="8831861"/>
    <x v="66"/>
    <n v="844737"/>
    <n v="77244"/>
    <n v="921981"/>
    <n v="54621353"/>
    <n v="23555952"/>
    <n v="78177305"/>
    <n v="64884624"/>
    <n v="28113326"/>
    <n v="92997950"/>
    <n v="84.18"/>
    <n v="83.79"/>
    <x v="65"/>
  </r>
  <r>
    <x v="5"/>
    <x v="7"/>
    <x v="67"/>
    <n v="58966473"/>
    <n v="8629543"/>
    <x v="67"/>
    <n v="823517"/>
    <n v="75242"/>
    <n v="898759"/>
    <n v="52643145"/>
    <n v="23162473"/>
    <n v="75805618"/>
    <n v="63117937"/>
    <n v="27931634"/>
    <n v="91049571"/>
    <n v="83.4"/>
    <n v="82.93"/>
    <x v="66"/>
  </r>
  <r>
    <x v="5"/>
    <x v="8"/>
    <x v="68"/>
    <n v="47680001"/>
    <n v="6327854"/>
    <x v="68"/>
    <n v="728377"/>
    <n v="59708"/>
    <n v="788085"/>
    <n v="41015589"/>
    <n v="18737440"/>
    <n v="59753028"/>
    <n v="53906431"/>
    <n v="24055799"/>
    <n v="77962230"/>
    <n v="76.09"/>
    <n v="77.89"/>
    <x v="67"/>
  </r>
  <r>
    <x v="5"/>
    <x v="9"/>
    <x v="69"/>
    <n v="52956023"/>
    <n v="6473043"/>
    <x v="69"/>
    <n v="758538"/>
    <n v="60997"/>
    <n v="819535"/>
    <n v="44913078"/>
    <n v="18507570"/>
    <n v="63420648"/>
    <n v="56299337"/>
    <n v="23804966"/>
    <n v="80104304"/>
    <n v="79.78"/>
    <n v="77.75"/>
    <x v="68"/>
  </r>
  <r>
    <x v="5"/>
    <x v="10"/>
    <x v="70"/>
    <n v="47658141"/>
    <n v="6167102"/>
    <x v="70"/>
    <n v="707246"/>
    <n v="60687"/>
    <n v="767933"/>
    <n v="40578576"/>
    <n v="16552513"/>
    <n v="57131088"/>
    <n v="53450483"/>
    <n v="22297823"/>
    <n v="75748306"/>
    <n v="75.92"/>
    <n v="74.23"/>
    <x v="69"/>
  </r>
  <r>
    <x v="5"/>
    <x v="11"/>
    <x v="71"/>
    <n v="50253658"/>
    <n v="6881238"/>
    <x v="71"/>
    <n v="720062"/>
    <n v="65422"/>
    <n v="785484"/>
    <n v="43824845"/>
    <n v="18277979"/>
    <n v="62102823"/>
    <n v="55361168"/>
    <n v="23773025"/>
    <n v="79134193"/>
    <n v="79.16"/>
    <n v="76.89"/>
    <x v="70"/>
  </r>
  <r>
    <x v="6"/>
    <x v="0"/>
    <x v="72"/>
    <n v="44821711"/>
    <n v="6737730"/>
    <x v="72"/>
    <n v="709933"/>
    <n v="66971"/>
    <n v="776904"/>
    <n v="39299677"/>
    <n v="17528664"/>
    <n v="56828341"/>
    <n v="53952827"/>
    <n v="23989981"/>
    <n v="77942808"/>
    <n v="72.84"/>
    <n v="73.069999999999993"/>
    <x v="71"/>
  </r>
  <r>
    <x v="6"/>
    <x v="1"/>
    <x v="73"/>
    <n v="43677233"/>
    <n v="5970396"/>
    <x v="73"/>
    <n v="659899"/>
    <n v="61219"/>
    <n v="721118"/>
    <n v="37640543"/>
    <n v="14607464"/>
    <n v="52248007"/>
    <n v="49969299"/>
    <n v="21295607"/>
    <n v="71264906"/>
    <n v="75.33"/>
    <n v="68.59"/>
    <x v="72"/>
  </r>
  <r>
    <x v="6"/>
    <x v="2"/>
    <x v="74"/>
    <n v="53531487"/>
    <n v="7227487"/>
    <x v="74"/>
    <n v="747363"/>
    <n v="69764"/>
    <n v="817127"/>
    <n v="46517762"/>
    <n v="18128641"/>
    <n v="64646403"/>
    <n v="57331259"/>
    <n v="24114710"/>
    <n v="81445969"/>
    <n v="81.14"/>
    <n v="75.180000000000007"/>
    <x v="73"/>
  </r>
  <r>
    <x v="6"/>
    <x v="3"/>
    <x v="75"/>
    <n v="52245401"/>
    <n v="7086357"/>
    <x v="75"/>
    <n v="728856"/>
    <n v="67069"/>
    <n v="795925"/>
    <n v="45419272"/>
    <n v="18450057"/>
    <n v="63869329"/>
    <n v="55279977"/>
    <n v="23917823"/>
    <n v="79197800"/>
    <n v="82.16"/>
    <n v="77.14"/>
    <x v="74"/>
  </r>
  <r>
    <x v="6"/>
    <x v="4"/>
    <x v="76"/>
    <n v="52948582"/>
    <n v="6597012"/>
    <x v="76"/>
    <n v="748984"/>
    <n v="63841"/>
    <n v="812825"/>
    <n v="45980480"/>
    <n v="18545191"/>
    <n v="64525671"/>
    <n v="56504772"/>
    <n v="24407091"/>
    <n v="80911862"/>
    <n v="81.37"/>
    <n v="75.98"/>
    <x v="75"/>
  </r>
  <r>
    <x v="6"/>
    <x v="5"/>
    <x v="77"/>
    <n v="55898027"/>
    <n v="7460171"/>
    <x v="77"/>
    <n v="760136"/>
    <n v="66341"/>
    <n v="826477"/>
    <n v="49290277"/>
    <n v="20784769"/>
    <n v="70075046"/>
    <n v="57716483"/>
    <n v="25414368"/>
    <n v="83130851"/>
    <n v="85.4"/>
    <n v="81.78"/>
    <x v="76"/>
  </r>
  <r>
    <x v="6"/>
    <x v="6"/>
    <x v="78"/>
    <n v="59468957"/>
    <n v="8399115"/>
    <x v="78"/>
    <n v="793994"/>
    <n v="71164"/>
    <n v="865158"/>
    <n v="52704797"/>
    <n v="22969194"/>
    <n v="75673991"/>
    <n v="60499991"/>
    <n v="27022263"/>
    <n v="87522254"/>
    <n v="87.12"/>
    <n v="85"/>
    <x v="77"/>
  </r>
  <r>
    <x v="6"/>
    <x v="7"/>
    <x v="79"/>
    <n v="56568180"/>
    <n v="8217868"/>
    <x v="79"/>
    <n v="781315"/>
    <n v="70022"/>
    <n v="851337"/>
    <n v="50467288"/>
    <n v="22619720"/>
    <n v="73087008"/>
    <n v="59356980"/>
    <n v="26667531"/>
    <n v="86024512"/>
    <n v="85.02"/>
    <n v="84.82"/>
    <x v="78"/>
  </r>
  <r>
    <x v="6"/>
    <x v="8"/>
    <x v="80"/>
    <n v="48235025"/>
    <n v="6219954"/>
    <x v="80"/>
    <n v="709793"/>
    <n v="57696"/>
    <n v="767489"/>
    <n v="41656736"/>
    <n v="18400287"/>
    <n v="60057023"/>
    <n v="52447273"/>
    <n v="22830033"/>
    <n v="75277306"/>
    <n v="79.430000000000007"/>
    <n v="80.599999999999994"/>
    <x v="79"/>
  </r>
  <r>
    <x v="6"/>
    <x v="9"/>
    <x v="81"/>
    <n v="52279405"/>
    <n v="6295084"/>
    <x v="81"/>
    <n v="726573"/>
    <n v="58273"/>
    <n v="784846"/>
    <n v="44781574"/>
    <n v="18053025"/>
    <n v="62834599"/>
    <n v="54453800"/>
    <n v="22015791"/>
    <n v="76469591"/>
    <n v="82.24"/>
    <n v="82"/>
    <x v="80"/>
  </r>
  <r>
    <x v="6"/>
    <x v="10"/>
    <x v="82"/>
    <n v="48584832"/>
    <n v="6008261"/>
    <x v="82"/>
    <n v="694749"/>
    <n v="58724"/>
    <n v="753473"/>
    <n v="41573015"/>
    <n v="16087062"/>
    <n v="57660077"/>
    <n v="52483155"/>
    <n v="20614479"/>
    <n v="73097634"/>
    <n v="79.209999999999994"/>
    <n v="78.040000000000006"/>
    <x v="81"/>
  </r>
  <r>
    <x v="6"/>
    <x v="11"/>
    <x v="83"/>
    <n v="49793438"/>
    <n v="6892742"/>
    <x v="83"/>
    <n v="704840"/>
    <n v="64801"/>
    <n v="769641"/>
    <n v="43650676"/>
    <n v="18175003"/>
    <n v="61825679"/>
    <n v="54631259"/>
    <n v="22325659"/>
    <n v="76956918"/>
    <n v="79.900000000000006"/>
    <n v="81.41"/>
    <x v="82"/>
  </r>
  <r>
    <x v="7"/>
    <x v="0"/>
    <x v="84"/>
    <n v="45501620"/>
    <n v="6816044"/>
    <x v="84"/>
    <n v="694852"/>
    <n v="66583"/>
    <n v="761435"/>
    <n v="40301481"/>
    <n v="17841075"/>
    <n v="58142556"/>
    <n v="53795975"/>
    <n v="23088105"/>
    <n v="76884080"/>
    <n v="74.92"/>
    <n v="77.27"/>
    <x v="83"/>
  </r>
  <r>
    <x v="7"/>
    <x v="1"/>
    <x v="85"/>
    <n v="42440614"/>
    <n v="6014415"/>
    <x v="85"/>
    <n v="622999"/>
    <n v="59833"/>
    <n v="682832"/>
    <n v="36997641"/>
    <n v="14973899"/>
    <n v="51971540"/>
    <n v="47817552"/>
    <n v="20153781"/>
    <n v="67971333"/>
    <n v="77.37"/>
    <n v="74.3"/>
    <x v="84"/>
  </r>
  <r>
    <x v="7"/>
    <x v="2"/>
    <x v="86"/>
    <n v="54424077"/>
    <n v="7531317"/>
    <x v="86"/>
    <n v="739894"/>
    <n v="69737"/>
    <n v="809631"/>
    <n v="47619591"/>
    <n v="19146484"/>
    <n v="66766075"/>
    <n v="57080653"/>
    <n v="23685717"/>
    <n v="80766370"/>
    <n v="83.43"/>
    <n v="80.84"/>
    <x v="85"/>
  </r>
  <r>
    <x v="7"/>
    <x v="3"/>
    <x v="87"/>
    <n v="52498074"/>
    <n v="6941422"/>
    <x v="87"/>
    <n v="722566"/>
    <n v="66054"/>
    <n v="788620"/>
    <n v="45662025"/>
    <n v="17935164"/>
    <n v="63597189"/>
    <n v="55280651"/>
    <n v="22592040"/>
    <n v="77872690"/>
    <n v="82.6"/>
    <n v="79.39"/>
    <x v="86"/>
  </r>
  <r>
    <x v="7"/>
    <x v="4"/>
    <x v="88"/>
    <n v="53842422"/>
    <n v="7402599"/>
    <x v="88"/>
    <n v="741574"/>
    <n v="68031"/>
    <n v="809605"/>
    <n v="46953589"/>
    <n v="20542809"/>
    <n v="67496398"/>
    <n v="56898062"/>
    <n v="25079577"/>
    <n v="81977639"/>
    <n v="82.52"/>
    <n v="81.91"/>
    <x v="87"/>
  </r>
  <r>
    <x v="7"/>
    <x v="5"/>
    <x v="89"/>
    <n v="56689853"/>
    <n v="8100494"/>
    <x v="89"/>
    <n v="751326"/>
    <n v="70427"/>
    <n v="821753"/>
    <n v="50387611"/>
    <n v="22717510"/>
    <n v="73105121"/>
    <n v="58353230"/>
    <n v="26433891"/>
    <n v="84787121"/>
    <n v="86.35"/>
    <n v="85.94"/>
    <x v="88"/>
  </r>
  <r>
    <x v="7"/>
    <x v="6"/>
    <x v="90"/>
    <n v="59142493"/>
    <n v="9052302"/>
    <x v="90"/>
    <n v="782439"/>
    <n v="76123"/>
    <n v="858562"/>
    <n v="53095873"/>
    <n v="24587686"/>
    <n v="77683559"/>
    <n v="61069806"/>
    <n v="28347052"/>
    <n v="89416858"/>
    <n v="86.94"/>
    <n v="86.74"/>
    <x v="89"/>
  </r>
  <r>
    <x v="7"/>
    <x v="7"/>
    <x v="91"/>
    <n v="57370748"/>
    <n v="8646519"/>
    <x v="91"/>
    <n v="781423"/>
    <n v="72823"/>
    <n v="854246"/>
    <n v="51439492"/>
    <n v="23775852"/>
    <n v="75215344"/>
    <n v="60357973"/>
    <n v="27771651"/>
    <n v="88129624"/>
    <n v="85.22"/>
    <n v="85.61"/>
    <x v="90"/>
  </r>
  <r>
    <x v="7"/>
    <x v="8"/>
    <x v="92"/>
    <n v="50304708"/>
    <n v="6847457"/>
    <x v="92"/>
    <n v="718643"/>
    <n v="60368"/>
    <n v="779011"/>
    <n v="43694603"/>
    <n v="20411172"/>
    <n v="64105775"/>
    <n v="54729805"/>
    <n v="24382358"/>
    <n v="79112164"/>
    <n v="79.84"/>
    <n v="83.71"/>
    <x v="91"/>
  </r>
  <r>
    <x v="7"/>
    <x v="9"/>
    <x v="93"/>
    <n v="54826050"/>
    <n v="7072483"/>
    <x v="93"/>
    <n v="737224"/>
    <n v="62454"/>
    <n v="799678"/>
    <n v="47283497"/>
    <n v="20434096"/>
    <n v="67717592"/>
    <n v="56731943"/>
    <n v="24764165"/>
    <n v="81496108"/>
    <n v="83.35"/>
    <n v="82.51"/>
    <x v="92"/>
  </r>
  <r>
    <x v="7"/>
    <x v="10"/>
    <x v="94"/>
    <n v="51420350"/>
    <n v="6510189"/>
    <x v="94"/>
    <n v="704372"/>
    <n v="60704"/>
    <n v="765076"/>
    <n v="44351331"/>
    <n v="17630685"/>
    <n v="61982017"/>
    <n v="54609482"/>
    <n v="22486741"/>
    <n v="77096223"/>
    <n v="81.22"/>
    <n v="78.400000000000006"/>
    <x v="93"/>
  </r>
  <r>
    <x v="7"/>
    <x v="11"/>
    <x v="95"/>
    <n v="51076415"/>
    <n v="7271391"/>
    <x v="95"/>
    <n v="702581"/>
    <n v="66014"/>
    <n v="768595"/>
    <n v="45067192"/>
    <n v="19358086"/>
    <n v="64425278"/>
    <n v="55745538"/>
    <n v="24054993"/>
    <n v="79800532"/>
    <n v="80.84"/>
    <n v="80.47"/>
    <x v="94"/>
  </r>
  <r>
    <x v="8"/>
    <x v="0"/>
    <x v="96"/>
    <n v="46304921"/>
    <n v="7155472"/>
    <x v="96"/>
    <n v="681152"/>
    <n v="68426"/>
    <n v="749578"/>
    <n v="41187426"/>
    <n v="19013720"/>
    <n v="60201146"/>
    <n v="53804562"/>
    <n v="24876445"/>
    <n v="78681007"/>
    <n v="76.55"/>
    <n v="76.430000000000007"/>
    <x v="95"/>
  </r>
  <r>
    <x v="8"/>
    <x v="1"/>
    <x v="97"/>
    <n v="43657818"/>
    <n v="6205658"/>
    <x v="97"/>
    <n v="625530"/>
    <n v="61615"/>
    <n v="687145"/>
    <n v="38285134"/>
    <n v="15742124"/>
    <n v="54027258"/>
    <n v="49106329"/>
    <n v="22192337"/>
    <n v="71298667"/>
    <n v="77.959999999999994"/>
    <n v="70.930000000000007"/>
    <x v="96"/>
  </r>
  <r>
    <x v="8"/>
    <x v="2"/>
    <x v="98"/>
    <n v="55649428"/>
    <n v="7733473"/>
    <x v="98"/>
    <n v="754669"/>
    <n v="71925"/>
    <n v="826594"/>
    <n v="48992221"/>
    <n v="19689006"/>
    <n v="68681228"/>
    <n v="59209942"/>
    <n v="25743795"/>
    <n v="84953737"/>
    <n v="82.74"/>
    <n v="76.48"/>
    <x v="97"/>
  </r>
  <r>
    <x v="8"/>
    <x v="3"/>
    <x v="99"/>
    <n v="52858479"/>
    <n v="7495073"/>
    <x v="99"/>
    <n v="720073"/>
    <n v="68663"/>
    <n v="788736"/>
    <n v="46567364"/>
    <n v="19768711"/>
    <n v="66336076"/>
    <n v="56686501"/>
    <n v="25411596"/>
    <n v="82098097"/>
    <n v="82.15"/>
    <n v="77.790000000000006"/>
    <x v="51"/>
  </r>
  <r>
    <x v="8"/>
    <x v="4"/>
    <x v="100"/>
    <n v="55982234"/>
    <n v="7671950"/>
    <x v="100"/>
    <n v="743778"/>
    <n v="67680"/>
    <n v="811458"/>
    <n v="49026667"/>
    <n v="21312827"/>
    <n v="70339494"/>
    <n v="57969795"/>
    <n v="26131180"/>
    <n v="84100975"/>
    <n v="84.57"/>
    <n v="81.56"/>
    <x v="98"/>
  </r>
  <r>
    <x v="8"/>
    <x v="5"/>
    <x v="101"/>
    <n v="57778699"/>
    <n v="8256632"/>
    <x v="101"/>
    <n v="756675"/>
    <n v="69903"/>
    <n v="826578"/>
    <n v="51552204"/>
    <n v="23096822"/>
    <n v="74649026"/>
    <n v="59955599"/>
    <n v="27224840"/>
    <n v="87180439"/>
    <n v="85.98"/>
    <n v="84.84"/>
    <x v="99"/>
  </r>
  <r>
    <x v="8"/>
    <x v="6"/>
    <x v="102"/>
    <n v="60310295"/>
    <n v="9384241"/>
    <x v="102"/>
    <n v="783811"/>
    <n v="76305"/>
    <n v="860116"/>
    <n v="54459007"/>
    <n v="25415397"/>
    <n v="79874404"/>
    <n v="62492240"/>
    <n v="29384342"/>
    <n v="91876583"/>
    <n v="87.15"/>
    <n v="86.49"/>
    <x v="100"/>
  </r>
  <r>
    <x v="8"/>
    <x v="7"/>
    <x v="103"/>
    <n v="57403835"/>
    <n v="8677482"/>
    <x v="103"/>
    <n v="767948"/>
    <n v="71574"/>
    <n v="839522"/>
    <n v="51570688"/>
    <n v="24132052"/>
    <n v="75702739"/>
    <n v="60248852"/>
    <n v="28178615"/>
    <n v="88427467"/>
    <n v="85.6"/>
    <n v="85.64"/>
    <x v="101"/>
  </r>
  <r>
    <x v="8"/>
    <x v="8"/>
    <x v="104"/>
    <n v="50982170"/>
    <n v="6893283"/>
    <x v="104"/>
    <n v="706395"/>
    <n v="61645"/>
    <n v="768040"/>
    <n v="44580290"/>
    <n v="20488322"/>
    <n v="65068612"/>
    <n v="54480405"/>
    <n v="24945913"/>
    <n v="79426318"/>
    <n v="81.83"/>
    <n v="82.13"/>
    <x v="102"/>
  </r>
  <r>
    <x v="8"/>
    <x v="9"/>
    <x v="105"/>
    <n v="54124363"/>
    <n v="6884408"/>
    <x v="105"/>
    <n v="723222"/>
    <n v="62821"/>
    <n v="786043"/>
    <n v="46972407"/>
    <n v="19893658"/>
    <n v="66866065"/>
    <n v="56160266"/>
    <n v="24800208"/>
    <n v="80960473"/>
    <n v="83.64"/>
    <n v="80.22"/>
    <x v="103"/>
  </r>
  <r>
    <x v="8"/>
    <x v="10"/>
    <x v="106"/>
    <n v="51660083"/>
    <n v="6431880"/>
    <x v="106"/>
    <n v="682660"/>
    <n v="60778"/>
    <n v="743438"/>
    <n v="44780150"/>
    <n v="17325552"/>
    <n v="62105702"/>
    <n v="53639815"/>
    <n v="22099606"/>
    <n v="75739421"/>
    <n v="83.48"/>
    <n v="78.400000000000006"/>
    <x v="104"/>
  </r>
  <r>
    <x v="8"/>
    <x v="11"/>
    <x v="107"/>
    <n v="51534907"/>
    <n v="7331513"/>
    <x v="107"/>
    <n v="701348"/>
    <n v="67821"/>
    <n v="769169"/>
    <n v="45673434"/>
    <n v="19339617"/>
    <n v="65013051"/>
    <n v="56330875"/>
    <n v="24186935"/>
    <n v="80517810"/>
    <n v="81.08"/>
    <n v="79.959999999999994"/>
    <x v="105"/>
  </r>
  <r>
    <x v="9"/>
    <x v="0"/>
    <x v="108"/>
    <n v="47080430"/>
    <n v="7155733"/>
    <x v="108"/>
    <n v="677704"/>
    <n v="68013"/>
    <n v="745717"/>
    <n v="41673200"/>
    <n v="18915701"/>
    <n v="60588901"/>
    <n v="53426991"/>
    <n v="24645715"/>
    <n v="78072706"/>
    <n v="78"/>
    <n v="76.75"/>
    <x v="106"/>
  </r>
  <r>
    <x v="9"/>
    <x v="1"/>
    <x v="109"/>
    <n v="46405102"/>
    <n v="6518477"/>
    <x v="109"/>
    <n v="647027"/>
    <n v="64878"/>
    <n v="711905"/>
    <n v="40440608"/>
    <n v="16583021"/>
    <n v="57023629"/>
    <n v="51244942"/>
    <n v="23176387"/>
    <n v="74421328"/>
    <n v="78.92"/>
    <n v="71.55"/>
    <x v="107"/>
  </r>
  <r>
    <x v="9"/>
    <x v="2"/>
    <x v="110"/>
    <n v="56200104"/>
    <n v="8059960"/>
    <x v="110"/>
    <n v="728636"/>
    <n v="73363"/>
    <n v="801999"/>
    <n v="49693743"/>
    <n v="20638910"/>
    <n v="70332653"/>
    <n v="58846026"/>
    <n v="25826784"/>
    <n v="84672810"/>
    <n v="84.45"/>
    <n v="79.91"/>
    <x v="108"/>
  </r>
  <r>
    <x v="9"/>
    <x v="3"/>
    <x v="111"/>
    <n v="53691455"/>
    <n v="7608446"/>
    <x v="111"/>
    <n v="706994"/>
    <n v="68925"/>
    <n v="775919"/>
    <n v="47240808"/>
    <n v="20120006"/>
    <n v="67360814"/>
    <n v="56495318"/>
    <n v="25056043"/>
    <n v="81551361"/>
    <n v="83.62"/>
    <n v="80.3"/>
    <x v="109"/>
  </r>
  <r>
    <x v="9"/>
    <x v="4"/>
    <x v="112"/>
    <n v="55749349"/>
    <n v="7728905"/>
    <x v="112"/>
    <n v="725712"/>
    <n v="69813"/>
    <n v="795525"/>
    <n v="49075103"/>
    <n v="21625365"/>
    <n v="70700468"/>
    <n v="58102674"/>
    <n v="26487067"/>
    <n v="84589741"/>
    <n v="84.46"/>
    <n v="81.64"/>
    <x v="110"/>
  </r>
  <r>
    <x v="9"/>
    <x v="5"/>
    <x v="113"/>
    <n v="57903293"/>
    <n v="8509172"/>
    <x v="113"/>
    <n v="735084"/>
    <n v="72160"/>
    <n v="807244"/>
    <n v="51958863"/>
    <n v="23588863"/>
    <n v="75547726"/>
    <n v="59980845"/>
    <n v="27267695"/>
    <n v="87248539"/>
    <n v="86.63"/>
    <n v="86.51"/>
    <x v="111"/>
  </r>
  <r>
    <x v="9"/>
    <x v="6"/>
    <x v="114"/>
    <n v="59688267"/>
    <n v="9298946"/>
    <x v="114"/>
    <n v="757484"/>
    <n v="76163"/>
    <n v="833647"/>
    <n v="54239648"/>
    <n v="24933954"/>
    <n v="79173602"/>
    <n v="62452527"/>
    <n v="28885438"/>
    <n v="91337965"/>
    <n v="86.85"/>
    <n v="86.32"/>
    <x v="112"/>
  </r>
  <r>
    <x v="9"/>
    <x v="7"/>
    <x v="115"/>
    <n v="58646304"/>
    <n v="8892354"/>
    <x v="115"/>
    <n v="753441"/>
    <n v="74196"/>
    <n v="827637"/>
    <n v="52870434"/>
    <n v="24375248"/>
    <n v="77245683"/>
    <n v="61026426"/>
    <n v="28226626"/>
    <n v="89253052"/>
    <n v="86.64"/>
    <n v="86.36"/>
    <x v="113"/>
  </r>
  <r>
    <x v="9"/>
    <x v="8"/>
    <x v="116"/>
    <n v="50134504"/>
    <n v="7098414"/>
    <x v="116"/>
    <n v="677990"/>
    <n v="62528"/>
    <n v="740518"/>
    <n v="43861215"/>
    <n v="20931047"/>
    <n v="64792261"/>
    <n v="54386931"/>
    <n v="24996737"/>
    <n v="79383668"/>
    <n v="80.650000000000006"/>
    <n v="83.74"/>
    <x v="114"/>
  </r>
  <r>
    <x v="9"/>
    <x v="9"/>
    <x v="117"/>
    <n v="53779646"/>
    <n v="6952685"/>
    <x v="117"/>
    <n v="694712"/>
    <n v="62790"/>
    <n v="757502"/>
    <n v="46661129"/>
    <n v="19851567"/>
    <n v="66512697"/>
    <n v="55378572"/>
    <n v="24322370"/>
    <n v="79700942"/>
    <n v="84.26"/>
    <n v="81.62"/>
    <x v="115"/>
  </r>
  <r>
    <x v="9"/>
    <x v="10"/>
    <x v="118"/>
    <n v="51844482"/>
    <n v="6710058"/>
    <x v="118"/>
    <n v="669260"/>
    <n v="61817"/>
    <n v="731077"/>
    <n v="45148868"/>
    <n v="17774579"/>
    <n v="62923447"/>
    <n v="54524126"/>
    <n v="22326176"/>
    <n v="76850301"/>
    <n v="82.81"/>
    <n v="79.61"/>
    <x v="116"/>
  </r>
  <r>
    <x v="9"/>
    <x v="11"/>
    <x v="119"/>
    <n v="51165451"/>
    <n v="7500932"/>
    <x v="119"/>
    <n v="670793"/>
    <n v="67858"/>
    <n v="738651"/>
    <n v="45818778"/>
    <n v="19607025"/>
    <n v="65425803"/>
    <n v="56181473"/>
    <n v="24156714"/>
    <n v="80338186"/>
    <n v="81.55"/>
    <n v="81.17"/>
    <x v="117"/>
  </r>
  <r>
    <x v="10"/>
    <x v="0"/>
    <x v="120"/>
    <n v="47816859"/>
    <n v="7331420"/>
    <x v="120"/>
    <n v="662014"/>
    <n v="68653"/>
    <n v="730667"/>
    <n v="42716886"/>
    <n v="19226952"/>
    <n v="61943838"/>
    <n v="54130019"/>
    <n v="24414793"/>
    <n v="78544812"/>
    <n v="78.92"/>
    <n v="78.75"/>
    <x v="118"/>
  </r>
  <r>
    <x v="10"/>
    <x v="1"/>
    <x v="121"/>
    <n v="45740158"/>
    <n v="6564112"/>
    <x v="121"/>
    <n v="607564"/>
    <n v="62950"/>
    <n v="670514"/>
    <n v="40360477"/>
    <n v="16726427"/>
    <n v="57086904"/>
    <n v="49951073"/>
    <n v="22147136"/>
    <n v="72098209"/>
    <n v="80.8"/>
    <n v="75.52"/>
    <x v="119"/>
  </r>
  <r>
    <x v="10"/>
    <x v="2"/>
    <x v="122"/>
    <n v="56564538"/>
    <n v="8327386"/>
    <x v="122"/>
    <n v="710137"/>
    <n v="73801"/>
    <n v="783938"/>
    <n v="50591912"/>
    <n v="21085987"/>
    <n v="71677898"/>
    <n v="59506857"/>
    <n v="25537593"/>
    <n v="85044451"/>
    <n v="85.02"/>
    <n v="82.57"/>
    <x v="120"/>
  </r>
  <r>
    <x v="10"/>
    <x v="3"/>
    <x v="123"/>
    <n v="53228575"/>
    <n v="7562330"/>
    <x v="123"/>
    <n v="693876"/>
    <n v="69117"/>
    <n v="762993"/>
    <n v="47323331"/>
    <n v="20045084"/>
    <n v="67368414"/>
    <n v="57130620"/>
    <n v="25447607"/>
    <n v="82578227"/>
    <n v="82.83"/>
    <n v="78.77"/>
    <x v="121"/>
  </r>
  <r>
    <x v="10"/>
    <x v="4"/>
    <x v="124"/>
    <n v="56562929"/>
    <n v="8023420"/>
    <x v="124"/>
    <n v="721429"/>
    <n v="70699"/>
    <n v="792128"/>
    <n v="50124875"/>
    <n v="22377482"/>
    <n v="72502358"/>
    <n v="59071089"/>
    <n v="26997317"/>
    <n v="86068406"/>
    <n v="84.86"/>
    <n v="82.89"/>
    <x v="122"/>
  </r>
  <r>
    <x v="10"/>
    <x v="5"/>
    <x v="125"/>
    <n v="57990789"/>
    <n v="8883643"/>
    <x v="125"/>
    <n v="719340"/>
    <n v="72922"/>
    <n v="792262"/>
    <n v="52826886"/>
    <n v="24553427"/>
    <n v="77380313"/>
    <n v="60724524"/>
    <n v="28241852"/>
    <n v="88966376"/>
    <n v="86.99"/>
    <n v="86.94"/>
    <x v="123"/>
  </r>
  <r>
    <x v="10"/>
    <x v="6"/>
    <x v="126"/>
    <n v="59310478"/>
    <n v="9709009"/>
    <x v="126"/>
    <n v="751473"/>
    <n v="77429"/>
    <n v="828902"/>
    <n v="54754440"/>
    <n v="26042187"/>
    <n v="80796627"/>
    <n v="63316272"/>
    <n v="29900939"/>
    <n v="93217210"/>
    <n v="86.48"/>
    <n v="87.09"/>
    <x v="112"/>
  </r>
  <r>
    <x v="10"/>
    <x v="7"/>
    <x v="127"/>
    <n v="58115405"/>
    <n v="9403309"/>
    <x v="127"/>
    <n v="747070"/>
    <n v="75176"/>
    <n v="822246"/>
    <n v="53123226"/>
    <n v="25714167"/>
    <n v="78837393"/>
    <n v="62097316"/>
    <n v="29469344"/>
    <n v="91566659"/>
    <n v="85.55"/>
    <n v="87.26"/>
    <x v="124"/>
  </r>
  <r>
    <x v="10"/>
    <x v="8"/>
    <x v="128"/>
    <n v="50766098"/>
    <n v="7255037"/>
    <x v="128"/>
    <n v="683379"/>
    <n v="62011"/>
    <n v="745390"/>
    <n v="44654213"/>
    <n v="21483923"/>
    <n v="66138136"/>
    <n v="55225708"/>
    <n v="25751134"/>
    <n v="80976841"/>
    <n v="80.86"/>
    <n v="83.43"/>
    <x v="125"/>
  </r>
  <r>
    <x v="10"/>
    <x v="9"/>
    <x v="129"/>
    <n v="54706177"/>
    <n v="7274427"/>
    <x v="129"/>
    <n v="708414"/>
    <n v="64554"/>
    <n v="772968"/>
    <n v="47859063"/>
    <n v="20748717"/>
    <n v="68607779"/>
    <n v="57851883"/>
    <n v="25572700"/>
    <n v="83424583"/>
    <n v="82.73"/>
    <n v="81.14"/>
    <x v="126"/>
  </r>
  <r>
    <x v="10"/>
    <x v="10"/>
    <x v="130"/>
    <n v="50542332"/>
    <n v="6880849"/>
    <x v="130"/>
    <n v="655776"/>
    <n v="63286"/>
    <n v="719062"/>
    <n v="44420301"/>
    <n v="18154243"/>
    <n v="62574544"/>
    <n v="55462933"/>
    <n v="23420132"/>
    <n v="78883064"/>
    <n v="80.09"/>
    <n v="77.52"/>
    <x v="127"/>
  </r>
  <r>
    <x v="10"/>
    <x v="11"/>
    <x v="131"/>
    <n v="54332936"/>
    <n v="7967171"/>
    <x v="131"/>
    <n v="662288"/>
    <n v="69136"/>
    <n v="731424"/>
    <n v="49132863"/>
    <n v="20735571"/>
    <n v="69868434"/>
    <n v="57751867"/>
    <n v="25019442"/>
    <n v="82771309"/>
    <n v="85.08"/>
    <n v="82.88"/>
    <x v="128"/>
  </r>
  <r>
    <x v="11"/>
    <x v="0"/>
    <x v="132"/>
    <n v="47957371"/>
    <n v="7671576"/>
    <x v="132"/>
    <n v="624812"/>
    <n v="68624"/>
    <n v="693436"/>
    <n v="43564242"/>
    <n v="20028742"/>
    <n v="63592984"/>
    <n v="54016077"/>
    <n v="25155594"/>
    <n v="79171671"/>
    <n v="80.650000000000006"/>
    <n v="79.62"/>
    <x v="129"/>
  </r>
  <r>
    <x v="11"/>
    <x v="1"/>
    <x v="133"/>
    <n v="45513184"/>
    <n v="6770046"/>
    <x v="133"/>
    <n v="577191"/>
    <n v="63469"/>
    <n v="640660"/>
    <n v="40543404"/>
    <n v="16936813"/>
    <n v="57480217"/>
    <n v="49369928"/>
    <n v="22614187"/>
    <n v="71984116"/>
    <n v="82.12"/>
    <n v="74.89"/>
    <x v="130"/>
  </r>
  <r>
    <x v="11"/>
    <x v="2"/>
    <x v="134"/>
    <n v="57761938"/>
    <n v="8503133"/>
    <x v="134"/>
    <n v="696376"/>
    <n v="76064"/>
    <n v="772440"/>
    <n v="51862069"/>
    <n v="21310134"/>
    <n v="73172203"/>
    <n v="60675476"/>
    <n v="26884781"/>
    <n v="87560258"/>
    <n v="85.47"/>
    <n v="79.260000000000005"/>
    <x v="131"/>
  </r>
  <r>
    <x v="11"/>
    <x v="3"/>
    <x v="135"/>
    <n v="55247482"/>
    <n v="8094515"/>
    <x v="135"/>
    <n v="676337"/>
    <n v="71580"/>
    <n v="747917"/>
    <n v="49245719"/>
    <n v="21103585"/>
    <n v="70349305"/>
    <n v="57998604"/>
    <n v="26343479"/>
    <n v="84342083"/>
    <n v="84.91"/>
    <n v="80.11"/>
    <x v="132"/>
  </r>
  <r>
    <x v="11"/>
    <x v="4"/>
    <x v="136"/>
    <n v="57888637"/>
    <n v="8479378"/>
    <x v="136"/>
    <n v="695855"/>
    <n v="72994"/>
    <n v="768849"/>
    <n v="51524009"/>
    <n v="23291494"/>
    <n v="74815503"/>
    <n v="59709929"/>
    <n v="28271254"/>
    <n v="87981183"/>
    <n v="86.29"/>
    <n v="82.39"/>
    <x v="133"/>
  </r>
  <r>
    <x v="11"/>
    <x v="5"/>
    <x v="137"/>
    <n v="59261855"/>
    <n v="9196927"/>
    <x v="137"/>
    <n v="701992"/>
    <n v="76431"/>
    <n v="778423"/>
    <n v="53979753"/>
    <n v="25120695"/>
    <n v="79100448"/>
    <n v="61760043"/>
    <n v="29751163"/>
    <n v="91511206"/>
    <n v="87.4"/>
    <n v="84.44"/>
    <x v="134"/>
  </r>
  <r>
    <x v="11"/>
    <x v="6"/>
    <x v="138"/>
    <n v="61757222"/>
    <n v="9988913"/>
    <x v="138"/>
    <n v="735424"/>
    <n v="80457"/>
    <n v="815881"/>
    <n v="56874287"/>
    <n v="26435210"/>
    <n v="83309497"/>
    <n v="64773257"/>
    <n v="31266476"/>
    <n v="96039732"/>
    <n v="87.81"/>
    <n v="84.55"/>
    <x v="135"/>
  </r>
  <r>
    <x v="11"/>
    <x v="7"/>
    <x v="139"/>
    <n v="59758814"/>
    <n v="9629317"/>
    <x v="139"/>
    <n v="723997"/>
    <n v="76481"/>
    <n v="800478"/>
    <n v="54640338"/>
    <n v="26231520"/>
    <n v="80871859"/>
    <n v="62868005"/>
    <n v="30621247"/>
    <n v="93489252"/>
    <n v="86.91"/>
    <n v="85.66"/>
    <x v="136"/>
  </r>
  <r>
    <x v="11"/>
    <x v="8"/>
    <x v="140"/>
    <n v="52529329"/>
    <n v="7342936"/>
    <x v="140"/>
    <n v="665490"/>
    <n v="62408"/>
    <n v="727898"/>
    <n v="46336496"/>
    <n v="21739193"/>
    <n v="68075689"/>
    <n v="56458422"/>
    <n v="26575230"/>
    <n v="83033652"/>
    <n v="82.07"/>
    <n v="81.8"/>
    <x v="137"/>
  </r>
  <r>
    <x v="11"/>
    <x v="9"/>
    <x v="141"/>
    <n v="57084257"/>
    <n v="7286846"/>
    <x v="141"/>
    <n v="693925"/>
    <n v="63369"/>
    <n v="757294"/>
    <n v="50112975"/>
    <n v="20835706"/>
    <n v="70948681"/>
    <n v="59584323"/>
    <n v="26072467"/>
    <n v="85656790"/>
    <n v="84.1"/>
    <n v="79.91"/>
    <x v="138"/>
  </r>
  <r>
    <x v="11"/>
    <x v="10"/>
    <x v="142"/>
    <n v="52577733"/>
    <n v="7049844"/>
    <x v="142"/>
    <n v="648891"/>
    <n v="64800"/>
    <n v="713691"/>
    <n v="46352174"/>
    <n v="18524898"/>
    <n v="64877072"/>
    <n v="56949527"/>
    <n v="24321971"/>
    <n v="81271498"/>
    <n v="81.39"/>
    <n v="76.17"/>
    <x v="7"/>
  </r>
  <r>
    <x v="11"/>
    <x v="11"/>
    <x v="143"/>
    <n v="55486727"/>
    <n v="8165573"/>
    <x v="143"/>
    <n v="666264"/>
    <n v="71191"/>
    <n v="737455"/>
    <n v="50303173"/>
    <n v="21132922"/>
    <n v="71436095"/>
    <n v="60270587"/>
    <n v="26175094"/>
    <n v="86445681"/>
    <n v="83.46"/>
    <n v="80.739999999999995"/>
    <x v="139"/>
  </r>
  <r>
    <x v="12"/>
    <x v="0"/>
    <x v="144"/>
    <n v="49727583"/>
    <n v="7936993"/>
    <x v="144"/>
    <n v="634734"/>
    <n v="69893"/>
    <n v="704627"/>
    <n v="45137552"/>
    <n v="20498038"/>
    <n v="65635591"/>
    <n v="56980250"/>
    <n v="26025329"/>
    <n v="83005579"/>
    <n v="79.22"/>
    <n v="78.760000000000005"/>
    <x v="140"/>
  </r>
  <r>
    <x v="12"/>
    <x v="1"/>
    <x v="145"/>
    <n v="47164538"/>
    <n v="6886262"/>
    <x v="145"/>
    <n v="569972"/>
    <n v="62648"/>
    <n v="632620"/>
    <n v="42248126"/>
    <n v="17238321"/>
    <n v="59486447"/>
    <n v="51251150"/>
    <n v="22933198"/>
    <n v="74184348"/>
    <n v="82.43"/>
    <n v="75.17"/>
    <x v="141"/>
  </r>
  <r>
    <x v="12"/>
    <x v="2"/>
    <x v="146"/>
    <n v="59557228"/>
    <n v="8524515"/>
    <x v="146"/>
    <n v="683892"/>
    <n v="72926"/>
    <n v="756818"/>
    <n v="53924945"/>
    <n v="21511252"/>
    <n v="75436197"/>
    <n v="62860123"/>
    <n v="27071647"/>
    <n v="89931770"/>
    <n v="85.79"/>
    <n v="79.459999999999994"/>
    <x v="64"/>
  </r>
  <r>
    <x v="12"/>
    <x v="3"/>
    <x v="147"/>
    <n v="57698044"/>
    <n v="8119223"/>
    <x v="147"/>
    <n v="669783"/>
    <n v="70846"/>
    <n v="740629"/>
    <n v="51883045"/>
    <n v="20959421"/>
    <n v="72842466"/>
    <n v="61116535"/>
    <n v="27197262"/>
    <n v="88313797"/>
    <n v="84.89"/>
    <n v="77.06"/>
    <x v="142"/>
  </r>
  <r>
    <x v="12"/>
    <x v="4"/>
    <x v="148"/>
    <n v="60251945"/>
    <n v="8567847"/>
    <x v="148"/>
    <n v="690116"/>
    <n v="71597"/>
    <n v="761713"/>
    <n v="54255235"/>
    <n v="23490547"/>
    <n v="77745782"/>
    <n v="63393874"/>
    <n v="29064149"/>
    <n v="92458022"/>
    <n v="85.58"/>
    <n v="80.819999999999993"/>
    <x v="143"/>
  </r>
  <r>
    <x v="12"/>
    <x v="5"/>
    <x v="149"/>
    <n v="61810705"/>
    <n v="9352818"/>
    <x v="149"/>
    <n v="697378"/>
    <n v="74020"/>
    <n v="771398"/>
    <n v="56994796"/>
    <n v="25448026"/>
    <n v="82442822"/>
    <n v="65232947"/>
    <n v="30162970"/>
    <n v="95395918"/>
    <n v="87.37"/>
    <n v="84.37"/>
    <x v="144"/>
  </r>
  <r>
    <x v="12"/>
    <x v="6"/>
    <x v="150"/>
    <n v="65128528"/>
    <n v="10395270"/>
    <x v="150"/>
    <n v="732753"/>
    <n v="78536"/>
    <n v="811289"/>
    <n v="60430804"/>
    <n v="27573804"/>
    <n v="88004608"/>
    <n v="68556515"/>
    <n v="32116607"/>
    <n v="100673122"/>
    <n v="88.15"/>
    <n v="85.86"/>
    <x v="145"/>
  </r>
  <r>
    <x v="12"/>
    <x v="7"/>
    <x v="151"/>
    <n v="62770180"/>
    <n v="9981208"/>
    <x v="151"/>
    <n v="723998"/>
    <n v="75991"/>
    <n v="799989"/>
    <n v="57819107"/>
    <n v="27156489"/>
    <n v="84975596"/>
    <n v="66730854"/>
    <n v="31564671"/>
    <n v="98295526"/>
    <n v="86.65"/>
    <n v="86.03"/>
    <x v="146"/>
  </r>
  <r>
    <x v="12"/>
    <x v="8"/>
    <x v="152"/>
    <n v="55989104"/>
    <n v="7656359"/>
    <x v="152"/>
    <n v="658392"/>
    <n v="62367"/>
    <n v="720759"/>
    <n v="49857937"/>
    <n v="22404240"/>
    <n v="72262177"/>
    <n v="59511944"/>
    <n v="27510443"/>
    <n v="87022387"/>
    <n v="83.78"/>
    <n v="81.44"/>
    <x v="147"/>
  </r>
  <r>
    <x v="12"/>
    <x v="9"/>
    <x v="153"/>
    <n v="60892131"/>
    <n v="7739519"/>
    <x v="153"/>
    <n v="687710"/>
    <n v="63662"/>
    <n v="751372"/>
    <n v="54074370"/>
    <n v="21786470"/>
    <n v="75860840"/>
    <n v="62551345"/>
    <n v="26675237"/>
    <n v="89226582"/>
    <n v="86.45"/>
    <n v="81.67"/>
    <x v="148"/>
  </r>
  <r>
    <x v="12"/>
    <x v="10"/>
    <x v="154"/>
    <n v="57150501"/>
    <n v="7332481"/>
    <x v="154"/>
    <n v="651176"/>
    <n v="63492"/>
    <n v="714668"/>
    <n v="50913042"/>
    <n v="18876704"/>
    <n v="69789747"/>
    <n v="60467124"/>
    <n v="24179274"/>
    <n v="84646398"/>
    <n v="84.2"/>
    <n v="78.069999999999993"/>
    <x v="149"/>
  </r>
  <r>
    <x v="12"/>
    <x v="11"/>
    <x v="155"/>
    <n v="57870281"/>
    <n v="8410860"/>
    <x v="155"/>
    <n v="659785"/>
    <n v="70945"/>
    <n v="730730"/>
    <n v="53118963"/>
    <n v="21432815"/>
    <n v="74551779"/>
    <n v="63241198"/>
    <n v="26711528"/>
    <n v="89952725"/>
    <n v="83.99"/>
    <n v="80.239999999999995"/>
    <x v="150"/>
  </r>
  <r>
    <x v="13"/>
    <x v="0"/>
    <x v="156"/>
    <n v="52473830"/>
    <n v="8220234"/>
    <x v="156"/>
    <n v="636761"/>
    <n v="70476"/>
    <n v="707237"/>
    <n v="48074919"/>
    <n v="20930267"/>
    <n v="69005186"/>
    <n v="59672179"/>
    <n v="26332010"/>
    <n v="86004190"/>
    <n v="80.569999999999993"/>
    <n v="79.489999999999995"/>
    <x v="151"/>
  </r>
  <r>
    <x v="13"/>
    <x v="1"/>
    <x v="157"/>
    <n v="51111121"/>
    <n v="7276912"/>
    <x v="157"/>
    <n v="612176"/>
    <n v="65905"/>
    <n v="678081"/>
    <n v="46460173"/>
    <n v="17857305"/>
    <n v="64317478"/>
    <n v="57466885"/>
    <n v="24198863"/>
    <n v="81665748"/>
    <n v="80.849999999999994"/>
    <n v="73.790000000000006"/>
    <x v="152"/>
  </r>
  <r>
    <x v="13"/>
    <x v="2"/>
    <x v="158"/>
    <n v="61592900"/>
    <n v="8846249"/>
    <x v="158"/>
    <n v="697830"/>
    <n v="74166"/>
    <n v="771996"/>
    <n v="56704006"/>
    <n v="21722335"/>
    <n v="78426341"/>
    <n v="66469561"/>
    <n v="27375245"/>
    <n v="93844807"/>
    <n v="85.31"/>
    <n v="79.349999999999994"/>
    <x v="131"/>
  </r>
  <r>
    <x v="13"/>
    <x v="3"/>
    <x v="159"/>
    <n v="58893676"/>
    <n v="8236909"/>
    <x v="159"/>
    <n v="675633"/>
    <n v="71002"/>
    <n v="746635"/>
    <n v="53623641"/>
    <n v="21272344"/>
    <n v="74895985"/>
    <n v="63775636"/>
    <n v="27557124"/>
    <n v="91332760"/>
    <n v="84.08"/>
    <n v="77.19"/>
    <x v="104"/>
  </r>
  <r>
    <x v="13"/>
    <x v="4"/>
    <x v="160"/>
    <n v="62752121"/>
    <n v="8658474"/>
    <x v="160"/>
    <n v="702944"/>
    <n v="72121"/>
    <n v="775065"/>
    <n v="57131517"/>
    <n v="23417723"/>
    <n v="80549240"/>
    <n v="66545323"/>
    <n v="29545223"/>
    <n v="96090546"/>
    <n v="85.85"/>
    <n v="79.260000000000005"/>
    <x v="153"/>
  </r>
  <r>
    <x v="13"/>
    <x v="5"/>
    <x v="161"/>
    <n v="64757222"/>
    <n v="9649641"/>
    <x v="161"/>
    <n v="713634"/>
    <n v="75070"/>
    <n v="788704"/>
    <n v="60278319"/>
    <n v="26042153"/>
    <n v="86320472"/>
    <n v="68799336"/>
    <n v="30831533"/>
    <n v="99630870"/>
    <n v="87.61"/>
    <n v="84.47"/>
    <x v="154"/>
  </r>
  <r>
    <x v="13"/>
    <x v="6"/>
    <x v="162"/>
    <n v="66134540"/>
    <n v="10651750"/>
    <x v="162"/>
    <n v="731044"/>
    <n v="78726"/>
    <n v="809770"/>
    <n v="62349210"/>
    <n v="28079998"/>
    <n v="90429208"/>
    <n v="71524171"/>
    <n v="32640788"/>
    <n v="104164959"/>
    <n v="87.17"/>
    <n v="86.03"/>
    <x v="155"/>
  </r>
  <r>
    <x v="13"/>
    <x v="7"/>
    <x v="163"/>
    <n v="63498165"/>
    <n v="9851036"/>
    <x v="163"/>
    <n v="731988"/>
    <n v="74906"/>
    <n v="806894"/>
    <n v="59282098"/>
    <n v="26662752"/>
    <n v="85944849"/>
    <n v="69971791"/>
    <n v="31634549"/>
    <n v="101606340"/>
    <n v="84.72"/>
    <n v="84.28"/>
    <x v="156"/>
  </r>
  <r>
    <x v="13"/>
    <x v="8"/>
    <x v="164"/>
    <n v="58619844"/>
    <n v="7767077"/>
    <x v="164"/>
    <n v="673171"/>
    <n v="62762"/>
    <n v="735933"/>
    <n v="52660625"/>
    <n v="22480586"/>
    <n v="75141211"/>
    <n v="62507787"/>
    <n v="27705349"/>
    <n v="90213136"/>
    <n v="84.25"/>
    <n v="81.14"/>
    <x v="157"/>
  </r>
  <r>
    <x v="13"/>
    <x v="9"/>
    <x v="165"/>
    <n v="61708696"/>
    <n v="7745955"/>
    <x v="165"/>
    <n v="688347"/>
    <n v="63260"/>
    <n v="751607"/>
    <n v="55320059"/>
    <n v="21775573"/>
    <n v="77095632"/>
    <n v="64769646"/>
    <n v="27171641"/>
    <n v="91941286"/>
    <n v="85.41"/>
    <n v="80.14"/>
    <x v="158"/>
  </r>
  <r>
    <x v="13"/>
    <x v="10"/>
    <x v="166"/>
    <n v="59269062"/>
    <n v="7259192"/>
    <x v="166"/>
    <n v="658162"/>
    <n v="61188"/>
    <n v="719350"/>
    <n v="53280610"/>
    <n v="18805494"/>
    <n v="72086104"/>
    <n v="62885798"/>
    <n v="23851439"/>
    <n v="86737237"/>
    <n v="84.73"/>
    <n v="78.84"/>
    <x v="159"/>
  </r>
  <r>
    <x v="13"/>
    <x v="11"/>
    <x v="167"/>
    <n v="59178183"/>
    <n v="8735834"/>
    <x v="167"/>
    <n v="662154"/>
    <n v="72280"/>
    <n v="734434"/>
    <n v="54812269"/>
    <n v="22001650"/>
    <n v="76813919"/>
    <n v="65698072"/>
    <n v="27118317"/>
    <n v="92816388"/>
    <n v="83.43"/>
    <n v="81.13"/>
    <x v="160"/>
  </r>
  <r>
    <x v="14"/>
    <x v="0"/>
    <x v="168"/>
    <n v="54108732"/>
    <n v="8451833"/>
    <x v="168"/>
    <n v="645169"/>
    <n v="71242"/>
    <n v="716411"/>
    <n v="50136641"/>
    <n v="21167951"/>
    <n v="71304592"/>
    <n v="63084038"/>
    <n v="26711252"/>
    <n v="89795289"/>
    <n v="79.48"/>
    <n v="79.25"/>
    <x v="161"/>
  </r>
  <r>
    <x v="14"/>
    <x v="1"/>
    <x v="169"/>
    <n v="51077566"/>
    <n v="7243348"/>
    <x v="169"/>
    <n v="592048"/>
    <n v="63807"/>
    <n v="655855"/>
    <n v="46484888"/>
    <n v="17661922"/>
    <n v="64146810"/>
    <n v="57436638"/>
    <n v="23785528"/>
    <n v="81222166"/>
    <n v="80.930000000000007"/>
    <n v="74.25"/>
    <x v="162"/>
  </r>
  <r>
    <x v="14"/>
    <x v="2"/>
    <x v="170"/>
    <n v="63963230"/>
    <n v="8934658"/>
    <x v="170"/>
    <n v="696983"/>
    <n v="73651"/>
    <n v="770634"/>
    <n v="58791439"/>
    <n v="21913330"/>
    <n v="80704768"/>
    <n v="68737048"/>
    <n v="27863556"/>
    <n v="96600605"/>
    <n v="85.53"/>
    <n v="78.650000000000006"/>
    <x v="163"/>
  </r>
  <r>
    <x v="14"/>
    <x v="3"/>
    <x v="171"/>
    <n v="61098649"/>
    <n v="9097723"/>
    <x v="171"/>
    <n v="673380"/>
    <n v="72137"/>
    <n v="745517"/>
    <n v="56302475"/>
    <n v="23057928"/>
    <n v="79360403"/>
    <n v="66075373"/>
    <n v="28543219"/>
    <n v="94618593"/>
    <n v="85.21"/>
    <n v="80.78"/>
    <x v="164"/>
  </r>
  <r>
    <x v="14"/>
    <x v="4"/>
    <x v="172"/>
    <n v="64442559"/>
    <n v="9178905"/>
    <x v="172"/>
    <n v="706747"/>
    <n v="72895"/>
    <n v="779642"/>
    <n v="59016272"/>
    <n v="24399847"/>
    <n v="83416119"/>
    <n v="68835179"/>
    <n v="30455251"/>
    <n v="99290430"/>
    <n v="85.74"/>
    <n v="80.12"/>
    <x v="165"/>
  </r>
  <r>
    <x v="14"/>
    <x v="5"/>
    <x v="173"/>
    <n v="66746003"/>
    <n v="10211356"/>
    <x v="173"/>
    <n v="718817"/>
    <n v="76507"/>
    <n v="795324"/>
    <n v="62468942"/>
    <n v="27079807"/>
    <n v="89548749"/>
    <n v="71663336"/>
    <n v="31904900"/>
    <n v="103568236"/>
    <n v="87.17"/>
    <n v="84.88"/>
    <x v="77"/>
  </r>
  <r>
    <x v="14"/>
    <x v="6"/>
    <x v="174"/>
    <n v="68574097"/>
    <n v="11190376"/>
    <x v="174"/>
    <n v="739541"/>
    <n v="81408"/>
    <n v="820949"/>
    <n v="65035199"/>
    <n v="28958608"/>
    <n v="93993807"/>
    <n v="74806668"/>
    <n v="33680646"/>
    <n v="108487314"/>
    <n v="86.94"/>
    <n v="85.98"/>
    <x v="154"/>
  </r>
  <r>
    <x v="14"/>
    <x v="7"/>
    <x v="175"/>
    <n v="66663503"/>
    <n v="10384018"/>
    <x v="175"/>
    <n v="735233"/>
    <n v="75662"/>
    <n v="810895"/>
    <n v="62520253"/>
    <n v="27802659"/>
    <n v="90322912"/>
    <n v="73231019"/>
    <n v="32407563"/>
    <n v="105638582"/>
    <n v="85.37"/>
    <n v="85.79"/>
    <x v="166"/>
  </r>
  <r>
    <x v="14"/>
    <x v="8"/>
    <x v="176"/>
    <n v="57143966"/>
    <n v="7726792"/>
    <x v="176"/>
    <n v="652003"/>
    <n v="60039"/>
    <n v="712042"/>
    <n v="51871547"/>
    <n v="22667597"/>
    <n v="74539144"/>
    <n v="63120276"/>
    <n v="28148004"/>
    <n v="91268280"/>
    <n v="82.18"/>
    <n v="80.53"/>
    <x v="86"/>
  </r>
  <r>
    <x v="14"/>
    <x v="9"/>
    <x v="177"/>
    <n v="64624806"/>
    <n v="8030539"/>
    <x v="177"/>
    <n v="691971"/>
    <n v="64389"/>
    <n v="756360"/>
    <n v="58257900"/>
    <n v="22261064"/>
    <n v="80518965"/>
    <n v="68007435"/>
    <n v="28299580"/>
    <n v="96307015"/>
    <n v="85.66"/>
    <n v="78.66"/>
    <x v="167"/>
  </r>
  <r>
    <x v="14"/>
    <x v="10"/>
    <x v="178"/>
    <n v="61911285"/>
    <n v="7678861"/>
    <x v="178"/>
    <n v="656939"/>
    <n v="62616"/>
    <n v="719555"/>
    <n v="55883966"/>
    <n v="19680722"/>
    <n v="75564688"/>
    <n v="65149163"/>
    <n v="25035612"/>
    <n v="90184775"/>
    <n v="85.78"/>
    <n v="78.61"/>
    <x v="168"/>
  </r>
  <r>
    <x v="14"/>
    <x v="11"/>
    <x v="179"/>
    <n v="61373581"/>
    <n v="8913285"/>
    <x v="179"/>
    <n v="667216"/>
    <n v="71441"/>
    <n v="738657"/>
    <n v="56980320"/>
    <n v="22548282"/>
    <n v="79528602"/>
    <n v="68235413"/>
    <n v="27932831"/>
    <n v="96168244"/>
    <n v="83.51"/>
    <n v="80.72"/>
    <x v="169"/>
  </r>
  <r>
    <x v="15"/>
    <x v="0"/>
    <x v="180"/>
    <n v="55829992"/>
    <n v="8559733"/>
    <x v="180"/>
    <n v="653344"/>
    <n v="69767"/>
    <n v="723111"/>
    <n v="51716868"/>
    <n v="21549127"/>
    <n v="73265996"/>
    <n v="65566516"/>
    <n v="27380828"/>
    <n v="92947344"/>
    <n v="78.88"/>
    <n v="78.7"/>
    <x v="170"/>
  </r>
  <r>
    <x v="15"/>
    <x v="1"/>
    <x v="181"/>
    <n v="54077854"/>
    <n v="7596937"/>
    <x v="181"/>
    <n v="600492"/>
    <n v="63466"/>
    <n v="663958"/>
    <n v="49452398"/>
    <n v="18674644"/>
    <n v="68127042"/>
    <n v="60464267"/>
    <n v="24587642"/>
    <n v="85051909"/>
    <n v="81.790000000000006"/>
    <n v="75.95"/>
    <x v="171"/>
  </r>
  <r>
    <x v="15"/>
    <x v="2"/>
    <x v="182"/>
    <n v="66643229"/>
    <n v="9603829"/>
    <x v="182"/>
    <n v="698464"/>
    <n v="74602"/>
    <n v="773066"/>
    <n v="61707206"/>
    <n v="23793520"/>
    <n v="85500726"/>
    <n v="71674598"/>
    <n v="28893311"/>
    <n v="100567909"/>
    <n v="86.09"/>
    <n v="82.35"/>
    <x v="148"/>
  </r>
  <r>
    <x v="15"/>
    <x v="3"/>
    <x v="183"/>
    <n v="64556900"/>
    <n v="9035586"/>
    <x v="183"/>
    <n v="695306"/>
    <n v="72042"/>
    <n v="767348"/>
    <n v="59340837"/>
    <n v="23106823"/>
    <n v="82447659"/>
    <n v="70357638"/>
    <n v="29055033"/>
    <n v="99412671"/>
    <n v="84.34"/>
    <n v="79.53"/>
    <x v="172"/>
  </r>
  <r>
    <x v="15"/>
    <x v="4"/>
    <x v="184"/>
    <n v="67844134"/>
    <n v="9416071"/>
    <x v="184"/>
    <n v="724065"/>
    <n v="73277"/>
    <n v="797342"/>
    <n v="62580568"/>
    <n v="25356444"/>
    <n v="87937012"/>
    <n v="73310971"/>
    <n v="31133051"/>
    <n v="104444022"/>
    <n v="85.36"/>
    <n v="81.45"/>
    <x v="173"/>
  </r>
  <r>
    <x v="15"/>
    <x v="5"/>
    <x v="185"/>
    <n v="70277734"/>
    <n v="10569323"/>
    <x v="185"/>
    <n v="732292"/>
    <n v="77394"/>
    <n v="809686"/>
    <n v="66095829"/>
    <n v="28194872"/>
    <n v="94290701"/>
    <n v="75323742"/>
    <n v="32486010"/>
    <n v="107809753"/>
    <n v="87.75"/>
    <n v="86.79"/>
    <x v="174"/>
  </r>
  <r>
    <x v="15"/>
    <x v="6"/>
    <x v="186"/>
    <n v="72539780"/>
    <n v="11391458"/>
    <x v="186"/>
    <n v="759879"/>
    <n v="81620"/>
    <n v="841499"/>
    <n v="69091745"/>
    <n v="29716690"/>
    <n v="98808435"/>
    <n v="78406927"/>
    <n v="34171666"/>
    <n v="112578593"/>
    <n v="88.12"/>
    <n v="86.96"/>
    <x v="175"/>
  </r>
  <r>
    <x v="15"/>
    <x v="7"/>
    <x v="187"/>
    <n v="70337936"/>
    <n v="10624720"/>
    <x v="187"/>
    <n v="756345"/>
    <n v="77086"/>
    <n v="833431"/>
    <n v="66132022"/>
    <n v="28638849"/>
    <n v="94770872"/>
    <n v="76722785"/>
    <n v="33238079"/>
    <n v="109960864"/>
    <n v="86.2"/>
    <n v="86.16"/>
    <x v="176"/>
  </r>
  <r>
    <x v="15"/>
    <x v="8"/>
    <x v="188"/>
    <n v="60468115"/>
    <n v="8208432"/>
    <x v="188"/>
    <n v="686422"/>
    <n v="65032"/>
    <n v="751454"/>
    <n v="55431352"/>
    <n v="23604682"/>
    <n v="79036033"/>
    <n v="68530468"/>
    <n v="29479449"/>
    <n v="98009918"/>
    <n v="80.89"/>
    <n v="80.069999999999993"/>
    <x v="177"/>
  </r>
  <r>
    <x v="15"/>
    <x v="9"/>
    <x v="189"/>
    <n v="67081594"/>
    <n v="8399032"/>
    <x v="189"/>
    <n v="722634"/>
    <n v="66557"/>
    <n v="789191"/>
    <n v="61011629"/>
    <n v="23294709"/>
    <n v="84306338"/>
    <n v="72044924"/>
    <n v="29079416"/>
    <n v="101124339"/>
    <n v="84.69"/>
    <n v="80.11"/>
    <x v="178"/>
  </r>
  <r>
    <x v="15"/>
    <x v="10"/>
    <x v="190"/>
    <n v="64659493"/>
    <n v="8052683"/>
    <x v="190"/>
    <n v="678121"/>
    <n v="64528"/>
    <n v="742649"/>
    <n v="58779361"/>
    <n v="20613643"/>
    <n v="79393004"/>
    <n v="69098147"/>
    <n v="25689087"/>
    <n v="94787234"/>
    <n v="85.07"/>
    <n v="80.239999999999995"/>
    <x v="179"/>
  </r>
  <r>
    <x v="15"/>
    <x v="11"/>
    <x v="191"/>
    <n v="63646119"/>
    <n v="9209221"/>
    <x v="191"/>
    <n v="691040"/>
    <n v="73025"/>
    <n v="764065"/>
    <n v="59477976"/>
    <n v="23210813"/>
    <n v="82688789"/>
    <n v="71865604"/>
    <n v="28476318"/>
    <n v="100341922"/>
    <n v="82.76"/>
    <n v="81.510000000000005"/>
    <x v="180"/>
  </r>
  <r>
    <x v="16"/>
    <x v="0"/>
    <x v="192"/>
    <n v="58033637"/>
    <n v="8956997"/>
    <x v="192"/>
    <n v="667538"/>
    <n v="72265"/>
    <n v="739803"/>
    <n v="54357953"/>
    <n v="22507073"/>
    <n v="76865026"/>
    <n v="68754679"/>
    <n v="28148681"/>
    <n v="96903359"/>
    <n v="79.06"/>
    <n v="79.959999999999994"/>
    <x v="181"/>
  </r>
  <r>
    <x v="16"/>
    <x v="1"/>
    <x v="193"/>
    <n v="55679100"/>
    <n v="7872131"/>
    <x v="193"/>
    <n v="607916"/>
    <n v="65171"/>
    <n v="673087"/>
    <n v="51406118"/>
    <n v="19291164"/>
    <n v="70697283"/>
    <n v="62805310"/>
    <n v="25032799"/>
    <n v="87838108"/>
    <n v="81.849999999999994"/>
    <n v="77.06"/>
    <x v="182"/>
  </r>
  <r>
    <x v="16"/>
    <x v="2"/>
    <x v="194"/>
    <n v="70233456"/>
    <n v="9948135"/>
    <x v="194"/>
    <n v="729115"/>
    <n v="77118"/>
    <n v="806233"/>
    <n v="65407750"/>
    <n v="24488323"/>
    <n v="89896073"/>
    <n v="75651233"/>
    <n v="29501782"/>
    <n v="105153015"/>
    <n v="86.46"/>
    <n v="83.01"/>
    <x v="183"/>
  </r>
  <r>
    <x v="16"/>
    <x v="3"/>
    <x v="195"/>
    <n v="66938177"/>
    <n v="9461086"/>
    <x v="195"/>
    <n v="708988"/>
    <n v="72813"/>
    <n v="781801"/>
    <n v="61953253"/>
    <n v="24174894"/>
    <n v="86128147"/>
    <n v="72335243"/>
    <n v="29424979"/>
    <n v="101760222"/>
    <n v="85.65"/>
    <n v="82.16"/>
    <x v="184"/>
  </r>
  <r>
    <x v="16"/>
    <x v="4"/>
    <x v="196"/>
    <n v="71363514"/>
    <n v="9952955"/>
    <x v="196"/>
    <n v="740482"/>
    <n v="74788"/>
    <n v="815270"/>
    <n v="65811129"/>
    <n v="26667148"/>
    <n v="92478276"/>
    <n v="75386003"/>
    <n v="31953392"/>
    <n v="107339395"/>
    <n v="87.3"/>
    <n v="83.46"/>
    <x v="185"/>
  </r>
  <r>
    <x v="16"/>
    <x v="5"/>
    <x v="197"/>
    <n v="72789897"/>
    <n v="11018680"/>
    <x v="197"/>
    <n v="741462"/>
    <n v="79201"/>
    <n v="820663"/>
    <n v="68413114"/>
    <n v="29322269"/>
    <n v="97735383"/>
    <n v="76617119"/>
    <n v="33392864"/>
    <n v="110009983"/>
    <n v="89.29"/>
    <n v="87.81"/>
    <x v="186"/>
  </r>
  <r>
    <x v="16"/>
    <x v="6"/>
    <x v="198"/>
    <n v="75281255"/>
    <n v="11644596"/>
    <x v="198"/>
    <n v="768645"/>
    <n v="82681"/>
    <n v="851326"/>
    <n v="71276327"/>
    <n v="30447264"/>
    <n v="101723592"/>
    <n v="80081319"/>
    <n v="34751863"/>
    <n v="114833182"/>
    <n v="89"/>
    <n v="87.61"/>
    <x v="187"/>
  </r>
  <r>
    <x v="16"/>
    <x v="7"/>
    <x v="199"/>
    <n v="72715566"/>
    <n v="11035622"/>
    <x v="199"/>
    <n v="769675"/>
    <n v="78975"/>
    <n v="848650"/>
    <n v="68147755"/>
    <n v="29802655"/>
    <n v="97950411"/>
    <n v="78976519"/>
    <n v="34056646"/>
    <n v="113033164"/>
    <n v="86.29"/>
    <n v="87.51"/>
    <x v="188"/>
  </r>
  <r>
    <x v="16"/>
    <x v="8"/>
    <x v="200"/>
    <n v="63979337"/>
    <n v="8589987"/>
    <x v="200"/>
    <n v="705071"/>
    <n v="64280"/>
    <n v="769351"/>
    <n v="58213654"/>
    <n v="25083576"/>
    <n v="83297229"/>
    <n v="70649463"/>
    <n v="30372637"/>
    <n v="101022100"/>
    <n v="82.4"/>
    <n v="82.59"/>
    <x v="149"/>
  </r>
  <r>
    <x v="16"/>
    <x v="9"/>
    <x v="201"/>
    <n v="69922300"/>
    <n v="8678300"/>
    <x v="201"/>
    <n v="740181"/>
    <n v="65807"/>
    <n v="805988"/>
    <n v="63323849"/>
    <n v="24290255"/>
    <n v="87614104"/>
    <n v="74904303"/>
    <n v="29477943"/>
    <n v="104382246"/>
    <n v="84.54"/>
    <n v="82.4"/>
    <x v="189"/>
  </r>
  <r>
    <x v="16"/>
    <x v="10"/>
    <x v="202"/>
    <n v="64816897"/>
    <n v="8240630"/>
    <x v="202"/>
    <n v="694377"/>
    <n v="64025"/>
    <n v="758402"/>
    <n v="59158778"/>
    <n v="21330058"/>
    <n v="80488836"/>
    <n v="72118560"/>
    <n v="26346567"/>
    <n v="98465127"/>
    <n v="82.03"/>
    <n v="80.959999999999994"/>
    <x v="190"/>
  </r>
  <r>
    <x v="16"/>
    <x v="11"/>
    <x v="203"/>
    <n v="69718631"/>
    <n v="9566028"/>
    <x v="203"/>
    <n v="721420"/>
    <n v="71724"/>
    <n v="793144"/>
    <n v="65288156"/>
    <n v="24636021"/>
    <n v="89924177"/>
    <n v="76153730"/>
    <n v="29139144"/>
    <n v="105292875"/>
    <n v="85.73"/>
    <n v="84.55"/>
    <x v="191"/>
  </r>
  <r>
    <x v="17"/>
    <x v="0"/>
    <x v="204"/>
    <n v="61622947"/>
    <n v="9144821"/>
    <x v="204"/>
    <n v="700493"/>
    <n v="70035"/>
    <n v="770528"/>
    <n v="57629920"/>
    <n v="23378976"/>
    <n v="81008896"/>
    <n v="72425565"/>
    <n v="28723812"/>
    <n v="101149378"/>
    <n v="79.569999999999993"/>
    <n v="81.39"/>
    <x v="192"/>
  </r>
  <r>
    <x v="17"/>
    <x v="1"/>
    <x v="205"/>
    <n v="59868112"/>
    <n v="7945094"/>
    <x v="205"/>
    <n v="660344"/>
    <n v="64414"/>
    <n v="724758"/>
    <n v="55336120"/>
    <n v="18527485"/>
    <n v="73863606"/>
    <n v="68495012"/>
    <n v="24319113"/>
    <n v="92814125"/>
    <n v="80.790000000000006"/>
    <n v="76.180000000000007"/>
    <x v="193"/>
  </r>
  <r>
    <x v="17"/>
    <x v="2"/>
    <x v="206"/>
    <n v="34413597"/>
    <n v="4645178"/>
    <x v="206"/>
    <n v="616136"/>
    <n v="51108"/>
    <n v="667244"/>
    <n v="32526486"/>
    <n v="10229609"/>
    <n v="42756095"/>
    <n v="64968387"/>
    <n v="17530264"/>
    <n v="82498651"/>
    <n v="50.07"/>
    <n v="58.35"/>
    <x v="194"/>
  </r>
  <r>
    <x v="17"/>
    <x v="3"/>
    <x v="207"/>
    <n v="2877290"/>
    <n v="136609"/>
    <x v="207"/>
    <n v="217262"/>
    <n v="5018"/>
    <n v="222280"/>
    <n v="2551127"/>
    <n v="356762"/>
    <n v="2907889"/>
    <n v="19489079"/>
    <n v="1541419"/>
    <n v="21030499"/>
    <n v="13.09"/>
    <n v="23.15"/>
    <x v="195"/>
  </r>
  <r>
    <x v="17"/>
    <x v="4"/>
    <x v="208"/>
    <n v="9697400"/>
    <n v="190629"/>
    <x v="208"/>
    <n v="252450"/>
    <n v="4996"/>
    <n v="257446"/>
    <n v="8117835"/>
    <n v="479069"/>
    <n v="8596904"/>
    <n v="22120037"/>
    <n v="1746343"/>
    <n v="23866380"/>
    <n v="36.700000000000003"/>
    <n v="27.43"/>
    <x v="196"/>
  </r>
  <r>
    <x v="17"/>
    <x v="5"/>
    <x v="209"/>
    <n v="16207290"/>
    <n v="403702"/>
    <x v="209"/>
    <n v="273036"/>
    <n v="7220"/>
    <n v="280256"/>
    <n v="14007580"/>
    <n v="896609"/>
    <n v="14904189"/>
    <n v="24940429"/>
    <n v="2580911"/>
    <n v="27521340"/>
    <n v="56.16"/>
    <n v="34.74"/>
    <x v="197"/>
  </r>
  <r>
    <x v="17"/>
    <x v="6"/>
    <x v="210"/>
    <n v="22921780"/>
    <n v="1132104"/>
    <x v="210"/>
    <n v="411226"/>
    <n v="16692"/>
    <n v="427918"/>
    <n v="20075947"/>
    <n v="1982897"/>
    <n v="22058844"/>
    <n v="40313242"/>
    <n v="5480689"/>
    <n v="45793931"/>
    <n v="49.8"/>
    <n v="36.18"/>
    <x v="198"/>
  </r>
  <r>
    <x v="17"/>
    <x v="7"/>
    <x v="211"/>
    <n v="24431273"/>
    <n v="1399827"/>
    <x v="211"/>
    <n v="441615"/>
    <n v="18295"/>
    <n v="459910"/>
    <n v="21184550"/>
    <n v="2629514"/>
    <n v="23814064"/>
    <n v="42874103"/>
    <n v="7105839"/>
    <n v="49979942"/>
    <n v="49.41"/>
    <n v="37"/>
    <x v="199"/>
  </r>
  <r>
    <x v="17"/>
    <x v="8"/>
    <x v="212"/>
    <n v="23854440"/>
    <n v="1413585"/>
    <x v="212"/>
    <n v="379506"/>
    <n v="18285"/>
    <n v="397791"/>
    <n v="20474546"/>
    <n v="2589214"/>
    <n v="23063760"/>
    <n v="35882006"/>
    <n v="7283900"/>
    <n v="43165905"/>
    <n v="57.06"/>
    <n v="35.549999999999997"/>
    <x v="200"/>
  </r>
  <r>
    <x v="17"/>
    <x v="9"/>
    <x v="213"/>
    <n v="28026570"/>
    <n v="1982866"/>
    <x v="213"/>
    <n v="410189"/>
    <n v="23724"/>
    <n v="433913"/>
    <n v="24425708"/>
    <n v="3433101"/>
    <n v="27858809"/>
    <n v="40389923"/>
    <n v="8881698"/>
    <n v="49271621"/>
    <n v="60.47"/>
    <n v="38.65"/>
    <x v="201"/>
  </r>
  <r>
    <x v="17"/>
    <x v="10"/>
    <x v="214"/>
    <n v="26293959"/>
    <n v="2463575"/>
    <x v="214"/>
    <n v="421049"/>
    <n v="29652"/>
    <n v="450701"/>
    <n v="23711619"/>
    <n v="4238353"/>
    <n v="27949973"/>
    <n v="43474919"/>
    <n v="10199590"/>
    <n v="53674509"/>
    <n v="54.54"/>
    <n v="41.55"/>
    <x v="202"/>
  </r>
  <r>
    <x v="17"/>
    <x v="11"/>
    <x v="215"/>
    <n v="27263462"/>
    <n v="3269403"/>
    <x v="215"/>
    <n v="428768"/>
    <n v="38852"/>
    <n v="467620"/>
    <n v="25075790"/>
    <n v="5750942"/>
    <n v="30826732"/>
    <n v="45077321"/>
    <n v="12309781"/>
    <n v="57387103"/>
    <n v="55.63"/>
    <n v="46.72"/>
    <x v="203"/>
  </r>
  <r>
    <x v="18"/>
    <x v="0"/>
    <x v="216"/>
    <n v="24305435"/>
    <n v="2986261"/>
    <x v="216"/>
    <n v="408807"/>
    <n v="40455"/>
    <n v="449262"/>
    <n v="22357664"/>
    <n v="5434809"/>
    <n v="27792473"/>
    <n v="42318242"/>
    <n v="12923703"/>
    <n v="55241945"/>
    <n v="52.83"/>
    <n v="42.05"/>
    <x v="204"/>
  </r>
  <r>
    <x v="18"/>
    <x v="1"/>
    <x v="217"/>
    <n v="24483154"/>
    <n v="2121336"/>
    <x v="217"/>
    <n v="361687"/>
    <n v="34903"/>
    <n v="396590"/>
    <n v="22477682"/>
    <n v="3840749"/>
    <n v="26318431"/>
    <n v="37928419"/>
    <n v="10965754"/>
    <n v="48894173"/>
    <n v="59.26"/>
    <n v="35.020000000000003"/>
    <x v="205"/>
  </r>
  <r>
    <x v="18"/>
    <x v="2"/>
    <x v="218"/>
    <n v="39342855"/>
    <n v="3453943"/>
    <x v="218"/>
    <n v="499359"/>
    <n v="42273"/>
    <n v="541632"/>
    <n v="36811555"/>
    <n v="5867011"/>
    <n v="42678566"/>
    <n v="53749326"/>
    <n v="13510189"/>
    <n v="67259515"/>
    <n v="68.489999999999995"/>
    <n v="43.43"/>
    <x v="206"/>
  </r>
  <r>
    <x v="18"/>
    <x v="3"/>
    <x v="219"/>
    <n v="43798512"/>
    <n v="3998149"/>
    <x v="219"/>
    <n v="514268"/>
    <n v="40981"/>
    <n v="555249"/>
    <n v="40971446"/>
    <n v="6667109"/>
    <n v="47638554"/>
    <n v="54787593"/>
    <n v="14129131"/>
    <n v="68916725"/>
    <n v="74.78"/>
    <n v="47.19"/>
    <x v="207"/>
  </r>
  <r>
    <x v="18"/>
    <x v="4"/>
    <x v="220"/>
    <n v="52751776"/>
    <n v="4941591"/>
    <x v="220"/>
    <n v="565788"/>
    <n v="44613"/>
    <n v="610401"/>
    <n v="49648995"/>
    <n v="8165943"/>
    <n v="57814938"/>
    <n v="61332631"/>
    <n v="15385728"/>
    <n v="76718359"/>
    <n v="80.95"/>
    <n v="53.07"/>
    <x v="208"/>
  </r>
  <r>
    <x v="18"/>
    <x v="5"/>
    <x v="221"/>
    <n v="60109293"/>
    <n v="6035931"/>
    <x v="221"/>
    <n v="617735"/>
    <n v="48831"/>
    <n v="666566"/>
    <n v="57717786"/>
    <n v="10815231"/>
    <n v="68533017"/>
    <n v="67462113"/>
    <n v="17097559"/>
    <n v="84559672"/>
    <n v="85.56"/>
    <n v="63.26"/>
    <x v="209"/>
  </r>
  <r>
    <x v="18"/>
    <x v="6"/>
    <x v="222"/>
    <n v="66739409"/>
    <n v="7033399"/>
    <x v="222"/>
    <n v="664437"/>
    <n v="52663"/>
    <n v="717100"/>
    <n v="64545073"/>
    <n v="13494801"/>
    <n v="78039874"/>
    <n v="73407768"/>
    <n v="19144100"/>
    <n v="92551868"/>
    <n v="87.93"/>
    <n v="70.489999999999995"/>
    <x v="210"/>
  </r>
  <r>
    <x v="18"/>
    <x v="7"/>
    <x v="223"/>
    <n v="60630994"/>
    <n v="6357070"/>
    <x v="223"/>
    <n v="662000"/>
    <n v="50664"/>
    <n v="712664"/>
    <n v="58416638"/>
    <n v="13314028"/>
    <n v="71730666"/>
    <n v="71871421"/>
    <n v="19302668"/>
    <n v="91174089"/>
    <n v="81.28"/>
    <n v="68.98"/>
    <x v="211"/>
  </r>
  <r>
    <x v="18"/>
    <x v="8"/>
    <x v="224"/>
    <n v="53902837"/>
    <n v="4843245"/>
    <x v="224"/>
    <n v="610284"/>
    <n v="43758"/>
    <n v="654042"/>
    <n v="50123961"/>
    <n v="10421281"/>
    <n v="60545242"/>
    <n v="66268767"/>
    <n v="17668823"/>
    <n v="83937590"/>
    <n v="75.64"/>
    <n v="58.98"/>
    <x v="212"/>
  </r>
  <r>
    <x v="18"/>
    <x v="9"/>
    <x v="225"/>
    <n v="60546348"/>
    <n v="5360481"/>
    <x v="225"/>
    <n v="630240"/>
    <n v="47139"/>
    <n v="677379"/>
    <n v="55934187"/>
    <n v="10985232"/>
    <n v="66919419"/>
    <n v="69064940"/>
    <n v="18107013"/>
    <n v="87171954"/>
    <n v="80.989999999999995"/>
    <n v="60.67"/>
    <x v="213"/>
  </r>
  <r>
    <x v="18"/>
    <x v="10"/>
    <x v="226"/>
    <n v="59779045"/>
    <n v="5998703"/>
    <x v="226"/>
    <n v="617806"/>
    <n v="50706"/>
    <n v="668512"/>
    <n v="55742346"/>
    <n v="12199554"/>
    <n v="67941900"/>
    <n v="68469320"/>
    <n v="17676220"/>
    <n v="86145540"/>
    <n v="81.41"/>
    <n v="69.02"/>
    <x v="214"/>
  </r>
  <r>
    <x v="18"/>
    <x v="11"/>
    <x v="227"/>
    <n v="59534619"/>
    <n v="7093846"/>
    <x v="227"/>
    <n v="605976"/>
    <n v="59710"/>
    <n v="665686"/>
    <n v="57091558"/>
    <n v="14779224"/>
    <n v="71870782"/>
    <n v="69447090"/>
    <n v="20677611"/>
    <n v="90124701"/>
    <n v="82.21"/>
    <n v="71.47"/>
    <x v="75"/>
  </r>
  <r>
    <x v="19"/>
    <x v="0"/>
    <x v="228"/>
    <n v="45814139"/>
    <n v="6048973"/>
    <x v="228"/>
    <n v="569018"/>
    <n v="59036"/>
    <n v="628054"/>
    <n v="43954958"/>
    <n v="12498379"/>
    <n v="56453337"/>
    <n v="64319112"/>
    <n v="20881798"/>
    <n v="85200910"/>
    <n v="68.34"/>
    <n v="59.85"/>
    <x v="215"/>
  </r>
  <r>
    <x v="19"/>
    <x v="1"/>
    <x v="229"/>
    <n v="49075979"/>
    <n v="5725939"/>
    <x v="229"/>
    <n v="533962"/>
    <n v="52667"/>
    <n v="586629"/>
    <n v="46520073"/>
    <n v="11512744"/>
    <n v="58032817"/>
    <n v="60647305"/>
    <n v="18500799"/>
    <n v="79148105"/>
    <n v="76.709999999999994"/>
    <n v="62.23"/>
    <x v="72"/>
  </r>
  <r>
    <x v="19"/>
    <x v="2"/>
    <x v="230"/>
    <n v="64617029"/>
    <n v="7872874"/>
    <x v="230"/>
    <n v="629670"/>
    <n v="62309"/>
    <n v="691979"/>
    <n v="61674886"/>
    <n v="16212974"/>
    <n v="77887859"/>
    <n v="71989974"/>
    <n v="22030861"/>
    <n v="94020835"/>
    <n v="85.67"/>
    <n v="73.59"/>
    <x v="216"/>
  </r>
  <r>
    <x v="19"/>
    <x v="3"/>
    <x v="231"/>
    <n v="63518318"/>
    <n v="8398121"/>
    <x v="231"/>
    <n v="616135"/>
    <n v="63462"/>
    <n v="679597"/>
    <n v="60270759"/>
    <n v="18529341"/>
    <n v="78800100"/>
    <n v="68700144"/>
    <n v="23743871"/>
    <n v="92444015"/>
    <n v="87.73"/>
    <n v="78.040000000000006"/>
    <x v="217"/>
  </r>
  <r>
    <x v="19"/>
    <x v="4"/>
    <x v="232"/>
    <n v="66961805"/>
    <n v="8815732"/>
    <x v="232"/>
    <n v="644024"/>
    <n v="65674"/>
    <n v="709698"/>
    <n v="62706846"/>
    <n v="20788694"/>
    <n v="83495540"/>
    <n v="70974153"/>
    <n v="26263661"/>
    <n v="97237814"/>
    <n v="88.35"/>
    <n v="79.150000000000006"/>
    <x v="218"/>
  </r>
  <r>
    <x v="19"/>
    <x v="5"/>
    <x v="233"/>
    <n v="67368670"/>
    <n v="10023468"/>
    <x v="233"/>
    <n v="640218"/>
    <n v="67900"/>
    <n v="708118"/>
    <n v="63343854"/>
    <n v="24276114"/>
    <n v="87619968"/>
    <n v="70415408"/>
    <n v="27883747"/>
    <n v="98299154"/>
    <n v="89.96"/>
    <n v="87.06"/>
    <x v="219"/>
  </r>
  <r>
    <x v="19"/>
    <x v="6"/>
    <x v="234"/>
    <n v="69432042"/>
    <n v="10943155"/>
    <x v="234"/>
    <n v="667889"/>
    <n v="71229"/>
    <n v="739118"/>
    <n v="65633746"/>
    <n v="26440533"/>
    <n v="92074279"/>
    <n v="74959377"/>
    <n v="29660776"/>
    <n v="104620153"/>
    <n v="87.56"/>
    <n v="89.14"/>
    <x v="220"/>
  </r>
  <r>
    <x v="19"/>
    <x v="7"/>
    <x v="235"/>
    <n v="66520067"/>
    <n v="10115929"/>
    <x v="235"/>
    <n v="657576"/>
    <n v="68544"/>
    <n v="726120"/>
    <n v="62934639"/>
    <n v="24979841"/>
    <n v="87914480"/>
    <n v="73836109"/>
    <n v="29246437"/>
    <n v="103082546"/>
    <n v="85.24"/>
    <n v="85.41"/>
    <x v="221"/>
  </r>
  <r>
    <x v="19"/>
    <x v="8"/>
    <x v="236"/>
    <n v="63139630"/>
    <n v="8287331"/>
    <x v="236"/>
    <n v="622299"/>
    <n v="57089"/>
    <n v="679388"/>
    <n v="58463970"/>
    <n v="21860088"/>
    <n v="80324058"/>
    <n v="68920247"/>
    <n v="26063870"/>
    <n v="94984116"/>
    <n v="84.83"/>
    <n v="83.87"/>
    <x v="222"/>
  </r>
  <r>
    <x v="19"/>
    <x v="9"/>
    <x v="237"/>
    <n v="67935181"/>
    <n v="8414518"/>
    <x v="237"/>
    <n v="639282"/>
    <n v="57765"/>
    <n v="697047"/>
    <n v="62656863"/>
    <n v="21457977"/>
    <n v="84114840"/>
    <n v="72264313"/>
    <n v="25834667"/>
    <n v="98098981"/>
    <n v="86.71"/>
    <n v="83.06"/>
    <x v="223"/>
  </r>
  <r>
    <x v="19"/>
    <x v="10"/>
    <x v="238"/>
    <n v="63680032"/>
    <n v="8216914"/>
    <x v="238"/>
    <n v="605075"/>
    <n v="59745"/>
    <n v="664820"/>
    <n v="59194297"/>
    <n v="19692450"/>
    <n v="78886747"/>
    <n v="70250775"/>
    <n v="24616723"/>
    <n v="94867498"/>
    <n v="84.26"/>
    <n v="80"/>
    <x v="224"/>
  </r>
  <r>
    <x v="19"/>
    <x v="11"/>
    <x v="239"/>
    <n v="62482296"/>
    <n v="9405384"/>
    <x v="239"/>
    <n v="596437"/>
    <n v="67511"/>
    <n v="663948"/>
    <n v="59724506"/>
    <n v="22595815"/>
    <n v="82320321"/>
    <n v="71301260"/>
    <n v="27343999"/>
    <n v="98645259"/>
    <n v="83.76"/>
    <n v="82.64"/>
    <x v="115"/>
  </r>
  <r>
    <x v="20"/>
    <x v="0"/>
    <x v="240"/>
    <n v="58284200"/>
    <n v="9066833"/>
    <x v="240"/>
    <n v="605944"/>
    <n v="66859"/>
    <n v="672803"/>
    <n v="55627743"/>
    <n v="21021245"/>
    <n v="76648988"/>
    <n v="72122699"/>
    <n v="26809510"/>
    <n v="98932209"/>
    <n v="77.13"/>
    <n v="78.41"/>
    <x v="225"/>
  </r>
  <r>
    <x v="20"/>
    <x v="1"/>
    <x v="241"/>
    <n v="56729998"/>
    <n v="8066893"/>
    <x v="241"/>
    <n v="567702"/>
    <n v="60643"/>
    <n v="628345"/>
    <n v="53329402"/>
    <n v="18254936"/>
    <n v="71584338"/>
    <n v="67037368"/>
    <n v="24211736"/>
    <n v="91249104"/>
    <n v="79.55"/>
    <n v="75.400000000000006"/>
    <x v="226"/>
  </r>
  <r>
    <x v="20"/>
    <x v="2"/>
    <x v="242"/>
    <n v="69708556"/>
    <n v="10094584"/>
    <x v="242"/>
    <n v="655836"/>
    <n v="71076"/>
    <n v="726912"/>
    <n v="65767207"/>
    <n v="23802743"/>
    <n v="89569950"/>
    <n v="78074142"/>
    <n v="28689319"/>
    <n v="106763461"/>
    <n v="84.24"/>
    <n v="82.97"/>
    <x v="227"/>
  </r>
  <r>
    <x v="20"/>
    <x v="3"/>
    <x v="243"/>
    <n v="67571574"/>
    <n v="10008645"/>
    <x v="243"/>
    <n v="636160"/>
    <n v="70078"/>
    <n v="706238"/>
    <n v="63426143"/>
    <n v="24708597"/>
    <n v="88134739"/>
    <n v="74335449"/>
    <n v="29988666"/>
    <n v="104324115"/>
    <n v="85.32"/>
    <n v="82.39"/>
    <x v="228"/>
  </r>
  <r>
    <x v="20"/>
    <x v="4"/>
    <x v="244"/>
    <n v="71423653"/>
    <n v="10358666"/>
    <x v="244"/>
    <n v="667331"/>
    <n v="71924"/>
    <n v="739255"/>
    <n v="66743565"/>
    <n v="26805432"/>
    <n v="93548998"/>
    <n v="77821407"/>
    <n v="31950687"/>
    <n v="109772094"/>
    <n v="85.77"/>
    <n v="83.9"/>
    <x v="229"/>
  </r>
  <r>
    <x v="20"/>
    <x v="5"/>
    <x v="245"/>
    <n v="72482621"/>
    <n v="11544505"/>
    <x v="245"/>
    <n v="661293"/>
    <n v="75279"/>
    <n v="736572"/>
    <n v="68789127"/>
    <n v="29883465"/>
    <n v="98672591"/>
    <n v="78058358"/>
    <n v="33410671"/>
    <n v="111469028"/>
    <n v="88.13"/>
    <n v="89.44"/>
    <x v="230"/>
  </r>
  <r>
    <x v="20"/>
    <x v="6"/>
    <x v="246"/>
    <n v="75378157"/>
    <n v="12432615"/>
    <x v="246"/>
    <n v="684939"/>
    <n v="79738"/>
    <n v="764677"/>
    <n v="72267904"/>
    <n v="31376000"/>
    <n v="103643904"/>
    <n v="81986010"/>
    <n v="35326191"/>
    <n v="117312202"/>
    <n v="88.15"/>
    <n v="88.82"/>
    <x v="231"/>
  </r>
  <r>
    <x v="20"/>
    <x v="7"/>
    <x v="247"/>
    <n v="71477988"/>
    <n v="11572149"/>
    <x v="247"/>
    <n v="691482"/>
    <n v="77137"/>
    <n v="768619"/>
    <n v="67933484"/>
    <n v="29938507"/>
    <n v="97871992"/>
    <n v="81997399"/>
    <n v="34908793"/>
    <n v="116906192"/>
    <n v="82.85"/>
    <n v="85.76"/>
    <x v="232"/>
  </r>
  <r>
    <x v="20"/>
    <x v="8"/>
    <x v="248"/>
    <n v="66858490"/>
    <n v="9392985"/>
    <x v="248"/>
    <n v="649308"/>
    <n v="64241"/>
    <n v="713549"/>
    <n v="61777546"/>
    <n v="26076318"/>
    <n v="87853864"/>
    <n v="75748336"/>
    <n v="31231710"/>
    <n v="106980046"/>
    <n v="81.56"/>
    <n v="83.49"/>
    <x v="2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x v="0"/>
    <x v="0"/>
    <x v="0"/>
    <n v="43032450"/>
    <n v="4905830"/>
    <n v="47938280"/>
    <n v="785160"/>
    <n v="57667"/>
    <n v="842827"/>
    <n v="36211422"/>
    <n v="12885980"/>
    <n v="49097402"/>
    <n v="56191300"/>
    <n v="17968572"/>
    <n v="74159872"/>
    <n v="64.44"/>
    <n v="71.709999999999994"/>
    <n v="66.2"/>
  </r>
  <r>
    <x v="0"/>
    <x v="1"/>
    <x v="1"/>
    <n v="41166780"/>
    <n v="4245366"/>
    <n v="45412146"/>
    <n v="690351"/>
    <n v="51259"/>
    <n v="741610"/>
    <n v="34148439"/>
    <n v="10715468"/>
    <n v="44863907"/>
    <n v="50088434"/>
    <n v="15587880"/>
    <n v="65676314"/>
    <n v="68.180000000000007"/>
    <n v="68.739999999999995"/>
    <n v="68.31"/>
  </r>
  <r>
    <x v="0"/>
    <x v="2"/>
    <x v="2"/>
    <n v="49992700"/>
    <n v="5008613"/>
    <n v="55001313"/>
    <n v="797194"/>
    <n v="58926"/>
    <n v="856120"/>
    <n v="41774564"/>
    <n v="12567068"/>
    <n v="54341633"/>
    <n v="57592901"/>
    <n v="17753174"/>
    <n v="75346075"/>
    <n v="72.53"/>
    <n v="70.790000000000006"/>
    <n v="72.12"/>
  </r>
  <r>
    <x v="0"/>
    <x v="3"/>
    <x v="3"/>
    <n v="47033260"/>
    <n v="4345444"/>
    <n v="51378704"/>
    <n v="766260"/>
    <n v="55005"/>
    <n v="821265"/>
    <n v="39465980"/>
    <n v="10370592"/>
    <n v="49836572"/>
    <n v="54639679"/>
    <n v="15528761"/>
    <n v="70168440"/>
    <n v="72.23"/>
    <n v="66.78"/>
    <n v="71.02"/>
  </r>
  <r>
    <x v="0"/>
    <x v="4"/>
    <x v="4"/>
    <n v="49152352"/>
    <n v="4610834"/>
    <n v="53763186"/>
    <n v="789397"/>
    <n v="55265"/>
    <n v="844662"/>
    <n v="41001934"/>
    <n v="11575026"/>
    <n v="52576960"/>
    <n v="55349897"/>
    <n v="15629821"/>
    <n v="70979718"/>
    <n v="74.08"/>
    <n v="74.06"/>
    <n v="74.069999999999993"/>
  </r>
  <r>
    <x v="0"/>
    <x v="5"/>
    <x v="5"/>
    <n v="52209516"/>
    <n v="5411504"/>
    <n v="57621020"/>
    <n v="798351"/>
    <n v="58225"/>
    <n v="856576"/>
    <n v="44492972"/>
    <n v="13918185"/>
    <n v="58411157"/>
    <n v="56555517"/>
    <n v="17191579"/>
    <n v="73747096"/>
    <n v="78.67"/>
    <n v="80.959999999999994"/>
    <n v="79.2"/>
  </r>
  <r>
    <x v="0"/>
    <x v="6"/>
    <x v="6"/>
    <n v="55810773"/>
    <n v="6191120"/>
    <n v="62001893"/>
    <n v="831619"/>
    <n v="62957"/>
    <n v="894576"/>
    <n v="48321924"/>
    <n v="15516794"/>
    <n v="63838718"/>
    <n v="59617048"/>
    <n v="18701759"/>
    <n v="78318807"/>
    <n v="81.05"/>
    <n v="82.97"/>
    <n v="81.510000000000005"/>
  </r>
  <r>
    <x v="0"/>
    <x v="7"/>
    <x v="7"/>
    <n v="53920973"/>
    <n v="6272332"/>
    <n v="60193305"/>
    <n v="830737"/>
    <n v="63760"/>
    <n v="894497"/>
    <n v="46982527"/>
    <n v="15906430"/>
    <n v="62888957"/>
    <n v="59634190"/>
    <n v="19144885"/>
    <n v="78779075"/>
    <n v="78.78"/>
    <n v="83.08"/>
    <n v="79.83"/>
  </r>
  <r>
    <x v="0"/>
    <x v="8"/>
    <x v="8"/>
    <n v="44213408"/>
    <n v="4824596"/>
    <n v="49038004"/>
    <n v="781804"/>
    <n v="54017"/>
    <n v="835821"/>
    <n v="36819820"/>
    <n v="13570889"/>
    <n v="50390709"/>
    <n v="54973852"/>
    <n v="17820478"/>
    <n v="72794329"/>
    <n v="66.98"/>
    <n v="76.150000000000006"/>
    <n v="69.22"/>
  </r>
  <r>
    <x v="0"/>
    <x v="9"/>
    <x v="9"/>
    <n v="49944931"/>
    <n v="4920822"/>
    <n v="54865753"/>
    <n v="818308"/>
    <n v="54272"/>
    <n v="872580"/>
    <n v="41480412"/>
    <n v="13447446"/>
    <n v="54927858"/>
    <n v="58001020"/>
    <n v="17694417"/>
    <n v="75695437"/>
    <n v="71.52"/>
    <n v="76"/>
    <n v="72.56"/>
  </r>
  <r>
    <x v="0"/>
    <x v="10"/>
    <x v="10"/>
    <n v="47059495"/>
    <n v="4845759"/>
    <n v="51905254"/>
    <n v="765842"/>
    <n v="53817"/>
    <n v="819659"/>
    <n v="39333528"/>
    <n v="12817176"/>
    <n v="52150704"/>
    <n v="55785892"/>
    <n v="16801272"/>
    <n v="72587163"/>
    <n v="70.510000000000005"/>
    <n v="76.290000000000006"/>
    <n v="71.849999999999994"/>
  </r>
  <r>
    <x v="0"/>
    <x v="11"/>
    <x v="11"/>
    <n v="49757124"/>
    <n v="5358991"/>
    <n v="55116115"/>
    <n v="798392"/>
    <n v="57578"/>
    <n v="855970"/>
    <n v="42699596"/>
    <n v="13929565"/>
    <n v="56629161"/>
    <n v="58842551"/>
    <n v="17648530"/>
    <n v="76491081"/>
    <n v="72.569999999999993"/>
    <n v="78.930000000000007"/>
    <n v="74.03"/>
  </r>
  <r>
    <x v="1"/>
    <x v="0"/>
    <x v="12"/>
    <n v="43815481"/>
    <n v="5255246"/>
    <n v="49070727"/>
    <n v="787237"/>
    <n v="58293"/>
    <n v="845530"/>
    <n v="38114607"/>
    <n v="13515639"/>
    <n v="51630246"/>
    <n v="58306593"/>
    <n v="17988081"/>
    <n v="76294673"/>
    <n v="65.37"/>
    <n v="75.14"/>
    <n v="67.67"/>
  </r>
  <r>
    <x v="1"/>
    <x v="1"/>
    <x v="13"/>
    <n v="45306597"/>
    <n v="4941629"/>
    <n v="50248226"/>
    <n v="761618"/>
    <n v="55822"/>
    <n v="817440"/>
    <n v="38575084"/>
    <n v="12153432"/>
    <n v="50728516"/>
    <n v="56180696"/>
    <n v="16923112"/>
    <n v="73103808"/>
    <n v="68.66"/>
    <n v="71.819999999999993"/>
    <n v="69.39"/>
  </r>
  <r>
    <x v="1"/>
    <x v="2"/>
    <x v="14"/>
    <n v="54147227"/>
    <n v="5805703"/>
    <n v="59952930"/>
    <n v="834476"/>
    <n v="60649"/>
    <n v="895125"/>
    <n v="46507739"/>
    <n v="14735428"/>
    <n v="61243168"/>
    <n v="61833579"/>
    <n v="18362220"/>
    <n v="80195799"/>
    <n v="75.209999999999994"/>
    <n v="80.25"/>
    <n v="76.37"/>
  </r>
  <r>
    <x v="1"/>
    <x v="3"/>
    <x v="15"/>
    <n v="53253194"/>
    <n v="5664027"/>
    <n v="58917221"/>
    <n v="817899"/>
    <n v="60455"/>
    <n v="878354"/>
    <n v="45795662"/>
    <n v="14338191"/>
    <n v="60133853"/>
    <n v="60067863"/>
    <n v="18457525"/>
    <n v="78525388"/>
    <n v="76.239999999999995"/>
    <n v="77.680000000000007"/>
    <n v="76.58"/>
  </r>
  <r>
    <x v="1"/>
    <x v="4"/>
    <x v="16"/>
    <n v="53030873"/>
    <n v="5767517"/>
    <n v="58798390"/>
    <n v="833350"/>
    <n v="62596"/>
    <n v="895946"/>
    <n v="45350262"/>
    <n v="15388457"/>
    <n v="60738719"/>
    <n v="60923099"/>
    <n v="19844360"/>
    <n v="80767459"/>
    <n v="74.44"/>
    <n v="77.55"/>
    <n v="75.2"/>
  </r>
  <r>
    <x v="1"/>
    <x v="5"/>
    <x v="17"/>
    <n v="56959142"/>
    <n v="6405771"/>
    <n v="63364913"/>
    <n v="836916"/>
    <n v="64256"/>
    <n v="901172"/>
    <n v="49774219"/>
    <n v="17006831"/>
    <n v="66781050"/>
    <n v="61629864"/>
    <n v="20355959"/>
    <n v="81985822"/>
    <n v="80.760000000000005"/>
    <n v="83.55"/>
    <n v="81.45"/>
  </r>
  <r>
    <x v="1"/>
    <x v="6"/>
    <x v="18"/>
    <n v="59614287"/>
    <n v="7183275"/>
    <n v="66797562"/>
    <n v="871049"/>
    <n v="69890"/>
    <n v="940939"/>
    <n v="52730292"/>
    <n v="18182782"/>
    <n v="70913074"/>
    <n v="64095669"/>
    <n v="21731193"/>
    <n v="85826863"/>
    <n v="82.27"/>
    <n v="83.67"/>
    <n v="82.62"/>
  </r>
  <r>
    <x v="1"/>
    <x v="7"/>
    <x v="19"/>
    <n v="57380873"/>
    <n v="6986797"/>
    <n v="64367670"/>
    <n v="882979"/>
    <n v="68332"/>
    <n v="951311"/>
    <n v="50816430"/>
    <n v="17760431"/>
    <n v="68576861"/>
    <n v="64479721"/>
    <n v="21640665"/>
    <n v="86120386"/>
    <n v="78.81"/>
    <n v="82.07"/>
    <n v="79.63"/>
  </r>
  <r>
    <x v="1"/>
    <x v="8"/>
    <x v="20"/>
    <n v="47671785"/>
    <n v="5396245"/>
    <n v="53068030"/>
    <n v="819294"/>
    <n v="56541"/>
    <n v="875835"/>
    <n v="40644161"/>
    <n v="15247819"/>
    <n v="55891980"/>
    <n v="57694884"/>
    <n v="19502122"/>
    <n v="77197006"/>
    <n v="70.45"/>
    <n v="78.19"/>
    <n v="72.400000000000006"/>
  </r>
  <r>
    <x v="1"/>
    <x v="9"/>
    <x v="21"/>
    <n v="54167489"/>
    <n v="5629964"/>
    <n v="59797453"/>
    <n v="861291"/>
    <n v="58659"/>
    <n v="919950"/>
    <n v="45765588"/>
    <n v="15384002"/>
    <n v="61149590"/>
    <n v="61604719"/>
    <n v="19883889"/>
    <n v="81488607"/>
    <n v="74.290000000000006"/>
    <n v="77.37"/>
    <n v="75.040000000000006"/>
  </r>
  <r>
    <x v="1"/>
    <x v="10"/>
    <x v="22"/>
    <n v="51781700"/>
    <n v="5384214"/>
    <n v="57165914"/>
    <n v="820048"/>
    <n v="58312"/>
    <n v="878360"/>
    <n v="43561708"/>
    <n v="14118725"/>
    <n v="57680434"/>
    <n v="59431353"/>
    <n v="18848375"/>
    <n v="78279728"/>
    <n v="73.3"/>
    <n v="74.91"/>
    <n v="73.69"/>
  </r>
  <r>
    <x v="1"/>
    <x v="11"/>
    <x v="23"/>
    <n v="52639838"/>
    <n v="6041853"/>
    <n v="58681691"/>
    <n v="836232"/>
    <n v="63469"/>
    <n v="899701"/>
    <n v="45181080"/>
    <n v="15523403"/>
    <n v="60704483"/>
    <n v="62054841"/>
    <n v="20254013"/>
    <n v="82308853"/>
    <n v="72.81"/>
    <n v="76.64"/>
    <n v="73.75"/>
  </r>
  <r>
    <x v="2"/>
    <x v="0"/>
    <x v="24"/>
    <n v="47977657"/>
    <n v="6158509"/>
    <n v="54136166"/>
    <n v="807338"/>
    <n v="64803"/>
    <n v="872141"/>
    <n v="41609095"/>
    <n v="15580719"/>
    <n v="57189815"/>
    <n v="59580514"/>
    <n v="20571388"/>
    <n v="80151902"/>
    <n v="69.84"/>
    <n v="75.739999999999995"/>
    <n v="71.349999999999994"/>
  </r>
  <r>
    <x v="2"/>
    <x v="1"/>
    <x v="25"/>
    <n v="47074882"/>
    <n v="5499590"/>
    <n v="52574472"/>
    <n v="760955"/>
    <n v="59351"/>
    <n v="820306"/>
    <n v="40114944"/>
    <n v="13470430"/>
    <n v="53585374"/>
    <n v="55964342"/>
    <n v="18651403"/>
    <n v="74615745"/>
    <n v="71.680000000000007"/>
    <n v="72.22"/>
    <n v="71.819999999999993"/>
  </r>
  <r>
    <x v="2"/>
    <x v="2"/>
    <x v="26"/>
    <n v="58838975"/>
    <n v="6964313"/>
    <n v="65803288"/>
    <n v="866593"/>
    <n v="68802"/>
    <n v="935395"/>
    <n v="50789921"/>
    <n v="17293704"/>
    <n v="68083625"/>
    <n v="63743171"/>
    <n v="21201138"/>
    <n v="84944309"/>
    <n v="79.680000000000007"/>
    <n v="81.569999999999993"/>
    <n v="80.150000000000006"/>
  </r>
  <r>
    <x v="2"/>
    <x v="3"/>
    <x v="27"/>
    <n v="54908859"/>
    <n v="6388741"/>
    <n v="61297600"/>
    <n v="838122"/>
    <n v="66430"/>
    <n v="904552"/>
    <n v="47002623"/>
    <n v="16218686"/>
    <n v="63221309"/>
    <n v="61262216"/>
    <n v="20990887"/>
    <n v="82253103"/>
    <n v="76.72"/>
    <n v="77.27"/>
    <n v="76.86"/>
  </r>
  <r>
    <x v="2"/>
    <x v="4"/>
    <x v="28"/>
    <n v="57323876"/>
    <n v="6575254"/>
    <n v="63899130"/>
    <n v="872961"/>
    <n v="68225"/>
    <n v="941186"/>
    <n v="49016422"/>
    <n v="17394296"/>
    <n v="66410718"/>
    <n v="63160148"/>
    <n v="21943039"/>
    <n v="85103187"/>
    <n v="77.61"/>
    <n v="79.27"/>
    <n v="78.040000000000006"/>
  </r>
  <r>
    <x v="2"/>
    <x v="5"/>
    <x v="29"/>
    <n v="59724061"/>
    <n v="7123126"/>
    <n v="66847187"/>
    <n v="863422"/>
    <n v="69814"/>
    <n v="933236"/>
    <n v="52181786"/>
    <n v="18750411"/>
    <n v="70932197"/>
    <n v="63378463"/>
    <n v="22373102"/>
    <n v="85751565"/>
    <n v="82.33"/>
    <n v="83.81"/>
    <n v="82.72"/>
  </r>
  <r>
    <x v="2"/>
    <x v="6"/>
    <x v="30"/>
    <n v="62396446"/>
    <n v="7867346"/>
    <n v="70263792"/>
    <n v="887084"/>
    <n v="74818"/>
    <n v="961902"/>
    <n v="55290372"/>
    <n v="20037449"/>
    <n v="75327821"/>
    <n v="65813398"/>
    <n v="23792009"/>
    <n v="89605407"/>
    <n v="84.01"/>
    <n v="84.22"/>
    <n v="84.07"/>
  </r>
  <r>
    <x v="2"/>
    <x v="7"/>
    <x v="31"/>
    <n v="59110633"/>
    <n v="7419187"/>
    <n v="66529820"/>
    <n v="890938"/>
    <n v="73164"/>
    <n v="964102"/>
    <n v="52510003"/>
    <n v="19205090"/>
    <n v="71715093"/>
    <n v="65309256"/>
    <n v="23418626"/>
    <n v="88727882"/>
    <n v="80.400000000000006"/>
    <n v="82.01"/>
    <n v="80.83"/>
  </r>
  <r>
    <x v="2"/>
    <x v="8"/>
    <x v="32"/>
    <n v="50600325"/>
    <n v="5933841"/>
    <n v="56534166"/>
    <n v="814935"/>
    <n v="61812"/>
    <n v="876747"/>
    <n v="43524915"/>
    <n v="16631990"/>
    <n v="60156904"/>
    <n v="58674828"/>
    <n v="21425051"/>
    <n v="80099879"/>
    <n v="74.180000000000007"/>
    <n v="77.63"/>
    <n v="75.099999999999994"/>
  </r>
  <r>
    <x v="2"/>
    <x v="9"/>
    <x v="33"/>
    <n v="53738093"/>
    <n v="5873755"/>
    <n v="59611848"/>
    <n v="831265"/>
    <n v="61017"/>
    <n v="892282"/>
    <n v="45895538"/>
    <n v="16089364"/>
    <n v="61984902"/>
    <n v="60392331"/>
    <n v="21033727"/>
    <n v="81426057"/>
    <n v="76"/>
    <n v="76.489999999999995"/>
    <n v="76.12"/>
  </r>
  <r>
    <x v="2"/>
    <x v="10"/>
    <x v="34"/>
    <n v="52766404"/>
    <n v="5644497"/>
    <n v="58410901"/>
    <n v="797460"/>
    <n v="59265"/>
    <n v="856725"/>
    <n v="45109831"/>
    <n v="14771787"/>
    <n v="59881618"/>
    <n v="58886853"/>
    <n v="19401869"/>
    <n v="78288722"/>
    <n v="76.599999999999994"/>
    <n v="76.14"/>
    <n v="76.489999999999995"/>
  </r>
  <r>
    <x v="2"/>
    <x v="11"/>
    <x v="35"/>
    <n v="52801276"/>
    <n v="6395022"/>
    <n v="59196298"/>
    <n v="802067"/>
    <n v="65240"/>
    <n v="867307"/>
    <n v="46190194"/>
    <n v="16339078"/>
    <n v="62529273"/>
    <n v="60889086"/>
    <n v="21153995"/>
    <n v="82043081"/>
    <n v="75.86"/>
    <n v="77.239999999999995"/>
    <n v="76.22"/>
  </r>
  <r>
    <x v="3"/>
    <x v="0"/>
    <x v="36"/>
    <n v="48886043"/>
    <n v="6402933"/>
    <n v="55288976"/>
    <n v="785364"/>
    <n v="66236"/>
    <n v="851600"/>
    <n v="42966268"/>
    <n v="16157877"/>
    <n v="59124144"/>
    <n v="59096204"/>
    <n v="21396430"/>
    <n v="80492634"/>
    <n v="72.709999999999994"/>
    <n v="75.52"/>
    <n v="73.45"/>
  </r>
  <r>
    <x v="3"/>
    <x v="1"/>
    <x v="37"/>
    <n v="47348142"/>
    <n v="5706909"/>
    <n v="53055051"/>
    <n v="715843"/>
    <n v="60661"/>
    <n v="776504"/>
    <n v="40927215"/>
    <n v="13913445"/>
    <n v="54840660"/>
    <n v="53733108"/>
    <n v="19241787"/>
    <n v="72974894"/>
    <n v="76.17"/>
    <n v="72.31"/>
    <n v="75.150000000000006"/>
  </r>
  <r>
    <x v="3"/>
    <x v="2"/>
    <x v="38"/>
    <n v="58286011"/>
    <n v="7221839"/>
    <n v="65507850"/>
    <n v="823793"/>
    <n v="70264"/>
    <n v="894057"/>
    <n v="50693391"/>
    <n v="18095206"/>
    <n v="68788597"/>
    <n v="62257065"/>
    <n v="22367092"/>
    <n v="84624157"/>
    <n v="81.430000000000007"/>
    <n v="80.900000000000006"/>
    <n v="81.290000000000006"/>
  </r>
  <r>
    <x v="3"/>
    <x v="3"/>
    <x v="39"/>
    <n v="55828555"/>
    <n v="7036629"/>
    <n v="62865184"/>
    <n v="794390"/>
    <n v="68537"/>
    <n v="862927"/>
    <n v="48800883"/>
    <n v="17685346"/>
    <n v="66486229"/>
    <n v="59917615"/>
    <n v="22246457"/>
    <n v="82164072"/>
    <n v="81.45"/>
    <n v="79.5"/>
    <n v="80.92"/>
  </r>
  <r>
    <x v="3"/>
    <x v="4"/>
    <x v="40"/>
    <n v="57145193"/>
    <n v="6997054"/>
    <n v="64142247"/>
    <n v="824051"/>
    <n v="68676"/>
    <n v="892727"/>
    <n v="49302219"/>
    <n v="18465819"/>
    <n v="67768038"/>
    <n v="61284297"/>
    <n v="23102699"/>
    <n v="84386996"/>
    <n v="80.45"/>
    <n v="79.930000000000007"/>
    <n v="80.31"/>
  </r>
  <r>
    <x v="3"/>
    <x v="5"/>
    <x v="41"/>
    <n v="59297121"/>
    <n v="7625061"/>
    <n v="66922182"/>
    <n v="820310"/>
    <n v="71424"/>
    <n v="891734"/>
    <n v="52200272"/>
    <n v="20275368"/>
    <n v="72475640"/>
    <n v="61692651"/>
    <n v="23821736"/>
    <n v="85514388"/>
    <n v="84.61"/>
    <n v="85.11"/>
    <n v="84.75"/>
  </r>
  <r>
    <x v="3"/>
    <x v="6"/>
    <x v="42"/>
    <n v="60838606"/>
    <n v="8340003"/>
    <n v="69178609"/>
    <n v="852114"/>
    <n v="76301"/>
    <n v="928415"/>
    <n v="54506446"/>
    <n v="21510904"/>
    <n v="76017350"/>
    <n v="64111164"/>
    <n v="25185579"/>
    <n v="89296743"/>
    <n v="85.02"/>
    <n v="85.41"/>
    <n v="85.13"/>
  </r>
  <r>
    <x v="3"/>
    <x v="7"/>
    <x v="43"/>
    <n v="58303233"/>
    <n v="7843848"/>
    <n v="66147081"/>
    <n v="866551"/>
    <n v="74735"/>
    <n v="941286"/>
    <n v="52074386"/>
    <n v="20342613"/>
    <n v="72416999"/>
    <n v="64332983"/>
    <n v="24888446"/>
    <n v="89221429"/>
    <n v="80.95"/>
    <n v="81.739999999999995"/>
    <n v="81.17"/>
  </r>
  <r>
    <x v="3"/>
    <x v="8"/>
    <x v="44"/>
    <n v="49949551"/>
    <n v="6189973"/>
    <n v="56139524"/>
    <n v="799777"/>
    <n v="62710"/>
    <n v="862487"/>
    <n v="43108587"/>
    <n v="17537122"/>
    <n v="60645709"/>
    <n v="58383462"/>
    <n v="22579257"/>
    <n v="80962719"/>
    <n v="73.84"/>
    <n v="77.67"/>
    <n v="74.91"/>
  </r>
  <r>
    <x v="3"/>
    <x v="9"/>
    <x v="45"/>
    <n v="55088983"/>
    <n v="6281017"/>
    <n v="61370000"/>
    <n v="828218"/>
    <n v="63105"/>
    <n v="891323"/>
    <n v="47137132"/>
    <n v="17365868"/>
    <n v="64503000"/>
    <n v="60802722"/>
    <n v="22654609"/>
    <n v="83457331"/>
    <n v="77.52"/>
    <n v="76.650000000000006"/>
    <n v="77.290000000000006"/>
  </r>
  <r>
    <x v="3"/>
    <x v="10"/>
    <x v="46"/>
    <n v="53852209"/>
    <n v="6173261"/>
    <n v="60025470"/>
    <n v="792523"/>
    <n v="61823"/>
    <n v="854346"/>
    <n v="45966808"/>
    <n v="16115237"/>
    <n v="62082045"/>
    <n v="58912308"/>
    <n v="20821119"/>
    <n v="79733427"/>
    <n v="78.03"/>
    <n v="77.400000000000006"/>
    <n v="77.86"/>
  </r>
  <r>
    <x v="3"/>
    <x v="11"/>
    <x v="47"/>
    <n v="53538970"/>
    <n v="6917055"/>
    <n v="60456025"/>
    <n v="805058"/>
    <n v="68978"/>
    <n v="874036"/>
    <n v="46835639"/>
    <n v="17704637"/>
    <n v="64540276"/>
    <n v="61161328"/>
    <n v="22721069"/>
    <n v="83882396"/>
    <n v="76.58"/>
    <n v="77.92"/>
    <n v="76.94"/>
  </r>
  <r>
    <x v="4"/>
    <x v="0"/>
    <x v="48"/>
    <n v="50022168"/>
    <n v="6854636"/>
    <n v="56876804"/>
    <n v="803924"/>
    <n v="69634"/>
    <n v="873558"/>
    <n v="43823680"/>
    <n v="17450335"/>
    <n v="61274015"/>
    <n v="60618488"/>
    <n v="22960840"/>
    <n v="83579327"/>
    <n v="72.290000000000006"/>
    <n v="76"/>
    <n v="73.31"/>
  </r>
  <r>
    <x v="4"/>
    <x v="1"/>
    <x v="49"/>
    <n v="47766421"/>
    <n v="6078593"/>
    <n v="53845014"/>
    <n v="724657"/>
    <n v="62711"/>
    <n v="787368"/>
    <n v="41270274"/>
    <n v="15087982"/>
    <n v="56358256"/>
    <n v="54490060"/>
    <n v="20624609"/>
    <n v="75114669"/>
    <n v="75.739999999999995"/>
    <n v="73.16"/>
    <n v="75.03"/>
  </r>
  <r>
    <x v="4"/>
    <x v="2"/>
    <x v="50"/>
    <n v="59244232"/>
    <n v="7647510"/>
    <n v="66891742"/>
    <n v="830373"/>
    <n v="72367"/>
    <n v="902740"/>
    <n v="51518429"/>
    <n v="19346351"/>
    <n v="70864780"/>
    <n v="63131522"/>
    <n v="23667344"/>
    <n v="86798866"/>
    <n v="81.599999999999994"/>
    <n v="81.739999999999995"/>
    <n v="81.64"/>
  </r>
  <r>
    <x v="4"/>
    <x v="3"/>
    <x v="51"/>
    <n v="57396328"/>
    <n v="7233785"/>
    <n v="64630113"/>
    <n v="809663"/>
    <n v="70037"/>
    <n v="879700"/>
    <n v="49772604"/>
    <n v="18462964"/>
    <n v="68235568"/>
    <n v="61124424"/>
    <n v="23325666"/>
    <n v="84450090"/>
    <n v="81.430000000000007"/>
    <n v="79.150000000000006"/>
    <n v="80.8"/>
  </r>
  <r>
    <x v="4"/>
    <x v="4"/>
    <x v="52"/>
    <n v="59283597"/>
    <n v="7244944"/>
    <n v="66528541"/>
    <n v="844074"/>
    <n v="70437"/>
    <n v="914511"/>
    <n v="51031835"/>
    <n v="19341759"/>
    <n v="70373594"/>
    <n v="62774346"/>
    <n v="24370452"/>
    <n v="87144798"/>
    <n v="81.290000000000006"/>
    <n v="79.37"/>
    <n v="80.75"/>
  </r>
  <r>
    <x v="4"/>
    <x v="5"/>
    <x v="53"/>
    <n v="61493934"/>
    <n v="7953495"/>
    <n v="69447429"/>
    <n v="832163"/>
    <n v="72797"/>
    <n v="904960"/>
    <n v="54018698"/>
    <n v="21325672"/>
    <n v="75344370"/>
    <n v="62620840"/>
    <n v="25295941"/>
    <n v="87916781"/>
    <n v="86.26"/>
    <n v="84.3"/>
    <n v="85.7"/>
  </r>
  <r>
    <x v="4"/>
    <x v="6"/>
    <x v="54"/>
    <n v="63457403"/>
    <n v="8696119"/>
    <n v="72153522"/>
    <n v="863658"/>
    <n v="77533"/>
    <n v="941191"/>
    <n v="56572990"/>
    <n v="22709269"/>
    <n v="79282259"/>
    <n v="65566709"/>
    <n v="26624388"/>
    <n v="92191098"/>
    <n v="86.28"/>
    <n v="85.29"/>
    <n v="86"/>
  </r>
  <r>
    <x v="4"/>
    <x v="7"/>
    <x v="55"/>
    <n v="62657667"/>
    <n v="8429481"/>
    <n v="71087148"/>
    <n v="872349"/>
    <n v="76818"/>
    <n v="949167"/>
    <n v="55682567"/>
    <n v="22060730"/>
    <n v="77743296"/>
    <n v="65556234"/>
    <n v="26525647"/>
    <n v="92081881"/>
    <n v="84.94"/>
    <n v="83.17"/>
    <n v="84.43"/>
  </r>
  <r>
    <x v="4"/>
    <x v="8"/>
    <x v="56"/>
    <n v="52308015"/>
    <n v="6665909"/>
    <n v="58973924"/>
    <n v="805066"/>
    <n v="64283"/>
    <n v="869349"/>
    <n v="45240419"/>
    <n v="18994703"/>
    <n v="64235122"/>
    <n v="59796275"/>
    <n v="23883235"/>
    <n v="83679510"/>
    <n v="75.66"/>
    <n v="79.53"/>
    <n v="76.760000000000005"/>
  </r>
  <r>
    <x v="4"/>
    <x v="9"/>
    <x v="57"/>
    <n v="57206249"/>
    <n v="6734727"/>
    <n v="63940976"/>
    <n v="841179"/>
    <n v="64536"/>
    <n v="905715"/>
    <n v="49069269"/>
    <n v="18762030"/>
    <n v="67831299"/>
    <n v="62497723"/>
    <n v="23713623"/>
    <n v="86211346"/>
    <n v="78.510000000000005"/>
    <n v="79.12"/>
    <n v="78.680000000000007"/>
  </r>
  <r>
    <x v="4"/>
    <x v="10"/>
    <x v="58"/>
    <n v="55044206"/>
    <n v="6616131"/>
    <n v="61660337"/>
    <n v="804635"/>
    <n v="64236"/>
    <n v="868871"/>
    <n v="47256388"/>
    <n v="17508412"/>
    <n v="64764800"/>
    <n v="60801594"/>
    <n v="22421800"/>
    <n v="83223395"/>
    <n v="77.72"/>
    <n v="78.09"/>
    <n v="77.819999999999993"/>
  </r>
  <r>
    <x v="4"/>
    <x v="11"/>
    <x v="59"/>
    <n v="53288538"/>
    <n v="7302494"/>
    <n v="60591032"/>
    <n v="803981"/>
    <n v="70325"/>
    <n v="874306"/>
    <n v="47070645"/>
    <n v="19121625"/>
    <n v="66192270"/>
    <n v="62270682"/>
    <n v="24391947"/>
    <n v="86662629"/>
    <n v="75.59"/>
    <n v="78.39"/>
    <n v="76.38"/>
  </r>
  <r>
    <x v="5"/>
    <x v="0"/>
    <x v="60"/>
    <n v="50245100"/>
    <n v="7214702"/>
    <n v="57459802"/>
    <n v="793275"/>
    <n v="70805"/>
    <n v="864080"/>
    <n v="44233383"/>
    <n v="18682398"/>
    <n v="62915780"/>
    <n v="60635551"/>
    <n v="24474296"/>
    <n v="85109847"/>
    <n v="72.95"/>
    <n v="76.33"/>
    <n v="73.92"/>
  </r>
  <r>
    <x v="5"/>
    <x v="1"/>
    <x v="61"/>
    <n v="50118363"/>
    <n v="6691283"/>
    <n v="56809646"/>
    <n v="746679"/>
    <n v="66402"/>
    <n v="813081"/>
    <n v="43429251"/>
    <n v="16602844"/>
    <n v="60032096"/>
    <n v="57170275"/>
    <n v="22832413"/>
    <n v="80002688"/>
    <n v="75.959999999999994"/>
    <n v="72.72"/>
    <n v="75.040000000000006"/>
  </r>
  <r>
    <x v="5"/>
    <x v="2"/>
    <x v="62"/>
    <n v="59213077"/>
    <n v="8257253"/>
    <n v="67470330"/>
    <n v="817511"/>
    <n v="74449"/>
    <n v="891960"/>
    <n v="52016986"/>
    <n v="20818061"/>
    <n v="72835047"/>
    <n v="63249344"/>
    <n v="25295113"/>
    <n v="88544457"/>
    <n v="82.24"/>
    <n v="82.3"/>
    <n v="82.26"/>
  </r>
  <r>
    <x v="5"/>
    <x v="3"/>
    <x v="63"/>
    <n v="55611053"/>
    <n v="7361463"/>
    <n v="62972516"/>
    <n v="799664"/>
    <n v="70840"/>
    <n v="870504"/>
    <n v="48189445"/>
    <n v="19238317"/>
    <n v="67427762"/>
    <n v="60127860"/>
    <n v="24913253"/>
    <n v="85041112"/>
    <n v="80.14"/>
    <n v="77.22"/>
    <n v="79.290000000000006"/>
  </r>
  <r>
    <x v="5"/>
    <x v="4"/>
    <x v="64"/>
    <n v="58047400"/>
    <n v="7747506"/>
    <n v="65794906"/>
    <n v="820114"/>
    <n v="71787"/>
    <n v="891901"/>
    <n v="50259912"/>
    <n v="20972031"/>
    <n v="71231943"/>
    <n v="61778284"/>
    <n v="26236332"/>
    <n v="88014616"/>
    <n v="81.36"/>
    <n v="79.94"/>
    <n v="80.930000000000007"/>
  </r>
  <r>
    <x v="5"/>
    <x v="5"/>
    <x v="65"/>
    <n v="59559171"/>
    <n v="8168145"/>
    <n v="67727316"/>
    <n v="815914"/>
    <n v="72783"/>
    <n v="888697"/>
    <n v="52521309"/>
    <n v="22207049"/>
    <n v="74728358"/>
    <n v="62328392"/>
    <n v="26758910"/>
    <n v="89087301"/>
    <n v="84.27"/>
    <n v="82.99"/>
    <n v="83.88"/>
  </r>
  <r>
    <x v="5"/>
    <x v="6"/>
    <x v="66"/>
    <n v="61401480"/>
    <n v="8831861"/>
    <n v="70233341"/>
    <n v="844737"/>
    <n v="77244"/>
    <n v="921981"/>
    <n v="54621353"/>
    <n v="23555952"/>
    <n v="78177305"/>
    <n v="64884624"/>
    <n v="28113326"/>
    <n v="92997950"/>
    <n v="84.18"/>
    <n v="83.79"/>
    <n v="84.06"/>
  </r>
  <r>
    <x v="5"/>
    <x v="7"/>
    <x v="67"/>
    <n v="58966473"/>
    <n v="8629543"/>
    <n v="67596016"/>
    <n v="823517"/>
    <n v="75242"/>
    <n v="898759"/>
    <n v="52643145"/>
    <n v="23162473"/>
    <n v="75805618"/>
    <n v="63117937"/>
    <n v="27931634"/>
    <n v="91049571"/>
    <n v="83.4"/>
    <n v="82.93"/>
    <n v="83.26"/>
  </r>
  <r>
    <x v="5"/>
    <x v="8"/>
    <x v="68"/>
    <n v="47680001"/>
    <n v="6327854"/>
    <n v="54007855"/>
    <n v="728377"/>
    <n v="59708"/>
    <n v="788085"/>
    <n v="41015589"/>
    <n v="18737440"/>
    <n v="59753028"/>
    <n v="53906431"/>
    <n v="24055799"/>
    <n v="77962230"/>
    <n v="76.09"/>
    <n v="77.89"/>
    <n v="76.64"/>
  </r>
  <r>
    <x v="5"/>
    <x v="9"/>
    <x v="69"/>
    <n v="52956023"/>
    <n v="6473043"/>
    <n v="59429066"/>
    <n v="758538"/>
    <n v="60997"/>
    <n v="819535"/>
    <n v="44913078"/>
    <n v="18507570"/>
    <n v="63420648"/>
    <n v="56299337"/>
    <n v="23804966"/>
    <n v="80104304"/>
    <n v="79.78"/>
    <n v="77.75"/>
    <n v="79.17"/>
  </r>
  <r>
    <x v="5"/>
    <x v="10"/>
    <x v="70"/>
    <n v="47658141"/>
    <n v="6167102"/>
    <n v="53825243"/>
    <n v="707246"/>
    <n v="60687"/>
    <n v="767933"/>
    <n v="40578576"/>
    <n v="16552513"/>
    <n v="57131088"/>
    <n v="53450483"/>
    <n v="22297823"/>
    <n v="75748306"/>
    <n v="75.92"/>
    <n v="74.23"/>
    <n v="75.42"/>
  </r>
  <r>
    <x v="5"/>
    <x v="11"/>
    <x v="71"/>
    <n v="50253658"/>
    <n v="6881238"/>
    <n v="57134896"/>
    <n v="720062"/>
    <n v="65422"/>
    <n v="785484"/>
    <n v="43824845"/>
    <n v="18277979"/>
    <n v="62102823"/>
    <n v="55361168"/>
    <n v="23773025"/>
    <n v="79134193"/>
    <n v="79.16"/>
    <n v="76.89"/>
    <n v="78.48"/>
  </r>
  <r>
    <x v="6"/>
    <x v="0"/>
    <x v="72"/>
    <n v="44821711"/>
    <n v="6737730"/>
    <n v="51559441"/>
    <n v="709933"/>
    <n v="66971"/>
    <n v="776904"/>
    <n v="39299677"/>
    <n v="17528664"/>
    <n v="56828341"/>
    <n v="53952827"/>
    <n v="23989981"/>
    <n v="77942808"/>
    <n v="72.84"/>
    <n v="73.069999999999993"/>
    <n v="72.91"/>
  </r>
  <r>
    <x v="6"/>
    <x v="1"/>
    <x v="73"/>
    <n v="43677233"/>
    <n v="5970396"/>
    <n v="49647629"/>
    <n v="659899"/>
    <n v="61219"/>
    <n v="721118"/>
    <n v="37640543"/>
    <n v="14607464"/>
    <n v="52248007"/>
    <n v="49969299"/>
    <n v="21295607"/>
    <n v="71264906"/>
    <n v="75.33"/>
    <n v="68.59"/>
    <n v="73.319999999999993"/>
  </r>
  <r>
    <x v="6"/>
    <x v="2"/>
    <x v="74"/>
    <n v="53531487"/>
    <n v="7227487"/>
    <n v="60758974"/>
    <n v="747363"/>
    <n v="69764"/>
    <n v="817127"/>
    <n v="46517762"/>
    <n v="18128641"/>
    <n v="64646403"/>
    <n v="57331259"/>
    <n v="24114710"/>
    <n v="81445969"/>
    <n v="81.14"/>
    <n v="75.180000000000007"/>
    <n v="79.37"/>
  </r>
  <r>
    <x v="6"/>
    <x v="3"/>
    <x v="75"/>
    <n v="52245401"/>
    <n v="7086357"/>
    <n v="59331758"/>
    <n v="728856"/>
    <n v="67069"/>
    <n v="795925"/>
    <n v="45419272"/>
    <n v="18450057"/>
    <n v="63869329"/>
    <n v="55279977"/>
    <n v="23917823"/>
    <n v="79197800"/>
    <n v="82.16"/>
    <n v="77.14"/>
    <n v="80.650000000000006"/>
  </r>
  <r>
    <x v="6"/>
    <x v="4"/>
    <x v="76"/>
    <n v="52948582"/>
    <n v="6597012"/>
    <n v="59545594"/>
    <n v="748984"/>
    <n v="63841"/>
    <n v="812825"/>
    <n v="45980480"/>
    <n v="18545191"/>
    <n v="64525671"/>
    <n v="56504772"/>
    <n v="24407091"/>
    <n v="80911862"/>
    <n v="81.37"/>
    <n v="75.98"/>
    <n v="79.75"/>
  </r>
  <r>
    <x v="6"/>
    <x v="5"/>
    <x v="77"/>
    <n v="55898027"/>
    <n v="7460171"/>
    <n v="63358198"/>
    <n v="760136"/>
    <n v="66341"/>
    <n v="826477"/>
    <n v="49290277"/>
    <n v="20784769"/>
    <n v="70075046"/>
    <n v="57716483"/>
    <n v="25414368"/>
    <n v="83130851"/>
    <n v="85.4"/>
    <n v="81.78"/>
    <n v="84.29"/>
  </r>
  <r>
    <x v="6"/>
    <x v="6"/>
    <x v="78"/>
    <n v="59468957"/>
    <n v="8399115"/>
    <n v="67868072"/>
    <n v="793994"/>
    <n v="71164"/>
    <n v="865158"/>
    <n v="52704797"/>
    <n v="22969194"/>
    <n v="75673991"/>
    <n v="60499991"/>
    <n v="27022263"/>
    <n v="87522254"/>
    <n v="87.12"/>
    <n v="85"/>
    <n v="86.46"/>
  </r>
  <r>
    <x v="6"/>
    <x v="7"/>
    <x v="79"/>
    <n v="56568180"/>
    <n v="8217868"/>
    <n v="64786048"/>
    <n v="781315"/>
    <n v="70022"/>
    <n v="851337"/>
    <n v="50467288"/>
    <n v="22619720"/>
    <n v="73087008"/>
    <n v="59356980"/>
    <n v="26667531"/>
    <n v="86024512"/>
    <n v="85.02"/>
    <n v="84.82"/>
    <n v="84.96"/>
  </r>
  <r>
    <x v="6"/>
    <x v="8"/>
    <x v="80"/>
    <n v="48235025"/>
    <n v="6219954"/>
    <n v="54454979"/>
    <n v="709793"/>
    <n v="57696"/>
    <n v="767489"/>
    <n v="41656736"/>
    <n v="18400287"/>
    <n v="60057023"/>
    <n v="52447273"/>
    <n v="22830033"/>
    <n v="75277306"/>
    <n v="79.430000000000007"/>
    <n v="80.599999999999994"/>
    <n v="79.78"/>
  </r>
  <r>
    <x v="6"/>
    <x v="9"/>
    <x v="81"/>
    <n v="52279405"/>
    <n v="6295084"/>
    <n v="58574489"/>
    <n v="726573"/>
    <n v="58273"/>
    <n v="784846"/>
    <n v="44781574"/>
    <n v="18053025"/>
    <n v="62834599"/>
    <n v="54453800"/>
    <n v="22015791"/>
    <n v="76469591"/>
    <n v="82.24"/>
    <n v="82"/>
    <n v="82.17"/>
  </r>
  <r>
    <x v="6"/>
    <x v="10"/>
    <x v="82"/>
    <n v="48584832"/>
    <n v="6008261"/>
    <n v="54593093"/>
    <n v="694749"/>
    <n v="58724"/>
    <n v="753473"/>
    <n v="41573015"/>
    <n v="16087062"/>
    <n v="57660077"/>
    <n v="52483155"/>
    <n v="20614479"/>
    <n v="73097634"/>
    <n v="79.209999999999994"/>
    <n v="78.040000000000006"/>
    <n v="78.88"/>
  </r>
  <r>
    <x v="6"/>
    <x v="11"/>
    <x v="83"/>
    <n v="49793438"/>
    <n v="6892742"/>
    <n v="56686180"/>
    <n v="704840"/>
    <n v="64801"/>
    <n v="769641"/>
    <n v="43650676"/>
    <n v="18175003"/>
    <n v="61825679"/>
    <n v="54631259"/>
    <n v="22325659"/>
    <n v="76956918"/>
    <n v="79.900000000000006"/>
    <n v="81.41"/>
    <n v="80.34"/>
  </r>
  <r>
    <x v="7"/>
    <x v="0"/>
    <x v="84"/>
    <n v="45501620"/>
    <n v="6816044"/>
    <n v="52317664"/>
    <n v="694852"/>
    <n v="66583"/>
    <n v="761435"/>
    <n v="40301481"/>
    <n v="17841075"/>
    <n v="58142556"/>
    <n v="53795975"/>
    <n v="23088105"/>
    <n v="76884080"/>
    <n v="74.92"/>
    <n v="77.27"/>
    <n v="75.62"/>
  </r>
  <r>
    <x v="7"/>
    <x v="1"/>
    <x v="85"/>
    <n v="42440614"/>
    <n v="6014415"/>
    <n v="48455029"/>
    <n v="622999"/>
    <n v="59833"/>
    <n v="682832"/>
    <n v="36997641"/>
    <n v="14973899"/>
    <n v="51971540"/>
    <n v="47817552"/>
    <n v="20153781"/>
    <n v="67971333"/>
    <n v="77.37"/>
    <n v="74.3"/>
    <n v="76.459999999999994"/>
  </r>
  <r>
    <x v="7"/>
    <x v="2"/>
    <x v="86"/>
    <n v="54424077"/>
    <n v="7531317"/>
    <n v="61955394"/>
    <n v="739894"/>
    <n v="69737"/>
    <n v="809631"/>
    <n v="47619591"/>
    <n v="19146484"/>
    <n v="66766075"/>
    <n v="57080653"/>
    <n v="23685717"/>
    <n v="80766370"/>
    <n v="83.43"/>
    <n v="80.84"/>
    <n v="82.67"/>
  </r>
  <r>
    <x v="7"/>
    <x v="3"/>
    <x v="87"/>
    <n v="52498074"/>
    <n v="6941422"/>
    <n v="59439496"/>
    <n v="722566"/>
    <n v="66054"/>
    <n v="788620"/>
    <n v="45662025"/>
    <n v="17935164"/>
    <n v="63597189"/>
    <n v="55280651"/>
    <n v="22592040"/>
    <n v="77872690"/>
    <n v="82.6"/>
    <n v="79.39"/>
    <n v="81.67"/>
  </r>
  <r>
    <x v="7"/>
    <x v="4"/>
    <x v="88"/>
    <n v="53842422"/>
    <n v="7402599"/>
    <n v="61245021"/>
    <n v="741574"/>
    <n v="68031"/>
    <n v="809605"/>
    <n v="46953589"/>
    <n v="20542809"/>
    <n v="67496398"/>
    <n v="56898062"/>
    <n v="25079577"/>
    <n v="81977639"/>
    <n v="82.52"/>
    <n v="81.91"/>
    <n v="82.34"/>
  </r>
  <r>
    <x v="7"/>
    <x v="5"/>
    <x v="89"/>
    <n v="56689853"/>
    <n v="8100494"/>
    <n v="64790347"/>
    <n v="751326"/>
    <n v="70427"/>
    <n v="821753"/>
    <n v="50387611"/>
    <n v="22717510"/>
    <n v="73105121"/>
    <n v="58353230"/>
    <n v="26433891"/>
    <n v="84787121"/>
    <n v="86.35"/>
    <n v="85.94"/>
    <n v="86.22"/>
  </r>
  <r>
    <x v="7"/>
    <x v="6"/>
    <x v="90"/>
    <n v="59142493"/>
    <n v="9052302"/>
    <n v="68194795"/>
    <n v="782439"/>
    <n v="76123"/>
    <n v="858562"/>
    <n v="53095873"/>
    <n v="24587686"/>
    <n v="77683559"/>
    <n v="61069806"/>
    <n v="28347052"/>
    <n v="89416858"/>
    <n v="86.94"/>
    <n v="86.74"/>
    <n v="86.88"/>
  </r>
  <r>
    <x v="7"/>
    <x v="7"/>
    <x v="91"/>
    <n v="57370748"/>
    <n v="8646519"/>
    <n v="66017267"/>
    <n v="781423"/>
    <n v="72823"/>
    <n v="854246"/>
    <n v="51439492"/>
    <n v="23775852"/>
    <n v="75215344"/>
    <n v="60357973"/>
    <n v="27771651"/>
    <n v="88129624"/>
    <n v="85.22"/>
    <n v="85.61"/>
    <n v="85.35"/>
  </r>
  <r>
    <x v="7"/>
    <x v="8"/>
    <x v="92"/>
    <n v="50304708"/>
    <n v="6847457"/>
    <n v="57152165"/>
    <n v="718643"/>
    <n v="60368"/>
    <n v="779011"/>
    <n v="43694603"/>
    <n v="20411172"/>
    <n v="64105775"/>
    <n v="54729805"/>
    <n v="24382358"/>
    <n v="79112164"/>
    <n v="79.84"/>
    <n v="83.71"/>
    <n v="81.03"/>
  </r>
  <r>
    <x v="7"/>
    <x v="9"/>
    <x v="93"/>
    <n v="54826050"/>
    <n v="7072483"/>
    <n v="61898533"/>
    <n v="737224"/>
    <n v="62454"/>
    <n v="799678"/>
    <n v="47283497"/>
    <n v="20434096"/>
    <n v="67717592"/>
    <n v="56731943"/>
    <n v="24764165"/>
    <n v="81496108"/>
    <n v="83.35"/>
    <n v="82.51"/>
    <n v="83.09"/>
  </r>
  <r>
    <x v="7"/>
    <x v="10"/>
    <x v="94"/>
    <n v="51420350"/>
    <n v="6510189"/>
    <n v="57930539"/>
    <n v="704372"/>
    <n v="60704"/>
    <n v="765076"/>
    <n v="44351331"/>
    <n v="17630685"/>
    <n v="61982017"/>
    <n v="54609482"/>
    <n v="22486741"/>
    <n v="77096223"/>
    <n v="81.22"/>
    <n v="78.400000000000006"/>
    <n v="80.400000000000006"/>
  </r>
  <r>
    <x v="7"/>
    <x v="11"/>
    <x v="95"/>
    <n v="51076415"/>
    <n v="7271391"/>
    <n v="58347806"/>
    <n v="702581"/>
    <n v="66014"/>
    <n v="768595"/>
    <n v="45067192"/>
    <n v="19358086"/>
    <n v="64425278"/>
    <n v="55745538"/>
    <n v="24054993"/>
    <n v="79800532"/>
    <n v="80.84"/>
    <n v="80.47"/>
    <n v="80.73"/>
  </r>
  <r>
    <x v="8"/>
    <x v="0"/>
    <x v="96"/>
    <n v="46304921"/>
    <n v="7155472"/>
    <n v="53460393"/>
    <n v="681152"/>
    <n v="68426"/>
    <n v="749578"/>
    <n v="41187426"/>
    <n v="19013720"/>
    <n v="60201146"/>
    <n v="53804562"/>
    <n v="24876445"/>
    <n v="78681007"/>
    <n v="76.55"/>
    <n v="76.430000000000007"/>
    <n v="76.510000000000005"/>
  </r>
  <r>
    <x v="8"/>
    <x v="1"/>
    <x v="97"/>
    <n v="43657818"/>
    <n v="6205658"/>
    <n v="49863476"/>
    <n v="625530"/>
    <n v="61615"/>
    <n v="687145"/>
    <n v="38285134"/>
    <n v="15742124"/>
    <n v="54027258"/>
    <n v="49106329"/>
    <n v="22192337"/>
    <n v="71298667"/>
    <n v="77.959999999999994"/>
    <n v="70.930000000000007"/>
    <n v="75.78"/>
  </r>
  <r>
    <x v="8"/>
    <x v="2"/>
    <x v="98"/>
    <n v="55649428"/>
    <n v="7733473"/>
    <n v="63382901"/>
    <n v="754669"/>
    <n v="71925"/>
    <n v="826594"/>
    <n v="48992221"/>
    <n v="19689006"/>
    <n v="68681228"/>
    <n v="59209942"/>
    <n v="25743795"/>
    <n v="84953737"/>
    <n v="82.74"/>
    <n v="76.48"/>
    <n v="80.849999999999994"/>
  </r>
  <r>
    <x v="8"/>
    <x v="3"/>
    <x v="99"/>
    <n v="52858479"/>
    <n v="7495073"/>
    <n v="60353552"/>
    <n v="720073"/>
    <n v="68663"/>
    <n v="788736"/>
    <n v="46567364"/>
    <n v="19768711"/>
    <n v="66336076"/>
    <n v="56686501"/>
    <n v="25411596"/>
    <n v="82098097"/>
    <n v="82.15"/>
    <n v="77.790000000000006"/>
    <n v="80.8"/>
  </r>
  <r>
    <x v="8"/>
    <x v="4"/>
    <x v="100"/>
    <n v="55982234"/>
    <n v="7671950"/>
    <n v="63654184"/>
    <n v="743778"/>
    <n v="67680"/>
    <n v="811458"/>
    <n v="49026667"/>
    <n v="21312827"/>
    <n v="70339494"/>
    <n v="57969795"/>
    <n v="26131180"/>
    <n v="84100975"/>
    <n v="84.57"/>
    <n v="81.56"/>
    <n v="83.64"/>
  </r>
  <r>
    <x v="8"/>
    <x v="5"/>
    <x v="101"/>
    <n v="57778699"/>
    <n v="8256632"/>
    <n v="66035331"/>
    <n v="756675"/>
    <n v="69903"/>
    <n v="826578"/>
    <n v="51552204"/>
    <n v="23096822"/>
    <n v="74649026"/>
    <n v="59955599"/>
    <n v="27224840"/>
    <n v="87180439"/>
    <n v="85.98"/>
    <n v="84.84"/>
    <n v="85.63"/>
  </r>
  <r>
    <x v="8"/>
    <x v="6"/>
    <x v="102"/>
    <n v="60310295"/>
    <n v="9384241"/>
    <n v="69694536"/>
    <n v="783811"/>
    <n v="76305"/>
    <n v="860116"/>
    <n v="54459007"/>
    <n v="25415397"/>
    <n v="79874404"/>
    <n v="62492240"/>
    <n v="29384342"/>
    <n v="91876583"/>
    <n v="87.15"/>
    <n v="86.49"/>
    <n v="86.94"/>
  </r>
  <r>
    <x v="8"/>
    <x v="7"/>
    <x v="103"/>
    <n v="57403835"/>
    <n v="8677482"/>
    <n v="66081317"/>
    <n v="767948"/>
    <n v="71574"/>
    <n v="839522"/>
    <n v="51570688"/>
    <n v="24132052"/>
    <n v="75702739"/>
    <n v="60248852"/>
    <n v="28178615"/>
    <n v="88427467"/>
    <n v="85.6"/>
    <n v="85.64"/>
    <n v="85.61"/>
  </r>
  <r>
    <x v="8"/>
    <x v="8"/>
    <x v="104"/>
    <n v="50982170"/>
    <n v="6893283"/>
    <n v="57875453"/>
    <n v="706395"/>
    <n v="61645"/>
    <n v="768040"/>
    <n v="44580290"/>
    <n v="20488322"/>
    <n v="65068612"/>
    <n v="54480405"/>
    <n v="24945913"/>
    <n v="79426318"/>
    <n v="81.83"/>
    <n v="82.13"/>
    <n v="81.92"/>
  </r>
  <r>
    <x v="8"/>
    <x v="9"/>
    <x v="105"/>
    <n v="54124363"/>
    <n v="6884408"/>
    <n v="61008771"/>
    <n v="723222"/>
    <n v="62821"/>
    <n v="786043"/>
    <n v="46972407"/>
    <n v="19893658"/>
    <n v="66866065"/>
    <n v="56160266"/>
    <n v="24800208"/>
    <n v="80960473"/>
    <n v="83.64"/>
    <n v="80.22"/>
    <n v="82.59"/>
  </r>
  <r>
    <x v="8"/>
    <x v="10"/>
    <x v="106"/>
    <n v="51660083"/>
    <n v="6431880"/>
    <n v="58091963"/>
    <n v="682660"/>
    <n v="60778"/>
    <n v="743438"/>
    <n v="44780150"/>
    <n v="17325552"/>
    <n v="62105702"/>
    <n v="53639815"/>
    <n v="22099606"/>
    <n v="75739421"/>
    <n v="83.48"/>
    <n v="78.400000000000006"/>
    <n v="82"/>
  </r>
  <r>
    <x v="8"/>
    <x v="11"/>
    <x v="107"/>
    <n v="51534907"/>
    <n v="7331513"/>
    <n v="58866420"/>
    <n v="701348"/>
    <n v="67821"/>
    <n v="769169"/>
    <n v="45673434"/>
    <n v="19339617"/>
    <n v="65013051"/>
    <n v="56330875"/>
    <n v="24186935"/>
    <n v="80517810"/>
    <n v="81.08"/>
    <n v="79.959999999999994"/>
    <n v="80.739999999999995"/>
  </r>
  <r>
    <x v="9"/>
    <x v="0"/>
    <x v="108"/>
    <n v="47080430"/>
    <n v="7155733"/>
    <n v="54236163"/>
    <n v="677704"/>
    <n v="68013"/>
    <n v="745717"/>
    <n v="41673200"/>
    <n v="18915701"/>
    <n v="60588901"/>
    <n v="53426991"/>
    <n v="24645715"/>
    <n v="78072706"/>
    <n v="78"/>
    <n v="76.75"/>
    <n v="77.61"/>
  </r>
  <r>
    <x v="9"/>
    <x v="1"/>
    <x v="109"/>
    <n v="46405102"/>
    <n v="6518477"/>
    <n v="52923579"/>
    <n v="647027"/>
    <n v="64878"/>
    <n v="711905"/>
    <n v="40440608"/>
    <n v="16583021"/>
    <n v="57023629"/>
    <n v="51244942"/>
    <n v="23176387"/>
    <n v="74421328"/>
    <n v="78.92"/>
    <n v="71.55"/>
    <n v="76.62"/>
  </r>
  <r>
    <x v="9"/>
    <x v="2"/>
    <x v="110"/>
    <n v="56200104"/>
    <n v="8059960"/>
    <n v="64260064"/>
    <n v="728636"/>
    <n v="73363"/>
    <n v="801999"/>
    <n v="49693743"/>
    <n v="20638910"/>
    <n v="70332653"/>
    <n v="58846026"/>
    <n v="25826784"/>
    <n v="84672810"/>
    <n v="84.45"/>
    <n v="79.91"/>
    <n v="83.06"/>
  </r>
  <r>
    <x v="9"/>
    <x v="3"/>
    <x v="111"/>
    <n v="53691455"/>
    <n v="7608446"/>
    <n v="61299901"/>
    <n v="706994"/>
    <n v="68925"/>
    <n v="775919"/>
    <n v="47240808"/>
    <n v="20120006"/>
    <n v="67360814"/>
    <n v="56495318"/>
    <n v="25056043"/>
    <n v="81551361"/>
    <n v="83.62"/>
    <n v="80.3"/>
    <n v="82.6"/>
  </r>
  <r>
    <x v="9"/>
    <x v="4"/>
    <x v="112"/>
    <n v="55749349"/>
    <n v="7728905"/>
    <n v="63478254"/>
    <n v="725712"/>
    <n v="69813"/>
    <n v="795525"/>
    <n v="49075103"/>
    <n v="21625365"/>
    <n v="70700468"/>
    <n v="58102674"/>
    <n v="26487067"/>
    <n v="84589741"/>
    <n v="84.46"/>
    <n v="81.64"/>
    <n v="83.58"/>
  </r>
  <r>
    <x v="9"/>
    <x v="5"/>
    <x v="113"/>
    <n v="57903293"/>
    <n v="8509172"/>
    <n v="66412465"/>
    <n v="735084"/>
    <n v="72160"/>
    <n v="807244"/>
    <n v="51958863"/>
    <n v="23588863"/>
    <n v="75547726"/>
    <n v="59980845"/>
    <n v="27267695"/>
    <n v="87248539"/>
    <n v="86.63"/>
    <n v="86.51"/>
    <n v="86.59"/>
  </r>
  <r>
    <x v="9"/>
    <x v="6"/>
    <x v="114"/>
    <n v="59688267"/>
    <n v="9298946"/>
    <n v="68987213"/>
    <n v="757484"/>
    <n v="76163"/>
    <n v="833647"/>
    <n v="54239648"/>
    <n v="24933954"/>
    <n v="79173602"/>
    <n v="62452527"/>
    <n v="28885438"/>
    <n v="91337965"/>
    <n v="86.85"/>
    <n v="86.32"/>
    <n v="86.68"/>
  </r>
  <r>
    <x v="9"/>
    <x v="7"/>
    <x v="115"/>
    <n v="58646304"/>
    <n v="8892354"/>
    <n v="67538658"/>
    <n v="753441"/>
    <n v="74196"/>
    <n v="827637"/>
    <n v="52870434"/>
    <n v="24375248"/>
    <n v="77245683"/>
    <n v="61026426"/>
    <n v="28226626"/>
    <n v="89253052"/>
    <n v="86.64"/>
    <n v="86.36"/>
    <n v="86.55"/>
  </r>
  <r>
    <x v="9"/>
    <x v="8"/>
    <x v="116"/>
    <n v="50134504"/>
    <n v="7098414"/>
    <n v="57232918"/>
    <n v="677990"/>
    <n v="62528"/>
    <n v="740518"/>
    <n v="43861215"/>
    <n v="20931047"/>
    <n v="64792261"/>
    <n v="54386931"/>
    <n v="24996737"/>
    <n v="79383668"/>
    <n v="80.650000000000006"/>
    <n v="83.74"/>
    <n v="81.62"/>
  </r>
  <r>
    <x v="9"/>
    <x v="9"/>
    <x v="117"/>
    <n v="53779646"/>
    <n v="6952685"/>
    <n v="60732331"/>
    <n v="694712"/>
    <n v="62790"/>
    <n v="757502"/>
    <n v="46661129"/>
    <n v="19851567"/>
    <n v="66512697"/>
    <n v="55378572"/>
    <n v="24322370"/>
    <n v="79700942"/>
    <n v="84.26"/>
    <n v="81.62"/>
    <n v="83.45"/>
  </r>
  <r>
    <x v="9"/>
    <x v="10"/>
    <x v="118"/>
    <n v="51844482"/>
    <n v="6710058"/>
    <n v="58554540"/>
    <n v="669260"/>
    <n v="61817"/>
    <n v="731077"/>
    <n v="45148868"/>
    <n v="17774579"/>
    <n v="62923447"/>
    <n v="54524126"/>
    <n v="22326176"/>
    <n v="76850301"/>
    <n v="82.81"/>
    <n v="79.61"/>
    <n v="81.88"/>
  </r>
  <r>
    <x v="9"/>
    <x v="11"/>
    <x v="119"/>
    <n v="51165451"/>
    <n v="7500932"/>
    <n v="58666383"/>
    <n v="670793"/>
    <n v="67858"/>
    <n v="738651"/>
    <n v="45818778"/>
    <n v="19607025"/>
    <n v="65425803"/>
    <n v="56181473"/>
    <n v="24156714"/>
    <n v="80338186"/>
    <n v="81.55"/>
    <n v="81.17"/>
    <n v="81.44"/>
  </r>
  <r>
    <x v="10"/>
    <x v="0"/>
    <x v="120"/>
    <n v="47816859"/>
    <n v="7331420"/>
    <n v="55148279"/>
    <n v="662014"/>
    <n v="68653"/>
    <n v="730667"/>
    <n v="42716886"/>
    <n v="19226952"/>
    <n v="61943838"/>
    <n v="54130019"/>
    <n v="24414793"/>
    <n v="78544812"/>
    <n v="78.92"/>
    <n v="78.75"/>
    <n v="78.86"/>
  </r>
  <r>
    <x v="10"/>
    <x v="1"/>
    <x v="121"/>
    <n v="45740158"/>
    <n v="6564112"/>
    <n v="52304270"/>
    <n v="607564"/>
    <n v="62950"/>
    <n v="670514"/>
    <n v="40360477"/>
    <n v="16726427"/>
    <n v="57086904"/>
    <n v="49951073"/>
    <n v="22147136"/>
    <n v="72098209"/>
    <n v="80.8"/>
    <n v="75.52"/>
    <n v="79.180000000000007"/>
  </r>
  <r>
    <x v="10"/>
    <x v="2"/>
    <x v="122"/>
    <n v="56564538"/>
    <n v="8327386"/>
    <n v="64891924"/>
    <n v="710137"/>
    <n v="73801"/>
    <n v="783938"/>
    <n v="50591912"/>
    <n v="21085987"/>
    <n v="71677898"/>
    <n v="59506857"/>
    <n v="25537593"/>
    <n v="85044451"/>
    <n v="85.02"/>
    <n v="82.57"/>
    <n v="84.28"/>
  </r>
  <r>
    <x v="10"/>
    <x v="3"/>
    <x v="123"/>
    <n v="53228575"/>
    <n v="7562330"/>
    <n v="60790905"/>
    <n v="693876"/>
    <n v="69117"/>
    <n v="762993"/>
    <n v="47323331"/>
    <n v="20045084"/>
    <n v="67368414"/>
    <n v="57130620"/>
    <n v="25447607"/>
    <n v="82578227"/>
    <n v="82.83"/>
    <n v="78.77"/>
    <n v="81.58"/>
  </r>
  <r>
    <x v="10"/>
    <x v="4"/>
    <x v="124"/>
    <n v="56562929"/>
    <n v="8023420"/>
    <n v="64586349"/>
    <n v="721429"/>
    <n v="70699"/>
    <n v="792128"/>
    <n v="50124875"/>
    <n v="22377482"/>
    <n v="72502358"/>
    <n v="59071089"/>
    <n v="26997317"/>
    <n v="86068406"/>
    <n v="84.86"/>
    <n v="82.89"/>
    <n v="84.24"/>
  </r>
  <r>
    <x v="10"/>
    <x v="5"/>
    <x v="125"/>
    <n v="57990789"/>
    <n v="8883643"/>
    <n v="66874432"/>
    <n v="719340"/>
    <n v="72922"/>
    <n v="792262"/>
    <n v="52826886"/>
    <n v="24553427"/>
    <n v="77380313"/>
    <n v="60724524"/>
    <n v="28241852"/>
    <n v="88966376"/>
    <n v="86.99"/>
    <n v="86.94"/>
    <n v="86.98"/>
  </r>
  <r>
    <x v="10"/>
    <x v="6"/>
    <x v="126"/>
    <n v="59310478"/>
    <n v="9709009"/>
    <n v="69019487"/>
    <n v="751473"/>
    <n v="77429"/>
    <n v="828902"/>
    <n v="54754440"/>
    <n v="26042187"/>
    <n v="80796627"/>
    <n v="63316272"/>
    <n v="29900939"/>
    <n v="93217210"/>
    <n v="86.48"/>
    <n v="87.09"/>
    <n v="86.68"/>
  </r>
  <r>
    <x v="10"/>
    <x v="7"/>
    <x v="127"/>
    <n v="58115405"/>
    <n v="9403309"/>
    <n v="67518714"/>
    <n v="747070"/>
    <n v="75176"/>
    <n v="822246"/>
    <n v="53123226"/>
    <n v="25714167"/>
    <n v="78837393"/>
    <n v="62097316"/>
    <n v="29469344"/>
    <n v="91566659"/>
    <n v="85.55"/>
    <n v="87.26"/>
    <n v="86.1"/>
  </r>
  <r>
    <x v="10"/>
    <x v="8"/>
    <x v="128"/>
    <n v="50766098"/>
    <n v="7255037"/>
    <n v="58021135"/>
    <n v="683379"/>
    <n v="62011"/>
    <n v="745390"/>
    <n v="44654213"/>
    <n v="21483923"/>
    <n v="66138136"/>
    <n v="55225708"/>
    <n v="25751134"/>
    <n v="80976841"/>
    <n v="80.86"/>
    <n v="83.43"/>
    <n v="81.680000000000007"/>
  </r>
  <r>
    <x v="10"/>
    <x v="9"/>
    <x v="129"/>
    <n v="54706177"/>
    <n v="7274427"/>
    <n v="61980604"/>
    <n v="708414"/>
    <n v="64554"/>
    <n v="772968"/>
    <n v="47859063"/>
    <n v="20748717"/>
    <n v="68607779"/>
    <n v="57851883"/>
    <n v="25572700"/>
    <n v="83424583"/>
    <n v="82.73"/>
    <n v="81.14"/>
    <n v="82.24"/>
  </r>
  <r>
    <x v="10"/>
    <x v="10"/>
    <x v="130"/>
    <n v="50542332"/>
    <n v="6880849"/>
    <n v="57423181"/>
    <n v="655776"/>
    <n v="63286"/>
    <n v="719062"/>
    <n v="44420301"/>
    <n v="18154243"/>
    <n v="62574544"/>
    <n v="55462933"/>
    <n v="23420132"/>
    <n v="78883064"/>
    <n v="80.09"/>
    <n v="77.52"/>
    <n v="79.33"/>
  </r>
  <r>
    <x v="10"/>
    <x v="11"/>
    <x v="131"/>
    <n v="54332936"/>
    <n v="7967171"/>
    <n v="62300107"/>
    <n v="662288"/>
    <n v="69136"/>
    <n v="731424"/>
    <n v="49132863"/>
    <n v="20735571"/>
    <n v="69868434"/>
    <n v="57751867"/>
    <n v="25019442"/>
    <n v="82771309"/>
    <n v="85.08"/>
    <n v="82.88"/>
    <n v="84.41"/>
  </r>
  <r>
    <x v="11"/>
    <x v="0"/>
    <x v="132"/>
    <n v="47957371"/>
    <n v="7671576"/>
    <n v="55628947"/>
    <n v="624812"/>
    <n v="68624"/>
    <n v="693436"/>
    <n v="43564242"/>
    <n v="20028742"/>
    <n v="63592984"/>
    <n v="54016077"/>
    <n v="25155594"/>
    <n v="79171671"/>
    <n v="80.650000000000006"/>
    <n v="79.62"/>
    <n v="80.319999999999993"/>
  </r>
  <r>
    <x v="11"/>
    <x v="1"/>
    <x v="133"/>
    <n v="45513184"/>
    <n v="6770046"/>
    <n v="52283230"/>
    <n v="577191"/>
    <n v="63469"/>
    <n v="640660"/>
    <n v="40543404"/>
    <n v="16936813"/>
    <n v="57480217"/>
    <n v="49369928"/>
    <n v="22614187"/>
    <n v="71984116"/>
    <n v="82.12"/>
    <n v="74.89"/>
    <n v="79.849999999999994"/>
  </r>
  <r>
    <x v="11"/>
    <x v="2"/>
    <x v="134"/>
    <n v="57761938"/>
    <n v="8503133"/>
    <n v="66265071"/>
    <n v="696376"/>
    <n v="76064"/>
    <n v="772440"/>
    <n v="51862069"/>
    <n v="21310134"/>
    <n v="73172203"/>
    <n v="60675476"/>
    <n v="26884781"/>
    <n v="87560258"/>
    <n v="85.47"/>
    <n v="79.260000000000005"/>
    <n v="83.57"/>
  </r>
  <r>
    <x v="11"/>
    <x v="3"/>
    <x v="135"/>
    <n v="55247482"/>
    <n v="8094515"/>
    <n v="63341997"/>
    <n v="676337"/>
    <n v="71580"/>
    <n v="747917"/>
    <n v="49245719"/>
    <n v="21103585"/>
    <n v="70349305"/>
    <n v="57998604"/>
    <n v="26343479"/>
    <n v="84342083"/>
    <n v="84.91"/>
    <n v="80.11"/>
    <n v="83.41"/>
  </r>
  <r>
    <x v="11"/>
    <x v="4"/>
    <x v="136"/>
    <n v="57888637"/>
    <n v="8479378"/>
    <n v="66368015"/>
    <n v="695855"/>
    <n v="72994"/>
    <n v="768849"/>
    <n v="51524009"/>
    <n v="23291494"/>
    <n v="74815503"/>
    <n v="59709929"/>
    <n v="28271254"/>
    <n v="87981183"/>
    <n v="86.29"/>
    <n v="82.39"/>
    <n v="85.04"/>
  </r>
  <r>
    <x v="11"/>
    <x v="5"/>
    <x v="137"/>
    <n v="59261855"/>
    <n v="9196927"/>
    <n v="68458782"/>
    <n v="701992"/>
    <n v="76431"/>
    <n v="778423"/>
    <n v="53979753"/>
    <n v="25120695"/>
    <n v="79100448"/>
    <n v="61760043"/>
    <n v="29751163"/>
    <n v="91511206"/>
    <n v="87.4"/>
    <n v="84.44"/>
    <n v="86.44"/>
  </r>
  <r>
    <x v="11"/>
    <x v="6"/>
    <x v="138"/>
    <n v="61757222"/>
    <n v="9988913"/>
    <n v="71746135"/>
    <n v="735424"/>
    <n v="80457"/>
    <n v="815881"/>
    <n v="56874287"/>
    <n v="26435210"/>
    <n v="83309497"/>
    <n v="64773257"/>
    <n v="31266476"/>
    <n v="96039732"/>
    <n v="87.81"/>
    <n v="84.55"/>
    <n v="86.74"/>
  </r>
  <r>
    <x v="11"/>
    <x v="7"/>
    <x v="139"/>
    <n v="59758814"/>
    <n v="9629317"/>
    <n v="69388131"/>
    <n v="723997"/>
    <n v="76481"/>
    <n v="800478"/>
    <n v="54640338"/>
    <n v="26231520"/>
    <n v="80871859"/>
    <n v="62868005"/>
    <n v="30621247"/>
    <n v="93489252"/>
    <n v="86.91"/>
    <n v="85.66"/>
    <n v="86.5"/>
  </r>
  <r>
    <x v="11"/>
    <x v="8"/>
    <x v="140"/>
    <n v="52529329"/>
    <n v="7342936"/>
    <n v="59872265"/>
    <n v="665490"/>
    <n v="62408"/>
    <n v="727898"/>
    <n v="46336496"/>
    <n v="21739193"/>
    <n v="68075689"/>
    <n v="56458422"/>
    <n v="26575230"/>
    <n v="83033652"/>
    <n v="82.07"/>
    <n v="81.8"/>
    <n v="81.99"/>
  </r>
  <r>
    <x v="11"/>
    <x v="9"/>
    <x v="141"/>
    <n v="57084257"/>
    <n v="7286846"/>
    <n v="64371103"/>
    <n v="693925"/>
    <n v="63369"/>
    <n v="757294"/>
    <n v="50112975"/>
    <n v="20835706"/>
    <n v="70948681"/>
    <n v="59584323"/>
    <n v="26072467"/>
    <n v="85656790"/>
    <n v="84.1"/>
    <n v="79.91"/>
    <n v="82.83"/>
  </r>
  <r>
    <x v="11"/>
    <x v="10"/>
    <x v="142"/>
    <n v="52577733"/>
    <n v="7049844"/>
    <n v="59627577"/>
    <n v="648891"/>
    <n v="64800"/>
    <n v="713691"/>
    <n v="46352174"/>
    <n v="18524898"/>
    <n v="64877072"/>
    <n v="56949527"/>
    <n v="24321971"/>
    <n v="81271498"/>
    <n v="81.39"/>
    <n v="76.17"/>
    <n v="79.83"/>
  </r>
  <r>
    <x v="11"/>
    <x v="11"/>
    <x v="143"/>
    <n v="55486727"/>
    <n v="8165573"/>
    <n v="63652300"/>
    <n v="666264"/>
    <n v="71191"/>
    <n v="737455"/>
    <n v="50303173"/>
    <n v="21132922"/>
    <n v="71436095"/>
    <n v="60270587"/>
    <n v="26175094"/>
    <n v="86445681"/>
    <n v="83.46"/>
    <n v="80.739999999999995"/>
    <n v="82.64"/>
  </r>
  <r>
    <x v="12"/>
    <x v="0"/>
    <x v="144"/>
    <n v="49727583"/>
    <n v="7936993"/>
    <n v="57664576"/>
    <n v="634734"/>
    <n v="69893"/>
    <n v="704627"/>
    <n v="45137552"/>
    <n v="20498038"/>
    <n v="65635591"/>
    <n v="56980250"/>
    <n v="26025329"/>
    <n v="83005579"/>
    <n v="79.22"/>
    <n v="78.760000000000005"/>
    <n v="79.069999999999993"/>
  </r>
  <r>
    <x v="12"/>
    <x v="1"/>
    <x v="145"/>
    <n v="47164538"/>
    <n v="6886262"/>
    <n v="54050800"/>
    <n v="569972"/>
    <n v="62648"/>
    <n v="632620"/>
    <n v="42248126"/>
    <n v="17238321"/>
    <n v="59486447"/>
    <n v="51251150"/>
    <n v="22933198"/>
    <n v="74184348"/>
    <n v="82.43"/>
    <n v="75.17"/>
    <n v="80.19"/>
  </r>
  <r>
    <x v="12"/>
    <x v="2"/>
    <x v="146"/>
    <n v="59557228"/>
    <n v="8524515"/>
    <n v="68081743"/>
    <n v="683892"/>
    <n v="72926"/>
    <n v="756818"/>
    <n v="53924945"/>
    <n v="21511252"/>
    <n v="75436197"/>
    <n v="62860123"/>
    <n v="27071647"/>
    <n v="89931770"/>
    <n v="85.79"/>
    <n v="79.459999999999994"/>
    <n v="83.88"/>
  </r>
  <r>
    <x v="12"/>
    <x v="3"/>
    <x v="147"/>
    <n v="57698044"/>
    <n v="8119223"/>
    <n v="65817267"/>
    <n v="669783"/>
    <n v="70846"/>
    <n v="740629"/>
    <n v="51883045"/>
    <n v="20959421"/>
    <n v="72842466"/>
    <n v="61116535"/>
    <n v="27197262"/>
    <n v="88313797"/>
    <n v="84.89"/>
    <n v="77.06"/>
    <n v="82.48"/>
  </r>
  <r>
    <x v="12"/>
    <x v="4"/>
    <x v="148"/>
    <n v="60251945"/>
    <n v="8567847"/>
    <n v="68819792"/>
    <n v="690116"/>
    <n v="71597"/>
    <n v="761713"/>
    <n v="54255235"/>
    <n v="23490547"/>
    <n v="77745782"/>
    <n v="63393874"/>
    <n v="29064149"/>
    <n v="92458022"/>
    <n v="85.58"/>
    <n v="80.819999999999993"/>
    <n v="84.09"/>
  </r>
  <r>
    <x v="12"/>
    <x v="5"/>
    <x v="149"/>
    <n v="61810705"/>
    <n v="9352818"/>
    <n v="71163523"/>
    <n v="697378"/>
    <n v="74020"/>
    <n v="771398"/>
    <n v="56994796"/>
    <n v="25448026"/>
    <n v="82442822"/>
    <n v="65232947"/>
    <n v="30162970"/>
    <n v="95395918"/>
    <n v="87.37"/>
    <n v="84.37"/>
    <n v="86.42"/>
  </r>
  <r>
    <x v="12"/>
    <x v="6"/>
    <x v="150"/>
    <n v="65128528"/>
    <n v="10395270"/>
    <n v="75523798"/>
    <n v="732753"/>
    <n v="78536"/>
    <n v="811289"/>
    <n v="60430804"/>
    <n v="27573804"/>
    <n v="88004608"/>
    <n v="68556515"/>
    <n v="32116607"/>
    <n v="100673122"/>
    <n v="88.15"/>
    <n v="85.86"/>
    <n v="87.42"/>
  </r>
  <r>
    <x v="12"/>
    <x v="7"/>
    <x v="151"/>
    <n v="62770180"/>
    <n v="9981208"/>
    <n v="72751388"/>
    <n v="723998"/>
    <n v="75991"/>
    <n v="799989"/>
    <n v="57819107"/>
    <n v="27156489"/>
    <n v="84975596"/>
    <n v="66730854"/>
    <n v="31564671"/>
    <n v="98295526"/>
    <n v="86.65"/>
    <n v="86.03"/>
    <n v="86.45"/>
  </r>
  <r>
    <x v="12"/>
    <x v="8"/>
    <x v="152"/>
    <n v="55989104"/>
    <n v="7656359"/>
    <n v="63645463"/>
    <n v="658392"/>
    <n v="62367"/>
    <n v="720759"/>
    <n v="49857937"/>
    <n v="22404240"/>
    <n v="72262177"/>
    <n v="59511944"/>
    <n v="27510443"/>
    <n v="87022387"/>
    <n v="83.78"/>
    <n v="81.44"/>
    <n v="83.04"/>
  </r>
  <r>
    <x v="12"/>
    <x v="9"/>
    <x v="153"/>
    <n v="60892131"/>
    <n v="7739519"/>
    <n v="68631650"/>
    <n v="687710"/>
    <n v="63662"/>
    <n v="751372"/>
    <n v="54074370"/>
    <n v="21786470"/>
    <n v="75860840"/>
    <n v="62551345"/>
    <n v="26675237"/>
    <n v="89226582"/>
    <n v="86.45"/>
    <n v="81.67"/>
    <n v="85.02"/>
  </r>
  <r>
    <x v="12"/>
    <x v="10"/>
    <x v="154"/>
    <n v="57150501"/>
    <n v="7332481"/>
    <n v="64482982"/>
    <n v="651176"/>
    <n v="63492"/>
    <n v="714668"/>
    <n v="50913042"/>
    <n v="18876704"/>
    <n v="69789747"/>
    <n v="60467124"/>
    <n v="24179274"/>
    <n v="84646398"/>
    <n v="84.2"/>
    <n v="78.069999999999993"/>
    <n v="82.45"/>
  </r>
  <r>
    <x v="12"/>
    <x v="11"/>
    <x v="155"/>
    <n v="57870281"/>
    <n v="8410860"/>
    <n v="66281141"/>
    <n v="659785"/>
    <n v="70945"/>
    <n v="730730"/>
    <n v="53118963"/>
    <n v="21432815"/>
    <n v="74551779"/>
    <n v="63241198"/>
    <n v="26711528"/>
    <n v="89952725"/>
    <n v="83.99"/>
    <n v="80.239999999999995"/>
    <n v="82.88"/>
  </r>
  <r>
    <x v="13"/>
    <x v="0"/>
    <x v="156"/>
    <n v="52473830"/>
    <n v="8220234"/>
    <n v="60694064"/>
    <n v="636761"/>
    <n v="70476"/>
    <n v="707237"/>
    <n v="48074919"/>
    <n v="20930267"/>
    <n v="69005186"/>
    <n v="59672179"/>
    <n v="26332010"/>
    <n v="86004190"/>
    <n v="80.569999999999993"/>
    <n v="79.489999999999995"/>
    <n v="80.23"/>
  </r>
  <r>
    <x v="13"/>
    <x v="1"/>
    <x v="157"/>
    <n v="51111121"/>
    <n v="7276912"/>
    <n v="58388033"/>
    <n v="612176"/>
    <n v="65905"/>
    <n v="678081"/>
    <n v="46460173"/>
    <n v="17857305"/>
    <n v="64317478"/>
    <n v="57466885"/>
    <n v="24198863"/>
    <n v="81665748"/>
    <n v="80.849999999999994"/>
    <n v="73.790000000000006"/>
    <n v="78.760000000000005"/>
  </r>
  <r>
    <x v="13"/>
    <x v="2"/>
    <x v="158"/>
    <n v="61592900"/>
    <n v="8846249"/>
    <n v="70439149"/>
    <n v="697830"/>
    <n v="74166"/>
    <n v="771996"/>
    <n v="56704006"/>
    <n v="21722335"/>
    <n v="78426341"/>
    <n v="66469561"/>
    <n v="27375245"/>
    <n v="93844807"/>
    <n v="85.31"/>
    <n v="79.349999999999994"/>
    <n v="83.57"/>
  </r>
  <r>
    <x v="13"/>
    <x v="3"/>
    <x v="159"/>
    <n v="58893676"/>
    <n v="8236909"/>
    <n v="67130585"/>
    <n v="675633"/>
    <n v="71002"/>
    <n v="746635"/>
    <n v="53623641"/>
    <n v="21272344"/>
    <n v="74895985"/>
    <n v="63775636"/>
    <n v="27557124"/>
    <n v="91332760"/>
    <n v="84.08"/>
    <n v="77.19"/>
    <n v="82"/>
  </r>
  <r>
    <x v="13"/>
    <x v="4"/>
    <x v="160"/>
    <n v="62752121"/>
    <n v="8658474"/>
    <n v="71410595"/>
    <n v="702944"/>
    <n v="72121"/>
    <n v="775065"/>
    <n v="57131517"/>
    <n v="23417723"/>
    <n v="80549240"/>
    <n v="66545323"/>
    <n v="29545223"/>
    <n v="96090546"/>
    <n v="85.85"/>
    <n v="79.260000000000005"/>
    <n v="83.83"/>
  </r>
  <r>
    <x v="13"/>
    <x v="5"/>
    <x v="161"/>
    <n v="64757222"/>
    <n v="9649641"/>
    <n v="74406863"/>
    <n v="713634"/>
    <n v="75070"/>
    <n v="788704"/>
    <n v="60278319"/>
    <n v="26042153"/>
    <n v="86320472"/>
    <n v="68799336"/>
    <n v="30831533"/>
    <n v="99630870"/>
    <n v="87.61"/>
    <n v="84.47"/>
    <n v="86.64"/>
  </r>
  <r>
    <x v="13"/>
    <x v="6"/>
    <x v="162"/>
    <n v="66134540"/>
    <n v="10651750"/>
    <n v="76786290"/>
    <n v="731044"/>
    <n v="78726"/>
    <n v="809770"/>
    <n v="62349210"/>
    <n v="28079998"/>
    <n v="90429208"/>
    <n v="71524171"/>
    <n v="32640788"/>
    <n v="104164959"/>
    <n v="87.17"/>
    <n v="86.03"/>
    <n v="86.81"/>
  </r>
  <r>
    <x v="13"/>
    <x v="7"/>
    <x v="163"/>
    <n v="63498165"/>
    <n v="9851036"/>
    <n v="73349201"/>
    <n v="731988"/>
    <n v="74906"/>
    <n v="806894"/>
    <n v="59282098"/>
    <n v="26662752"/>
    <n v="85944849"/>
    <n v="69971791"/>
    <n v="31634549"/>
    <n v="101606340"/>
    <n v="84.72"/>
    <n v="84.28"/>
    <n v="84.59"/>
  </r>
  <r>
    <x v="13"/>
    <x v="8"/>
    <x v="164"/>
    <n v="58619844"/>
    <n v="7767077"/>
    <n v="66386921"/>
    <n v="673171"/>
    <n v="62762"/>
    <n v="735933"/>
    <n v="52660625"/>
    <n v="22480586"/>
    <n v="75141211"/>
    <n v="62507787"/>
    <n v="27705349"/>
    <n v="90213136"/>
    <n v="84.25"/>
    <n v="81.14"/>
    <n v="83.29"/>
  </r>
  <r>
    <x v="13"/>
    <x v="9"/>
    <x v="165"/>
    <n v="61708696"/>
    <n v="7745955"/>
    <n v="69454651"/>
    <n v="688347"/>
    <n v="63260"/>
    <n v="751607"/>
    <n v="55320059"/>
    <n v="21775573"/>
    <n v="77095632"/>
    <n v="64769646"/>
    <n v="27171641"/>
    <n v="91941286"/>
    <n v="85.41"/>
    <n v="80.14"/>
    <n v="83.85"/>
  </r>
  <r>
    <x v="13"/>
    <x v="10"/>
    <x v="166"/>
    <n v="59269062"/>
    <n v="7259192"/>
    <n v="66528254"/>
    <n v="658162"/>
    <n v="61188"/>
    <n v="719350"/>
    <n v="53280610"/>
    <n v="18805494"/>
    <n v="72086104"/>
    <n v="62885798"/>
    <n v="23851439"/>
    <n v="86737237"/>
    <n v="84.73"/>
    <n v="78.84"/>
    <n v="83.11"/>
  </r>
  <r>
    <x v="13"/>
    <x v="11"/>
    <x v="167"/>
    <n v="59178183"/>
    <n v="8735834"/>
    <n v="67914017"/>
    <n v="662154"/>
    <n v="72280"/>
    <n v="734434"/>
    <n v="54812269"/>
    <n v="22001650"/>
    <n v="76813919"/>
    <n v="65698072"/>
    <n v="27118317"/>
    <n v="92816388"/>
    <n v="83.43"/>
    <n v="81.13"/>
    <n v="82.76"/>
  </r>
  <r>
    <x v="14"/>
    <x v="0"/>
    <x v="168"/>
    <n v="54108732"/>
    <n v="8451833"/>
    <n v="62560565"/>
    <n v="645169"/>
    <n v="71242"/>
    <n v="716411"/>
    <n v="50136641"/>
    <n v="21167951"/>
    <n v="71304592"/>
    <n v="63084038"/>
    <n v="26711252"/>
    <n v="89795289"/>
    <n v="79.48"/>
    <n v="79.25"/>
    <n v="79.41"/>
  </r>
  <r>
    <x v="14"/>
    <x v="1"/>
    <x v="169"/>
    <n v="51077566"/>
    <n v="7243348"/>
    <n v="58320914"/>
    <n v="592048"/>
    <n v="63807"/>
    <n v="655855"/>
    <n v="46484888"/>
    <n v="17661922"/>
    <n v="64146810"/>
    <n v="57436638"/>
    <n v="23785528"/>
    <n v="81222166"/>
    <n v="80.930000000000007"/>
    <n v="74.25"/>
    <n v="78.98"/>
  </r>
  <r>
    <x v="14"/>
    <x v="2"/>
    <x v="170"/>
    <n v="63963230"/>
    <n v="8934658"/>
    <n v="72897888"/>
    <n v="696983"/>
    <n v="73651"/>
    <n v="770634"/>
    <n v="58791439"/>
    <n v="21913330"/>
    <n v="80704768"/>
    <n v="68737048"/>
    <n v="27863556"/>
    <n v="96600605"/>
    <n v="85.53"/>
    <n v="78.650000000000006"/>
    <n v="83.54"/>
  </r>
  <r>
    <x v="14"/>
    <x v="3"/>
    <x v="171"/>
    <n v="61098649"/>
    <n v="9097723"/>
    <n v="70196372"/>
    <n v="673380"/>
    <n v="72137"/>
    <n v="745517"/>
    <n v="56302475"/>
    <n v="23057928"/>
    <n v="79360403"/>
    <n v="66075373"/>
    <n v="28543219"/>
    <n v="94618593"/>
    <n v="85.21"/>
    <n v="80.78"/>
    <n v="83.87"/>
  </r>
  <r>
    <x v="14"/>
    <x v="4"/>
    <x v="172"/>
    <n v="64442559"/>
    <n v="9178905"/>
    <n v="73621464"/>
    <n v="706747"/>
    <n v="72895"/>
    <n v="779642"/>
    <n v="59016272"/>
    <n v="24399847"/>
    <n v="83416119"/>
    <n v="68835179"/>
    <n v="30455251"/>
    <n v="99290430"/>
    <n v="85.74"/>
    <n v="80.12"/>
    <n v="84.01"/>
  </r>
  <r>
    <x v="14"/>
    <x v="5"/>
    <x v="173"/>
    <n v="66746003"/>
    <n v="10211356"/>
    <n v="76957359"/>
    <n v="718817"/>
    <n v="76507"/>
    <n v="795324"/>
    <n v="62468942"/>
    <n v="27079807"/>
    <n v="89548749"/>
    <n v="71663336"/>
    <n v="31904900"/>
    <n v="103568236"/>
    <n v="87.17"/>
    <n v="84.88"/>
    <n v="86.46"/>
  </r>
  <r>
    <x v="14"/>
    <x v="6"/>
    <x v="174"/>
    <n v="68574097"/>
    <n v="11190376"/>
    <n v="79764473"/>
    <n v="739541"/>
    <n v="81408"/>
    <n v="820949"/>
    <n v="65035199"/>
    <n v="28958608"/>
    <n v="93993807"/>
    <n v="74806668"/>
    <n v="33680646"/>
    <n v="108487314"/>
    <n v="86.94"/>
    <n v="85.98"/>
    <n v="86.64"/>
  </r>
  <r>
    <x v="14"/>
    <x v="7"/>
    <x v="175"/>
    <n v="66663503"/>
    <n v="10384018"/>
    <n v="77047521"/>
    <n v="735233"/>
    <n v="75662"/>
    <n v="810895"/>
    <n v="62520253"/>
    <n v="27802659"/>
    <n v="90322912"/>
    <n v="73231019"/>
    <n v="32407563"/>
    <n v="105638582"/>
    <n v="85.37"/>
    <n v="85.79"/>
    <n v="85.5"/>
  </r>
  <r>
    <x v="14"/>
    <x v="8"/>
    <x v="176"/>
    <n v="57143966"/>
    <n v="7726792"/>
    <n v="64870758"/>
    <n v="652003"/>
    <n v="60039"/>
    <n v="712042"/>
    <n v="51871547"/>
    <n v="22667597"/>
    <n v="74539144"/>
    <n v="63120276"/>
    <n v="28148004"/>
    <n v="91268280"/>
    <n v="82.18"/>
    <n v="80.53"/>
    <n v="81.67"/>
  </r>
  <r>
    <x v="14"/>
    <x v="9"/>
    <x v="177"/>
    <n v="64624806"/>
    <n v="8030539"/>
    <n v="72655345"/>
    <n v="691971"/>
    <n v="64389"/>
    <n v="756360"/>
    <n v="58257900"/>
    <n v="22261064"/>
    <n v="80518965"/>
    <n v="68007435"/>
    <n v="28299580"/>
    <n v="96307015"/>
    <n v="85.66"/>
    <n v="78.66"/>
    <n v="83.61"/>
  </r>
  <r>
    <x v="14"/>
    <x v="10"/>
    <x v="178"/>
    <n v="61911285"/>
    <n v="7678861"/>
    <n v="69590146"/>
    <n v="656939"/>
    <n v="62616"/>
    <n v="719555"/>
    <n v="55883966"/>
    <n v="19680722"/>
    <n v="75564688"/>
    <n v="65149163"/>
    <n v="25035612"/>
    <n v="90184775"/>
    <n v="85.78"/>
    <n v="78.61"/>
    <n v="83.79"/>
  </r>
  <r>
    <x v="14"/>
    <x v="11"/>
    <x v="179"/>
    <n v="61373581"/>
    <n v="8913285"/>
    <n v="70286866"/>
    <n v="667216"/>
    <n v="71441"/>
    <n v="738657"/>
    <n v="56980320"/>
    <n v="22548282"/>
    <n v="79528602"/>
    <n v="68235413"/>
    <n v="27932831"/>
    <n v="96168244"/>
    <n v="83.51"/>
    <n v="80.72"/>
    <n v="82.7"/>
  </r>
  <r>
    <x v="15"/>
    <x v="0"/>
    <x v="180"/>
    <n v="55829992"/>
    <n v="8559733"/>
    <n v="64389725"/>
    <n v="653344"/>
    <n v="69767"/>
    <n v="723111"/>
    <n v="51716868"/>
    <n v="21549127"/>
    <n v="73265996"/>
    <n v="65566516"/>
    <n v="27380828"/>
    <n v="92947344"/>
    <n v="78.88"/>
    <n v="78.7"/>
    <n v="78.83"/>
  </r>
  <r>
    <x v="15"/>
    <x v="1"/>
    <x v="181"/>
    <n v="54077854"/>
    <n v="7596937"/>
    <n v="61674791"/>
    <n v="600492"/>
    <n v="63466"/>
    <n v="663958"/>
    <n v="49452398"/>
    <n v="18674644"/>
    <n v="68127042"/>
    <n v="60464267"/>
    <n v="24587642"/>
    <n v="85051909"/>
    <n v="81.790000000000006"/>
    <n v="75.95"/>
    <n v="80.099999999999994"/>
  </r>
  <r>
    <x v="15"/>
    <x v="2"/>
    <x v="182"/>
    <n v="66643229"/>
    <n v="9603829"/>
    <n v="76247058"/>
    <n v="698464"/>
    <n v="74602"/>
    <n v="773066"/>
    <n v="61707206"/>
    <n v="23793520"/>
    <n v="85500726"/>
    <n v="71674598"/>
    <n v="28893311"/>
    <n v="100567909"/>
    <n v="86.09"/>
    <n v="82.35"/>
    <n v="85.02"/>
  </r>
  <r>
    <x v="15"/>
    <x v="3"/>
    <x v="183"/>
    <n v="64556900"/>
    <n v="9035586"/>
    <n v="73592486"/>
    <n v="695306"/>
    <n v="72042"/>
    <n v="767348"/>
    <n v="59340837"/>
    <n v="23106823"/>
    <n v="82447659"/>
    <n v="70357638"/>
    <n v="29055033"/>
    <n v="99412671"/>
    <n v="84.34"/>
    <n v="79.53"/>
    <n v="82.93"/>
  </r>
  <r>
    <x v="15"/>
    <x v="4"/>
    <x v="184"/>
    <n v="67844134"/>
    <n v="9416071"/>
    <n v="77260205"/>
    <n v="724065"/>
    <n v="73277"/>
    <n v="797342"/>
    <n v="62580568"/>
    <n v="25356444"/>
    <n v="87937012"/>
    <n v="73310971"/>
    <n v="31133051"/>
    <n v="104444022"/>
    <n v="85.36"/>
    <n v="81.45"/>
    <n v="84.2"/>
  </r>
  <r>
    <x v="15"/>
    <x v="5"/>
    <x v="185"/>
    <n v="70277734"/>
    <n v="10569323"/>
    <n v="80847057"/>
    <n v="732292"/>
    <n v="77394"/>
    <n v="809686"/>
    <n v="66095829"/>
    <n v="28194872"/>
    <n v="94290701"/>
    <n v="75323742"/>
    <n v="32486010"/>
    <n v="107809753"/>
    <n v="87.75"/>
    <n v="86.79"/>
    <n v="87.46"/>
  </r>
  <r>
    <x v="15"/>
    <x v="6"/>
    <x v="186"/>
    <n v="72539780"/>
    <n v="11391458"/>
    <n v="83931238"/>
    <n v="759879"/>
    <n v="81620"/>
    <n v="841499"/>
    <n v="69091745"/>
    <n v="29716690"/>
    <n v="98808435"/>
    <n v="78406927"/>
    <n v="34171666"/>
    <n v="112578593"/>
    <n v="88.12"/>
    <n v="86.96"/>
    <n v="87.77"/>
  </r>
  <r>
    <x v="15"/>
    <x v="7"/>
    <x v="187"/>
    <n v="70337936"/>
    <n v="10624720"/>
    <n v="80962656"/>
    <n v="756345"/>
    <n v="77086"/>
    <n v="833431"/>
    <n v="66132022"/>
    <n v="28638849"/>
    <n v="94770872"/>
    <n v="76722785"/>
    <n v="33238079"/>
    <n v="109960864"/>
    <n v="86.2"/>
    <n v="86.16"/>
    <n v="86.19"/>
  </r>
  <r>
    <x v="15"/>
    <x v="8"/>
    <x v="188"/>
    <n v="60468115"/>
    <n v="8208432"/>
    <n v="68676547"/>
    <n v="686422"/>
    <n v="65032"/>
    <n v="751454"/>
    <n v="55431352"/>
    <n v="23604682"/>
    <n v="79036033"/>
    <n v="68530468"/>
    <n v="29479449"/>
    <n v="98009918"/>
    <n v="80.89"/>
    <n v="80.069999999999993"/>
    <n v="80.64"/>
  </r>
  <r>
    <x v="15"/>
    <x v="9"/>
    <x v="189"/>
    <n v="67081594"/>
    <n v="8399032"/>
    <n v="75480626"/>
    <n v="722634"/>
    <n v="66557"/>
    <n v="789191"/>
    <n v="61011629"/>
    <n v="23294709"/>
    <n v="84306338"/>
    <n v="72044924"/>
    <n v="29079416"/>
    <n v="101124339"/>
    <n v="84.69"/>
    <n v="80.11"/>
    <n v="83.37"/>
  </r>
  <r>
    <x v="15"/>
    <x v="10"/>
    <x v="190"/>
    <n v="64659493"/>
    <n v="8052683"/>
    <n v="72712176"/>
    <n v="678121"/>
    <n v="64528"/>
    <n v="742649"/>
    <n v="58779361"/>
    <n v="20613643"/>
    <n v="79393004"/>
    <n v="69098147"/>
    <n v="25689087"/>
    <n v="94787234"/>
    <n v="85.07"/>
    <n v="80.239999999999995"/>
    <n v="83.76"/>
  </r>
  <r>
    <x v="15"/>
    <x v="11"/>
    <x v="191"/>
    <n v="63646119"/>
    <n v="9209221"/>
    <n v="72855340"/>
    <n v="691040"/>
    <n v="73025"/>
    <n v="764065"/>
    <n v="59477976"/>
    <n v="23210813"/>
    <n v="82688789"/>
    <n v="71865604"/>
    <n v="28476318"/>
    <n v="100341922"/>
    <n v="82.76"/>
    <n v="81.510000000000005"/>
    <n v="82.41"/>
  </r>
  <r>
    <x v="16"/>
    <x v="0"/>
    <x v="192"/>
    <n v="58033637"/>
    <n v="8956997"/>
    <n v="66990634"/>
    <n v="667538"/>
    <n v="72265"/>
    <n v="739803"/>
    <n v="54357953"/>
    <n v="22507073"/>
    <n v="76865026"/>
    <n v="68754679"/>
    <n v="28148681"/>
    <n v="96903359"/>
    <n v="79.06"/>
    <n v="79.959999999999994"/>
    <n v="79.319999999999993"/>
  </r>
  <r>
    <x v="16"/>
    <x v="1"/>
    <x v="193"/>
    <n v="55679100"/>
    <n v="7872131"/>
    <n v="63551231"/>
    <n v="607916"/>
    <n v="65171"/>
    <n v="673087"/>
    <n v="51406118"/>
    <n v="19291164"/>
    <n v="70697283"/>
    <n v="62805310"/>
    <n v="25032799"/>
    <n v="87838108"/>
    <n v="81.849999999999994"/>
    <n v="77.06"/>
    <n v="80.489999999999995"/>
  </r>
  <r>
    <x v="16"/>
    <x v="2"/>
    <x v="194"/>
    <n v="70233456"/>
    <n v="9948135"/>
    <n v="80181591"/>
    <n v="729115"/>
    <n v="77118"/>
    <n v="806233"/>
    <n v="65407750"/>
    <n v="24488323"/>
    <n v="89896073"/>
    <n v="75651233"/>
    <n v="29501782"/>
    <n v="105153015"/>
    <n v="86.46"/>
    <n v="83.01"/>
    <n v="85.49"/>
  </r>
  <r>
    <x v="16"/>
    <x v="3"/>
    <x v="195"/>
    <n v="66938177"/>
    <n v="9461086"/>
    <n v="76399263"/>
    <n v="708988"/>
    <n v="72813"/>
    <n v="781801"/>
    <n v="61953253"/>
    <n v="24174894"/>
    <n v="86128147"/>
    <n v="72335243"/>
    <n v="29424979"/>
    <n v="101760222"/>
    <n v="85.65"/>
    <n v="82.16"/>
    <n v="84.64"/>
  </r>
  <r>
    <x v="16"/>
    <x v="4"/>
    <x v="196"/>
    <n v="71363514"/>
    <n v="9952955"/>
    <n v="81316469"/>
    <n v="740482"/>
    <n v="74788"/>
    <n v="815270"/>
    <n v="65811129"/>
    <n v="26667148"/>
    <n v="92478276"/>
    <n v="75386003"/>
    <n v="31953392"/>
    <n v="107339395"/>
    <n v="87.3"/>
    <n v="83.46"/>
    <n v="86.16"/>
  </r>
  <r>
    <x v="16"/>
    <x v="5"/>
    <x v="197"/>
    <n v="72789897"/>
    <n v="11018680"/>
    <n v="83808577"/>
    <n v="741462"/>
    <n v="79201"/>
    <n v="820663"/>
    <n v="68413114"/>
    <n v="29322269"/>
    <n v="97735383"/>
    <n v="76617119"/>
    <n v="33392864"/>
    <n v="110009983"/>
    <n v="89.29"/>
    <n v="87.81"/>
    <n v="88.84"/>
  </r>
  <r>
    <x v="16"/>
    <x v="6"/>
    <x v="198"/>
    <n v="75281255"/>
    <n v="11644596"/>
    <n v="86925851"/>
    <n v="768645"/>
    <n v="82681"/>
    <n v="851326"/>
    <n v="71276327"/>
    <n v="30447264"/>
    <n v="101723592"/>
    <n v="80081319"/>
    <n v="34751863"/>
    <n v="114833182"/>
    <n v="89"/>
    <n v="87.61"/>
    <n v="88.58"/>
  </r>
  <r>
    <x v="16"/>
    <x v="7"/>
    <x v="199"/>
    <n v="72715566"/>
    <n v="11035622"/>
    <n v="83751188"/>
    <n v="769675"/>
    <n v="78975"/>
    <n v="848650"/>
    <n v="68147755"/>
    <n v="29802655"/>
    <n v="97950411"/>
    <n v="78976519"/>
    <n v="34056646"/>
    <n v="113033164"/>
    <n v="86.29"/>
    <n v="87.51"/>
    <n v="86.66"/>
  </r>
  <r>
    <x v="16"/>
    <x v="8"/>
    <x v="200"/>
    <n v="63979337"/>
    <n v="8589987"/>
    <n v="72569324"/>
    <n v="705071"/>
    <n v="64280"/>
    <n v="769351"/>
    <n v="58213654"/>
    <n v="25083576"/>
    <n v="83297229"/>
    <n v="70649463"/>
    <n v="30372637"/>
    <n v="101022100"/>
    <n v="82.4"/>
    <n v="82.59"/>
    <n v="82.45"/>
  </r>
  <r>
    <x v="16"/>
    <x v="9"/>
    <x v="201"/>
    <n v="69922300"/>
    <n v="8678300"/>
    <n v="78600600"/>
    <n v="740181"/>
    <n v="65807"/>
    <n v="805988"/>
    <n v="63323849"/>
    <n v="24290255"/>
    <n v="87614104"/>
    <n v="74904303"/>
    <n v="29477943"/>
    <n v="104382246"/>
    <n v="84.54"/>
    <n v="82.4"/>
    <n v="83.94"/>
  </r>
  <r>
    <x v="16"/>
    <x v="10"/>
    <x v="202"/>
    <n v="64816897"/>
    <n v="8240630"/>
    <n v="73057527"/>
    <n v="694377"/>
    <n v="64025"/>
    <n v="758402"/>
    <n v="59158778"/>
    <n v="21330058"/>
    <n v="80488836"/>
    <n v="72118560"/>
    <n v="26346567"/>
    <n v="98465127"/>
    <n v="82.03"/>
    <n v="80.959999999999994"/>
    <n v="81.739999999999995"/>
  </r>
  <r>
    <x v="16"/>
    <x v="11"/>
    <x v="203"/>
    <n v="69718631"/>
    <n v="9566028"/>
    <n v="79284659"/>
    <n v="721420"/>
    <n v="71724"/>
    <n v="793144"/>
    <n v="65288156"/>
    <n v="24636021"/>
    <n v="89924177"/>
    <n v="76153730"/>
    <n v="29139144"/>
    <n v="105292875"/>
    <n v="85.73"/>
    <n v="84.55"/>
    <n v="85.4"/>
  </r>
  <r>
    <x v="17"/>
    <x v="0"/>
    <x v="204"/>
    <n v="61622947"/>
    <n v="9144821"/>
    <n v="70767768"/>
    <n v="700493"/>
    <n v="70035"/>
    <n v="770528"/>
    <n v="57629920"/>
    <n v="23378976"/>
    <n v="81008896"/>
    <n v="72425565"/>
    <n v="28723812"/>
    <n v="101149378"/>
    <n v="79.569999999999993"/>
    <n v="81.39"/>
    <n v="80.09"/>
  </r>
  <r>
    <x v="17"/>
    <x v="1"/>
    <x v="205"/>
    <n v="59868112"/>
    <n v="7945094"/>
    <n v="67813206"/>
    <n v="660344"/>
    <n v="64414"/>
    <n v="724758"/>
    <n v="55336120"/>
    <n v="18527485"/>
    <n v="73863606"/>
    <n v="68495012"/>
    <n v="24319113"/>
    <n v="92814125"/>
    <n v="80.790000000000006"/>
    <n v="76.180000000000007"/>
    <n v="79.58"/>
  </r>
  <r>
    <x v="17"/>
    <x v="2"/>
    <x v="206"/>
    <n v="34413597"/>
    <n v="4645178"/>
    <n v="39058775"/>
    <n v="616136"/>
    <n v="51108"/>
    <n v="667244"/>
    <n v="32526486"/>
    <n v="10229609"/>
    <n v="42756095"/>
    <n v="64968387"/>
    <n v="17530264"/>
    <n v="82498651"/>
    <n v="50.07"/>
    <n v="58.35"/>
    <n v="51.83"/>
  </r>
  <r>
    <x v="17"/>
    <x v="3"/>
    <x v="207"/>
    <n v="2877290"/>
    <n v="136609"/>
    <n v="3013899"/>
    <n v="217262"/>
    <n v="5018"/>
    <n v="222280"/>
    <n v="2551127"/>
    <n v="356762"/>
    <n v="2907889"/>
    <n v="19489079"/>
    <n v="1541419"/>
    <n v="21030499"/>
    <n v="13.09"/>
    <n v="23.15"/>
    <n v="13.83"/>
  </r>
  <r>
    <x v="17"/>
    <x v="4"/>
    <x v="208"/>
    <n v="9697400"/>
    <n v="190629"/>
    <n v="9888029"/>
    <n v="252450"/>
    <n v="4996"/>
    <n v="257446"/>
    <n v="8117835"/>
    <n v="479069"/>
    <n v="8596904"/>
    <n v="22120037"/>
    <n v="1746343"/>
    <n v="23866380"/>
    <n v="36.700000000000003"/>
    <n v="27.43"/>
    <n v="36.020000000000003"/>
  </r>
  <r>
    <x v="17"/>
    <x v="5"/>
    <x v="209"/>
    <n v="16207290"/>
    <n v="403702"/>
    <n v="16610992"/>
    <n v="273036"/>
    <n v="7220"/>
    <n v="280256"/>
    <n v="14007580"/>
    <n v="896609"/>
    <n v="14904189"/>
    <n v="24940429"/>
    <n v="2580911"/>
    <n v="27521340"/>
    <n v="56.16"/>
    <n v="34.74"/>
    <n v="54.16"/>
  </r>
  <r>
    <x v="17"/>
    <x v="6"/>
    <x v="210"/>
    <n v="22921780"/>
    <n v="1132104"/>
    <n v="24053884"/>
    <n v="411226"/>
    <n v="16692"/>
    <n v="427918"/>
    <n v="20075947"/>
    <n v="1982897"/>
    <n v="22058844"/>
    <n v="40313242"/>
    <n v="5480689"/>
    <n v="45793931"/>
    <n v="49.8"/>
    <n v="36.18"/>
    <n v="48.17"/>
  </r>
  <r>
    <x v="17"/>
    <x v="7"/>
    <x v="211"/>
    <n v="24431273"/>
    <n v="1399827"/>
    <n v="25831100"/>
    <n v="441615"/>
    <n v="18295"/>
    <n v="459910"/>
    <n v="21184550"/>
    <n v="2629514"/>
    <n v="23814064"/>
    <n v="42874103"/>
    <n v="7105839"/>
    <n v="49979942"/>
    <n v="49.41"/>
    <n v="37"/>
    <n v="47.65"/>
  </r>
  <r>
    <x v="17"/>
    <x v="8"/>
    <x v="212"/>
    <n v="23854440"/>
    <n v="1413585"/>
    <n v="25268025"/>
    <n v="379506"/>
    <n v="18285"/>
    <n v="397791"/>
    <n v="20474546"/>
    <n v="2589214"/>
    <n v="23063760"/>
    <n v="35882006"/>
    <n v="7283900"/>
    <n v="43165905"/>
    <n v="57.06"/>
    <n v="35.549999999999997"/>
    <n v="53.43"/>
  </r>
  <r>
    <x v="17"/>
    <x v="9"/>
    <x v="213"/>
    <n v="28026570"/>
    <n v="1982866"/>
    <n v="30009436"/>
    <n v="410189"/>
    <n v="23724"/>
    <n v="433913"/>
    <n v="24425708"/>
    <n v="3433101"/>
    <n v="27858809"/>
    <n v="40389923"/>
    <n v="8881698"/>
    <n v="49271621"/>
    <n v="60.47"/>
    <n v="38.65"/>
    <n v="56.54"/>
  </r>
  <r>
    <x v="17"/>
    <x v="10"/>
    <x v="214"/>
    <n v="26293959"/>
    <n v="2463575"/>
    <n v="28757534"/>
    <n v="421049"/>
    <n v="29652"/>
    <n v="450701"/>
    <n v="23711619"/>
    <n v="4238353"/>
    <n v="27949973"/>
    <n v="43474919"/>
    <n v="10199590"/>
    <n v="53674509"/>
    <n v="54.54"/>
    <n v="41.55"/>
    <n v="52.07"/>
  </r>
  <r>
    <x v="17"/>
    <x v="11"/>
    <x v="215"/>
    <n v="27263462"/>
    <n v="3269403"/>
    <n v="30532865"/>
    <n v="428768"/>
    <n v="38852"/>
    <n v="467620"/>
    <n v="25075790"/>
    <n v="5750942"/>
    <n v="30826732"/>
    <n v="45077321"/>
    <n v="12309781"/>
    <n v="57387103"/>
    <n v="55.63"/>
    <n v="46.72"/>
    <n v="53.72"/>
  </r>
  <r>
    <x v="18"/>
    <x v="0"/>
    <x v="216"/>
    <n v="24305435"/>
    <n v="2986261"/>
    <n v="27291696"/>
    <n v="408807"/>
    <n v="40455"/>
    <n v="449262"/>
    <n v="22357664"/>
    <n v="5434809"/>
    <n v="27792473"/>
    <n v="42318242"/>
    <n v="12923703"/>
    <n v="55241945"/>
    <n v="52.83"/>
    <n v="42.05"/>
    <n v="50.31"/>
  </r>
  <r>
    <x v="18"/>
    <x v="1"/>
    <x v="217"/>
    <n v="24483154"/>
    <n v="2121336"/>
    <n v="26604490"/>
    <n v="361687"/>
    <n v="34903"/>
    <n v="396590"/>
    <n v="22477682"/>
    <n v="3840749"/>
    <n v="26318431"/>
    <n v="37928419"/>
    <n v="10965754"/>
    <n v="48894173"/>
    <n v="59.26"/>
    <n v="35.020000000000003"/>
    <n v="53.83"/>
  </r>
  <r>
    <x v="18"/>
    <x v="2"/>
    <x v="218"/>
    <n v="39342855"/>
    <n v="3453943"/>
    <n v="42796798"/>
    <n v="499359"/>
    <n v="42273"/>
    <n v="541632"/>
    <n v="36811555"/>
    <n v="5867011"/>
    <n v="42678566"/>
    <n v="53749326"/>
    <n v="13510189"/>
    <n v="67259515"/>
    <n v="68.489999999999995"/>
    <n v="43.43"/>
    <n v="63.45"/>
  </r>
  <r>
    <x v="18"/>
    <x v="3"/>
    <x v="219"/>
    <n v="43798512"/>
    <n v="3998149"/>
    <n v="47796661"/>
    <n v="514268"/>
    <n v="40981"/>
    <n v="555249"/>
    <n v="40971446"/>
    <n v="6667109"/>
    <n v="47638554"/>
    <n v="54787593"/>
    <n v="14129131"/>
    <n v="68916725"/>
    <n v="74.78"/>
    <n v="47.19"/>
    <n v="69.12"/>
  </r>
  <r>
    <x v="18"/>
    <x v="4"/>
    <x v="220"/>
    <n v="52751776"/>
    <n v="4941591"/>
    <n v="57693367"/>
    <n v="565788"/>
    <n v="44613"/>
    <n v="610401"/>
    <n v="49648995"/>
    <n v="8165943"/>
    <n v="57814938"/>
    <n v="61332631"/>
    <n v="15385728"/>
    <n v="76718359"/>
    <n v="80.95"/>
    <n v="53.07"/>
    <n v="75.36"/>
  </r>
  <r>
    <x v="18"/>
    <x v="5"/>
    <x v="221"/>
    <n v="60109293"/>
    <n v="6035931"/>
    <n v="66145224"/>
    <n v="617735"/>
    <n v="48831"/>
    <n v="666566"/>
    <n v="57717786"/>
    <n v="10815231"/>
    <n v="68533017"/>
    <n v="67462113"/>
    <n v="17097559"/>
    <n v="84559672"/>
    <n v="85.56"/>
    <n v="63.26"/>
    <n v="81.05"/>
  </r>
  <r>
    <x v="18"/>
    <x v="6"/>
    <x v="222"/>
    <n v="66739409"/>
    <n v="7033399"/>
    <n v="73772808"/>
    <n v="664437"/>
    <n v="52663"/>
    <n v="717100"/>
    <n v="64545073"/>
    <n v="13494801"/>
    <n v="78039874"/>
    <n v="73407768"/>
    <n v="19144100"/>
    <n v="92551868"/>
    <n v="87.93"/>
    <n v="70.489999999999995"/>
    <n v="84.32"/>
  </r>
  <r>
    <x v="18"/>
    <x v="7"/>
    <x v="223"/>
    <n v="60630994"/>
    <n v="6357070"/>
    <n v="66988064"/>
    <n v="662000"/>
    <n v="50664"/>
    <n v="712664"/>
    <n v="58416638"/>
    <n v="13314028"/>
    <n v="71730666"/>
    <n v="71871421"/>
    <n v="19302668"/>
    <n v="91174089"/>
    <n v="81.28"/>
    <n v="68.98"/>
    <n v="78.67"/>
  </r>
  <r>
    <x v="18"/>
    <x v="8"/>
    <x v="224"/>
    <n v="53902837"/>
    <n v="4843245"/>
    <n v="58746082"/>
    <n v="610284"/>
    <n v="43758"/>
    <n v="654042"/>
    <n v="50123961"/>
    <n v="10421281"/>
    <n v="60545242"/>
    <n v="66268767"/>
    <n v="17668823"/>
    <n v="83937590"/>
    <n v="75.64"/>
    <n v="58.98"/>
    <n v="72.13"/>
  </r>
  <r>
    <x v="18"/>
    <x v="9"/>
    <x v="225"/>
    <n v="60546348"/>
    <n v="5360481"/>
    <n v="65906829"/>
    <n v="630240"/>
    <n v="47139"/>
    <n v="677379"/>
    <n v="55934187"/>
    <n v="10985232"/>
    <n v="66919419"/>
    <n v="69064940"/>
    <n v="18107013"/>
    <n v="87171954"/>
    <n v="80.989999999999995"/>
    <n v="60.67"/>
    <n v="76.77"/>
  </r>
  <r>
    <x v="18"/>
    <x v="10"/>
    <x v="226"/>
    <n v="59779045"/>
    <n v="5998703"/>
    <n v="65777748"/>
    <n v="617806"/>
    <n v="50706"/>
    <n v="668512"/>
    <n v="55742346"/>
    <n v="12199554"/>
    <n v="67941900"/>
    <n v="68469320"/>
    <n v="17676220"/>
    <n v="86145540"/>
    <n v="81.41"/>
    <n v="69.02"/>
    <n v="78.87"/>
  </r>
  <r>
    <x v="18"/>
    <x v="11"/>
    <x v="227"/>
    <n v="59534619"/>
    <n v="7093846"/>
    <n v="66628465"/>
    <n v="605976"/>
    <n v="59710"/>
    <n v="665686"/>
    <n v="57091558"/>
    <n v="14779224"/>
    <n v="71870782"/>
    <n v="69447090"/>
    <n v="20677611"/>
    <n v="90124701"/>
    <n v="82.21"/>
    <n v="71.47"/>
    <n v="79.75"/>
  </r>
  <r>
    <x v="19"/>
    <x v="0"/>
    <x v="228"/>
    <n v="45814139"/>
    <n v="6048973"/>
    <n v="51863112"/>
    <n v="569018"/>
    <n v="59036"/>
    <n v="628054"/>
    <n v="43954958"/>
    <n v="12498379"/>
    <n v="56453337"/>
    <n v="64319112"/>
    <n v="20881798"/>
    <n v="85200910"/>
    <n v="68.34"/>
    <n v="59.85"/>
    <n v="66.260000000000005"/>
  </r>
  <r>
    <x v="19"/>
    <x v="1"/>
    <x v="229"/>
    <n v="49075979"/>
    <n v="5725939"/>
    <n v="54801918"/>
    <n v="533962"/>
    <n v="52667"/>
    <n v="586629"/>
    <n v="46520073"/>
    <n v="11512744"/>
    <n v="58032817"/>
    <n v="60647305"/>
    <n v="18500799"/>
    <n v="79148105"/>
    <n v="76.709999999999994"/>
    <n v="62.23"/>
    <n v="73.319999999999993"/>
  </r>
  <r>
    <x v="19"/>
    <x v="2"/>
    <x v="230"/>
    <n v="64617029"/>
    <n v="7872874"/>
    <n v="72489903"/>
    <n v="629670"/>
    <n v="62309"/>
    <n v="691979"/>
    <n v="61674886"/>
    <n v="16212974"/>
    <n v="77887859"/>
    <n v="71989974"/>
    <n v="22030861"/>
    <n v="94020835"/>
    <n v="85.67"/>
    <n v="73.59"/>
    <n v="82.84"/>
  </r>
  <r>
    <x v="19"/>
    <x v="3"/>
    <x v="231"/>
    <n v="63518318"/>
    <n v="8398121"/>
    <n v="71916439"/>
    <n v="616135"/>
    <n v="63462"/>
    <n v="679597"/>
    <n v="60270759"/>
    <n v="18529341"/>
    <n v="78800100"/>
    <n v="68700144"/>
    <n v="23743871"/>
    <n v="92444015"/>
    <n v="87.73"/>
    <n v="78.040000000000006"/>
    <n v="85.24"/>
  </r>
  <r>
    <x v="19"/>
    <x v="4"/>
    <x v="232"/>
    <n v="66961805"/>
    <n v="8815732"/>
    <n v="75777537"/>
    <n v="644024"/>
    <n v="65674"/>
    <n v="709698"/>
    <n v="62706846"/>
    <n v="20788694"/>
    <n v="83495540"/>
    <n v="70974153"/>
    <n v="26263661"/>
    <n v="97237814"/>
    <n v="88.35"/>
    <n v="79.150000000000006"/>
    <n v="85.87"/>
  </r>
  <r>
    <x v="19"/>
    <x v="5"/>
    <x v="233"/>
    <n v="67368670"/>
    <n v="10023468"/>
    <n v="77392138"/>
    <n v="640218"/>
    <n v="67900"/>
    <n v="708118"/>
    <n v="63343854"/>
    <n v="24276114"/>
    <n v="87619968"/>
    <n v="70415408"/>
    <n v="27883747"/>
    <n v="98299154"/>
    <n v="89.96"/>
    <n v="87.06"/>
    <n v="89.14"/>
  </r>
  <r>
    <x v="19"/>
    <x v="6"/>
    <x v="234"/>
    <n v="69432042"/>
    <n v="10943155"/>
    <n v="80375197"/>
    <n v="667889"/>
    <n v="71229"/>
    <n v="739118"/>
    <n v="65633746"/>
    <n v="26440533"/>
    <n v="92074279"/>
    <n v="74959377"/>
    <n v="29660776"/>
    <n v="104620153"/>
    <n v="87.56"/>
    <n v="89.14"/>
    <n v="88.01"/>
  </r>
  <r>
    <x v="19"/>
    <x v="7"/>
    <x v="235"/>
    <n v="66520067"/>
    <n v="10115929"/>
    <n v="76635996"/>
    <n v="657576"/>
    <n v="68544"/>
    <n v="726120"/>
    <n v="62934639"/>
    <n v="24979841"/>
    <n v="87914480"/>
    <n v="73836109"/>
    <n v="29246437"/>
    <n v="103082546"/>
    <n v="85.24"/>
    <n v="85.41"/>
    <n v="85.29"/>
  </r>
  <r>
    <x v="19"/>
    <x v="8"/>
    <x v="236"/>
    <n v="63139630"/>
    <n v="8287331"/>
    <n v="71426961"/>
    <n v="622299"/>
    <n v="57089"/>
    <n v="679388"/>
    <n v="58463970"/>
    <n v="21860088"/>
    <n v="80324058"/>
    <n v="68920247"/>
    <n v="26063870"/>
    <n v="94984116"/>
    <n v="84.83"/>
    <n v="83.87"/>
    <n v="84.57"/>
  </r>
  <r>
    <x v="19"/>
    <x v="9"/>
    <x v="237"/>
    <n v="67935181"/>
    <n v="8414518"/>
    <n v="76349699"/>
    <n v="639282"/>
    <n v="57765"/>
    <n v="697047"/>
    <n v="62656863"/>
    <n v="21457977"/>
    <n v="84114840"/>
    <n v="72264313"/>
    <n v="25834667"/>
    <n v="98098981"/>
    <n v="86.71"/>
    <n v="83.06"/>
    <n v="85.74"/>
  </r>
  <r>
    <x v="19"/>
    <x v="10"/>
    <x v="238"/>
    <n v="63680032"/>
    <n v="8216914"/>
    <n v="71896946"/>
    <n v="605075"/>
    <n v="59745"/>
    <n v="664820"/>
    <n v="59194297"/>
    <n v="19692450"/>
    <n v="78886747"/>
    <n v="70250775"/>
    <n v="24616723"/>
    <n v="94867498"/>
    <n v="84.26"/>
    <n v="80"/>
    <n v="83.15"/>
  </r>
  <r>
    <x v="19"/>
    <x v="11"/>
    <x v="239"/>
    <n v="62482296"/>
    <n v="9405384"/>
    <n v="71887680"/>
    <n v="596437"/>
    <n v="67511"/>
    <n v="663948"/>
    <n v="59724506"/>
    <n v="22595815"/>
    <n v="82320321"/>
    <n v="71301260"/>
    <n v="27343999"/>
    <n v="98645259"/>
    <n v="83.76"/>
    <n v="82.64"/>
    <n v="83.45"/>
  </r>
  <r>
    <x v="20"/>
    <x v="0"/>
    <x v="240"/>
    <n v="58284200"/>
    <n v="9066833"/>
    <n v="67351033"/>
    <n v="605944"/>
    <n v="66859"/>
    <n v="672803"/>
    <n v="55627743"/>
    <n v="21021245"/>
    <n v="76648988"/>
    <n v="72122699"/>
    <n v="26809510"/>
    <n v="98932209"/>
    <n v="77.13"/>
    <n v="78.41"/>
    <n v="77.48"/>
  </r>
  <r>
    <x v="20"/>
    <x v="1"/>
    <x v="241"/>
    <n v="56729998"/>
    <n v="8066893"/>
    <n v="64796891"/>
    <n v="567702"/>
    <n v="60643"/>
    <n v="628345"/>
    <n v="53329402"/>
    <n v="18254936"/>
    <n v="71584338"/>
    <n v="67037368"/>
    <n v="24211736"/>
    <n v="91249104"/>
    <n v="79.55"/>
    <n v="75.400000000000006"/>
    <n v="78.45"/>
  </r>
  <r>
    <x v="20"/>
    <x v="2"/>
    <x v="242"/>
    <n v="69708556"/>
    <n v="10094584"/>
    <n v="79803140"/>
    <n v="655836"/>
    <n v="71076"/>
    <n v="726912"/>
    <n v="65767207"/>
    <n v="23802743"/>
    <n v="89569950"/>
    <n v="78074142"/>
    <n v="28689319"/>
    <n v="106763461"/>
    <n v="84.24"/>
    <n v="82.97"/>
    <n v="83.9"/>
  </r>
  <r>
    <x v="20"/>
    <x v="3"/>
    <x v="243"/>
    <n v="67571574"/>
    <n v="10008645"/>
    <n v="77580219"/>
    <n v="636160"/>
    <n v="70078"/>
    <n v="706238"/>
    <n v="63426143"/>
    <n v="24708597"/>
    <n v="88134739"/>
    <n v="74335449"/>
    <n v="29988666"/>
    <n v="104324115"/>
    <n v="85.32"/>
    <n v="82.39"/>
    <n v="84.48"/>
  </r>
  <r>
    <x v="20"/>
    <x v="4"/>
    <x v="244"/>
    <n v="71423653"/>
    <n v="10358666"/>
    <n v="81782319"/>
    <n v="667331"/>
    <n v="71924"/>
    <n v="739255"/>
    <n v="66743565"/>
    <n v="26805432"/>
    <n v="93548998"/>
    <n v="77821407"/>
    <n v="31950687"/>
    <n v="109772094"/>
    <n v="85.77"/>
    <n v="83.9"/>
    <n v="85.22"/>
  </r>
  <r>
    <x v="20"/>
    <x v="5"/>
    <x v="245"/>
    <n v="72482621"/>
    <n v="11544505"/>
    <n v="84027126"/>
    <n v="661293"/>
    <n v="75279"/>
    <n v="736572"/>
    <n v="68789127"/>
    <n v="29883465"/>
    <n v="98672591"/>
    <n v="78058358"/>
    <n v="33410671"/>
    <n v="111469028"/>
    <n v="88.13"/>
    <n v="89.44"/>
    <n v="88.52"/>
  </r>
  <r>
    <x v="20"/>
    <x v="6"/>
    <x v="246"/>
    <n v="75378157"/>
    <n v="12432615"/>
    <n v="87810772"/>
    <n v="684939"/>
    <n v="79738"/>
    <n v="764677"/>
    <n v="72267904"/>
    <n v="31376000"/>
    <n v="103643904"/>
    <n v="81986010"/>
    <n v="35326191"/>
    <n v="117312202"/>
    <n v="88.15"/>
    <n v="88.82"/>
    <n v="88.35"/>
  </r>
  <r>
    <x v="20"/>
    <x v="7"/>
    <x v="247"/>
    <n v="71477988"/>
    <n v="11572149"/>
    <n v="83050137"/>
    <n v="691482"/>
    <n v="77137"/>
    <n v="768619"/>
    <n v="67933484"/>
    <n v="29938507"/>
    <n v="97871992"/>
    <n v="81997399"/>
    <n v="34908793"/>
    <n v="116906192"/>
    <n v="82.85"/>
    <n v="85.76"/>
    <n v="83.72"/>
  </r>
  <r>
    <x v="20"/>
    <x v="8"/>
    <x v="248"/>
    <n v="66858490"/>
    <n v="9392985"/>
    <n v="76251475"/>
    <n v="649308"/>
    <n v="64241"/>
    <n v="713549"/>
    <n v="61777546"/>
    <n v="26076318"/>
    <n v="87853864"/>
    <n v="75748336"/>
    <n v="31231710"/>
    <n v="106980046"/>
    <n v="81.56"/>
    <n v="83.49"/>
    <n v="8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7FA2D4-44F9-4825-9C52-75636392E3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C14" firstHeaderRow="0" firstDataRow="1" firstDataCol="1"/>
  <pivotFields count="21">
    <pivotField showAll="0"/>
    <pivotField showAll="0"/>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dataField="1" numFmtId="3" showAll="0"/>
    <pivotField dataField="1" numFmtId="3" showAll="0"/>
    <pivotField numFmtId="3" showAll="0">
      <items count="9">
        <item x="0"/>
        <item x="1"/>
        <item x="2"/>
        <item x="3"/>
        <item x="4"/>
        <item x="5"/>
        <item x="6"/>
        <item x="7"/>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items count="11">
        <item x="0"/>
        <item x="1"/>
        <item x="2"/>
        <item x="3"/>
        <item x="4"/>
        <item x="5"/>
        <item x="6"/>
        <item x="7"/>
        <item x="8"/>
        <item x="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Dom_Pax" fld="3" baseField="0" baseItem="0"/>
    <dataField name="Sum of Int_Pax" fld="4"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DD60F1-B165-4C77-9667-2DBA25A199F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7:C30" firstHeaderRow="0" firstDataRow="1" firstDataCol="1"/>
  <pivotFields count="21">
    <pivotField showAll="0"/>
    <pivotField showAll="0"/>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items count="9">
        <item x="0"/>
        <item x="1"/>
        <item x="2"/>
        <item x="3"/>
        <item x="4"/>
        <item x="5"/>
        <item x="6"/>
        <item x="7"/>
        <item t="default"/>
      </items>
    </pivotField>
    <pivotField dataField="1" numFmtId="3" showAll="0"/>
    <pivotField dataField="1"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items count="11">
        <item x="0"/>
        <item x="1"/>
        <item x="2"/>
        <item x="3"/>
        <item x="4"/>
        <item x="5"/>
        <item x="6"/>
        <item x="7"/>
        <item x="8"/>
        <item x="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Dom_Flt" fld="6" baseField="0" baseItem="0"/>
    <dataField name="Sum of Int_Flt" fld="7"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88790B-034F-42FF-8007-76A2E543799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te">
  <location ref="A1:C500" firstHeaderRow="0" firstDataRow="1" firstDataCol="1"/>
  <pivotFields count="21">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axis="axisRow"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dataField="1" numFmtId="3" showAll="0"/>
    <pivotField numFmtId="3" showAll="0"/>
    <pivotField numFmtId="3" showAll="0"/>
    <pivotField dataField="1" numFmtId="3"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2">
    <field x="2"/>
    <field x="0"/>
  </rowFields>
  <rowItems count="499">
    <i>
      <x/>
    </i>
    <i r="1">
      <x/>
    </i>
    <i>
      <x v="1"/>
    </i>
    <i r="1">
      <x/>
    </i>
    <i>
      <x v="2"/>
    </i>
    <i r="1">
      <x/>
    </i>
    <i>
      <x v="3"/>
    </i>
    <i r="1">
      <x/>
    </i>
    <i>
      <x v="4"/>
    </i>
    <i r="1">
      <x/>
    </i>
    <i>
      <x v="5"/>
    </i>
    <i r="1">
      <x/>
    </i>
    <i>
      <x v="6"/>
    </i>
    <i r="1">
      <x/>
    </i>
    <i>
      <x v="7"/>
    </i>
    <i r="1">
      <x/>
    </i>
    <i>
      <x v="8"/>
    </i>
    <i r="1">
      <x/>
    </i>
    <i>
      <x v="9"/>
    </i>
    <i r="1">
      <x/>
    </i>
    <i>
      <x v="10"/>
    </i>
    <i r="1">
      <x/>
    </i>
    <i>
      <x v="11"/>
    </i>
    <i r="1">
      <x/>
    </i>
    <i>
      <x v="12"/>
    </i>
    <i r="1">
      <x v="1"/>
    </i>
    <i>
      <x v="13"/>
    </i>
    <i r="1">
      <x v="1"/>
    </i>
    <i>
      <x v="14"/>
    </i>
    <i r="1">
      <x v="1"/>
    </i>
    <i>
      <x v="15"/>
    </i>
    <i r="1">
      <x v="1"/>
    </i>
    <i>
      <x v="16"/>
    </i>
    <i r="1">
      <x v="1"/>
    </i>
    <i>
      <x v="17"/>
    </i>
    <i r="1">
      <x v="1"/>
    </i>
    <i>
      <x v="18"/>
    </i>
    <i r="1">
      <x v="1"/>
    </i>
    <i>
      <x v="19"/>
    </i>
    <i r="1">
      <x v="1"/>
    </i>
    <i>
      <x v="20"/>
    </i>
    <i r="1">
      <x v="1"/>
    </i>
    <i>
      <x v="21"/>
    </i>
    <i r="1">
      <x v="1"/>
    </i>
    <i>
      <x v="22"/>
    </i>
    <i r="1">
      <x v="1"/>
    </i>
    <i>
      <x v="23"/>
    </i>
    <i r="1">
      <x v="1"/>
    </i>
    <i>
      <x v="24"/>
    </i>
    <i r="1">
      <x v="2"/>
    </i>
    <i>
      <x v="25"/>
    </i>
    <i r="1">
      <x v="2"/>
    </i>
    <i>
      <x v="26"/>
    </i>
    <i r="1">
      <x v="2"/>
    </i>
    <i>
      <x v="27"/>
    </i>
    <i r="1">
      <x v="2"/>
    </i>
    <i>
      <x v="28"/>
    </i>
    <i r="1">
      <x v="2"/>
    </i>
    <i>
      <x v="29"/>
    </i>
    <i r="1">
      <x v="2"/>
    </i>
    <i>
      <x v="30"/>
    </i>
    <i r="1">
      <x v="2"/>
    </i>
    <i>
      <x v="31"/>
    </i>
    <i r="1">
      <x v="2"/>
    </i>
    <i>
      <x v="32"/>
    </i>
    <i r="1">
      <x v="2"/>
    </i>
    <i>
      <x v="33"/>
    </i>
    <i r="1">
      <x v="2"/>
    </i>
    <i>
      <x v="34"/>
    </i>
    <i r="1">
      <x v="2"/>
    </i>
    <i>
      <x v="35"/>
    </i>
    <i r="1">
      <x v="2"/>
    </i>
    <i>
      <x v="36"/>
    </i>
    <i r="1">
      <x v="3"/>
    </i>
    <i>
      <x v="37"/>
    </i>
    <i r="1">
      <x v="3"/>
    </i>
    <i>
      <x v="38"/>
    </i>
    <i r="1">
      <x v="3"/>
    </i>
    <i>
      <x v="39"/>
    </i>
    <i r="1">
      <x v="3"/>
    </i>
    <i>
      <x v="40"/>
    </i>
    <i r="1">
      <x v="3"/>
    </i>
    <i>
      <x v="41"/>
    </i>
    <i r="1">
      <x v="3"/>
    </i>
    <i>
      <x v="42"/>
    </i>
    <i r="1">
      <x v="3"/>
    </i>
    <i>
      <x v="43"/>
    </i>
    <i r="1">
      <x v="3"/>
    </i>
    <i>
      <x v="44"/>
    </i>
    <i r="1">
      <x v="3"/>
    </i>
    <i>
      <x v="45"/>
    </i>
    <i r="1">
      <x v="3"/>
    </i>
    <i>
      <x v="46"/>
    </i>
    <i r="1">
      <x v="3"/>
    </i>
    <i>
      <x v="47"/>
    </i>
    <i r="1">
      <x v="3"/>
    </i>
    <i>
      <x v="48"/>
    </i>
    <i r="1">
      <x v="4"/>
    </i>
    <i>
      <x v="49"/>
    </i>
    <i r="1">
      <x v="4"/>
    </i>
    <i>
      <x v="50"/>
    </i>
    <i r="1">
      <x v="4"/>
    </i>
    <i>
      <x v="51"/>
    </i>
    <i r="1">
      <x v="4"/>
    </i>
    <i>
      <x v="52"/>
    </i>
    <i r="1">
      <x v="4"/>
    </i>
    <i>
      <x v="53"/>
    </i>
    <i r="1">
      <x v="4"/>
    </i>
    <i>
      <x v="54"/>
    </i>
    <i r="1">
      <x v="4"/>
    </i>
    <i>
      <x v="55"/>
    </i>
    <i r="1">
      <x v="4"/>
    </i>
    <i>
      <x v="56"/>
    </i>
    <i r="1">
      <x v="4"/>
    </i>
    <i>
      <x v="57"/>
    </i>
    <i r="1">
      <x v="4"/>
    </i>
    <i>
      <x v="58"/>
    </i>
    <i r="1">
      <x v="4"/>
    </i>
    <i>
      <x v="59"/>
    </i>
    <i r="1">
      <x v="4"/>
    </i>
    <i>
      <x v="60"/>
    </i>
    <i r="1">
      <x v="5"/>
    </i>
    <i>
      <x v="61"/>
    </i>
    <i r="1">
      <x v="5"/>
    </i>
    <i>
      <x v="62"/>
    </i>
    <i r="1">
      <x v="5"/>
    </i>
    <i>
      <x v="63"/>
    </i>
    <i r="1">
      <x v="5"/>
    </i>
    <i>
      <x v="64"/>
    </i>
    <i r="1">
      <x v="5"/>
    </i>
    <i>
      <x v="65"/>
    </i>
    <i r="1">
      <x v="5"/>
    </i>
    <i>
      <x v="66"/>
    </i>
    <i r="1">
      <x v="5"/>
    </i>
    <i>
      <x v="67"/>
    </i>
    <i r="1">
      <x v="5"/>
    </i>
    <i>
      <x v="68"/>
    </i>
    <i r="1">
      <x v="5"/>
    </i>
    <i>
      <x v="69"/>
    </i>
    <i r="1">
      <x v="5"/>
    </i>
    <i>
      <x v="70"/>
    </i>
    <i r="1">
      <x v="5"/>
    </i>
    <i>
      <x v="71"/>
    </i>
    <i r="1">
      <x v="5"/>
    </i>
    <i>
      <x v="72"/>
    </i>
    <i r="1">
      <x v="6"/>
    </i>
    <i>
      <x v="73"/>
    </i>
    <i r="1">
      <x v="6"/>
    </i>
    <i>
      <x v="74"/>
    </i>
    <i r="1">
      <x v="6"/>
    </i>
    <i>
      <x v="75"/>
    </i>
    <i r="1">
      <x v="6"/>
    </i>
    <i>
      <x v="76"/>
    </i>
    <i r="1">
      <x v="6"/>
    </i>
    <i>
      <x v="77"/>
    </i>
    <i r="1">
      <x v="6"/>
    </i>
    <i>
      <x v="78"/>
    </i>
    <i r="1">
      <x v="6"/>
    </i>
    <i>
      <x v="79"/>
    </i>
    <i r="1">
      <x v="6"/>
    </i>
    <i>
      <x v="80"/>
    </i>
    <i r="1">
      <x v="6"/>
    </i>
    <i>
      <x v="81"/>
    </i>
    <i r="1">
      <x v="6"/>
    </i>
    <i>
      <x v="82"/>
    </i>
    <i r="1">
      <x v="6"/>
    </i>
    <i>
      <x v="83"/>
    </i>
    <i r="1">
      <x v="6"/>
    </i>
    <i>
      <x v="84"/>
    </i>
    <i r="1">
      <x v="7"/>
    </i>
    <i>
      <x v="85"/>
    </i>
    <i r="1">
      <x v="7"/>
    </i>
    <i>
      <x v="86"/>
    </i>
    <i r="1">
      <x v="7"/>
    </i>
    <i>
      <x v="87"/>
    </i>
    <i r="1">
      <x v="7"/>
    </i>
    <i>
      <x v="88"/>
    </i>
    <i r="1">
      <x v="7"/>
    </i>
    <i>
      <x v="89"/>
    </i>
    <i r="1">
      <x v="7"/>
    </i>
    <i>
      <x v="90"/>
    </i>
    <i r="1">
      <x v="7"/>
    </i>
    <i>
      <x v="91"/>
    </i>
    <i r="1">
      <x v="7"/>
    </i>
    <i>
      <x v="92"/>
    </i>
    <i r="1">
      <x v="7"/>
    </i>
    <i>
      <x v="93"/>
    </i>
    <i r="1">
      <x v="7"/>
    </i>
    <i>
      <x v="94"/>
    </i>
    <i r="1">
      <x v="7"/>
    </i>
    <i>
      <x v="95"/>
    </i>
    <i r="1">
      <x v="7"/>
    </i>
    <i>
      <x v="96"/>
    </i>
    <i r="1">
      <x v="8"/>
    </i>
    <i>
      <x v="97"/>
    </i>
    <i r="1">
      <x v="8"/>
    </i>
    <i>
      <x v="98"/>
    </i>
    <i r="1">
      <x v="8"/>
    </i>
    <i>
      <x v="99"/>
    </i>
    <i r="1">
      <x v="8"/>
    </i>
    <i>
      <x v="100"/>
    </i>
    <i r="1">
      <x v="8"/>
    </i>
    <i>
      <x v="101"/>
    </i>
    <i r="1">
      <x v="8"/>
    </i>
    <i>
      <x v="102"/>
    </i>
    <i r="1">
      <x v="8"/>
    </i>
    <i>
      <x v="103"/>
    </i>
    <i r="1">
      <x v="8"/>
    </i>
    <i>
      <x v="104"/>
    </i>
    <i r="1">
      <x v="8"/>
    </i>
    <i>
      <x v="105"/>
    </i>
    <i r="1">
      <x v="8"/>
    </i>
    <i>
      <x v="106"/>
    </i>
    <i r="1">
      <x v="8"/>
    </i>
    <i>
      <x v="107"/>
    </i>
    <i r="1">
      <x v="8"/>
    </i>
    <i>
      <x v="108"/>
    </i>
    <i r="1">
      <x v="9"/>
    </i>
    <i>
      <x v="109"/>
    </i>
    <i r="1">
      <x v="9"/>
    </i>
    <i>
      <x v="110"/>
    </i>
    <i r="1">
      <x v="9"/>
    </i>
    <i>
      <x v="111"/>
    </i>
    <i r="1">
      <x v="9"/>
    </i>
    <i>
      <x v="112"/>
    </i>
    <i r="1">
      <x v="9"/>
    </i>
    <i>
      <x v="113"/>
    </i>
    <i r="1">
      <x v="9"/>
    </i>
    <i>
      <x v="114"/>
    </i>
    <i r="1">
      <x v="9"/>
    </i>
    <i>
      <x v="115"/>
    </i>
    <i r="1">
      <x v="9"/>
    </i>
    <i>
      <x v="116"/>
    </i>
    <i r="1">
      <x v="9"/>
    </i>
    <i>
      <x v="117"/>
    </i>
    <i r="1">
      <x v="9"/>
    </i>
    <i>
      <x v="118"/>
    </i>
    <i r="1">
      <x v="9"/>
    </i>
    <i>
      <x v="119"/>
    </i>
    <i r="1">
      <x v="9"/>
    </i>
    <i>
      <x v="120"/>
    </i>
    <i r="1">
      <x v="10"/>
    </i>
    <i>
      <x v="121"/>
    </i>
    <i r="1">
      <x v="10"/>
    </i>
    <i>
      <x v="122"/>
    </i>
    <i r="1">
      <x v="10"/>
    </i>
    <i>
      <x v="123"/>
    </i>
    <i r="1">
      <x v="10"/>
    </i>
    <i>
      <x v="124"/>
    </i>
    <i r="1">
      <x v="10"/>
    </i>
    <i>
      <x v="125"/>
    </i>
    <i r="1">
      <x v="10"/>
    </i>
    <i>
      <x v="126"/>
    </i>
    <i r="1">
      <x v="10"/>
    </i>
    <i>
      <x v="127"/>
    </i>
    <i r="1">
      <x v="10"/>
    </i>
    <i>
      <x v="128"/>
    </i>
    <i r="1">
      <x v="10"/>
    </i>
    <i>
      <x v="129"/>
    </i>
    <i r="1">
      <x v="10"/>
    </i>
    <i>
      <x v="130"/>
    </i>
    <i r="1">
      <x v="10"/>
    </i>
    <i>
      <x v="131"/>
    </i>
    <i r="1">
      <x v="10"/>
    </i>
    <i>
      <x v="132"/>
    </i>
    <i r="1">
      <x v="11"/>
    </i>
    <i>
      <x v="133"/>
    </i>
    <i r="1">
      <x v="11"/>
    </i>
    <i>
      <x v="134"/>
    </i>
    <i r="1">
      <x v="11"/>
    </i>
    <i>
      <x v="135"/>
    </i>
    <i r="1">
      <x v="11"/>
    </i>
    <i>
      <x v="136"/>
    </i>
    <i r="1">
      <x v="11"/>
    </i>
    <i>
      <x v="137"/>
    </i>
    <i r="1">
      <x v="11"/>
    </i>
    <i>
      <x v="138"/>
    </i>
    <i r="1">
      <x v="11"/>
    </i>
    <i>
      <x v="139"/>
    </i>
    <i r="1">
      <x v="11"/>
    </i>
    <i>
      <x v="140"/>
    </i>
    <i r="1">
      <x v="11"/>
    </i>
    <i>
      <x v="141"/>
    </i>
    <i r="1">
      <x v="11"/>
    </i>
    <i>
      <x v="142"/>
    </i>
    <i r="1">
      <x v="11"/>
    </i>
    <i>
      <x v="143"/>
    </i>
    <i r="1">
      <x v="11"/>
    </i>
    <i>
      <x v="144"/>
    </i>
    <i r="1">
      <x v="12"/>
    </i>
    <i>
      <x v="145"/>
    </i>
    <i r="1">
      <x v="12"/>
    </i>
    <i>
      <x v="146"/>
    </i>
    <i r="1">
      <x v="12"/>
    </i>
    <i>
      <x v="147"/>
    </i>
    <i r="1">
      <x v="12"/>
    </i>
    <i>
      <x v="148"/>
    </i>
    <i r="1">
      <x v="12"/>
    </i>
    <i>
      <x v="149"/>
    </i>
    <i r="1">
      <x v="12"/>
    </i>
    <i>
      <x v="150"/>
    </i>
    <i r="1">
      <x v="12"/>
    </i>
    <i>
      <x v="151"/>
    </i>
    <i r="1">
      <x v="12"/>
    </i>
    <i>
      <x v="152"/>
    </i>
    <i r="1">
      <x v="12"/>
    </i>
    <i>
      <x v="153"/>
    </i>
    <i r="1">
      <x v="12"/>
    </i>
    <i>
      <x v="154"/>
    </i>
    <i r="1">
      <x v="12"/>
    </i>
    <i>
      <x v="155"/>
    </i>
    <i r="1">
      <x v="12"/>
    </i>
    <i>
      <x v="156"/>
    </i>
    <i r="1">
      <x v="13"/>
    </i>
    <i>
      <x v="157"/>
    </i>
    <i r="1">
      <x v="13"/>
    </i>
    <i>
      <x v="158"/>
    </i>
    <i r="1">
      <x v="13"/>
    </i>
    <i>
      <x v="159"/>
    </i>
    <i r="1">
      <x v="13"/>
    </i>
    <i>
      <x v="160"/>
    </i>
    <i r="1">
      <x v="13"/>
    </i>
    <i>
      <x v="161"/>
    </i>
    <i r="1">
      <x v="13"/>
    </i>
    <i>
      <x v="162"/>
    </i>
    <i r="1">
      <x v="13"/>
    </i>
    <i>
      <x v="163"/>
    </i>
    <i r="1">
      <x v="13"/>
    </i>
    <i>
      <x v="164"/>
    </i>
    <i r="1">
      <x v="13"/>
    </i>
    <i>
      <x v="165"/>
    </i>
    <i r="1">
      <x v="13"/>
    </i>
    <i>
      <x v="166"/>
    </i>
    <i r="1">
      <x v="13"/>
    </i>
    <i>
      <x v="167"/>
    </i>
    <i r="1">
      <x v="13"/>
    </i>
    <i>
      <x v="168"/>
    </i>
    <i r="1">
      <x v="14"/>
    </i>
    <i>
      <x v="169"/>
    </i>
    <i r="1">
      <x v="14"/>
    </i>
    <i>
      <x v="170"/>
    </i>
    <i r="1">
      <x v="14"/>
    </i>
    <i>
      <x v="171"/>
    </i>
    <i r="1">
      <x v="14"/>
    </i>
    <i>
      <x v="172"/>
    </i>
    <i r="1">
      <x v="14"/>
    </i>
    <i>
      <x v="173"/>
    </i>
    <i r="1">
      <x v="14"/>
    </i>
    <i>
      <x v="174"/>
    </i>
    <i r="1">
      <x v="14"/>
    </i>
    <i>
      <x v="175"/>
    </i>
    <i r="1">
      <x v="14"/>
    </i>
    <i>
      <x v="176"/>
    </i>
    <i r="1">
      <x v="14"/>
    </i>
    <i>
      <x v="177"/>
    </i>
    <i r="1">
      <x v="14"/>
    </i>
    <i>
      <x v="178"/>
    </i>
    <i r="1">
      <x v="14"/>
    </i>
    <i>
      <x v="179"/>
    </i>
    <i r="1">
      <x v="14"/>
    </i>
    <i>
      <x v="180"/>
    </i>
    <i r="1">
      <x v="15"/>
    </i>
    <i>
      <x v="181"/>
    </i>
    <i r="1">
      <x v="15"/>
    </i>
    <i>
      <x v="182"/>
    </i>
    <i r="1">
      <x v="15"/>
    </i>
    <i>
      <x v="183"/>
    </i>
    <i r="1">
      <x v="15"/>
    </i>
    <i>
      <x v="184"/>
    </i>
    <i r="1">
      <x v="15"/>
    </i>
    <i>
      <x v="185"/>
    </i>
    <i r="1">
      <x v="15"/>
    </i>
    <i>
      <x v="186"/>
    </i>
    <i r="1">
      <x v="15"/>
    </i>
    <i>
      <x v="187"/>
    </i>
    <i r="1">
      <x v="15"/>
    </i>
    <i>
      <x v="188"/>
    </i>
    <i r="1">
      <x v="15"/>
    </i>
    <i>
      <x v="189"/>
    </i>
    <i r="1">
      <x v="15"/>
    </i>
    <i>
      <x v="190"/>
    </i>
    <i r="1">
      <x v="15"/>
    </i>
    <i>
      <x v="191"/>
    </i>
    <i r="1">
      <x v="15"/>
    </i>
    <i>
      <x v="192"/>
    </i>
    <i r="1">
      <x v="16"/>
    </i>
    <i>
      <x v="193"/>
    </i>
    <i r="1">
      <x v="16"/>
    </i>
    <i>
      <x v="194"/>
    </i>
    <i r="1">
      <x v="16"/>
    </i>
    <i>
      <x v="195"/>
    </i>
    <i r="1">
      <x v="16"/>
    </i>
    <i>
      <x v="196"/>
    </i>
    <i r="1">
      <x v="16"/>
    </i>
    <i>
      <x v="197"/>
    </i>
    <i r="1">
      <x v="16"/>
    </i>
    <i>
      <x v="198"/>
    </i>
    <i r="1">
      <x v="16"/>
    </i>
    <i>
      <x v="199"/>
    </i>
    <i r="1">
      <x v="16"/>
    </i>
    <i>
      <x v="200"/>
    </i>
    <i r="1">
      <x v="16"/>
    </i>
    <i>
      <x v="201"/>
    </i>
    <i r="1">
      <x v="16"/>
    </i>
    <i>
      <x v="202"/>
    </i>
    <i r="1">
      <x v="16"/>
    </i>
    <i>
      <x v="203"/>
    </i>
    <i r="1">
      <x v="16"/>
    </i>
    <i>
      <x v="204"/>
    </i>
    <i r="1">
      <x v="17"/>
    </i>
    <i>
      <x v="205"/>
    </i>
    <i r="1">
      <x v="17"/>
    </i>
    <i>
      <x v="206"/>
    </i>
    <i r="1">
      <x v="17"/>
    </i>
    <i>
      <x v="207"/>
    </i>
    <i r="1">
      <x v="17"/>
    </i>
    <i>
      <x v="208"/>
    </i>
    <i r="1">
      <x v="17"/>
    </i>
    <i>
      <x v="209"/>
    </i>
    <i r="1">
      <x v="17"/>
    </i>
    <i>
      <x v="210"/>
    </i>
    <i r="1">
      <x v="17"/>
    </i>
    <i>
      <x v="211"/>
    </i>
    <i r="1">
      <x v="17"/>
    </i>
    <i>
      <x v="212"/>
    </i>
    <i r="1">
      <x v="17"/>
    </i>
    <i>
      <x v="213"/>
    </i>
    <i r="1">
      <x v="17"/>
    </i>
    <i>
      <x v="214"/>
    </i>
    <i r="1">
      <x v="17"/>
    </i>
    <i>
      <x v="215"/>
    </i>
    <i r="1">
      <x v="17"/>
    </i>
    <i>
      <x v="216"/>
    </i>
    <i r="1">
      <x v="18"/>
    </i>
    <i>
      <x v="217"/>
    </i>
    <i r="1">
      <x v="18"/>
    </i>
    <i>
      <x v="218"/>
    </i>
    <i r="1">
      <x v="18"/>
    </i>
    <i>
      <x v="219"/>
    </i>
    <i r="1">
      <x v="18"/>
    </i>
    <i>
      <x v="220"/>
    </i>
    <i r="1">
      <x v="18"/>
    </i>
    <i>
      <x v="221"/>
    </i>
    <i r="1">
      <x v="18"/>
    </i>
    <i>
      <x v="222"/>
    </i>
    <i r="1">
      <x v="18"/>
    </i>
    <i>
      <x v="223"/>
    </i>
    <i r="1">
      <x v="18"/>
    </i>
    <i>
      <x v="224"/>
    </i>
    <i r="1">
      <x v="18"/>
    </i>
    <i>
      <x v="225"/>
    </i>
    <i r="1">
      <x v="18"/>
    </i>
    <i>
      <x v="226"/>
    </i>
    <i r="1">
      <x v="18"/>
    </i>
    <i>
      <x v="227"/>
    </i>
    <i r="1">
      <x v="18"/>
    </i>
    <i>
      <x v="228"/>
    </i>
    <i r="1">
      <x v="19"/>
    </i>
    <i>
      <x v="229"/>
    </i>
    <i r="1">
      <x v="19"/>
    </i>
    <i>
      <x v="230"/>
    </i>
    <i r="1">
      <x v="19"/>
    </i>
    <i>
      <x v="231"/>
    </i>
    <i r="1">
      <x v="19"/>
    </i>
    <i>
      <x v="232"/>
    </i>
    <i r="1">
      <x v="19"/>
    </i>
    <i>
      <x v="233"/>
    </i>
    <i r="1">
      <x v="19"/>
    </i>
    <i>
      <x v="234"/>
    </i>
    <i r="1">
      <x v="19"/>
    </i>
    <i>
      <x v="235"/>
    </i>
    <i r="1">
      <x v="19"/>
    </i>
    <i>
      <x v="236"/>
    </i>
    <i r="1">
      <x v="19"/>
    </i>
    <i>
      <x v="237"/>
    </i>
    <i r="1">
      <x v="19"/>
    </i>
    <i>
      <x v="238"/>
    </i>
    <i r="1">
      <x v="19"/>
    </i>
    <i>
      <x v="239"/>
    </i>
    <i r="1">
      <x v="19"/>
    </i>
    <i>
      <x v="240"/>
    </i>
    <i r="1">
      <x v="20"/>
    </i>
    <i>
      <x v="241"/>
    </i>
    <i r="1">
      <x v="20"/>
    </i>
    <i>
      <x v="242"/>
    </i>
    <i r="1">
      <x v="20"/>
    </i>
    <i>
      <x v="243"/>
    </i>
    <i r="1">
      <x v="20"/>
    </i>
    <i>
      <x v="244"/>
    </i>
    <i r="1">
      <x v="20"/>
    </i>
    <i>
      <x v="245"/>
    </i>
    <i r="1">
      <x v="20"/>
    </i>
    <i>
      <x v="246"/>
    </i>
    <i r="1">
      <x v="20"/>
    </i>
    <i>
      <x v="247"/>
    </i>
    <i r="1">
      <x v="20"/>
    </i>
    <i>
      <x v="248"/>
    </i>
    <i r="1">
      <x v="20"/>
    </i>
    <i t="grand">
      <x/>
    </i>
  </rowItems>
  <colFields count="1">
    <field x="-2"/>
  </colFields>
  <colItems count="2">
    <i>
      <x/>
    </i>
    <i i="1">
      <x v="1"/>
    </i>
  </colItems>
  <dataFields count="2">
    <dataField name="Sum of RPM" fld="11" baseField="0" baseItem="0"/>
    <dataField name="Sum of ASM" fld="14" baseField="0" baseItem="0"/>
  </dataFields>
  <chartFormats count="2">
    <chartFormat chart="5"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2BA537-8638-41DA-A58C-B703342B4651}" name="PivotA"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7" firstHeaderRow="1" firstDataRow="1" firstDataCol="1"/>
  <pivotFields count="21">
    <pivotField showAll="0"/>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sortType="descending">
      <items count="9">
        <item x="6"/>
        <item x="5"/>
        <item x="4"/>
        <item x="3"/>
        <item x="1"/>
        <item x="2"/>
        <item x="7"/>
        <item x="0"/>
        <item t="default"/>
      </items>
    </pivotField>
    <pivotField numFmtId="3" showAll="0"/>
    <pivotField numFmtId="3" showAll="0"/>
    <pivotField dataField="1" numFmtId="3" showAll="0"/>
    <pivotField numFmtId="3" showAll="0"/>
    <pivotField numFmtId="3" showAll="0"/>
    <pivotField numFmtId="3" showAll="0"/>
    <pivotField numFmtId="3" showAll="0"/>
    <pivotField numFmtId="3" showAll="0"/>
    <pivotField numFmtId="3" showAll="0"/>
    <pivotField showAll="0"/>
    <pivotField showAll="0"/>
    <pivotField showAll="0">
      <items count="11">
        <item x="0"/>
        <item x="1"/>
        <item x="2"/>
        <item x="3"/>
        <item x="4"/>
        <item x="5"/>
        <item x="6"/>
        <item x="7"/>
        <item x="8"/>
        <item x="9"/>
        <item t="default"/>
      </items>
    </pivotField>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9"/>
  </rowFields>
  <rowItems count="4">
    <i>
      <x v="1"/>
    </i>
    <i>
      <x v="2"/>
    </i>
    <i>
      <x v="3"/>
    </i>
    <i>
      <x v="4"/>
    </i>
  </rowItems>
  <colItems count="1">
    <i/>
  </colItems>
  <dataFields count="1">
    <dataField name="Average of Flt" fld="8" subtotal="average" baseField="19"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6ABDB2-3607-4F58-9652-CD2E0D106208}" name="PivotB"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25" firstHeaderRow="0" firstDataRow="1" firstDataCol="1"/>
  <pivotFields count="21">
    <pivotField showAll="0">
      <items count="22">
        <item x="0"/>
        <item x="1"/>
        <item x="2"/>
        <item x="3"/>
        <item x="4"/>
        <item x="5"/>
        <item x="6"/>
        <item x="7"/>
        <item x="8"/>
        <item x="9"/>
        <item x="10"/>
        <item x="11"/>
        <item x="12"/>
        <item x="13"/>
        <item x="14"/>
        <item x="15"/>
        <item x="16"/>
        <item x="17"/>
        <item x="18"/>
        <item x="19"/>
        <item x="20"/>
        <item t="default"/>
      </items>
    </pivotField>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sortType="descending">
      <items count="9">
        <item x="6"/>
        <item x="5"/>
        <item x="4"/>
        <item x="3"/>
        <item x="1"/>
        <item x="2"/>
        <item x="7"/>
        <item x="0"/>
        <item t="default"/>
      </items>
    </pivotField>
    <pivotField numFmtId="3" showAll="0"/>
    <pivotField numFmtId="3" showAll="0"/>
    <pivotField numFmtId="3" showAll="0"/>
    <pivotField dataField="1" numFmtId="3" showAll="0"/>
    <pivotField dataField="1" numFmtId="3" showAll="0"/>
    <pivotField dataField="1" numFmtId="3" showAll="0"/>
    <pivotField numFmtId="3" showAll="0"/>
    <pivotField numFmtId="3" showAll="0"/>
    <pivotField numFmtId="3" showAll="0"/>
    <pivotField showAll="0"/>
    <pivotField showAll="0"/>
    <pivotField showAll="0">
      <items count="11">
        <item x="0"/>
        <item x="1"/>
        <item x="2"/>
        <item x="3"/>
        <item x="4"/>
        <item x="5"/>
        <item x="6"/>
        <item x="7"/>
        <item x="8"/>
        <item x="9"/>
        <item t="default"/>
      </items>
    </pivotField>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20"/>
  </rowFields>
  <rowItems count="22">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dataFields count="3">
    <dataField name="Average of Int_RPM" fld="10" subtotal="average" baseField="20" baseItem="1"/>
    <dataField name="Average of Dom_RPM" fld="9" subtotal="average" baseField="20" baseItem="1"/>
    <dataField name="Average of RPM" fld="11" subtotal="average" baseField="2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FCF445-0679-4603-ACE9-E66CBE4326D3}" name="PivotC"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11" firstHeaderRow="0" firstDataRow="1" firstDataCol="1"/>
  <pivotFields count="21">
    <pivotField showAll="0"/>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sortType="descending">
      <items count="9">
        <item x="6"/>
        <item x="5"/>
        <item x="4"/>
        <item x="3"/>
        <item x="1"/>
        <item x="2"/>
        <item x="7"/>
        <item x="0"/>
        <item t="default"/>
      </items>
    </pivotField>
    <pivotField numFmtId="3" showAll="0"/>
    <pivotField numFmtId="3" showAll="0"/>
    <pivotField numFmtId="3" showAll="0"/>
    <pivotField numFmtId="3" showAll="0"/>
    <pivotField numFmtId="3" showAll="0"/>
    <pivotField numFmtId="3" showAll="0"/>
    <pivotField dataField="1" numFmtId="3" showAll="0"/>
    <pivotField dataField="1" numFmtId="3" showAll="0"/>
    <pivotField numFmtId="3" showAll="0"/>
    <pivotField showAll="0"/>
    <pivotField showAll="0"/>
    <pivotField axis="axisRow" showAll="0">
      <items count="11">
        <item x="0"/>
        <item x="1"/>
        <item x="2"/>
        <item x="3"/>
        <item x="4"/>
        <item x="5"/>
        <item x="6"/>
        <item x="7"/>
        <item x="8"/>
        <item x="9"/>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7"/>
  </rowFields>
  <rowItems count="8">
    <i>
      <x v="1"/>
    </i>
    <i>
      <x v="3"/>
    </i>
    <i>
      <x v="4"/>
    </i>
    <i>
      <x v="5"/>
    </i>
    <i>
      <x v="6"/>
    </i>
    <i>
      <x v="7"/>
    </i>
    <i>
      <x v="8"/>
    </i>
    <i t="grand">
      <x/>
    </i>
  </rowItems>
  <colFields count="1">
    <field x="-2"/>
  </colFields>
  <colItems count="2">
    <i>
      <x/>
    </i>
    <i i="1">
      <x v="1"/>
    </i>
  </colItems>
  <dataFields count="2">
    <dataField name="Average of Dom_ASM" fld="12" subtotal="average" baseField="17" baseItem="1"/>
    <dataField name="Average of Int_ASM" fld="13" subtotal="average" baseField="1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44155-CC26-422B-812C-AD3A7DE1AE88}" name="Pivot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5" firstHeaderRow="1" firstDataRow="1" firstDataCol="1"/>
  <pivotFields count="21">
    <pivotField showAll="0">
      <items count="22">
        <item x="0"/>
        <item x="1"/>
        <item x="2"/>
        <item x="3"/>
        <item x="4"/>
        <item x="5"/>
        <item x="6"/>
        <item x="7"/>
        <item x="8"/>
        <item x="9"/>
        <item x="10"/>
        <item x="11"/>
        <item x="12"/>
        <item x="13"/>
        <item x="14"/>
        <item x="15"/>
        <item x="16"/>
        <item x="17"/>
        <item x="18"/>
        <item x="19"/>
        <item x="20"/>
        <item t="default"/>
      </items>
    </pivotField>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dataField="1" numFmtId="3" showAll="0" sortType="descending">
      <items count="9">
        <item x="6"/>
        <item x="5"/>
        <item x="4"/>
        <item x="3"/>
        <item x="1"/>
        <item x="2"/>
        <item x="7"/>
        <item x="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items count="11">
        <item x="0"/>
        <item x="1"/>
        <item x="2"/>
        <item x="3"/>
        <item x="4"/>
        <item x="5"/>
        <item x="6"/>
        <item x="7"/>
        <item x="8"/>
        <item x="9"/>
        <item t="default"/>
      </items>
    </pivotField>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2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Pax" fld="5"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9C532A-623A-4C5C-BDEF-0F8A7FC47374}" name="Pivo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6" firstHeaderRow="1" firstDataRow="1" firstDataCol="1"/>
  <pivotFields count="21">
    <pivotField showAll="0"/>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sortType="descending">
      <items count="9">
        <item x="6"/>
        <item x="5"/>
        <item x="4"/>
        <item x="3"/>
        <item x="1"/>
        <item x="2"/>
        <item x="7"/>
        <item x="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showAll="0"/>
    <pivotField showAll="0"/>
    <pivotField showAll="0">
      <items count="11">
        <item x="0"/>
        <item x="1"/>
        <item x="2"/>
        <item x="3"/>
        <item x="4"/>
        <item x="5"/>
        <item x="6"/>
        <item x="7"/>
        <item x="8"/>
        <item x="9"/>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8"/>
  </rowFields>
  <rowItems count="13">
    <i>
      <x v="1"/>
    </i>
    <i>
      <x v="2"/>
    </i>
    <i>
      <x v="3"/>
    </i>
    <i>
      <x v="4"/>
    </i>
    <i>
      <x v="5"/>
    </i>
    <i>
      <x v="6"/>
    </i>
    <i>
      <x v="7"/>
    </i>
    <i>
      <x v="8"/>
    </i>
    <i>
      <x v="9"/>
    </i>
    <i>
      <x v="10"/>
    </i>
    <i>
      <x v="11"/>
    </i>
    <i>
      <x v="12"/>
    </i>
    <i t="grand">
      <x/>
    </i>
  </rowItems>
  <colItems count="1">
    <i/>
  </colItems>
  <dataFields count="1">
    <dataField name="Average of Dom_LF" fld="15" subtotal="average" baseField="1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9D9874-3E3F-4EDC-B0E6-8C7EFBD4D198}" name="PivotF"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6" firstHeaderRow="1" firstDataRow="1" firstDataCol="1"/>
  <pivotFields count="21">
    <pivotField showAll="0"/>
    <pivotField showAll="0">
      <items count="13">
        <item x="0"/>
        <item x="1"/>
        <item x="2"/>
        <item x="3"/>
        <item h="1" x="4"/>
        <item x="5"/>
        <item x="6"/>
        <item x="7"/>
        <item x="8"/>
        <item x="9"/>
        <item x="10"/>
        <item x="11"/>
        <item t="default"/>
      </items>
    </pivotField>
    <pivotField numFmtId="14"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umFmtId="3" showAll="0"/>
    <pivotField numFmtId="3" showAll="0"/>
    <pivotField numFmtId="3" showAll="0" sortType="descending">
      <items count="9">
        <item x="6"/>
        <item x="5"/>
        <item x="4"/>
        <item x="3"/>
        <item x="1"/>
        <item x="2"/>
        <item x="7"/>
        <item x="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dataField="1" showAll="0"/>
    <pivotField showAll="0">
      <items count="11">
        <item x="0"/>
        <item x="1"/>
        <item x="2"/>
        <item x="3"/>
        <item x="4"/>
        <item x="5"/>
        <item x="6"/>
        <item x="7"/>
        <item x="8"/>
        <item x="9"/>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8"/>
  </rowFields>
  <rowItems count="13">
    <i>
      <x v="1"/>
    </i>
    <i>
      <x v="2"/>
    </i>
    <i>
      <x v="3"/>
    </i>
    <i>
      <x v="4"/>
    </i>
    <i>
      <x v="5"/>
    </i>
    <i>
      <x v="6"/>
    </i>
    <i>
      <x v="7"/>
    </i>
    <i>
      <x v="8"/>
    </i>
    <i>
      <x v="9"/>
    </i>
    <i>
      <x v="10"/>
    </i>
    <i>
      <x v="11"/>
    </i>
    <i>
      <x v="12"/>
    </i>
    <i t="grand">
      <x/>
    </i>
  </rowItems>
  <colItems count="1">
    <i/>
  </colItems>
  <dataFields count="1">
    <dataField name="Average of Int_LF" fld="16" subtotal="average" baseField="1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C93A9763-D921-4ACF-BC99-5C7FAD513C00}" sourceName="Months (Date)">
  <pivotTables>
    <pivotTable tabId="12" name="PivotA"/>
    <pivotTable tabId="16" name="PivotB"/>
    <pivotTable tabId="18" name="PivotC"/>
    <pivotTable tabId="13" name="PivotD"/>
    <pivotTable tabId="14" name="PivotE"/>
    <pivotTable tabId="15" name="PivotF"/>
  </pivotTables>
  <data>
    <tabular pivotCacheId="47118717">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35848737-2A63-4733-A622-4EC95A2F84F5}" sourceName="Years (Date)">
  <pivotTables>
    <pivotTable tabId="12" name="PivotA"/>
    <pivotTable tabId="16" name="PivotB"/>
    <pivotTable tabId="18" name="PivotC"/>
    <pivotTable tabId="13" name="PivotD"/>
    <pivotTable tabId="14" name="PivotE"/>
    <pivotTable tabId="15" name="PivotF"/>
  </pivotTables>
  <data>
    <tabular pivotCacheId="47118717">
      <items count="23">
        <i x="1" s="1"/>
        <i x="2" s="1"/>
        <i x="3" s="1"/>
        <i x="4" s="1"/>
        <i x="5" s="1"/>
        <i x="6" s="1"/>
        <i x="7" s="1"/>
        <i x="8" s="1"/>
        <i x="9" s="1"/>
        <i x="10" s="1"/>
        <i x="11" s="1"/>
        <i x="12" s="1"/>
        <i x="13" s="1"/>
        <i x="14" s="1"/>
        <i x="15" s="1"/>
        <i x="16" s="1"/>
        <i x="17" s="1"/>
        <i x="18" s="1"/>
        <i x="19" s="1"/>
        <i x="20" s="1"/>
        <i x="21" s="1"/>
        <i x="0" s="1" nd="1"/>
        <i x="2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 xr10:uid="{7D15B5BD-90AE-4726-A09B-52C4E3885EA9}" cache="Slicer_Months__Date" caption="Months " columnCount="2" style="Slicer Style 1" rowHeight="187200"/>
  <slicer name="Years " xr10:uid="{F17A19DE-293F-48B5-BC1F-B3EAC9B9EF47}" cache="Slicer_Years__Date" caption="Years " columnCount="4" style="Slicer Style 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47A51F-922D-4F3A-866E-862BE9F7BCA6}" name="Table3" displayName="Table3" ref="A36:E336" totalsRowShown="0" headerRowDxfId="15" dataDxfId="14">
  <autoFilter ref="A36:E336" xr:uid="{3B47A51F-922D-4F3A-866E-862BE9F7BCA6}"/>
  <tableColumns count="5">
    <tableColumn id="1" xr3:uid="{76465AF9-511E-4922-8A46-8F604FEAB44E}" name="Date" dataDxfId="13"/>
    <tableColumn id="2" xr3:uid="{1A235F70-80EA-40AF-B0A2-A273AAF3E48E}" name="RPM" dataDxfId="12"/>
    <tableColumn id="3" xr3:uid="{7E24F135-A5C5-44E3-9E21-1E588FE8F3EB}" name="Forecast(RPM)" dataDxfId="11">
      <calculatedColumnFormula>_xlfn.FORECAST.ETS(A37,$B$37:$B$285,$A$37:$A$285,4,1)</calculatedColumnFormula>
    </tableColumn>
    <tableColumn id="4" xr3:uid="{A767262F-6F4A-4A49-8DB7-915007378FFB}" name="Lower Confidence Bound(RPM)" dataDxfId="10">
      <calculatedColumnFormula>C37-_xlfn.FORECAST.ETS.CONFINT(A37,$B$37:$B$285,$A$37:$A$285,0.95,4,1)</calculatedColumnFormula>
    </tableColumn>
    <tableColumn id="5" xr3:uid="{540113D4-6FD4-46DC-8301-2E830CFF4CB7}" name="Upper Confidence Bound(RPM)" dataDxfId="9">
      <calculatedColumnFormula>C37+_xlfn.FORECAST.ETS.CONFINT(A37,$B$37:$B$285,$A$37:$A$285,0.95,4,1)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387929-548B-4BDE-884F-8D71B5B5E4E3}" name="Table1" displayName="Table1" ref="G36:K336" totalsRowShown="0" headerRowDxfId="8" dataDxfId="7">
  <autoFilter ref="G36:K336" xr:uid="{3F387929-548B-4BDE-884F-8D71B5B5E4E3}"/>
  <tableColumns count="5">
    <tableColumn id="1" xr3:uid="{ABFE9607-0C2B-4F6C-BEB5-80C10AA15656}" name="Date" dataDxfId="6"/>
    <tableColumn id="2" xr3:uid="{5C965C36-7A28-42B4-9C4C-A961DEAEF4A5}" name="ASM" dataDxfId="5"/>
    <tableColumn id="3" xr3:uid="{04E67439-950A-4346-A50F-041A50D0EE0F}" name="Forecast(ASM)" dataDxfId="4">
      <calculatedColumnFormula>_xlfn.FORECAST.ETS(G37,$H$37:$H$285,$G$37:$G$285,4,1)</calculatedColumnFormula>
    </tableColumn>
    <tableColumn id="4" xr3:uid="{BE06B438-E807-4CFF-AA7C-27C350D379B6}" name="Lower Confidence Bound(ASM)" dataDxfId="3">
      <calculatedColumnFormula>I37-_xlfn.FORECAST.ETS.CONFINT(G37,$H$37:$H$285,$G$37:$G$285,0.95,4,1)</calculatedColumnFormula>
    </tableColumn>
    <tableColumn id="5" xr3:uid="{75955EEF-D390-41A2-A774-7F3A3360BD1F}" name="Upper Confidence Bound(ASM)" dataDxfId="2">
      <calculatedColumnFormula>I37+_xlfn.FORECAST.ETS.CONFINT(G37,$H$37:$H$285,$G$37:$G$285,0.95,4,1)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9E498C5-09B2-4AE1-B4EB-C7E46E5AEBE3}" sourceName="Date">
  <pivotTables>
    <pivotTable tabId="12" name="PivotA"/>
    <pivotTable tabId="14" name="PivotE"/>
    <pivotTable tabId="15" name="PivotF"/>
    <pivotTable tabId="13" name="PivotD"/>
    <pivotTable tabId="18" name="PivotC"/>
    <pivotTable tabId="16" name="PivotB"/>
  </pivotTables>
  <state minimalRefreshVersion="6" lastRefreshVersion="6" pivotCacheId="47118717" filterType="unknown">
    <bounds startDate="200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0E32550-243D-4E2A-BD2A-85DFF1900432}" cache="NativeTimeline_Date" caption="Date" level="0" selectionLevel="0" scrollPosition="2004-08-2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DB13F-CF6E-49CD-996B-2398879CED5D}">
  <sheetPr>
    <tabColor rgb="FFFF6600"/>
  </sheetPr>
  <dimension ref="A1"/>
  <sheetViews>
    <sheetView showGridLines="0" workbookViewId="0">
      <selection activeCell="B15" sqref="B15"/>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A1AA5"/>
  </sheetPr>
  <dimension ref="A1:S250"/>
  <sheetViews>
    <sheetView zoomScale="81" zoomScaleNormal="85" workbookViewId="0"/>
  </sheetViews>
  <sheetFormatPr defaultRowHeight="14.5" x14ac:dyDescent="0.35"/>
  <cols>
    <col min="1" max="2" width="10.453125" customWidth="1"/>
    <col min="3" max="3" width="13.54296875" customWidth="1"/>
    <col min="4" max="4" width="11.90625" customWidth="1"/>
    <col min="5" max="5" width="11.453125" customWidth="1"/>
    <col min="6" max="6" width="11.81640625" customWidth="1"/>
    <col min="7" max="7" width="9.81640625" customWidth="1"/>
    <col min="10" max="10" width="12" customWidth="1"/>
    <col min="11" max="11" width="13" customWidth="1"/>
    <col min="12" max="12" width="13.36328125" customWidth="1"/>
    <col min="13" max="13" width="13.81640625" customWidth="1"/>
    <col min="14" max="14" width="13.1796875" customWidth="1"/>
    <col min="15" max="15" width="12.7265625" customWidth="1"/>
    <col min="16" max="16" width="9.54296875" customWidth="1"/>
    <col min="19" max="19" width="10.1796875" bestFit="1" customWidth="1"/>
  </cols>
  <sheetData>
    <row r="1" spans="1:19" x14ac:dyDescent="0.35">
      <c r="A1" t="s">
        <v>0</v>
      </c>
      <c r="B1" t="s">
        <v>1</v>
      </c>
      <c r="C1" t="s">
        <v>41</v>
      </c>
      <c r="D1" t="s">
        <v>2</v>
      </c>
      <c r="E1" t="s">
        <v>3</v>
      </c>
      <c r="F1" t="s">
        <v>4</v>
      </c>
      <c r="G1" t="s">
        <v>5</v>
      </c>
      <c r="H1" t="s">
        <v>6</v>
      </c>
      <c r="I1" t="s">
        <v>7</v>
      </c>
      <c r="J1" t="s">
        <v>8</v>
      </c>
      <c r="K1" t="s">
        <v>9</v>
      </c>
      <c r="L1" t="s">
        <v>10</v>
      </c>
      <c r="M1" t="s">
        <v>11</v>
      </c>
      <c r="N1" t="s">
        <v>12</v>
      </c>
      <c r="O1" t="s">
        <v>13</v>
      </c>
      <c r="P1" t="s">
        <v>14</v>
      </c>
      <c r="Q1" t="s">
        <v>15</v>
      </c>
      <c r="R1" t="s">
        <v>16</v>
      </c>
    </row>
    <row r="2" spans="1:19" x14ac:dyDescent="0.35">
      <c r="A2">
        <v>2003</v>
      </c>
      <c r="B2">
        <v>1</v>
      </c>
      <c r="C2" s="8">
        <f>DATE(A2,B2,1)</f>
        <v>37622</v>
      </c>
      <c r="D2" s="1">
        <v>43032450</v>
      </c>
      <c r="E2" s="1">
        <v>4905830</v>
      </c>
      <c r="F2" s="1">
        <v>47938280</v>
      </c>
      <c r="G2" s="1">
        <v>785160</v>
      </c>
      <c r="H2" s="1">
        <v>57667</v>
      </c>
      <c r="I2" s="1">
        <v>842827</v>
      </c>
      <c r="J2" s="1">
        <v>36211422</v>
      </c>
      <c r="K2" s="1">
        <v>12885980</v>
      </c>
      <c r="L2" s="1">
        <v>49097402</v>
      </c>
      <c r="M2" s="1">
        <v>56191300</v>
      </c>
      <c r="N2" s="1">
        <v>17968572</v>
      </c>
      <c r="O2" s="1">
        <v>74159872</v>
      </c>
      <c r="P2">
        <v>64.44</v>
      </c>
      <c r="Q2">
        <v>71.709999999999994</v>
      </c>
      <c r="R2">
        <v>66.2</v>
      </c>
      <c r="S2" s="63"/>
    </row>
    <row r="3" spans="1:19" x14ac:dyDescent="0.35">
      <c r="A3">
        <v>2003</v>
      </c>
      <c r="B3">
        <v>2</v>
      </c>
      <c r="C3" s="8">
        <f t="shared" ref="C3:C66" si="0">DATE(A3,B3,1)</f>
        <v>37653</v>
      </c>
      <c r="D3" s="1">
        <v>41166780</v>
      </c>
      <c r="E3" s="1">
        <v>4245366</v>
      </c>
      <c r="F3" s="1">
        <v>45412146</v>
      </c>
      <c r="G3" s="1">
        <v>690351</v>
      </c>
      <c r="H3" s="1">
        <v>51259</v>
      </c>
      <c r="I3" s="1">
        <v>741610</v>
      </c>
      <c r="J3" s="1">
        <v>34148439</v>
      </c>
      <c r="K3" s="1">
        <v>10715468</v>
      </c>
      <c r="L3" s="1">
        <v>44863907</v>
      </c>
      <c r="M3" s="1">
        <v>50088434</v>
      </c>
      <c r="N3" s="1">
        <v>15587880</v>
      </c>
      <c r="O3" s="1">
        <v>65676314</v>
      </c>
      <c r="P3">
        <v>68.180000000000007</v>
      </c>
      <c r="Q3">
        <v>68.739999999999995</v>
      </c>
      <c r="R3">
        <v>68.31</v>
      </c>
      <c r="S3" s="63"/>
    </row>
    <row r="4" spans="1:19" x14ac:dyDescent="0.35">
      <c r="A4">
        <v>2003</v>
      </c>
      <c r="B4">
        <v>3</v>
      </c>
      <c r="C4" s="8">
        <f t="shared" si="0"/>
        <v>37681</v>
      </c>
      <c r="D4" s="1">
        <v>49992700</v>
      </c>
      <c r="E4" s="1">
        <v>5008613</v>
      </c>
      <c r="F4" s="1">
        <v>55001313</v>
      </c>
      <c r="G4" s="1">
        <v>797194</v>
      </c>
      <c r="H4" s="1">
        <v>58926</v>
      </c>
      <c r="I4" s="1">
        <v>856120</v>
      </c>
      <c r="J4" s="1">
        <v>41774564</v>
      </c>
      <c r="K4" s="1">
        <v>12567068</v>
      </c>
      <c r="L4" s="1">
        <v>54341633</v>
      </c>
      <c r="M4" s="1">
        <v>57592901</v>
      </c>
      <c r="N4" s="1">
        <v>17753174</v>
      </c>
      <c r="O4" s="1">
        <v>75346075</v>
      </c>
      <c r="P4">
        <v>72.53</v>
      </c>
      <c r="Q4">
        <v>70.790000000000006</v>
      </c>
      <c r="R4">
        <v>72.12</v>
      </c>
      <c r="S4" s="63"/>
    </row>
    <row r="5" spans="1:19" x14ac:dyDescent="0.35">
      <c r="A5">
        <v>2003</v>
      </c>
      <c r="B5">
        <v>4</v>
      </c>
      <c r="C5" s="8">
        <f t="shared" si="0"/>
        <v>37712</v>
      </c>
      <c r="D5" s="1">
        <v>47033260</v>
      </c>
      <c r="E5" s="1">
        <v>4345444</v>
      </c>
      <c r="F5" s="1">
        <v>51378704</v>
      </c>
      <c r="G5" s="1">
        <v>766260</v>
      </c>
      <c r="H5" s="1">
        <v>55005</v>
      </c>
      <c r="I5" s="1">
        <v>821265</v>
      </c>
      <c r="J5" s="1">
        <v>39465980</v>
      </c>
      <c r="K5" s="1">
        <v>10370592</v>
      </c>
      <c r="L5" s="1">
        <v>49836572</v>
      </c>
      <c r="M5" s="1">
        <v>54639679</v>
      </c>
      <c r="N5" s="1">
        <v>15528761</v>
      </c>
      <c r="O5" s="1">
        <v>70168440</v>
      </c>
      <c r="P5">
        <v>72.23</v>
      </c>
      <c r="Q5">
        <v>66.78</v>
      </c>
      <c r="R5">
        <v>71.02</v>
      </c>
      <c r="S5" s="63"/>
    </row>
    <row r="6" spans="1:19" x14ac:dyDescent="0.35">
      <c r="A6">
        <v>2003</v>
      </c>
      <c r="B6">
        <v>5</v>
      </c>
      <c r="C6" s="8">
        <f t="shared" si="0"/>
        <v>37742</v>
      </c>
      <c r="D6" s="1">
        <v>49152352</v>
      </c>
      <c r="E6" s="1">
        <v>4610834</v>
      </c>
      <c r="F6" s="1">
        <v>53763186</v>
      </c>
      <c r="G6" s="1">
        <v>789397</v>
      </c>
      <c r="H6" s="1">
        <v>55265</v>
      </c>
      <c r="I6" s="1">
        <v>844662</v>
      </c>
      <c r="J6" s="1">
        <v>41001934</v>
      </c>
      <c r="K6" s="1">
        <v>11575026</v>
      </c>
      <c r="L6" s="1">
        <v>52576960</v>
      </c>
      <c r="M6" s="1">
        <v>55349897</v>
      </c>
      <c r="N6" s="1">
        <v>15629821</v>
      </c>
      <c r="O6" s="1">
        <v>70979718</v>
      </c>
      <c r="P6">
        <v>74.08</v>
      </c>
      <c r="Q6">
        <v>74.06</v>
      </c>
      <c r="R6">
        <v>74.069999999999993</v>
      </c>
      <c r="S6" s="63"/>
    </row>
    <row r="7" spans="1:19" x14ac:dyDescent="0.35">
      <c r="A7">
        <v>2003</v>
      </c>
      <c r="B7">
        <v>6</v>
      </c>
      <c r="C7" s="8">
        <f t="shared" si="0"/>
        <v>37773</v>
      </c>
      <c r="D7" s="1">
        <v>52209516</v>
      </c>
      <c r="E7" s="1">
        <v>5411504</v>
      </c>
      <c r="F7" s="1">
        <v>57621020</v>
      </c>
      <c r="G7" s="1">
        <v>798351</v>
      </c>
      <c r="H7" s="1">
        <v>58225</v>
      </c>
      <c r="I7" s="1">
        <v>856576</v>
      </c>
      <c r="J7" s="1">
        <v>44492972</v>
      </c>
      <c r="K7" s="1">
        <v>13918185</v>
      </c>
      <c r="L7" s="1">
        <v>58411157</v>
      </c>
      <c r="M7" s="1">
        <v>56555517</v>
      </c>
      <c r="N7" s="1">
        <v>17191579</v>
      </c>
      <c r="O7" s="1">
        <v>73747096</v>
      </c>
      <c r="P7">
        <v>78.67</v>
      </c>
      <c r="Q7">
        <v>80.959999999999994</v>
      </c>
      <c r="R7">
        <v>79.2</v>
      </c>
      <c r="S7" s="63"/>
    </row>
    <row r="8" spans="1:19" x14ac:dyDescent="0.35">
      <c r="A8">
        <v>2003</v>
      </c>
      <c r="B8">
        <v>7</v>
      </c>
      <c r="C8" s="8">
        <f t="shared" si="0"/>
        <v>37803</v>
      </c>
      <c r="D8" s="1">
        <v>55810773</v>
      </c>
      <c r="E8" s="1">
        <v>6191120</v>
      </c>
      <c r="F8" s="1">
        <v>62001893</v>
      </c>
      <c r="G8" s="1">
        <v>831619</v>
      </c>
      <c r="H8" s="1">
        <v>62957</v>
      </c>
      <c r="I8" s="1">
        <v>894576</v>
      </c>
      <c r="J8" s="1">
        <v>48321924</v>
      </c>
      <c r="K8" s="1">
        <v>15516794</v>
      </c>
      <c r="L8" s="1">
        <v>63838718</v>
      </c>
      <c r="M8" s="1">
        <v>59617048</v>
      </c>
      <c r="N8" s="1">
        <v>18701759</v>
      </c>
      <c r="O8" s="1">
        <v>78318807</v>
      </c>
      <c r="P8">
        <v>81.05</v>
      </c>
      <c r="Q8">
        <v>82.97</v>
      </c>
      <c r="R8">
        <v>81.510000000000005</v>
      </c>
      <c r="S8" s="63"/>
    </row>
    <row r="9" spans="1:19" x14ac:dyDescent="0.35">
      <c r="A9">
        <v>2003</v>
      </c>
      <c r="B9">
        <v>8</v>
      </c>
      <c r="C9" s="8">
        <f t="shared" si="0"/>
        <v>37834</v>
      </c>
      <c r="D9" s="1">
        <v>53920973</v>
      </c>
      <c r="E9" s="1">
        <v>6272332</v>
      </c>
      <c r="F9" s="1">
        <v>60193305</v>
      </c>
      <c r="G9" s="1">
        <v>830737</v>
      </c>
      <c r="H9" s="1">
        <v>63760</v>
      </c>
      <c r="I9" s="1">
        <v>894497</v>
      </c>
      <c r="J9" s="1">
        <v>46982527</v>
      </c>
      <c r="K9" s="1">
        <v>15906430</v>
      </c>
      <c r="L9" s="1">
        <v>62888957</v>
      </c>
      <c r="M9" s="1">
        <v>59634190</v>
      </c>
      <c r="N9" s="1">
        <v>19144885</v>
      </c>
      <c r="O9" s="1">
        <v>78779075</v>
      </c>
      <c r="P9">
        <v>78.78</v>
      </c>
      <c r="Q9">
        <v>83.08</v>
      </c>
      <c r="R9">
        <v>79.83</v>
      </c>
      <c r="S9" s="63"/>
    </row>
    <row r="10" spans="1:19" x14ac:dyDescent="0.35">
      <c r="A10">
        <v>2003</v>
      </c>
      <c r="B10">
        <v>9</v>
      </c>
      <c r="C10" s="8">
        <f t="shared" si="0"/>
        <v>37865</v>
      </c>
      <c r="D10" s="1">
        <v>44213408</v>
      </c>
      <c r="E10" s="1">
        <v>4824596</v>
      </c>
      <c r="F10" s="1">
        <v>49038004</v>
      </c>
      <c r="G10" s="1">
        <v>781804</v>
      </c>
      <c r="H10" s="1">
        <v>54017</v>
      </c>
      <c r="I10" s="1">
        <v>835821</v>
      </c>
      <c r="J10" s="1">
        <v>36819820</v>
      </c>
      <c r="K10" s="1">
        <v>13570889</v>
      </c>
      <c r="L10" s="1">
        <v>50390709</v>
      </c>
      <c r="M10" s="1">
        <v>54973852</v>
      </c>
      <c r="N10" s="1">
        <v>17820478</v>
      </c>
      <c r="O10" s="1">
        <v>72794329</v>
      </c>
      <c r="P10">
        <v>66.98</v>
      </c>
      <c r="Q10">
        <v>76.150000000000006</v>
      </c>
      <c r="R10">
        <v>69.22</v>
      </c>
      <c r="S10" s="63"/>
    </row>
    <row r="11" spans="1:19" x14ac:dyDescent="0.35">
      <c r="A11">
        <v>2003</v>
      </c>
      <c r="B11">
        <v>10</v>
      </c>
      <c r="C11" s="8">
        <f t="shared" si="0"/>
        <v>37895</v>
      </c>
      <c r="D11" s="1">
        <v>49944931</v>
      </c>
      <c r="E11" s="1">
        <v>4920822</v>
      </c>
      <c r="F11" s="1">
        <v>54865753</v>
      </c>
      <c r="G11" s="1">
        <v>818308</v>
      </c>
      <c r="H11" s="1">
        <v>54272</v>
      </c>
      <c r="I11" s="1">
        <v>872580</v>
      </c>
      <c r="J11" s="1">
        <v>41480412</v>
      </c>
      <c r="K11" s="1">
        <v>13447446</v>
      </c>
      <c r="L11" s="1">
        <v>54927858</v>
      </c>
      <c r="M11" s="1">
        <v>58001020</v>
      </c>
      <c r="N11" s="1">
        <v>17694417</v>
      </c>
      <c r="O11" s="1">
        <v>75695437</v>
      </c>
      <c r="P11">
        <v>71.52</v>
      </c>
      <c r="Q11">
        <v>76</v>
      </c>
      <c r="R11">
        <v>72.56</v>
      </c>
      <c r="S11" s="63"/>
    </row>
    <row r="12" spans="1:19" x14ac:dyDescent="0.35">
      <c r="A12">
        <v>2003</v>
      </c>
      <c r="B12">
        <v>11</v>
      </c>
      <c r="C12" s="8">
        <f t="shared" si="0"/>
        <v>37926</v>
      </c>
      <c r="D12" s="1">
        <v>47059495</v>
      </c>
      <c r="E12" s="1">
        <v>4845759</v>
      </c>
      <c r="F12" s="1">
        <v>51905254</v>
      </c>
      <c r="G12" s="1">
        <v>765842</v>
      </c>
      <c r="H12" s="1">
        <v>53817</v>
      </c>
      <c r="I12" s="1">
        <v>819659</v>
      </c>
      <c r="J12" s="1">
        <v>39333528</v>
      </c>
      <c r="K12" s="1">
        <v>12817176</v>
      </c>
      <c r="L12" s="1">
        <v>52150704</v>
      </c>
      <c r="M12" s="1">
        <v>55785892</v>
      </c>
      <c r="N12" s="1">
        <v>16801272</v>
      </c>
      <c r="O12" s="1">
        <v>72587163</v>
      </c>
      <c r="P12">
        <v>70.510000000000005</v>
      </c>
      <c r="Q12">
        <v>76.290000000000006</v>
      </c>
      <c r="R12">
        <v>71.849999999999994</v>
      </c>
      <c r="S12" s="63"/>
    </row>
    <row r="13" spans="1:19" x14ac:dyDescent="0.35">
      <c r="A13">
        <v>2003</v>
      </c>
      <c r="B13">
        <v>12</v>
      </c>
      <c r="C13" s="8">
        <f t="shared" si="0"/>
        <v>37956</v>
      </c>
      <c r="D13" s="1">
        <v>49757124</v>
      </c>
      <c r="E13" s="1">
        <v>5358991</v>
      </c>
      <c r="F13" s="1">
        <v>55116115</v>
      </c>
      <c r="G13" s="1">
        <v>798392</v>
      </c>
      <c r="H13" s="1">
        <v>57578</v>
      </c>
      <c r="I13" s="1">
        <v>855970</v>
      </c>
      <c r="J13" s="1">
        <v>42699596</v>
      </c>
      <c r="K13" s="1">
        <v>13929565</v>
      </c>
      <c r="L13" s="1">
        <v>56629161</v>
      </c>
      <c r="M13" s="1">
        <v>58842551</v>
      </c>
      <c r="N13" s="1">
        <v>17648530</v>
      </c>
      <c r="O13" s="1">
        <v>76491081</v>
      </c>
      <c r="P13">
        <v>72.569999999999993</v>
      </c>
      <c r="Q13">
        <v>78.930000000000007</v>
      </c>
      <c r="R13">
        <v>74.03</v>
      </c>
      <c r="S13" s="63"/>
    </row>
    <row r="14" spans="1:19" x14ac:dyDescent="0.35">
      <c r="A14">
        <v>2004</v>
      </c>
      <c r="B14">
        <v>1</v>
      </c>
      <c r="C14" s="8">
        <f t="shared" si="0"/>
        <v>37987</v>
      </c>
      <c r="D14" s="1">
        <v>43815481</v>
      </c>
      <c r="E14" s="1">
        <v>5255246</v>
      </c>
      <c r="F14" s="1">
        <v>49070727</v>
      </c>
      <c r="G14" s="1">
        <v>787237</v>
      </c>
      <c r="H14" s="1">
        <v>58293</v>
      </c>
      <c r="I14" s="1">
        <v>845530</v>
      </c>
      <c r="J14" s="1">
        <v>38114607</v>
      </c>
      <c r="K14" s="1">
        <v>13515639</v>
      </c>
      <c r="L14" s="1">
        <v>51630246</v>
      </c>
      <c r="M14" s="1">
        <v>58306593</v>
      </c>
      <c r="N14" s="1">
        <v>17988081</v>
      </c>
      <c r="O14" s="1">
        <v>76294673</v>
      </c>
      <c r="P14">
        <v>65.37</v>
      </c>
      <c r="Q14">
        <v>75.14</v>
      </c>
      <c r="R14">
        <v>67.67</v>
      </c>
      <c r="S14" s="63"/>
    </row>
    <row r="15" spans="1:19" x14ac:dyDescent="0.35">
      <c r="A15">
        <v>2004</v>
      </c>
      <c r="B15">
        <v>2</v>
      </c>
      <c r="C15" s="8">
        <f t="shared" si="0"/>
        <v>38018</v>
      </c>
      <c r="D15" s="1">
        <v>45306597</v>
      </c>
      <c r="E15" s="1">
        <v>4941629</v>
      </c>
      <c r="F15" s="1">
        <v>50248226</v>
      </c>
      <c r="G15" s="1">
        <v>761618</v>
      </c>
      <c r="H15" s="1">
        <v>55822</v>
      </c>
      <c r="I15" s="1">
        <v>817440</v>
      </c>
      <c r="J15" s="1">
        <v>38575084</v>
      </c>
      <c r="K15" s="1">
        <v>12153432</v>
      </c>
      <c r="L15" s="1">
        <v>50728516</v>
      </c>
      <c r="M15" s="1">
        <v>56180696</v>
      </c>
      <c r="N15" s="1">
        <v>16923112</v>
      </c>
      <c r="O15" s="1">
        <v>73103808</v>
      </c>
      <c r="P15">
        <v>68.66</v>
      </c>
      <c r="Q15">
        <v>71.819999999999993</v>
      </c>
      <c r="R15">
        <v>69.39</v>
      </c>
      <c r="S15" s="63"/>
    </row>
    <row r="16" spans="1:19" x14ac:dyDescent="0.35">
      <c r="A16">
        <v>2004</v>
      </c>
      <c r="B16">
        <v>3</v>
      </c>
      <c r="C16" s="8">
        <f t="shared" si="0"/>
        <v>38047</v>
      </c>
      <c r="D16" s="1">
        <v>54147227</v>
      </c>
      <c r="E16" s="1">
        <v>5805703</v>
      </c>
      <c r="F16" s="1">
        <v>59952930</v>
      </c>
      <c r="G16" s="1">
        <v>834476</v>
      </c>
      <c r="H16" s="1">
        <v>60649</v>
      </c>
      <c r="I16" s="1">
        <v>895125</v>
      </c>
      <c r="J16" s="1">
        <v>46507739</v>
      </c>
      <c r="K16" s="1">
        <v>14735428</v>
      </c>
      <c r="L16" s="1">
        <v>61243168</v>
      </c>
      <c r="M16" s="1">
        <v>61833579</v>
      </c>
      <c r="N16" s="1">
        <v>18362220</v>
      </c>
      <c r="O16" s="1">
        <v>80195799</v>
      </c>
      <c r="P16">
        <v>75.209999999999994</v>
      </c>
      <c r="Q16">
        <v>80.25</v>
      </c>
      <c r="R16">
        <v>76.37</v>
      </c>
      <c r="S16" s="63"/>
    </row>
    <row r="17" spans="1:19" x14ac:dyDescent="0.35">
      <c r="A17">
        <v>2004</v>
      </c>
      <c r="B17">
        <v>4</v>
      </c>
      <c r="C17" s="8">
        <f t="shared" si="0"/>
        <v>38078</v>
      </c>
      <c r="D17" s="1">
        <v>53253194</v>
      </c>
      <c r="E17" s="1">
        <v>5664027</v>
      </c>
      <c r="F17" s="1">
        <v>58917221</v>
      </c>
      <c r="G17" s="1">
        <v>817899</v>
      </c>
      <c r="H17" s="1">
        <v>60455</v>
      </c>
      <c r="I17" s="1">
        <v>878354</v>
      </c>
      <c r="J17" s="1">
        <v>45795662</v>
      </c>
      <c r="K17" s="1">
        <v>14338191</v>
      </c>
      <c r="L17" s="1">
        <v>60133853</v>
      </c>
      <c r="M17" s="1">
        <v>60067863</v>
      </c>
      <c r="N17" s="1">
        <v>18457525</v>
      </c>
      <c r="O17" s="1">
        <v>78525388</v>
      </c>
      <c r="P17">
        <v>76.239999999999995</v>
      </c>
      <c r="Q17">
        <v>77.680000000000007</v>
      </c>
      <c r="R17">
        <v>76.58</v>
      </c>
      <c r="S17" s="63"/>
    </row>
    <row r="18" spans="1:19" x14ac:dyDescent="0.35">
      <c r="A18">
        <v>2004</v>
      </c>
      <c r="B18">
        <v>5</v>
      </c>
      <c r="C18" s="8">
        <f t="shared" si="0"/>
        <v>38108</v>
      </c>
      <c r="D18" s="1">
        <v>53030873</v>
      </c>
      <c r="E18" s="1">
        <v>5767517</v>
      </c>
      <c r="F18" s="1">
        <v>58798390</v>
      </c>
      <c r="G18" s="1">
        <v>833350</v>
      </c>
      <c r="H18" s="1">
        <v>62596</v>
      </c>
      <c r="I18" s="1">
        <v>895946</v>
      </c>
      <c r="J18" s="1">
        <v>45350262</v>
      </c>
      <c r="K18" s="1">
        <v>15388457</v>
      </c>
      <c r="L18" s="1">
        <v>60738719</v>
      </c>
      <c r="M18" s="1">
        <v>60923099</v>
      </c>
      <c r="N18" s="1">
        <v>19844360</v>
      </c>
      <c r="O18" s="1">
        <v>80767459</v>
      </c>
      <c r="P18">
        <v>74.44</v>
      </c>
      <c r="Q18">
        <v>77.55</v>
      </c>
      <c r="R18">
        <v>75.2</v>
      </c>
      <c r="S18" s="63"/>
    </row>
    <row r="19" spans="1:19" x14ac:dyDescent="0.35">
      <c r="A19">
        <v>2004</v>
      </c>
      <c r="B19">
        <v>6</v>
      </c>
      <c r="C19" s="8">
        <f t="shared" si="0"/>
        <v>38139</v>
      </c>
      <c r="D19" s="1">
        <v>56959142</v>
      </c>
      <c r="E19" s="1">
        <v>6405771</v>
      </c>
      <c r="F19" s="1">
        <v>63364913</v>
      </c>
      <c r="G19" s="1">
        <v>836916</v>
      </c>
      <c r="H19" s="1">
        <v>64256</v>
      </c>
      <c r="I19" s="1">
        <v>901172</v>
      </c>
      <c r="J19" s="1">
        <v>49774219</v>
      </c>
      <c r="K19" s="1">
        <v>17006831</v>
      </c>
      <c r="L19" s="1">
        <v>66781050</v>
      </c>
      <c r="M19" s="1">
        <v>61629864</v>
      </c>
      <c r="N19" s="1">
        <v>20355959</v>
      </c>
      <c r="O19" s="1">
        <v>81985822</v>
      </c>
      <c r="P19">
        <v>80.760000000000005</v>
      </c>
      <c r="Q19">
        <v>83.55</v>
      </c>
      <c r="R19">
        <v>81.45</v>
      </c>
      <c r="S19" s="63"/>
    </row>
    <row r="20" spans="1:19" x14ac:dyDescent="0.35">
      <c r="A20">
        <v>2004</v>
      </c>
      <c r="B20">
        <v>7</v>
      </c>
      <c r="C20" s="8">
        <f t="shared" si="0"/>
        <v>38169</v>
      </c>
      <c r="D20" s="1">
        <v>59614287</v>
      </c>
      <c r="E20" s="1">
        <v>7183275</v>
      </c>
      <c r="F20" s="1">
        <v>66797562</v>
      </c>
      <c r="G20" s="1">
        <v>871049</v>
      </c>
      <c r="H20" s="1">
        <v>69890</v>
      </c>
      <c r="I20" s="1">
        <v>940939</v>
      </c>
      <c r="J20" s="1">
        <v>52730292</v>
      </c>
      <c r="K20" s="1">
        <v>18182782</v>
      </c>
      <c r="L20" s="1">
        <v>70913074</v>
      </c>
      <c r="M20" s="1">
        <v>64095669</v>
      </c>
      <c r="N20" s="1">
        <v>21731193</v>
      </c>
      <c r="O20" s="1">
        <v>85826863</v>
      </c>
      <c r="P20">
        <v>82.27</v>
      </c>
      <c r="Q20">
        <v>83.67</v>
      </c>
      <c r="R20">
        <v>82.62</v>
      </c>
      <c r="S20" s="63"/>
    </row>
    <row r="21" spans="1:19" x14ac:dyDescent="0.35">
      <c r="A21">
        <v>2004</v>
      </c>
      <c r="B21">
        <v>8</v>
      </c>
      <c r="C21" s="8">
        <f t="shared" si="0"/>
        <v>38200</v>
      </c>
      <c r="D21" s="1">
        <v>57380873</v>
      </c>
      <c r="E21" s="1">
        <v>6986797</v>
      </c>
      <c r="F21" s="1">
        <v>64367670</v>
      </c>
      <c r="G21" s="1">
        <v>882979</v>
      </c>
      <c r="H21" s="1">
        <v>68332</v>
      </c>
      <c r="I21" s="1">
        <v>951311</v>
      </c>
      <c r="J21" s="1">
        <v>50816430</v>
      </c>
      <c r="K21" s="1">
        <v>17760431</v>
      </c>
      <c r="L21" s="1">
        <v>68576861</v>
      </c>
      <c r="M21" s="1">
        <v>64479721</v>
      </c>
      <c r="N21" s="1">
        <v>21640665</v>
      </c>
      <c r="O21" s="1">
        <v>86120386</v>
      </c>
      <c r="P21">
        <v>78.81</v>
      </c>
      <c r="Q21">
        <v>82.07</v>
      </c>
      <c r="R21">
        <v>79.63</v>
      </c>
      <c r="S21" s="63"/>
    </row>
    <row r="22" spans="1:19" x14ac:dyDescent="0.35">
      <c r="A22">
        <v>2004</v>
      </c>
      <c r="B22">
        <v>9</v>
      </c>
      <c r="C22" s="8">
        <f t="shared" si="0"/>
        <v>38231</v>
      </c>
      <c r="D22" s="1">
        <v>47671785</v>
      </c>
      <c r="E22" s="1">
        <v>5396245</v>
      </c>
      <c r="F22" s="1">
        <v>53068030</v>
      </c>
      <c r="G22" s="1">
        <v>819294</v>
      </c>
      <c r="H22" s="1">
        <v>56541</v>
      </c>
      <c r="I22" s="1">
        <v>875835</v>
      </c>
      <c r="J22" s="1">
        <v>40644161</v>
      </c>
      <c r="K22" s="1">
        <v>15247819</v>
      </c>
      <c r="L22" s="1">
        <v>55891980</v>
      </c>
      <c r="M22" s="1">
        <v>57694884</v>
      </c>
      <c r="N22" s="1">
        <v>19502122</v>
      </c>
      <c r="O22" s="1">
        <v>77197006</v>
      </c>
      <c r="P22">
        <v>70.45</v>
      </c>
      <c r="Q22">
        <v>78.19</v>
      </c>
      <c r="R22">
        <v>72.400000000000006</v>
      </c>
      <c r="S22" s="63"/>
    </row>
    <row r="23" spans="1:19" x14ac:dyDescent="0.35">
      <c r="A23">
        <v>2004</v>
      </c>
      <c r="B23">
        <v>10</v>
      </c>
      <c r="C23" s="8">
        <f t="shared" si="0"/>
        <v>38261</v>
      </c>
      <c r="D23" s="1">
        <v>54167489</v>
      </c>
      <c r="E23" s="1">
        <v>5629964</v>
      </c>
      <c r="F23" s="1">
        <v>59797453</v>
      </c>
      <c r="G23" s="1">
        <v>861291</v>
      </c>
      <c r="H23" s="1">
        <v>58659</v>
      </c>
      <c r="I23" s="1">
        <v>919950</v>
      </c>
      <c r="J23" s="1">
        <v>45765588</v>
      </c>
      <c r="K23" s="1">
        <v>15384002</v>
      </c>
      <c r="L23" s="1">
        <v>61149590</v>
      </c>
      <c r="M23" s="1">
        <v>61604719</v>
      </c>
      <c r="N23" s="1">
        <v>19883889</v>
      </c>
      <c r="O23" s="1">
        <v>81488607</v>
      </c>
      <c r="P23">
        <v>74.290000000000006</v>
      </c>
      <c r="Q23">
        <v>77.37</v>
      </c>
      <c r="R23">
        <v>75.040000000000006</v>
      </c>
      <c r="S23" s="63"/>
    </row>
    <row r="24" spans="1:19" x14ac:dyDescent="0.35">
      <c r="A24">
        <v>2004</v>
      </c>
      <c r="B24">
        <v>11</v>
      </c>
      <c r="C24" s="8">
        <f t="shared" si="0"/>
        <v>38292</v>
      </c>
      <c r="D24" s="1">
        <v>51781700</v>
      </c>
      <c r="E24" s="1">
        <v>5384214</v>
      </c>
      <c r="F24" s="1">
        <v>57165914</v>
      </c>
      <c r="G24" s="1">
        <v>820048</v>
      </c>
      <c r="H24" s="1">
        <v>58312</v>
      </c>
      <c r="I24" s="1">
        <v>878360</v>
      </c>
      <c r="J24" s="1">
        <v>43561708</v>
      </c>
      <c r="K24" s="1">
        <v>14118725</v>
      </c>
      <c r="L24" s="1">
        <v>57680434</v>
      </c>
      <c r="M24" s="1">
        <v>59431353</v>
      </c>
      <c r="N24" s="1">
        <v>18848375</v>
      </c>
      <c r="O24" s="1">
        <v>78279728</v>
      </c>
      <c r="P24">
        <v>73.3</v>
      </c>
      <c r="Q24">
        <v>74.91</v>
      </c>
      <c r="R24">
        <v>73.69</v>
      </c>
      <c r="S24" s="63"/>
    </row>
    <row r="25" spans="1:19" x14ac:dyDescent="0.35">
      <c r="A25">
        <v>2004</v>
      </c>
      <c r="B25">
        <v>12</v>
      </c>
      <c r="C25" s="8">
        <f t="shared" si="0"/>
        <v>38322</v>
      </c>
      <c r="D25" s="1">
        <v>52639838</v>
      </c>
      <c r="E25" s="1">
        <v>6041853</v>
      </c>
      <c r="F25" s="1">
        <v>58681691</v>
      </c>
      <c r="G25" s="1">
        <v>836232</v>
      </c>
      <c r="H25" s="1">
        <v>63469</v>
      </c>
      <c r="I25" s="1">
        <v>899701</v>
      </c>
      <c r="J25" s="1">
        <v>45181080</v>
      </c>
      <c r="K25" s="1">
        <v>15523403</v>
      </c>
      <c r="L25" s="1">
        <v>60704483</v>
      </c>
      <c r="M25" s="1">
        <v>62054841</v>
      </c>
      <c r="N25" s="1">
        <v>20254013</v>
      </c>
      <c r="O25" s="1">
        <v>82308853</v>
      </c>
      <c r="P25">
        <v>72.81</v>
      </c>
      <c r="Q25">
        <v>76.64</v>
      </c>
      <c r="R25">
        <v>73.75</v>
      </c>
      <c r="S25" s="63"/>
    </row>
    <row r="26" spans="1:19" x14ac:dyDescent="0.35">
      <c r="A26">
        <v>2005</v>
      </c>
      <c r="B26">
        <v>1</v>
      </c>
      <c r="C26" s="8">
        <f t="shared" si="0"/>
        <v>38353</v>
      </c>
      <c r="D26" s="1">
        <v>47977657</v>
      </c>
      <c r="E26" s="1">
        <v>6158509</v>
      </c>
      <c r="F26" s="1">
        <v>54136166</v>
      </c>
      <c r="G26" s="1">
        <v>807338</v>
      </c>
      <c r="H26" s="1">
        <v>64803</v>
      </c>
      <c r="I26" s="1">
        <v>872141</v>
      </c>
      <c r="J26" s="1">
        <v>41609095</v>
      </c>
      <c r="K26" s="1">
        <v>15580719</v>
      </c>
      <c r="L26" s="1">
        <v>57189815</v>
      </c>
      <c r="M26" s="1">
        <v>59580514</v>
      </c>
      <c r="N26" s="1">
        <v>20571388</v>
      </c>
      <c r="O26" s="1">
        <v>80151902</v>
      </c>
      <c r="P26">
        <v>69.84</v>
      </c>
      <c r="Q26">
        <v>75.739999999999995</v>
      </c>
      <c r="R26">
        <v>71.349999999999994</v>
      </c>
      <c r="S26" s="63"/>
    </row>
    <row r="27" spans="1:19" x14ac:dyDescent="0.35">
      <c r="A27">
        <v>2005</v>
      </c>
      <c r="B27">
        <v>2</v>
      </c>
      <c r="C27" s="8">
        <f t="shared" si="0"/>
        <v>38384</v>
      </c>
      <c r="D27" s="1">
        <v>47074882</v>
      </c>
      <c r="E27" s="1">
        <v>5499590</v>
      </c>
      <c r="F27" s="1">
        <v>52574472</v>
      </c>
      <c r="G27" s="1">
        <v>760955</v>
      </c>
      <c r="H27" s="1">
        <v>59351</v>
      </c>
      <c r="I27" s="1">
        <v>820306</v>
      </c>
      <c r="J27" s="1">
        <v>40114944</v>
      </c>
      <c r="K27" s="1">
        <v>13470430</v>
      </c>
      <c r="L27" s="1">
        <v>53585374</v>
      </c>
      <c r="M27" s="1">
        <v>55964342</v>
      </c>
      <c r="N27" s="1">
        <v>18651403</v>
      </c>
      <c r="O27" s="1">
        <v>74615745</v>
      </c>
      <c r="P27">
        <v>71.680000000000007</v>
      </c>
      <c r="Q27">
        <v>72.22</v>
      </c>
      <c r="R27">
        <v>71.819999999999993</v>
      </c>
      <c r="S27" s="63"/>
    </row>
    <row r="28" spans="1:19" x14ac:dyDescent="0.35">
      <c r="A28">
        <v>2005</v>
      </c>
      <c r="B28">
        <v>3</v>
      </c>
      <c r="C28" s="8">
        <f t="shared" si="0"/>
        <v>38412</v>
      </c>
      <c r="D28" s="1">
        <v>58838975</v>
      </c>
      <c r="E28" s="1">
        <v>6964313</v>
      </c>
      <c r="F28" s="1">
        <v>65803288</v>
      </c>
      <c r="G28" s="1">
        <v>866593</v>
      </c>
      <c r="H28" s="1">
        <v>68802</v>
      </c>
      <c r="I28" s="1">
        <v>935395</v>
      </c>
      <c r="J28" s="1">
        <v>50789921</v>
      </c>
      <c r="K28" s="1">
        <v>17293704</v>
      </c>
      <c r="L28" s="1">
        <v>68083625</v>
      </c>
      <c r="M28" s="1">
        <v>63743171</v>
      </c>
      <c r="N28" s="1">
        <v>21201138</v>
      </c>
      <c r="O28" s="1">
        <v>84944309</v>
      </c>
      <c r="P28">
        <v>79.680000000000007</v>
      </c>
      <c r="Q28">
        <v>81.569999999999993</v>
      </c>
      <c r="R28">
        <v>80.150000000000006</v>
      </c>
      <c r="S28" s="63"/>
    </row>
    <row r="29" spans="1:19" x14ac:dyDescent="0.35">
      <c r="A29">
        <v>2005</v>
      </c>
      <c r="B29">
        <v>4</v>
      </c>
      <c r="C29" s="8">
        <f t="shared" si="0"/>
        <v>38443</v>
      </c>
      <c r="D29" s="1">
        <v>54908859</v>
      </c>
      <c r="E29" s="1">
        <v>6388741</v>
      </c>
      <c r="F29" s="1">
        <v>61297600</v>
      </c>
      <c r="G29" s="1">
        <v>838122</v>
      </c>
      <c r="H29" s="1">
        <v>66430</v>
      </c>
      <c r="I29" s="1">
        <v>904552</v>
      </c>
      <c r="J29" s="1">
        <v>47002623</v>
      </c>
      <c r="K29" s="1">
        <v>16218686</v>
      </c>
      <c r="L29" s="1">
        <v>63221309</v>
      </c>
      <c r="M29" s="1">
        <v>61262216</v>
      </c>
      <c r="N29" s="1">
        <v>20990887</v>
      </c>
      <c r="O29" s="1">
        <v>82253103</v>
      </c>
      <c r="P29">
        <v>76.72</v>
      </c>
      <c r="Q29">
        <v>77.27</v>
      </c>
      <c r="R29">
        <v>76.86</v>
      </c>
      <c r="S29" s="63"/>
    </row>
    <row r="30" spans="1:19" x14ac:dyDescent="0.35">
      <c r="A30">
        <v>2005</v>
      </c>
      <c r="B30">
        <v>5</v>
      </c>
      <c r="C30" s="8">
        <f t="shared" si="0"/>
        <v>38473</v>
      </c>
      <c r="D30" s="1">
        <v>57323876</v>
      </c>
      <c r="E30" s="1">
        <v>6575254</v>
      </c>
      <c r="F30" s="1">
        <v>63899130</v>
      </c>
      <c r="G30" s="1">
        <v>872961</v>
      </c>
      <c r="H30" s="1">
        <v>68225</v>
      </c>
      <c r="I30" s="1">
        <v>941186</v>
      </c>
      <c r="J30" s="1">
        <v>49016422</v>
      </c>
      <c r="K30" s="1">
        <v>17394296</v>
      </c>
      <c r="L30" s="1">
        <v>66410718</v>
      </c>
      <c r="M30" s="1">
        <v>63160148</v>
      </c>
      <c r="N30" s="1">
        <v>21943039</v>
      </c>
      <c r="O30" s="1">
        <v>85103187</v>
      </c>
      <c r="P30">
        <v>77.61</v>
      </c>
      <c r="Q30">
        <v>79.27</v>
      </c>
      <c r="R30">
        <v>78.040000000000006</v>
      </c>
      <c r="S30" s="63"/>
    </row>
    <row r="31" spans="1:19" x14ac:dyDescent="0.35">
      <c r="A31">
        <v>2005</v>
      </c>
      <c r="B31">
        <v>6</v>
      </c>
      <c r="C31" s="8">
        <f t="shared" si="0"/>
        <v>38504</v>
      </c>
      <c r="D31" s="1">
        <v>59724061</v>
      </c>
      <c r="E31" s="1">
        <v>7123126</v>
      </c>
      <c r="F31" s="1">
        <v>66847187</v>
      </c>
      <c r="G31" s="1">
        <v>863422</v>
      </c>
      <c r="H31" s="1">
        <v>69814</v>
      </c>
      <c r="I31" s="1">
        <v>933236</v>
      </c>
      <c r="J31" s="1">
        <v>52181786</v>
      </c>
      <c r="K31" s="1">
        <v>18750411</v>
      </c>
      <c r="L31" s="1">
        <v>70932197</v>
      </c>
      <c r="M31" s="1">
        <v>63378463</v>
      </c>
      <c r="N31" s="1">
        <v>22373102</v>
      </c>
      <c r="O31" s="1">
        <v>85751565</v>
      </c>
      <c r="P31">
        <v>82.33</v>
      </c>
      <c r="Q31">
        <v>83.81</v>
      </c>
      <c r="R31">
        <v>82.72</v>
      </c>
      <c r="S31" s="63"/>
    </row>
    <row r="32" spans="1:19" x14ac:dyDescent="0.35">
      <c r="A32">
        <v>2005</v>
      </c>
      <c r="B32">
        <v>7</v>
      </c>
      <c r="C32" s="8">
        <f t="shared" si="0"/>
        <v>38534</v>
      </c>
      <c r="D32" s="1">
        <v>62396446</v>
      </c>
      <c r="E32" s="1">
        <v>7867346</v>
      </c>
      <c r="F32" s="1">
        <v>70263792</v>
      </c>
      <c r="G32" s="1">
        <v>887084</v>
      </c>
      <c r="H32" s="1">
        <v>74818</v>
      </c>
      <c r="I32" s="1">
        <v>961902</v>
      </c>
      <c r="J32" s="1">
        <v>55290372</v>
      </c>
      <c r="K32" s="1">
        <v>20037449</v>
      </c>
      <c r="L32" s="1">
        <v>75327821</v>
      </c>
      <c r="M32" s="1">
        <v>65813398</v>
      </c>
      <c r="N32" s="1">
        <v>23792009</v>
      </c>
      <c r="O32" s="1">
        <v>89605407</v>
      </c>
      <c r="P32">
        <v>84.01</v>
      </c>
      <c r="Q32">
        <v>84.22</v>
      </c>
      <c r="R32">
        <v>84.07</v>
      </c>
      <c r="S32" s="63"/>
    </row>
    <row r="33" spans="1:19" x14ac:dyDescent="0.35">
      <c r="A33">
        <v>2005</v>
      </c>
      <c r="B33">
        <v>8</v>
      </c>
      <c r="C33" s="8">
        <f t="shared" si="0"/>
        <v>38565</v>
      </c>
      <c r="D33" s="1">
        <v>59110633</v>
      </c>
      <c r="E33" s="1">
        <v>7419187</v>
      </c>
      <c r="F33" s="1">
        <v>66529820</v>
      </c>
      <c r="G33" s="1">
        <v>890938</v>
      </c>
      <c r="H33" s="1">
        <v>73164</v>
      </c>
      <c r="I33" s="1">
        <v>964102</v>
      </c>
      <c r="J33" s="1">
        <v>52510003</v>
      </c>
      <c r="K33" s="1">
        <v>19205090</v>
      </c>
      <c r="L33" s="1">
        <v>71715093</v>
      </c>
      <c r="M33" s="1">
        <v>65309256</v>
      </c>
      <c r="N33" s="1">
        <v>23418626</v>
      </c>
      <c r="O33" s="1">
        <v>88727882</v>
      </c>
      <c r="P33">
        <v>80.400000000000006</v>
      </c>
      <c r="Q33">
        <v>82.01</v>
      </c>
      <c r="R33">
        <v>80.83</v>
      </c>
      <c r="S33" s="63"/>
    </row>
    <row r="34" spans="1:19" x14ac:dyDescent="0.35">
      <c r="A34">
        <v>2005</v>
      </c>
      <c r="B34">
        <v>9</v>
      </c>
      <c r="C34" s="8">
        <f t="shared" si="0"/>
        <v>38596</v>
      </c>
      <c r="D34" s="1">
        <v>50600325</v>
      </c>
      <c r="E34" s="1">
        <v>5933841</v>
      </c>
      <c r="F34" s="1">
        <v>56534166</v>
      </c>
      <c r="G34" s="1">
        <v>814935</v>
      </c>
      <c r="H34" s="1">
        <v>61812</v>
      </c>
      <c r="I34" s="1">
        <v>876747</v>
      </c>
      <c r="J34" s="1">
        <v>43524915</v>
      </c>
      <c r="K34" s="1">
        <v>16631990</v>
      </c>
      <c r="L34" s="1">
        <v>60156904</v>
      </c>
      <c r="M34" s="1">
        <v>58674828</v>
      </c>
      <c r="N34" s="1">
        <v>21425051</v>
      </c>
      <c r="O34" s="1">
        <v>80099879</v>
      </c>
      <c r="P34">
        <v>74.180000000000007</v>
      </c>
      <c r="Q34">
        <v>77.63</v>
      </c>
      <c r="R34">
        <v>75.099999999999994</v>
      </c>
      <c r="S34" s="63"/>
    </row>
    <row r="35" spans="1:19" x14ac:dyDescent="0.35">
      <c r="A35">
        <v>2005</v>
      </c>
      <c r="B35">
        <v>10</v>
      </c>
      <c r="C35" s="8">
        <f t="shared" si="0"/>
        <v>38626</v>
      </c>
      <c r="D35" s="1">
        <v>53738093</v>
      </c>
      <c r="E35" s="1">
        <v>5873755</v>
      </c>
      <c r="F35" s="1">
        <v>59611848</v>
      </c>
      <c r="G35" s="1">
        <v>831265</v>
      </c>
      <c r="H35" s="1">
        <v>61017</v>
      </c>
      <c r="I35" s="1">
        <v>892282</v>
      </c>
      <c r="J35" s="1">
        <v>45895538</v>
      </c>
      <c r="K35" s="1">
        <v>16089364</v>
      </c>
      <c r="L35" s="1">
        <v>61984902</v>
      </c>
      <c r="M35" s="1">
        <v>60392331</v>
      </c>
      <c r="N35" s="1">
        <v>21033727</v>
      </c>
      <c r="O35" s="1">
        <v>81426057</v>
      </c>
      <c r="P35">
        <v>76</v>
      </c>
      <c r="Q35">
        <v>76.489999999999995</v>
      </c>
      <c r="R35">
        <v>76.12</v>
      </c>
      <c r="S35" s="63"/>
    </row>
    <row r="36" spans="1:19" x14ac:dyDescent="0.35">
      <c r="A36">
        <v>2005</v>
      </c>
      <c r="B36">
        <v>11</v>
      </c>
      <c r="C36" s="8">
        <f t="shared" si="0"/>
        <v>38657</v>
      </c>
      <c r="D36" s="1">
        <v>52766404</v>
      </c>
      <c r="E36" s="1">
        <v>5644497</v>
      </c>
      <c r="F36" s="1">
        <v>58410901</v>
      </c>
      <c r="G36" s="1">
        <v>797460</v>
      </c>
      <c r="H36" s="1">
        <v>59265</v>
      </c>
      <c r="I36" s="1">
        <v>856725</v>
      </c>
      <c r="J36" s="1">
        <v>45109831</v>
      </c>
      <c r="K36" s="1">
        <v>14771787</v>
      </c>
      <c r="L36" s="1">
        <v>59881618</v>
      </c>
      <c r="M36" s="1">
        <v>58886853</v>
      </c>
      <c r="N36" s="1">
        <v>19401869</v>
      </c>
      <c r="O36" s="1">
        <v>78288722</v>
      </c>
      <c r="P36">
        <v>76.599999999999994</v>
      </c>
      <c r="Q36">
        <v>76.14</v>
      </c>
      <c r="R36">
        <v>76.489999999999995</v>
      </c>
      <c r="S36" s="63"/>
    </row>
    <row r="37" spans="1:19" x14ac:dyDescent="0.35">
      <c r="A37">
        <v>2005</v>
      </c>
      <c r="B37">
        <v>12</v>
      </c>
      <c r="C37" s="8">
        <f t="shared" si="0"/>
        <v>38687</v>
      </c>
      <c r="D37" s="1">
        <v>52801276</v>
      </c>
      <c r="E37" s="1">
        <v>6395022</v>
      </c>
      <c r="F37" s="1">
        <v>59196298</v>
      </c>
      <c r="G37" s="1">
        <v>802067</v>
      </c>
      <c r="H37" s="1">
        <v>65240</v>
      </c>
      <c r="I37" s="1">
        <v>867307</v>
      </c>
      <c r="J37" s="1">
        <v>46190194</v>
      </c>
      <c r="K37" s="1">
        <v>16339078</v>
      </c>
      <c r="L37" s="1">
        <v>62529273</v>
      </c>
      <c r="M37" s="1">
        <v>60889086</v>
      </c>
      <c r="N37" s="1">
        <v>21153995</v>
      </c>
      <c r="O37" s="1">
        <v>82043081</v>
      </c>
      <c r="P37">
        <v>75.86</v>
      </c>
      <c r="Q37">
        <v>77.239999999999995</v>
      </c>
      <c r="R37">
        <v>76.22</v>
      </c>
      <c r="S37" s="63"/>
    </row>
    <row r="38" spans="1:19" x14ac:dyDescent="0.35">
      <c r="A38">
        <v>2006</v>
      </c>
      <c r="B38">
        <v>1</v>
      </c>
      <c r="C38" s="8">
        <f t="shared" si="0"/>
        <v>38718</v>
      </c>
      <c r="D38" s="1">
        <v>48886043</v>
      </c>
      <c r="E38" s="1">
        <v>6402933</v>
      </c>
      <c r="F38" s="1">
        <v>55288976</v>
      </c>
      <c r="G38" s="1">
        <v>785364</v>
      </c>
      <c r="H38" s="1">
        <v>66236</v>
      </c>
      <c r="I38" s="1">
        <v>851600</v>
      </c>
      <c r="J38" s="1">
        <v>42966268</v>
      </c>
      <c r="K38" s="1">
        <v>16157877</v>
      </c>
      <c r="L38" s="1">
        <v>59124144</v>
      </c>
      <c r="M38" s="1">
        <v>59096204</v>
      </c>
      <c r="N38" s="1">
        <v>21396430</v>
      </c>
      <c r="O38" s="1">
        <v>80492634</v>
      </c>
      <c r="P38">
        <v>72.709999999999994</v>
      </c>
      <c r="Q38">
        <v>75.52</v>
      </c>
      <c r="R38">
        <v>73.45</v>
      </c>
      <c r="S38" s="63"/>
    </row>
    <row r="39" spans="1:19" x14ac:dyDescent="0.35">
      <c r="A39">
        <v>2006</v>
      </c>
      <c r="B39">
        <v>2</v>
      </c>
      <c r="C39" s="8">
        <f t="shared" si="0"/>
        <v>38749</v>
      </c>
      <c r="D39" s="1">
        <v>47348142</v>
      </c>
      <c r="E39" s="1">
        <v>5706909</v>
      </c>
      <c r="F39" s="1">
        <v>53055051</v>
      </c>
      <c r="G39" s="1">
        <v>715843</v>
      </c>
      <c r="H39" s="1">
        <v>60661</v>
      </c>
      <c r="I39" s="1">
        <v>776504</v>
      </c>
      <c r="J39" s="1">
        <v>40927215</v>
      </c>
      <c r="K39" s="1">
        <v>13913445</v>
      </c>
      <c r="L39" s="1">
        <v>54840660</v>
      </c>
      <c r="M39" s="1">
        <v>53733108</v>
      </c>
      <c r="N39" s="1">
        <v>19241787</v>
      </c>
      <c r="O39" s="1">
        <v>72974894</v>
      </c>
      <c r="P39">
        <v>76.17</v>
      </c>
      <c r="Q39">
        <v>72.31</v>
      </c>
      <c r="R39">
        <v>75.150000000000006</v>
      </c>
      <c r="S39" s="63"/>
    </row>
    <row r="40" spans="1:19" x14ac:dyDescent="0.35">
      <c r="A40">
        <v>2006</v>
      </c>
      <c r="B40">
        <v>3</v>
      </c>
      <c r="C40" s="8">
        <f t="shared" si="0"/>
        <v>38777</v>
      </c>
      <c r="D40" s="1">
        <v>58286011</v>
      </c>
      <c r="E40" s="1">
        <v>7221839</v>
      </c>
      <c r="F40" s="1">
        <v>65507850</v>
      </c>
      <c r="G40" s="1">
        <v>823793</v>
      </c>
      <c r="H40" s="1">
        <v>70264</v>
      </c>
      <c r="I40" s="1">
        <v>894057</v>
      </c>
      <c r="J40" s="1">
        <v>50693391</v>
      </c>
      <c r="K40" s="1">
        <v>18095206</v>
      </c>
      <c r="L40" s="1">
        <v>68788597</v>
      </c>
      <c r="M40" s="1">
        <v>62257065</v>
      </c>
      <c r="N40" s="1">
        <v>22367092</v>
      </c>
      <c r="O40" s="1">
        <v>84624157</v>
      </c>
      <c r="P40">
        <v>81.430000000000007</v>
      </c>
      <c r="Q40">
        <v>80.900000000000006</v>
      </c>
      <c r="R40">
        <v>81.290000000000006</v>
      </c>
      <c r="S40" s="63"/>
    </row>
    <row r="41" spans="1:19" x14ac:dyDescent="0.35">
      <c r="A41">
        <v>2006</v>
      </c>
      <c r="B41">
        <v>4</v>
      </c>
      <c r="C41" s="8">
        <f t="shared" si="0"/>
        <v>38808</v>
      </c>
      <c r="D41" s="1">
        <v>55828555</v>
      </c>
      <c r="E41" s="1">
        <v>7036629</v>
      </c>
      <c r="F41" s="1">
        <v>62865184</v>
      </c>
      <c r="G41" s="1">
        <v>794390</v>
      </c>
      <c r="H41" s="1">
        <v>68537</v>
      </c>
      <c r="I41" s="1">
        <v>862927</v>
      </c>
      <c r="J41" s="1">
        <v>48800883</v>
      </c>
      <c r="K41" s="1">
        <v>17685346</v>
      </c>
      <c r="L41" s="1">
        <v>66486229</v>
      </c>
      <c r="M41" s="1">
        <v>59917615</v>
      </c>
      <c r="N41" s="1">
        <v>22246457</v>
      </c>
      <c r="O41" s="1">
        <v>82164072</v>
      </c>
      <c r="P41">
        <v>81.45</v>
      </c>
      <c r="Q41">
        <v>79.5</v>
      </c>
      <c r="R41">
        <v>80.92</v>
      </c>
      <c r="S41" s="63"/>
    </row>
    <row r="42" spans="1:19" x14ac:dyDescent="0.35">
      <c r="A42">
        <v>2006</v>
      </c>
      <c r="B42">
        <v>5</v>
      </c>
      <c r="C42" s="8">
        <f t="shared" si="0"/>
        <v>38838</v>
      </c>
      <c r="D42" s="1">
        <v>57145193</v>
      </c>
      <c r="E42" s="1">
        <v>6997054</v>
      </c>
      <c r="F42" s="1">
        <v>64142247</v>
      </c>
      <c r="G42" s="1">
        <v>824051</v>
      </c>
      <c r="H42" s="1">
        <v>68676</v>
      </c>
      <c r="I42" s="1">
        <v>892727</v>
      </c>
      <c r="J42" s="1">
        <v>49302219</v>
      </c>
      <c r="K42" s="1">
        <v>18465819</v>
      </c>
      <c r="L42" s="1">
        <v>67768038</v>
      </c>
      <c r="M42" s="1">
        <v>61284297</v>
      </c>
      <c r="N42" s="1">
        <v>23102699</v>
      </c>
      <c r="O42" s="1">
        <v>84386996</v>
      </c>
      <c r="P42">
        <v>80.45</v>
      </c>
      <c r="Q42">
        <v>79.930000000000007</v>
      </c>
      <c r="R42">
        <v>80.31</v>
      </c>
      <c r="S42" s="63"/>
    </row>
    <row r="43" spans="1:19" x14ac:dyDescent="0.35">
      <c r="A43">
        <v>2006</v>
      </c>
      <c r="B43">
        <v>6</v>
      </c>
      <c r="C43" s="8">
        <f t="shared" si="0"/>
        <v>38869</v>
      </c>
      <c r="D43" s="1">
        <v>59297121</v>
      </c>
      <c r="E43" s="1">
        <v>7625061</v>
      </c>
      <c r="F43" s="1">
        <v>66922182</v>
      </c>
      <c r="G43" s="1">
        <v>820310</v>
      </c>
      <c r="H43" s="1">
        <v>71424</v>
      </c>
      <c r="I43" s="1">
        <v>891734</v>
      </c>
      <c r="J43" s="1">
        <v>52200272</v>
      </c>
      <c r="K43" s="1">
        <v>20275368</v>
      </c>
      <c r="L43" s="1">
        <v>72475640</v>
      </c>
      <c r="M43" s="1">
        <v>61692651</v>
      </c>
      <c r="N43" s="1">
        <v>23821736</v>
      </c>
      <c r="O43" s="1">
        <v>85514388</v>
      </c>
      <c r="P43">
        <v>84.61</v>
      </c>
      <c r="Q43">
        <v>85.11</v>
      </c>
      <c r="R43">
        <v>84.75</v>
      </c>
      <c r="S43" s="63"/>
    </row>
    <row r="44" spans="1:19" x14ac:dyDescent="0.35">
      <c r="A44">
        <v>2006</v>
      </c>
      <c r="B44">
        <v>7</v>
      </c>
      <c r="C44" s="8">
        <f t="shared" si="0"/>
        <v>38899</v>
      </c>
      <c r="D44" s="1">
        <v>60838606</v>
      </c>
      <c r="E44" s="1">
        <v>8340003</v>
      </c>
      <c r="F44" s="1">
        <v>69178609</v>
      </c>
      <c r="G44" s="1">
        <v>852114</v>
      </c>
      <c r="H44" s="1">
        <v>76301</v>
      </c>
      <c r="I44" s="1">
        <v>928415</v>
      </c>
      <c r="J44" s="1">
        <v>54506446</v>
      </c>
      <c r="K44" s="1">
        <v>21510904</v>
      </c>
      <c r="L44" s="1">
        <v>76017350</v>
      </c>
      <c r="M44" s="1">
        <v>64111164</v>
      </c>
      <c r="N44" s="1">
        <v>25185579</v>
      </c>
      <c r="O44" s="1">
        <v>89296743</v>
      </c>
      <c r="P44">
        <v>85.02</v>
      </c>
      <c r="Q44">
        <v>85.41</v>
      </c>
      <c r="R44">
        <v>85.13</v>
      </c>
      <c r="S44" s="63"/>
    </row>
    <row r="45" spans="1:19" x14ac:dyDescent="0.35">
      <c r="A45">
        <v>2006</v>
      </c>
      <c r="B45">
        <v>8</v>
      </c>
      <c r="C45" s="8">
        <f t="shared" si="0"/>
        <v>38930</v>
      </c>
      <c r="D45" s="1">
        <v>58303233</v>
      </c>
      <c r="E45" s="1">
        <v>7843848</v>
      </c>
      <c r="F45" s="1">
        <v>66147081</v>
      </c>
      <c r="G45" s="1">
        <v>866551</v>
      </c>
      <c r="H45" s="1">
        <v>74735</v>
      </c>
      <c r="I45" s="1">
        <v>941286</v>
      </c>
      <c r="J45" s="1">
        <v>52074386</v>
      </c>
      <c r="K45" s="1">
        <v>20342613</v>
      </c>
      <c r="L45" s="1">
        <v>72416999</v>
      </c>
      <c r="M45" s="1">
        <v>64332983</v>
      </c>
      <c r="N45" s="1">
        <v>24888446</v>
      </c>
      <c r="O45" s="1">
        <v>89221429</v>
      </c>
      <c r="P45">
        <v>80.95</v>
      </c>
      <c r="Q45">
        <v>81.739999999999995</v>
      </c>
      <c r="R45">
        <v>81.17</v>
      </c>
      <c r="S45" s="63"/>
    </row>
    <row r="46" spans="1:19" x14ac:dyDescent="0.35">
      <c r="A46">
        <v>2006</v>
      </c>
      <c r="B46">
        <v>9</v>
      </c>
      <c r="C46" s="8">
        <f t="shared" si="0"/>
        <v>38961</v>
      </c>
      <c r="D46" s="1">
        <v>49949551</v>
      </c>
      <c r="E46" s="1">
        <v>6189973</v>
      </c>
      <c r="F46" s="1">
        <v>56139524</v>
      </c>
      <c r="G46" s="1">
        <v>799777</v>
      </c>
      <c r="H46" s="1">
        <v>62710</v>
      </c>
      <c r="I46" s="1">
        <v>862487</v>
      </c>
      <c r="J46" s="1">
        <v>43108587</v>
      </c>
      <c r="K46" s="1">
        <v>17537122</v>
      </c>
      <c r="L46" s="1">
        <v>60645709</v>
      </c>
      <c r="M46" s="1">
        <v>58383462</v>
      </c>
      <c r="N46" s="1">
        <v>22579257</v>
      </c>
      <c r="O46" s="1">
        <v>80962719</v>
      </c>
      <c r="P46">
        <v>73.84</v>
      </c>
      <c r="Q46">
        <v>77.67</v>
      </c>
      <c r="R46">
        <v>74.91</v>
      </c>
      <c r="S46" s="63"/>
    </row>
    <row r="47" spans="1:19" x14ac:dyDescent="0.35">
      <c r="A47">
        <v>2006</v>
      </c>
      <c r="B47">
        <v>10</v>
      </c>
      <c r="C47" s="8">
        <f t="shared" si="0"/>
        <v>38991</v>
      </c>
      <c r="D47" s="1">
        <v>55088983</v>
      </c>
      <c r="E47" s="1">
        <v>6281017</v>
      </c>
      <c r="F47" s="1">
        <v>61370000</v>
      </c>
      <c r="G47" s="1">
        <v>828218</v>
      </c>
      <c r="H47" s="1">
        <v>63105</v>
      </c>
      <c r="I47" s="1">
        <v>891323</v>
      </c>
      <c r="J47" s="1">
        <v>47137132</v>
      </c>
      <c r="K47" s="1">
        <v>17365868</v>
      </c>
      <c r="L47" s="1">
        <v>64503000</v>
      </c>
      <c r="M47" s="1">
        <v>60802722</v>
      </c>
      <c r="N47" s="1">
        <v>22654609</v>
      </c>
      <c r="O47" s="1">
        <v>83457331</v>
      </c>
      <c r="P47">
        <v>77.52</v>
      </c>
      <c r="Q47">
        <v>76.650000000000006</v>
      </c>
      <c r="R47">
        <v>77.290000000000006</v>
      </c>
      <c r="S47" s="63"/>
    </row>
    <row r="48" spans="1:19" x14ac:dyDescent="0.35">
      <c r="A48">
        <v>2006</v>
      </c>
      <c r="B48">
        <v>11</v>
      </c>
      <c r="C48" s="8">
        <f t="shared" si="0"/>
        <v>39022</v>
      </c>
      <c r="D48" s="1">
        <v>53852209</v>
      </c>
      <c r="E48" s="1">
        <v>6173261</v>
      </c>
      <c r="F48" s="1">
        <v>60025470</v>
      </c>
      <c r="G48" s="1">
        <v>792523</v>
      </c>
      <c r="H48" s="1">
        <v>61823</v>
      </c>
      <c r="I48" s="1">
        <v>854346</v>
      </c>
      <c r="J48" s="1">
        <v>45966808</v>
      </c>
      <c r="K48" s="1">
        <v>16115237</v>
      </c>
      <c r="L48" s="1">
        <v>62082045</v>
      </c>
      <c r="M48" s="1">
        <v>58912308</v>
      </c>
      <c r="N48" s="1">
        <v>20821119</v>
      </c>
      <c r="O48" s="1">
        <v>79733427</v>
      </c>
      <c r="P48">
        <v>78.03</v>
      </c>
      <c r="Q48">
        <v>77.400000000000006</v>
      </c>
      <c r="R48">
        <v>77.86</v>
      </c>
      <c r="S48" s="63"/>
    </row>
    <row r="49" spans="1:19" x14ac:dyDescent="0.35">
      <c r="A49">
        <v>2006</v>
      </c>
      <c r="B49">
        <v>12</v>
      </c>
      <c r="C49" s="8">
        <f t="shared" si="0"/>
        <v>39052</v>
      </c>
      <c r="D49" s="1">
        <v>53538970</v>
      </c>
      <c r="E49" s="1">
        <v>6917055</v>
      </c>
      <c r="F49" s="1">
        <v>60456025</v>
      </c>
      <c r="G49" s="1">
        <v>805058</v>
      </c>
      <c r="H49" s="1">
        <v>68978</v>
      </c>
      <c r="I49" s="1">
        <v>874036</v>
      </c>
      <c r="J49" s="1">
        <v>46835639</v>
      </c>
      <c r="K49" s="1">
        <v>17704637</v>
      </c>
      <c r="L49" s="1">
        <v>64540276</v>
      </c>
      <c r="M49" s="1">
        <v>61161328</v>
      </c>
      <c r="N49" s="1">
        <v>22721069</v>
      </c>
      <c r="O49" s="1">
        <v>83882396</v>
      </c>
      <c r="P49">
        <v>76.58</v>
      </c>
      <c r="Q49">
        <v>77.92</v>
      </c>
      <c r="R49">
        <v>76.94</v>
      </c>
      <c r="S49" s="63"/>
    </row>
    <row r="50" spans="1:19" x14ac:dyDescent="0.35">
      <c r="A50">
        <v>2007</v>
      </c>
      <c r="B50">
        <v>1</v>
      </c>
      <c r="C50" s="8">
        <f t="shared" si="0"/>
        <v>39083</v>
      </c>
      <c r="D50" s="1">
        <v>50022168</v>
      </c>
      <c r="E50" s="1">
        <v>6854636</v>
      </c>
      <c r="F50" s="1">
        <v>56876804</v>
      </c>
      <c r="G50" s="1">
        <v>803924</v>
      </c>
      <c r="H50" s="1">
        <v>69634</v>
      </c>
      <c r="I50" s="1">
        <v>873558</v>
      </c>
      <c r="J50" s="1">
        <v>43823680</v>
      </c>
      <c r="K50" s="1">
        <v>17450335</v>
      </c>
      <c r="L50" s="1">
        <v>61274015</v>
      </c>
      <c r="M50" s="1">
        <v>60618488</v>
      </c>
      <c r="N50" s="1">
        <v>22960840</v>
      </c>
      <c r="O50" s="1">
        <v>83579327</v>
      </c>
      <c r="P50">
        <v>72.290000000000006</v>
      </c>
      <c r="Q50">
        <v>76</v>
      </c>
      <c r="R50">
        <v>73.31</v>
      </c>
      <c r="S50" s="63"/>
    </row>
    <row r="51" spans="1:19" x14ac:dyDescent="0.35">
      <c r="A51">
        <v>2007</v>
      </c>
      <c r="B51">
        <v>2</v>
      </c>
      <c r="C51" s="8">
        <f t="shared" si="0"/>
        <v>39114</v>
      </c>
      <c r="D51" s="1">
        <v>47766421</v>
      </c>
      <c r="E51" s="1">
        <v>6078593</v>
      </c>
      <c r="F51" s="1">
        <v>53845014</v>
      </c>
      <c r="G51" s="1">
        <v>724657</v>
      </c>
      <c r="H51" s="1">
        <v>62711</v>
      </c>
      <c r="I51" s="1">
        <v>787368</v>
      </c>
      <c r="J51" s="1">
        <v>41270274</v>
      </c>
      <c r="K51" s="1">
        <v>15087982</v>
      </c>
      <c r="L51" s="1">
        <v>56358256</v>
      </c>
      <c r="M51" s="1">
        <v>54490060</v>
      </c>
      <c r="N51" s="1">
        <v>20624609</v>
      </c>
      <c r="O51" s="1">
        <v>75114669</v>
      </c>
      <c r="P51">
        <v>75.739999999999995</v>
      </c>
      <c r="Q51">
        <v>73.16</v>
      </c>
      <c r="R51">
        <v>75.03</v>
      </c>
      <c r="S51" s="63"/>
    </row>
    <row r="52" spans="1:19" x14ac:dyDescent="0.35">
      <c r="A52">
        <v>2007</v>
      </c>
      <c r="B52">
        <v>3</v>
      </c>
      <c r="C52" s="8">
        <f t="shared" si="0"/>
        <v>39142</v>
      </c>
      <c r="D52" s="1">
        <v>59244232</v>
      </c>
      <c r="E52" s="1">
        <v>7647510</v>
      </c>
      <c r="F52" s="1">
        <v>66891742</v>
      </c>
      <c r="G52" s="1">
        <v>830373</v>
      </c>
      <c r="H52" s="1">
        <v>72367</v>
      </c>
      <c r="I52" s="1">
        <v>902740</v>
      </c>
      <c r="J52" s="1">
        <v>51518429</v>
      </c>
      <c r="K52" s="1">
        <v>19346351</v>
      </c>
      <c r="L52" s="1">
        <v>70864780</v>
      </c>
      <c r="M52" s="1">
        <v>63131522</v>
      </c>
      <c r="N52" s="1">
        <v>23667344</v>
      </c>
      <c r="O52" s="1">
        <v>86798866</v>
      </c>
      <c r="P52">
        <v>81.599999999999994</v>
      </c>
      <c r="Q52">
        <v>81.739999999999995</v>
      </c>
      <c r="R52">
        <v>81.64</v>
      </c>
      <c r="S52" s="63"/>
    </row>
    <row r="53" spans="1:19" x14ac:dyDescent="0.35">
      <c r="A53">
        <v>2007</v>
      </c>
      <c r="B53">
        <v>4</v>
      </c>
      <c r="C53" s="8">
        <f t="shared" si="0"/>
        <v>39173</v>
      </c>
      <c r="D53" s="1">
        <v>57396328</v>
      </c>
      <c r="E53" s="1">
        <v>7233785</v>
      </c>
      <c r="F53" s="1">
        <v>64630113</v>
      </c>
      <c r="G53" s="1">
        <v>809663</v>
      </c>
      <c r="H53" s="1">
        <v>70037</v>
      </c>
      <c r="I53" s="1">
        <v>879700</v>
      </c>
      <c r="J53" s="1">
        <v>49772604</v>
      </c>
      <c r="K53" s="1">
        <v>18462964</v>
      </c>
      <c r="L53" s="1">
        <v>68235568</v>
      </c>
      <c r="M53" s="1">
        <v>61124424</v>
      </c>
      <c r="N53" s="1">
        <v>23325666</v>
      </c>
      <c r="O53" s="1">
        <v>84450090</v>
      </c>
      <c r="P53">
        <v>81.430000000000007</v>
      </c>
      <c r="Q53">
        <v>79.150000000000006</v>
      </c>
      <c r="R53">
        <v>80.8</v>
      </c>
      <c r="S53" s="63"/>
    </row>
    <row r="54" spans="1:19" x14ac:dyDescent="0.35">
      <c r="A54">
        <v>2007</v>
      </c>
      <c r="B54">
        <v>5</v>
      </c>
      <c r="C54" s="8">
        <f t="shared" si="0"/>
        <v>39203</v>
      </c>
      <c r="D54" s="1">
        <v>59283597</v>
      </c>
      <c r="E54" s="1">
        <v>7244944</v>
      </c>
      <c r="F54" s="1">
        <v>66528541</v>
      </c>
      <c r="G54" s="1">
        <v>844074</v>
      </c>
      <c r="H54" s="1">
        <v>70437</v>
      </c>
      <c r="I54" s="1">
        <v>914511</v>
      </c>
      <c r="J54" s="1">
        <v>51031835</v>
      </c>
      <c r="K54" s="1">
        <v>19341759</v>
      </c>
      <c r="L54" s="1">
        <v>70373594</v>
      </c>
      <c r="M54" s="1">
        <v>62774346</v>
      </c>
      <c r="N54" s="1">
        <v>24370452</v>
      </c>
      <c r="O54" s="1">
        <v>87144798</v>
      </c>
      <c r="P54">
        <v>81.290000000000006</v>
      </c>
      <c r="Q54">
        <v>79.37</v>
      </c>
      <c r="R54">
        <v>80.75</v>
      </c>
      <c r="S54" s="63"/>
    </row>
    <row r="55" spans="1:19" x14ac:dyDescent="0.35">
      <c r="A55">
        <v>2007</v>
      </c>
      <c r="B55">
        <v>6</v>
      </c>
      <c r="C55" s="8">
        <f t="shared" si="0"/>
        <v>39234</v>
      </c>
      <c r="D55" s="1">
        <v>61493934</v>
      </c>
      <c r="E55" s="1">
        <v>7953495</v>
      </c>
      <c r="F55" s="1">
        <v>69447429</v>
      </c>
      <c r="G55" s="1">
        <v>832163</v>
      </c>
      <c r="H55" s="1">
        <v>72797</v>
      </c>
      <c r="I55" s="1">
        <v>904960</v>
      </c>
      <c r="J55" s="1">
        <v>54018698</v>
      </c>
      <c r="K55" s="1">
        <v>21325672</v>
      </c>
      <c r="L55" s="1">
        <v>75344370</v>
      </c>
      <c r="M55" s="1">
        <v>62620840</v>
      </c>
      <c r="N55" s="1">
        <v>25295941</v>
      </c>
      <c r="O55" s="1">
        <v>87916781</v>
      </c>
      <c r="P55">
        <v>86.26</v>
      </c>
      <c r="Q55">
        <v>84.3</v>
      </c>
      <c r="R55">
        <v>85.7</v>
      </c>
      <c r="S55" s="63"/>
    </row>
    <row r="56" spans="1:19" x14ac:dyDescent="0.35">
      <c r="A56">
        <v>2007</v>
      </c>
      <c r="B56">
        <v>7</v>
      </c>
      <c r="C56" s="8">
        <f t="shared" si="0"/>
        <v>39264</v>
      </c>
      <c r="D56" s="1">
        <v>63457403</v>
      </c>
      <c r="E56" s="1">
        <v>8696119</v>
      </c>
      <c r="F56" s="1">
        <v>72153522</v>
      </c>
      <c r="G56" s="1">
        <v>863658</v>
      </c>
      <c r="H56" s="1">
        <v>77533</v>
      </c>
      <c r="I56" s="1">
        <v>941191</v>
      </c>
      <c r="J56" s="1">
        <v>56572990</v>
      </c>
      <c r="K56" s="1">
        <v>22709269</v>
      </c>
      <c r="L56" s="1">
        <v>79282259</v>
      </c>
      <c r="M56" s="1">
        <v>65566709</v>
      </c>
      <c r="N56" s="1">
        <v>26624388</v>
      </c>
      <c r="O56" s="1">
        <v>92191098</v>
      </c>
      <c r="P56">
        <v>86.28</v>
      </c>
      <c r="Q56">
        <v>85.29</v>
      </c>
      <c r="R56">
        <v>86</v>
      </c>
      <c r="S56" s="63"/>
    </row>
    <row r="57" spans="1:19" x14ac:dyDescent="0.35">
      <c r="A57">
        <v>2007</v>
      </c>
      <c r="B57">
        <v>8</v>
      </c>
      <c r="C57" s="8">
        <f t="shared" si="0"/>
        <v>39295</v>
      </c>
      <c r="D57" s="1">
        <v>62657667</v>
      </c>
      <c r="E57" s="1">
        <v>8429481</v>
      </c>
      <c r="F57" s="1">
        <v>71087148</v>
      </c>
      <c r="G57" s="1">
        <v>872349</v>
      </c>
      <c r="H57" s="1">
        <v>76818</v>
      </c>
      <c r="I57" s="1">
        <v>949167</v>
      </c>
      <c r="J57" s="1">
        <v>55682567</v>
      </c>
      <c r="K57" s="1">
        <v>22060730</v>
      </c>
      <c r="L57" s="1">
        <v>77743296</v>
      </c>
      <c r="M57" s="1">
        <v>65556234</v>
      </c>
      <c r="N57" s="1">
        <v>26525647</v>
      </c>
      <c r="O57" s="1">
        <v>92081881</v>
      </c>
      <c r="P57">
        <v>84.94</v>
      </c>
      <c r="Q57">
        <v>83.17</v>
      </c>
      <c r="R57">
        <v>84.43</v>
      </c>
      <c r="S57" s="63"/>
    </row>
    <row r="58" spans="1:19" x14ac:dyDescent="0.35">
      <c r="A58">
        <v>2007</v>
      </c>
      <c r="B58">
        <v>9</v>
      </c>
      <c r="C58" s="8">
        <f t="shared" si="0"/>
        <v>39326</v>
      </c>
      <c r="D58" s="1">
        <v>52308015</v>
      </c>
      <c r="E58" s="1">
        <v>6665909</v>
      </c>
      <c r="F58" s="1">
        <v>58973924</v>
      </c>
      <c r="G58" s="1">
        <v>805066</v>
      </c>
      <c r="H58" s="1">
        <v>64283</v>
      </c>
      <c r="I58" s="1">
        <v>869349</v>
      </c>
      <c r="J58" s="1">
        <v>45240419</v>
      </c>
      <c r="K58" s="1">
        <v>18994703</v>
      </c>
      <c r="L58" s="1">
        <v>64235122</v>
      </c>
      <c r="M58" s="1">
        <v>59796275</v>
      </c>
      <c r="N58" s="1">
        <v>23883235</v>
      </c>
      <c r="O58" s="1">
        <v>83679510</v>
      </c>
      <c r="P58">
        <v>75.66</v>
      </c>
      <c r="Q58">
        <v>79.53</v>
      </c>
      <c r="R58">
        <v>76.760000000000005</v>
      </c>
      <c r="S58" s="63"/>
    </row>
    <row r="59" spans="1:19" x14ac:dyDescent="0.35">
      <c r="A59">
        <v>2007</v>
      </c>
      <c r="B59">
        <v>10</v>
      </c>
      <c r="C59" s="8">
        <f t="shared" si="0"/>
        <v>39356</v>
      </c>
      <c r="D59" s="1">
        <v>57206249</v>
      </c>
      <c r="E59" s="1">
        <v>6734727</v>
      </c>
      <c r="F59" s="1">
        <v>63940976</v>
      </c>
      <c r="G59" s="1">
        <v>841179</v>
      </c>
      <c r="H59" s="1">
        <v>64536</v>
      </c>
      <c r="I59" s="1">
        <v>905715</v>
      </c>
      <c r="J59" s="1">
        <v>49069269</v>
      </c>
      <c r="K59" s="1">
        <v>18762030</v>
      </c>
      <c r="L59" s="1">
        <v>67831299</v>
      </c>
      <c r="M59" s="1">
        <v>62497723</v>
      </c>
      <c r="N59" s="1">
        <v>23713623</v>
      </c>
      <c r="O59" s="1">
        <v>86211346</v>
      </c>
      <c r="P59">
        <v>78.510000000000005</v>
      </c>
      <c r="Q59">
        <v>79.12</v>
      </c>
      <c r="R59">
        <v>78.680000000000007</v>
      </c>
      <c r="S59" s="63"/>
    </row>
    <row r="60" spans="1:19" x14ac:dyDescent="0.35">
      <c r="A60">
        <v>2007</v>
      </c>
      <c r="B60">
        <v>11</v>
      </c>
      <c r="C60" s="8">
        <f t="shared" si="0"/>
        <v>39387</v>
      </c>
      <c r="D60" s="1">
        <v>55044206</v>
      </c>
      <c r="E60" s="1">
        <v>6616131</v>
      </c>
      <c r="F60" s="1">
        <v>61660337</v>
      </c>
      <c r="G60" s="1">
        <v>804635</v>
      </c>
      <c r="H60" s="1">
        <v>64236</v>
      </c>
      <c r="I60" s="1">
        <v>868871</v>
      </c>
      <c r="J60" s="1">
        <v>47256388</v>
      </c>
      <c r="K60" s="1">
        <v>17508412</v>
      </c>
      <c r="L60" s="1">
        <v>64764800</v>
      </c>
      <c r="M60" s="1">
        <v>60801594</v>
      </c>
      <c r="N60" s="1">
        <v>22421800</v>
      </c>
      <c r="O60" s="1">
        <v>83223395</v>
      </c>
      <c r="P60">
        <v>77.72</v>
      </c>
      <c r="Q60">
        <v>78.09</v>
      </c>
      <c r="R60">
        <v>77.819999999999993</v>
      </c>
      <c r="S60" s="63"/>
    </row>
    <row r="61" spans="1:19" x14ac:dyDescent="0.35">
      <c r="A61">
        <v>2007</v>
      </c>
      <c r="B61">
        <v>12</v>
      </c>
      <c r="C61" s="8">
        <f t="shared" si="0"/>
        <v>39417</v>
      </c>
      <c r="D61" s="1">
        <v>53288538</v>
      </c>
      <c r="E61" s="1">
        <v>7302494</v>
      </c>
      <c r="F61" s="1">
        <v>60591032</v>
      </c>
      <c r="G61" s="1">
        <v>803981</v>
      </c>
      <c r="H61" s="1">
        <v>70325</v>
      </c>
      <c r="I61" s="1">
        <v>874306</v>
      </c>
      <c r="J61" s="1">
        <v>47070645</v>
      </c>
      <c r="K61" s="1">
        <v>19121625</v>
      </c>
      <c r="L61" s="1">
        <v>66192270</v>
      </c>
      <c r="M61" s="1">
        <v>62270682</v>
      </c>
      <c r="N61" s="1">
        <v>24391947</v>
      </c>
      <c r="O61" s="1">
        <v>86662629</v>
      </c>
      <c r="P61">
        <v>75.59</v>
      </c>
      <c r="Q61">
        <v>78.39</v>
      </c>
      <c r="R61">
        <v>76.38</v>
      </c>
      <c r="S61" s="63"/>
    </row>
    <row r="62" spans="1:19" x14ac:dyDescent="0.35">
      <c r="A62">
        <v>2008</v>
      </c>
      <c r="B62">
        <v>1</v>
      </c>
      <c r="C62" s="8">
        <f t="shared" si="0"/>
        <v>39448</v>
      </c>
      <c r="D62" s="1">
        <v>50245100</v>
      </c>
      <c r="E62" s="1">
        <v>7214702</v>
      </c>
      <c r="F62" s="1">
        <v>57459802</v>
      </c>
      <c r="G62" s="1">
        <v>793275</v>
      </c>
      <c r="H62" s="1">
        <v>70805</v>
      </c>
      <c r="I62" s="1">
        <v>864080</v>
      </c>
      <c r="J62" s="1">
        <v>44233383</v>
      </c>
      <c r="K62" s="1">
        <v>18682398</v>
      </c>
      <c r="L62" s="1">
        <v>62915780</v>
      </c>
      <c r="M62" s="1">
        <v>60635551</v>
      </c>
      <c r="N62" s="1">
        <v>24474296</v>
      </c>
      <c r="O62" s="1">
        <v>85109847</v>
      </c>
      <c r="P62">
        <v>72.95</v>
      </c>
      <c r="Q62">
        <v>76.33</v>
      </c>
      <c r="R62">
        <v>73.92</v>
      </c>
      <c r="S62" s="63"/>
    </row>
    <row r="63" spans="1:19" x14ac:dyDescent="0.35">
      <c r="A63">
        <v>2008</v>
      </c>
      <c r="B63">
        <v>2</v>
      </c>
      <c r="C63" s="8">
        <f t="shared" si="0"/>
        <v>39479</v>
      </c>
      <c r="D63" s="1">
        <v>50118363</v>
      </c>
      <c r="E63" s="1">
        <v>6691283</v>
      </c>
      <c r="F63" s="1">
        <v>56809646</v>
      </c>
      <c r="G63" s="1">
        <v>746679</v>
      </c>
      <c r="H63" s="1">
        <v>66402</v>
      </c>
      <c r="I63" s="1">
        <v>813081</v>
      </c>
      <c r="J63" s="1">
        <v>43429251</v>
      </c>
      <c r="K63" s="1">
        <v>16602844</v>
      </c>
      <c r="L63" s="1">
        <v>60032096</v>
      </c>
      <c r="M63" s="1">
        <v>57170275</v>
      </c>
      <c r="N63" s="1">
        <v>22832413</v>
      </c>
      <c r="O63" s="1">
        <v>80002688</v>
      </c>
      <c r="P63">
        <v>75.959999999999994</v>
      </c>
      <c r="Q63">
        <v>72.72</v>
      </c>
      <c r="R63">
        <v>75.040000000000006</v>
      </c>
      <c r="S63" s="63"/>
    </row>
    <row r="64" spans="1:19" x14ac:dyDescent="0.35">
      <c r="A64">
        <v>2008</v>
      </c>
      <c r="B64">
        <v>3</v>
      </c>
      <c r="C64" s="8">
        <f t="shared" si="0"/>
        <v>39508</v>
      </c>
      <c r="D64" s="1">
        <v>59213077</v>
      </c>
      <c r="E64" s="1">
        <v>8257253</v>
      </c>
      <c r="F64" s="1">
        <v>67470330</v>
      </c>
      <c r="G64" s="1">
        <v>817511</v>
      </c>
      <c r="H64" s="1">
        <v>74449</v>
      </c>
      <c r="I64" s="1">
        <v>891960</v>
      </c>
      <c r="J64" s="1">
        <v>52016986</v>
      </c>
      <c r="K64" s="1">
        <v>20818061</v>
      </c>
      <c r="L64" s="1">
        <v>72835047</v>
      </c>
      <c r="M64" s="1">
        <v>63249344</v>
      </c>
      <c r="N64" s="1">
        <v>25295113</v>
      </c>
      <c r="O64" s="1">
        <v>88544457</v>
      </c>
      <c r="P64">
        <v>82.24</v>
      </c>
      <c r="Q64">
        <v>82.3</v>
      </c>
      <c r="R64">
        <v>82.26</v>
      </c>
      <c r="S64" s="63"/>
    </row>
    <row r="65" spans="1:19" x14ac:dyDescent="0.35">
      <c r="A65">
        <v>2008</v>
      </c>
      <c r="B65">
        <v>4</v>
      </c>
      <c r="C65" s="8">
        <f t="shared" si="0"/>
        <v>39539</v>
      </c>
      <c r="D65" s="1">
        <v>55611053</v>
      </c>
      <c r="E65" s="1">
        <v>7361463</v>
      </c>
      <c r="F65" s="1">
        <v>62972516</v>
      </c>
      <c r="G65" s="1">
        <v>799664</v>
      </c>
      <c r="H65" s="1">
        <v>70840</v>
      </c>
      <c r="I65" s="1">
        <v>870504</v>
      </c>
      <c r="J65" s="1">
        <v>48189445</v>
      </c>
      <c r="K65" s="1">
        <v>19238317</v>
      </c>
      <c r="L65" s="1">
        <v>67427762</v>
      </c>
      <c r="M65" s="1">
        <v>60127860</v>
      </c>
      <c r="N65" s="1">
        <v>24913253</v>
      </c>
      <c r="O65" s="1">
        <v>85041112</v>
      </c>
      <c r="P65">
        <v>80.14</v>
      </c>
      <c r="Q65">
        <v>77.22</v>
      </c>
      <c r="R65">
        <v>79.290000000000006</v>
      </c>
      <c r="S65" s="63"/>
    </row>
    <row r="66" spans="1:19" x14ac:dyDescent="0.35">
      <c r="A66">
        <v>2008</v>
      </c>
      <c r="B66">
        <v>5</v>
      </c>
      <c r="C66" s="8">
        <f t="shared" si="0"/>
        <v>39569</v>
      </c>
      <c r="D66" s="1">
        <v>58047400</v>
      </c>
      <c r="E66" s="1">
        <v>7747506</v>
      </c>
      <c r="F66" s="1">
        <v>65794906</v>
      </c>
      <c r="G66" s="1">
        <v>820114</v>
      </c>
      <c r="H66" s="1">
        <v>71787</v>
      </c>
      <c r="I66" s="1">
        <v>891901</v>
      </c>
      <c r="J66" s="1">
        <v>50259912</v>
      </c>
      <c r="K66" s="1">
        <v>20972031</v>
      </c>
      <c r="L66" s="1">
        <v>71231943</v>
      </c>
      <c r="M66" s="1">
        <v>61778284</v>
      </c>
      <c r="N66" s="1">
        <v>26236332</v>
      </c>
      <c r="O66" s="1">
        <v>88014616</v>
      </c>
      <c r="P66">
        <v>81.36</v>
      </c>
      <c r="Q66">
        <v>79.94</v>
      </c>
      <c r="R66">
        <v>80.930000000000007</v>
      </c>
      <c r="S66" s="63"/>
    </row>
    <row r="67" spans="1:19" x14ac:dyDescent="0.35">
      <c r="A67">
        <v>2008</v>
      </c>
      <c r="B67">
        <v>6</v>
      </c>
      <c r="C67" s="8">
        <f t="shared" ref="C67:C130" si="1">DATE(A67,B67,1)</f>
        <v>39600</v>
      </c>
      <c r="D67" s="1">
        <v>59559171</v>
      </c>
      <c r="E67" s="1">
        <v>8168145</v>
      </c>
      <c r="F67" s="1">
        <v>67727316</v>
      </c>
      <c r="G67" s="1">
        <v>815914</v>
      </c>
      <c r="H67" s="1">
        <v>72783</v>
      </c>
      <c r="I67" s="1">
        <v>888697</v>
      </c>
      <c r="J67" s="1">
        <v>52521309</v>
      </c>
      <c r="K67" s="1">
        <v>22207049</v>
      </c>
      <c r="L67" s="1">
        <v>74728358</v>
      </c>
      <c r="M67" s="1">
        <v>62328392</v>
      </c>
      <c r="N67" s="1">
        <v>26758910</v>
      </c>
      <c r="O67" s="1">
        <v>89087301</v>
      </c>
      <c r="P67">
        <v>84.27</v>
      </c>
      <c r="Q67">
        <v>82.99</v>
      </c>
      <c r="R67">
        <v>83.88</v>
      </c>
      <c r="S67" s="63"/>
    </row>
    <row r="68" spans="1:19" x14ac:dyDescent="0.35">
      <c r="A68">
        <v>2008</v>
      </c>
      <c r="B68">
        <v>7</v>
      </c>
      <c r="C68" s="8">
        <f t="shared" si="1"/>
        <v>39630</v>
      </c>
      <c r="D68" s="1">
        <v>61401480</v>
      </c>
      <c r="E68" s="1">
        <v>8831861</v>
      </c>
      <c r="F68" s="1">
        <v>70233341</v>
      </c>
      <c r="G68" s="1">
        <v>844737</v>
      </c>
      <c r="H68" s="1">
        <v>77244</v>
      </c>
      <c r="I68" s="1">
        <v>921981</v>
      </c>
      <c r="J68" s="1">
        <v>54621353</v>
      </c>
      <c r="K68" s="1">
        <v>23555952</v>
      </c>
      <c r="L68" s="1">
        <v>78177305</v>
      </c>
      <c r="M68" s="1">
        <v>64884624</v>
      </c>
      <c r="N68" s="1">
        <v>28113326</v>
      </c>
      <c r="O68" s="1">
        <v>92997950</v>
      </c>
      <c r="P68">
        <v>84.18</v>
      </c>
      <c r="Q68">
        <v>83.79</v>
      </c>
      <c r="R68">
        <v>84.06</v>
      </c>
      <c r="S68" s="63"/>
    </row>
    <row r="69" spans="1:19" x14ac:dyDescent="0.35">
      <c r="A69">
        <v>2008</v>
      </c>
      <c r="B69">
        <v>8</v>
      </c>
      <c r="C69" s="8">
        <f t="shared" si="1"/>
        <v>39661</v>
      </c>
      <c r="D69" s="1">
        <v>58966473</v>
      </c>
      <c r="E69" s="1">
        <v>8629543</v>
      </c>
      <c r="F69" s="1">
        <v>67596016</v>
      </c>
      <c r="G69" s="1">
        <v>823517</v>
      </c>
      <c r="H69" s="1">
        <v>75242</v>
      </c>
      <c r="I69" s="1">
        <v>898759</v>
      </c>
      <c r="J69" s="1">
        <v>52643145</v>
      </c>
      <c r="K69" s="1">
        <v>23162473</v>
      </c>
      <c r="L69" s="1">
        <v>75805618</v>
      </c>
      <c r="M69" s="1">
        <v>63117937</v>
      </c>
      <c r="N69" s="1">
        <v>27931634</v>
      </c>
      <c r="O69" s="1">
        <v>91049571</v>
      </c>
      <c r="P69">
        <v>83.4</v>
      </c>
      <c r="Q69">
        <v>82.93</v>
      </c>
      <c r="R69">
        <v>83.26</v>
      </c>
      <c r="S69" s="63"/>
    </row>
    <row r="70" spans="1:19" x14ac:dyDescent="0.35">
      <c r="A70">
        <v>2008</v>
      </c>
      <c r="B70">
        <v>9</v>
      </c>
      <c r="C70" s="8">
        <f t="shared" si="1"/>
        <v>39692</v>
      </c>
      <c r="D70" s="1">
        <v>47680001</v>
      </c>
      <c r="E70" s="1">
        <v>6327854</v>
      </c>
      <c r="F70" s="1">
        <v>54007855</v>
      </c>
      <c r="G70" s="1">
        <v>728377</v>
      </c>
      <c r="H70" s="1">
        <v>59708</v>
      </c>
      <c r="I70" s="1">
        <v>788085</v>
      </c>
      <c r="J70" s="1">
        <v>41015589</v>
      </c>
      <c r="K70" s="1">
        <v>18737440</v>
      </c>
      <c r="L70" s="1">
        <v>59753028</v>
      </c>
      <c r="M70" s="1">
        <v>53906431</v>
      </c>
      <c r="N70" s="1">
        <v>24055799</v>
      </c>
      <c r="O70" s="1">
        <v>77962230</v>
      </c>
      <c r="P70">
        <v>76.09</v>
      </c>
      <c r="Q70">
        <v>77.89</v>
      </c>
      <c r="R70">
        <v>76.64</v>
      </c>
      <c r="S70" s="63"/>
    </row>
    <row r="71" spans="1:19" x14ac:dyDescent="0.35">
      <c r="A71">
        <v>2008</v>
      </c>
      <c r="B71">
        <v>10</v>
      </c>
      <c r="C71" s="8">
        <f t="shared" si="1"/>
        <v>39722</v>
      </c>
      <c r="D71" s="1">
        <v>52956023</v>
      </c>
      <c r="E71" s="1">
        <v>6473043</v>
      </c>
      <c r="F71" s="1">
        <v>59429066</v>
      </c>
      <c r="G71" s="1">
        <v>758538</v>
      </c>
      <c r="H71" s="1">
        <v>60997</v>
      </c>
      <c r="I71" s="1">
        <v>819535</v>
      </c>
      <c r="J71" s="1">
        <v>44913078</v>
      </c>
      <c r="K71" s="1">
        <v>18507570</v>
      </c>
      <c r="L71" s="1">
        <v>63420648</v>
      </c>
      <c r="M71" s="1">
        <v>56299337</v>
      </c>
      <c r="N71" s="1">
        <v>23804966</v>
      </c>
      <c r="O71" s="1">
        <v>80104304</v>
      </c>
      <c r="P71">
        <v>79.78</v>
      </c>
      <c r="Q71">
        <v>77.75</v>
      </c>
      <c r="R71">
        <v>79.17</v>
      </c>
      <c r="S71" s="63"/>
    </row>
    <row r="72" spans="1:19" x14ac:dyDescent="0.35">
      <c r="A72">
        <v>2008</v>
      </c>
      <c r="B72">
        <v>11</v>
      </c>
      <c r="C72" s="8">
        <f t="shared" si="1"/>
        <v>39753</v>
      </c>
      <c r="D72" s="1">
        <v>47658141</v>
      </c>
      <c r="E72" s="1">
        <v>6167102</v>
      </c>
      <c r="F72" s="1">
        <v>53825243</v>
      </c>
      <c r="G72" s="1">
        <v>707246</v>
      </c>
      <c r="H72" s="1">
        <v>60687</v>
      </c>
      <c r="I72" s="1">
        <v>767933</v>
      </c>
      <c r="J72" s="1">
        <v>40578576</v>
      </c>
      <c r="K72" s="1">
        <v>16552513</v>
      </c>
      <c r="L72" s="1">
        <v>57131088</v>
      </c>
      <c r="M72" s="1">
        <v>53450483</v>
      </c>
      <c r="N72" s="1">
        <v>22297823</v>
      </c>
      <c r="O72" s="1">
        <v>75748306</v>
      </c>
      <c r="P72">
        <v>75.92</v>
      </c>
      <c r="Q72">
        <v>74.23</v>
      </c>
      <c r="R72">
        <v>75.42</v>
      </c>
      <c r="S72" s="63"/>
    </row>
    <row r="73" spans="1:19" x14ac:dyDescent="0.35">
      <c r="A73">
        <v>2008</v>
      </c>
      <c r="B73">
        <v>12</v>
      </c>
      <c r="C73" s="8">
        <f t="shared" si="1"/>
        <v>39783</v>
      </c>
      <c r="D73" s="1">
        <v>50253658</v>
      </c>
      <c r="E73" s="1">
        <v>6881238</v>
      </c>
      <c r="F73" s="1">
        <v>57134896</v>
      </c>
      <c r="G73" s="1">
        <v>720062</v>
      </c>
      <c r="H73" s="1">
        <v>65422</v>
      </c>
      <c r="I73" s="1">
        <v>785484</v>
      </c>
      <c r="J73" s="1">
        <v>43824845</v>
      </c>
      <c r="K73" s="1">
        <v>18277979</v>
      </c>
      <c r="L73" s="1">
        <v>62102823</v>
      </c>
      <c r="M73" s="1">
        <v>55361168</v>
      </c>
      <c r="N73" s="1">
        <v>23773025</v>
      </c>
      <c r="O73" s="1">
        <v>79134193</v>
      </c>
      <c r="P73">
        <v>79.16</v>
      </c>
      <c r="Q73">
        <v>76.89</v>
      </c>
      <c r="R73">
        <v>78.48</v>
      </c>
      <c r="S73" s="63"/>
    </row>
    <row r="74" spans="1:19" x14ac:dyDescent="0.35">
      <c r="A74">
        <v>2009</v>
      </c>
      <c r="B74">
        <v>1</v>
      </c>
      <c r="C74" s="8">
        <f t="shared" si="1"/>
        <v>39814</v>
      </c>
      <c r="D74" s="1">
        <v>44821711</v>
      </c>
      <c r="E74" s="1">
        <v>6737730</v>
      </c>
      <c r="F74" s="1">
        <v>51559441</v>
      </c>
      <c r="G74" s="1">
        <v>709933</v>
      </c>
      <c r="H74" s="1">
        <v>66971</v>
      </c>
      <c r="I74" s="1">
        <v>776904</v>
      </c>
      <c r="J74" s="1">
        <v>39299677</v>
      </c>
      <c r="K74" s="1">
        <v>17528664</v>
      </c>
      <c r="L74" s="1">
        <v>56828341</v>
      </c>
      <c r="M74" s="1">
        <v>53952827</v>
      </c>
      <c r="N74" s="1">
        <v>23989981</v>
      </c>
      <c r="O74" s="1">
        <v>77942808</v>
      </c>
      <c r="P74">
        <v>72.84</v>
      </c>
      <c r="Q74">
        <v>73.069999999999993</v>
      </c>
      <c r="R74">
        <v>72.91</v>
      </c>
      <c r="S74" s="63"/>
    </row>
    <row r="75" spans="1:19" x14ac:dyDescent="0.35">
      <c r="A75">
        <v>2009</v>
      </c>
      <c r="B75">
        <v>2</v>
      </c>
      <c r="C75" s="8">
        <f t="shared" si="1"/>
        <v>39845</v>
      </c>
      <c r="D75" s="1">
        <v>43677233</v>
      </c>
      <c r="E75" s="1">
        <v>5970396</v>
      </c>
      <c r="F75" s="1">
        <v>49647629</v>
      </c>
      <c r="G75" s="1">
        <v>659899</v>
      </c>
      <c r="H75" s="1">
        <v>61219</v>
      </c>
      <c r="I75" s="1">
        <v>721118</v>
      </c>
      <c r="J75" s="1">
        <v>37640543</v>
      </c>
      <c r="K75" s="1">
        <v>14607464</v>
      </c>
      <c r="L75" s="1">
        <v>52248007</v>
      </c>
      <c r="M75" s="1">
        <v>49969299</v>
      </c>
      <c r="N75" s="1">
        <v>21295607</v>
      </c>
      <c r="O75" s="1">
        <v>71264906</v>
      </c>
      <c r="P75">
        <v>75.33</v>
      </c>
      <c r="Q75">
        <v>68.59</v>
      </c>
      <c r="R75">
        <v>73.319999999999993</v>
      </c>
      <c r="S75" s="63"/>
    </row>
    <row r="76" spans="1:19" x14ac:dyDescent="0.35">
      <c r="A76">
        <v>2009</v>
      </c>
      <c r="B76">
        <v>3</v>
      </c>
      <c r="C76" s="8">
        <f t="shared" si="1"/>
        <v>39873</v>
      </c>
      <c r="D76" s="1">
        <v>53531487</v>
      </c>
      <c r="E76" s="1">
        <v>7227487</v>
      </c>
      <c r="F76" s="1">
        <v>60758974</v>
      </c>
      <c r="G76" s="1">
        <v>747363</v>
      </c>
      <c r="H76" s="1">
        <v>69764</v>
      </c>
      <c r="I76" s="1">
        <v>817127</v>
      </c>
      <c r="J76" s="1">
        <v>46517762</v>
      </c>
      <c r="K76" s="1">
        <v>18128641</v>
      </c>
      <c r="L76" s="1">
        <v>64646403</v>
      </c>
      <c r="M76" s="1">
        <v>57331259</v>
      </c>
      <c r="N76" s="1">
        <v>24114710</v>
      </c>
      <c r="O76" s="1">
        <v>81445969</v>
      </c>
      <c r="P76">
        <v>81.14</v>
      </c>
      <c r="Q76">
        <v>75.180000000000007</v>
      </c>
      <c r="R76">
        <v>79.37</v>
      </c>
      <c r="S76" s="63"/>
    </row>
    <row r="77" spans="1:19" x14ac:dyDescent="0.35">
      <c r="A77">
        <v>2009</v>
      </c>
      <c r="B77">
        <v>4</v>
      </c>
      <c r="C77" s="8">
        <f t="shared" si="1"/>
        <v>39904</v>
      </c>
      <c r="D77" s="1">
        <v>52245401</v>
      </c>
      <c r="E77" s="1">
        <v>7086357</v>
      </c>
      <c r="F77" s="1">
        <v>59331758</v>
      </c>
      <c r="G77" s="1">
        <v>728856</v>
      </c>
      <c r="H77" s="1">
        <v>67069</v>
      </c>
      <c r="I77" s="1">
        <v>795925</v>
      </c>
      <c r="J77" s="1">
        <v>45419272</v>
      </c>
      <c r="K77" s="1">
        <v>18450057</v>
      </c>
      <c r="L77" s="1">
        <v>63869329</v>
      </c>
      <c r="M77" s="1">
        <v>55279977</v>
      </c>
      <c r="N77" s="1">
        <v>23917823</v>
      </c>
      <c r="O77" s="1">
        <v>79197800</v>
      </c>
      <c r="P77">
        <v>82.16</v>
      </c>
      <c r="Q77">
        <v>77.14</v>
      </c>
      <c r="R77">
        <v>80.650000000000006</v>
      </c>
      <c r="S77" s="63"/>
    </row>
    <row r="78" spans="1:19" x14ac:dyDescent="0.35">
      <c r="A78">
        <v>2009</v>
      </c>
      <c r="B78">
        <v>5</v>
      </c>
      <c r="C78" s="8">
        <f t="shared" si="1"/>
        <v>39934</v>
      </c>
      <c r="D78" s="1">
        <v>52948582</v>
      </c>
      <c r="E78" s="1">
        <v>6597012</v>
      </c>
      <c r="F78" s="1">
        <v>59545594</v>
      </c>
      <c r="G78" s="1">
        <v>748984</v>
      </c>
      <c r="H78" s="1">
        <v>63841</v>
      </c>
      <c r="I78" s="1">
        <v>812825</v>
      </c>
      <c r="J78" s="1">
        <v>45980480</v>
      </c>
      <c r="K78" s="1">
        <v>18545191</v>
      </c>
      <c r="L78" s="1">
        <v>64525671</v>
      </c>
      <c r="M78" s="1">
        <v>56504772</v>
      </c>
      <c r="N78" s="1">
        <v>24407091</v>
      </c>
      <c r="O78" s="1">
        <v>80911862</v>
      </c>
      <c r="P78">
        <v>81.37</v>
      </c>
      <c r="Q78">
        <v>75.98</v>
      </c>
      <c r="R78">
        <v>79.75</v>
      </c>
      <c r="S78" s="63"/>
    </row>
    <row r="79" spans="1:19" x14ac:dyDescent="0.35">
      <c r="A79">
        <v>2009</v>
      </c>
      <c r="B79">
        <v>6</v>
      </c>
      <c r="C79" s="8">
        <f t="shared" si="1"/>
        <v>39965</v>
      </c>
      <c r="D79" s="1">
        <v>55898027</v>
      </c>
      <c r="E79" s="1">
        <v>7460171</v>
      </c>
      <c r="F79" s="1">
        <v>63358198</v>
      </c>
      <c r="G79" s="1">
        <v>760136</v>
      </c>
      <c r="H79" s="1">
        <v>66341</v>
      </c>
      <c r="I79" s="1">
        <v>826477</v>
      </c>
      <c r="J79" s="1">
        <v>49290277</v>
      </c>
      <c r="K79" s="1">
        <v>20784769</v>
      </c>
      <c r="L79" s="1">
        <v>70075046</v>
      </c>
      <c r="M79" s="1">
        <v>57716483</v>
      </c>
      <c r="N79" s="1">
        <v>25414368</v>
      </c>
      <c r="O79" s="1">
        <v>83130851</v>
      </c>
      <c r="P79">
        <v>85.4</v>
      </c>
      <c r="Q79">
        <v>81.78</v>
      </c>
      <c r="R79">
        <v>84.29</v>
      </c>
      <c r="S79" s="63"/>
    </row>
    <row r="80" spans="1:19" x14ac:dyDescent="0.35">
      <c r="A80">
        <v>2009</v>
      </c>
      <c r="B80">
        <v>7</v>
      </c>
      <c r="C80" s="8">
        <f t="shared" si="1"/>
        <v>39995</v>
      </c>
      <c r="D80" s="1">
        <v>59468957</v>
      </c>
      <c r="E80" s="1">
        <v>8399115</v>
      </c>
      <c r="F80" s="1">
        <v>67868072</v>
      </c>
      <c r="G80" s="1">
        <v>793994</v>
      </c>
      <c r="H80" s="1">
        <v>71164</v>
      </c>
      <c r="I80" s="1">
        <v>865158</v>
      </c>
      <c r="J80" s="1">
        <v>52704797</v>
      </c>
      <c r="K80" s="1">
        <v>22969194</v>
      </c>
      <c r="L80" s="1">
        <v>75673991</v>
      </c>
      <c r="M80" s="1">
        <v>60499991</v>
      </c>
      <c r="N80" s="1">
        <v>27022263</v>
      </c>
      <c r="O80" s="1">
        <v>87522254</v>
      </c>
      <c r="P80">
        <v>87.12</v>
      </c>
      <c r="Q80">
        <v>85</v>
      </c>
      <c r="R80">
        <v>86.46</v>
      </c>
      <c r="S80" s="63"/>
    </row>
    <row r="81" spans="1:19" x14ac:dyDescent="0.35">
      <c r="A81">
        <v>2009</v>
      </c>
      <c r="B81">
        <v>8</v>
      </c>
      <c r="C81" s="8">
        <f t="shared" si="1"/>
        <v>40026</v>
      </c>
      <c r="D81" s="1">
        <v>56568180</v>
      </c>
      <c r="E81" s="1">
        <v>8217868</v>
      </c>
      <c r="F81" s="1">
        <v>64786048</v>
      </c>
      <c r="G81" s="1">
        <v>781315</v>
      </c>
      <c r="H81" s="1">
        <v>70022</v>
      </c>
      <c r="I81" s="1">
        <v>851337</v>
      </c>
      <c r="J81" s="1">
        <v>50467288</v>
      </c>
      <c r="K81" s="1">
        <v>22619720</v>
      </c>
      <c r="L81" s="1">
        <v>73087008</v>
      </c>
      <c r="M81" s="1">
        <v>59356980</v>
      </c>
      <c r="N81" s="1">
        <v>26667531</v>
      </c>
      <c r="O81" s="1">
        <v>86024512</v>
      </c>
      <c r="P81">
        <v>85.02</v>
      </c>
      <c r="Q81">
        <v>84.82</v>
      </c>
      <c r="R81">
        <v>84.96</v>
      </c>
      <c r="S81" s="63"/>
    </row>
    <row r="82" spans="1:19" x14ac:dyDescent="0.35">
      <c r="A82">
        <v>2009</v>
      </c>
      <c r="B82">
        <v>9</v>
      </c>
      <c r="C82" s="8">
        <f t="shared" si="1"/>
        <v>40057</v>
      </c>
      <c r="D82" s="1">
        <v>48235025</v>
      </c>
      <c r="E82" s="1">
        <v>6219954</v>
      </c>
      <c r="F82" s="1">
        <v>54454979</v>
      </c>
      <c r="G82" s="1">
        <v>709793</v>
      </c>
      <c r="H82" s="1">
        <v>57696</v>
      </c>
      <c r="I82" s="1">
        <v>767489</v>
      </c>
      <c r="J82" s="1">
        <v>41656736</v>
      </c>
      <c r="K82" s="1">
        <v>18400287</v>
      </c>
      <c r="L82" s="1">
        <v>60057023</v>
      </c>
      <c r="M82" s="1">
        <v>52447273</v>
      </c>
      <c r="N82" s="1">
        <v>22830033</v>
      </c>
      <c r="O82" s="1">
        <v>75277306</v>
      </c>
      <c r="P82">
        <v>79.430000000000007</v>
      </c>
      <c r="Q82">
        <v>80.599999999999994</v>
      </c>
      <c r="R82">
        <v>79.78</v>
      </c>
      <c r="S82" s="63"/>
    </row>
    <row r="83" spans="1:19" x14ac:dyDescent="0.35">
      <c r="A83">
        <v>2009</v>
      </c>
      <c r="B83">
        <v>10</v>
      </c>
      <c r="C83" s="8">
        <f t="shared" si="1"/>
        <v>40087</v>
      </c>
      <c r="D83" s="1">
        <v>52279405</v>
      </c>
      <c r="E83" s="1">
        <v>6295084</v>
      </c>
      <c r="F83" s="1">
        <v>58574489</v>
      </c>
      <c r="G83" s="1">
        <v>726573</v>
      </c>
      <c r="H83" s="1">
        <v>58273</v>
      </c>
      <c r="I83" s="1">
        <v>784846</v>
      </c>
      <c r="J83" s="1">
        <v>44781574</v>
      </c>
      <c r="K83" s="1">
        <v>18053025</v>
      </c>
      <c r="L83" s="1">
        <v>62834599</v>
      </c>
      <c r="M83" s="1">
        <v>54453800</v>
      </c>
      <c r="N83" s="1">
        <v>22015791</v>
      </c>
      <c r="O83" s="1">
        <v>76469591</v>
      </c>
      <c r="P83">
        <v>82.24</v>
      </c>
      <c r="Q83">
        <v>82</v>
      </c>
      <c r="R83">
        <v>82.17</v>
      </c>
      <c r="S83" s="63"/>
    </row>
    <row r="84" spans="1:19" x14ac:dyDescent="0.35">
      <c r="A84">
        <v>2009</v>
      </c>
      <c r="B84">
        <v>11</v>
      </c>
      <c r="C84" s="8">
        <f t="shared" si="1"/>
        <v>40118</v>
      </c>
      <c r="D84" s="1">
        <v>48584832</v>
      </c>
      <c r="E84" s="1">
        <v>6008261</v>
      </c>
      <c r="F84" s="1">
        <v>54593093</v>
      </c>
      <c r="G84" s="1">
        <v>694749</v>
      </c>
      <c r="H84" s="1">
        <v>58724</v>
      </c>
      <c r="I84" s="1">
        <v>753473</v>
      </c>
      <c r="J84" s="1">
        <v>41573015</v>
      </c>
      <c r="K84" s="1">
        <v>16087062</v>
      </c>
      <c r="L84" s="1">
        <v>57660077</v>
      </c>
      <c r="M84" s="1">
        <v>52483155</v>
      </c>
      <c r="N84" s="1">
        <v>20614479</v>
      </c>
      <c r="O84" s="1">
        <v>73097634</v>
      </c>
      <c r="P84">
        <v>79.209999999999994</v>
      </c>
      <c r="Q84">
        <v>78.040000000000006</v>
      </c>
      <c r="R84">
        <v>78.88</v>
      </c>
      <c r="S84" s="63"/>
    </row>
    <row r="85" spans="1:19" x14ac:dyDescent="0.35">
      <c r="A85">
        <v>2009</v>
      </c>
      <c r="B85">
        <v>12</v>
      </c>
      <c r="C85" s="8">
        <f t="shared" si="1"/>
        <v>40148</v>
      </c>
      <c r="D85" s="1">
        <v>49793438</v>
      </c>
      <c r="E85" s="1">
        <v>6892742</v>
      </c>
      <c r="F85" s="1">
        <v>56686180</v>
      </c>
      <c r="G85" s="1">
        <v>704840</v>
      </c>
      <c r="H85" s="1">
        <v>64801</v>
      </c>
      <c r="I85" s="1">
        <v>769641</v>
      </c>
      <c r="J85" s="1">
        <v>43650676</v>
      </c>
      <c r="K85" s="1">
        <v>18175003</v>
      </c>
      <c r="L85" s="1">
        <v>61825679</v>
      </c>
      <c r="M85" s="1">
        <v>54631259</v>
      </c>
      <c r="N85" s="1">
        <v>22325659</v>
      </c>
      <c r="O85" s="1">
        <v>76956918</v>
      </c>
      <c r="P85">
        <v>79.900000000000006</v>
      </c>
      <c r="Q85">
        <v>81.41</v>
      </c>
      <c r="R85">
        <v>80.34</v>
      </c>
      <c r="S85" s="63"/>
    </row>
    <row r="86" spans="1:19" x14ac:dyDescent="0.35">
      <c r="A86">
        <v>2010</v>
      </c>
      <c r="B86">
        <v>1</v>
      </c>
      <c r="C86" s="8">
        <f t="shared" si="1"/>
        <v>40179</v>
      </c>
      <c r="D86" s="1">
        <v>45501620</v>
      </c>
      <c r="E86" s="1">
        <v>6816044</v>
      </c>
      <c r="F86" s="1">
        <v>52317664</v>
      </c>
      <c r="G86" s="1">
        <v>694852</v>
      </c>
      <c r="H86" s="1">
        <v>66583</v>
      </c>
      <c r="I86" s="1">
        <v>761435</v>
      </c>
      <c r="J86" s="1">
        <v>40301481</v>
      </c>
      <c r="K86" s="1">
        <v>17841075</v>
      </c>
      <c r="L86" s="1">
        <v>58142556</v>
      </c>
      <c r="M86" s="1">
        <v>53795975</v>
      </c>
      <c r="N86" s="1">
        <v>23088105</v>
      </c>
      <c r="O86" s="1">
        <v>76884080</v>
      </c>
      <c r="P86">
        <v>74.92</v>
      </c>
      <c r="Q86">
        <v>77.27</v>
      </c>
      <c r="R86">
        <v>75.62</v>
      </c>
      <c r="S86" s="63"/>
    </row>
    <row r="87" spans="1:19" x14ac:dyDescent="0.35">
      <c r="A87">
        <v>2010</v>
      </c>
      <c r="B87">
        <v>2</v>
      </c>
      <c r="C87" s="8">
        <f t="shared" si="1"/>
        <v>40210</v>
      </c>
      <c r="D87" s="1">
        <v>42440614</v>
      </c>
      <c r="E87" s="1">
        <v>6014415</v>
      </c>
      <c r="F87" s="1">
        <v>48455029</v>
      </c>
      <c r="G87" s="1">
        <v>622999</v>
      </c>
      <c r="H87" s="1">
        <v>59833</v>
      </c>
      <c r="I87" s="1">
        <v>682832</v>
      </c>
      <c r="J87" s="1">
        <v>36997641</v>
      </c>
      <c r="K87" s="1">
        <v>14973899</v>
      </c>
      <c r="L87" s="1">
        <v>51971540</v>
      </c>
      <c r="M87" s="1">
        <v>47817552</v>
      </c>
      <c r="N87" s="1">
        <v>20153781</v>
      </c>
      <c r="O87" s="1">
        <v>67971333</v>
      </c>
      <c r="P87">
        <v>77.37</v>
      </c>
      <c r="Q87">
        <v>74.3</v>
      </c>
      <c r="R87">
        <v>76.459999999999994</v>
      </c>
      <c r="S87" s="63"/>
    </row>
    <row r="88" spans="1:19" x14ac:dyDescent="0.35">
      <c r="A88">
        <v>2010</v>
      </c>
      <c r="B88">
        <v>3</v>
      </c>
      <c r="C88" s="8">
        <f t="shared" si="1"/>
        <v>40238</v>
      </c>
      <c r="D88" s="1">
        <v>54424077</v>
      </c>
      <c r="E88" s="1">
        <v>7531317</v>
      </c>
      <c r="F88" s="1">
        <v>61955394</v>
      </c>
      <c r="G88" s="1">
        <v>739894</v>
      </c>
      <c r="H88" s="1">
        <v>69737</v>
      </c>
      <c r="I88" s="1">
        <v>809631</v>
      </c>
      <c r="J88" s="1">
        <v>47619591</v>
      </c>
      <c r="K88" s="1">
        <v>19146484</v>
      </c>
      <c r="L88" s="1">
        <v>66766075</v>
      </c>
      <c r="M88" s="1">
        <v>57080653</v>
      </c>
      <c r="N88" s="1">
        <v>23685717</v>
      </c>
      <c r="O88" s="1">
        <v>80766370</v>
      </c>
      <c r="P88">
        <v>83.43</v>
      </c>
      <c r="Q88">
        <v>80.84</v>
      </c>
      <c r="R88">
        <v>82.67</v>
      </c>
      <c r="S88" s="63"/>
    </row>
    <row r="89" spans="1:19" x14ac:dyDescent="0.35">
      <c r="A89">
        <v>2010</v>
      </c>
      <c r="B89">
        <v>4</v>
      </c>
      <c r="C89" s="8">
        <f t="shared" si="1"/>
        <v>40269</v>
      </c>
      <c r="D89" s="1">
        <v>52498074</v>
      </c>
      <c r="E89" s="1">
        <v>6941422</v>
      </c>
      <c r="F89" s="1">
        <v>59439496</v>
      </c>
      <c r="G89" s="1">
        <v>722566</v>
      </c>
      <c r="H89" s="1">
        <v>66054</v>
      </c>
      <c r="I89" s="1">
        <v>788620</v>
      </c>
      <c r="J89" s="1">
        <v>45662025</v>
      </c>
      <c r="K89" s="1">
        <v>17935164</v>
      </c>
      <c r="L89" s="1">
        <v>63597189</v>
      </c>
      <c r="M89" s="1">
        <v>55280651</v>
      </c>
      <c r="N89" s="1">
        <v>22592040</v>
      </c>
      <c r="O89" s="1">
        <v>77872690</v>
      </c>
      <c r="P89">
        <v>82.6</v>
      </c>
      <c r="Q89">
        <v>79.39</v>
      </c>
      <c r="R89">
        <v>81.67</v>
      </c>
      <c r="S89" s="63"/>
    </row>
    <row r="90" spans="1:19" x14ac:dyDescent="0.35">
      <c r="A90">
        <v>2010</v>
      </c>
      <c r="B90">
        <v>5</v>
      </c>
      <c r="C90" s="8">
        <f t="shared" si="1"/>
        <v>40299</v>
      </c>
      <c r="D90" s="1">
        <v>53842422</v>
      </c>
      <c r="E90" s="1">
        <v>7402599</v>
      </c>
      <c r="F90" s="1">
        <v>61245021</v>
      </c>
      <c r="G90" s="1">
        <v>741574</v>
      </c>
      <c r="H90" s="1">
        <v>68031</v>
      </c>
      <c r="I90" s="1">
        <v>809605</v>
      </c>
      <c r="J90" s="1">
        <v>46953589</v>
      </c>
      <c r="K90" s="1">
        <v>20542809</v>
      </c>
      <c r="L90" s="1">
        <v>67496398</v>
      </c>
      <c r="M90" s="1">
        <v>56898062</v>
      </c>
      <c r="N90" s="1">
        <v>25079577</v>
      </c>
      <c r="O90" s="1">
        <v>81977639</v>
      </c>
      <c r="P90">
        <v>82.52</v>
      </c>
      <c r="Q90">
        <v>81.91</v>
      </c>
      <c r="R90">
        <v>82.34</v>
      </c>
      <c r="S90" s="63"/>
    </row>
    <row r="91" spans="1:19" x14ac:dyDescent="0.35">
      <c r="A91">
        <v>2010</v>
      </c>
      <c r="B91">
        <v>6</v>
      </c>
      <c r="C91" s="8">
        <f t="shared" si="1"/>
        <v>40330</v>
      </c>
      <c r="D91" s="1">
        <v>56689853</v>
      </c>
      <c r="E91" s="1">
        <v>8100494</v>
      </c>
      <c r="F91" s="1">
        <v>64790347</v>
      </c>
      <c r="G91" s="1">
        <v>751326</v>
      </c>
      <c r="H91" s="1">
        <v>70427</v>
      </c>
      <c r="I91" s="1">
        <v>821753</v>
      </c>
      <c r="J91" s="1">
        <v>50387611</v>
      </c>
      <c r="K91" s="1">
        <v>22717510</v>
      </c>
      <c r="L91" s="1">
        <v>73105121</v>
      </c>
      <c r="M91" s="1">
        <v>58353230</v>
      </c>
      <c r="N91" s="1">
        <v>26433891</v>
      </c>
      <c r="O91" s="1">
        <v>84787121</v>
      </c>
      <c r="P91">
        <v>86.35</v>
      </c>
      <c r="Q91">
        <v>85.94</v>
      </c>
      <c r="R91">
        <v>86.22</v>
      </c>
      <c r="S91" s="63"/>
    </row>
    <row r="92" spans="1:19" x14ac:dyDescent="0.35">
      <c r="A92">
        <v>2010</v>
      </c>
      <c r="B92">
        <v>7</v>
      </c>
      <c r="C92" s="8">
        <f t="shared" si="1"/>
        <v>40360</v>
      </c>
      <c r="D92" s="1">
        <v>59142493</v>
      </c>
      <c r="E92" s="1">
        <v>9052302</v>
      </c>
      <c r="F92" s="1">
        <v>68194795</v>
      </c>
      <c r="G92" s="1">
        <v>782439</v>
      </c>
      <c r="H92" s="1">
        <v>76123</v>
      </c>
      <c r="I92" s="1">
        <v>858562</v>
      </c>
      <c r="J92" s="1">
        <v>53095873</v>
      </c>
      <c r="K92" s="1">
        <v>24587686</v>
      </c>
      <c r="L92" s="1">
        <v>77683559</v>
      </c>
      <c r="M92" s="1">
        <v>61069806</v>
      </c>
      <c r="N92" s="1">
        <v>28347052</v>
      </c>
      <c r="O92" s="1">
        <v>89416858</v>
      </c>
      <c r="P92">
        <v>86.94</v>
      </c>
      <c r="Q92">
        <v>86.74</v>
      </c>
      <c r="R92">
        <v>86.88</v>
      </c>
      <c r="S92" s="63"/>
    </row>
    <row r="93" spans="1:19" x14ac:dyDescent="0.35">
      <c r="A93">
        <v>2010</v>
      </c>
      <c r="B93">
        <v>8</v>
      </c>
      <c r="C93" s="8">
        <f t="shared" si="1"/>
        <v>40391</v>
      </c>
      <c r="D93" s="1">
        <v>57370748</v>
      </c>
      <c r="E93" s="1">
        <v>8646519</v>
      </c>
      <c r="F93" s="1">
        <v>66017267</v>
      </c>
      <c r="G93" s="1">
        <v>781423</v>
      </c>
      <c r="H93" s="1">
        <v>72823</v>
      </c>
      <c r="I93" s="1">
        <v>854246</v>
      </c>
      <c r="J93" s="1">
        <v>51439492</v>
      </c>
      <c r="K93" s="1">
        <v>23775852</v>
      </c>
      <c r="L93" s="1">
        <v>75215344</v>
      </c>
      <c r="M93" s="1">
        <v>60357973</v>
      </c>
      <c r="N93" s="1">
        <v>27771651</v>
      </c>
      <c r="O93" s="1">
        <v>88129624</v>
      </c>
      <c r="P93">
        <v>85.22</v>
      </c>
      <c r="Q93">
        <v>85.61</v>
      </c>
      <c r="R93">
        <v>85.35</v>
      </c>
      <c r="S93" s="63"/>
    </row>
    <row r="94" spans="1:19" x14ac:dyDescent="0.35">
      <c r="A94">
        <v>2010</v>
      </c>
      <c r="B94">
        <v>9</v>
      </c>
      <c r="C94" s="8">
        <f t="shared" si="1"/>
        <v>40422</v>
      </c>
      <c r="D94" s="1">
        <v>50304708</v>
      </c>
      <c r="E94" s="1">
        <v>6847457</v>
      </c>
      <c r="F94" s="1">
        <v>57152165</v>
      </c>
      <c r="G94" s="1">
        <v>718643</v>
      </c>
      <c r="H94" s="1">
        <v>60368</v>
      </c>
      <c r="I94" s="1">
        <v>779011</v>
      </c>
      <c r="J94" s="1">
        <v>43694603</v>
      </c>
      <c r="K94" s="1">
        <v>20411172</v>
      </c>
      <c r="L94" s="1">
        <v>64105775</v>
      </c>
      <c r="M94" s="1">
        <v>54729805</v>
      </c>
      <c r="N94" s="1">
        <v>24382358</v>
      </c>
      <c r="O94" s="1">
        <v>79112164</v>
      </c>
      <c r="P94">
        <v>79.84</v>
      </c>
      <c r="Q94">
        <v>83.71</v>
      </c>
      <c r="R94">
        <v>81.03</v>
      </c>
      <c r="S94" s="63"/>
    </row>
    <row r="95" spans="1:19" x14ac:dyDescent="0.35">
      <c r="A95">
        <v>2010</v>
      </c>
      <c r="B95">
        <v>10</v>
      </c>
      <c r="C95" s="8">
        <f t="shared" si="1"/>
        <v>40452</v>
      </c>
      <c r="D95" s="1">
        <v>54826050</v>
      </c>
      <c r="E95" s="1">
        <v>7072483</v>
      </c>
      <c r="F95" s="1">
        <v>61898533</v>
      </c>
      <c r="G95" s="1">
        <v>737224</v>
      </c>
      <c r="H95" s="1">
        <v>62454</v>
      </c>
      <c r="I95" s="1">
        <v>799678</v>
      </c>
      <c r="J95" s="1">
        <v>47283497</v>
      </c>
      <c r="K95" s="1">
        <v>20434096</v>
      </c>
      <c r="L95" s="1">
        <v>67717592</v>
      </c>
      <c r="M95" s="1">
        <v>56731943</v>
      </c>
      <c r="N95" s="1">
        <v>24764165</v>
      </c>
      <c r="O95" s="1">
        <v>81496108</v>
      </c>
      <c r="P95">
        <v>83.35</v>
      </c>
      <c r="Q95">
        <v>82.51</v>
      </c>
      <c r="R95">
        <v>83.09</v>
      </c>
      <c r="S95" s="63"/>
    </row>
    <row r="96" spans="1:19" x14ac:dyDescent="0.35">
      <c r="A96">
        <v>2010</v>
      </c>
      <c r="B96">
        <v>11</v>
      </c>
      <c r="C96" s="8">
        <f t="shared" si="1"/>
        <v>40483</v>
      </c>
      <c r="D96" s="1">
        <v>51420350</v>
      </c>
      <c r="E96" s="1">
        <v>6510189</v>
      </c>
      <c r="F96" s="1">
        <v>57930539</v>
      </c>
      <c r="G96" s="1">
        <v>704372</v>
      </c>
      <c r="H96" s="1">
        <v>60704</v>
      </c>
      <c r="I96" s="1">
        <v>765076</v>
      </c>
      <c r="J96" s="1">
        <v>44351331</v>
      </c>
      <c r="K96" s="1">
        <v>17630685</v>
      </c>
      <c r="L96" s="1">
        <v>61982017</v>
      </c>
      <c r="M96" s="1">
        <v>54609482</v>
      </c>
      <c r="N96" s="1">
        <v>22486741</v>
      </c>
      <c r="O96" s="1">
        <v>77096223</v>
      </c>
      <c r="P96">
        <v>81.22</v>
      </c>
      <c r="Q96">
        <v>78.400000000000006</v>
      </c>
      <c r="R96">
        <v>80.400000000000006</v>
      </c>
      <c r="S96" s="63"/>
    </row>
    <row r="97" spans="1:19" x14ac:dyDescent="0.35">
      <c r="A97">
        <v>2010</v>
      </c>
      <c r="B97">
        <v>12</v>
      </c>
      <c r="C97" s="8">
        <f t="shared" si="1"/>
        <v>40513</v>
      </c>
      <c r="D97" s="1">
        <v>51076415</v>
      </c>
      <c r="E97" s="1">
        <v>7271391</v>
      </c>
      <c r="F97" s="1">
        <v>58347806</v>
      </c>
      <c r="G97" s="1">
        <v>702581</v>
      </c>
      <c r="H97" s="1">
        <v>66014</v>
      </c>
      <c r="I97" s="1">
        <v>768595</v>
      </c>
      <c r="J97" s="1">
        <v>45067192</v>
      </c>
      <c r="K97" s="1">
        <v>19358086</v>
      </c>
      <c r="L97" s="1">
        <v>64425278</v>
      </c>
      <c r="M97" s="1">
        <v>55745538</v>
      </c>
      <c r="N97" s="1">
        <v>24054993</v>
      </c>
      <c r="O97" s="1">
        <v>79800532</v>
      </c>
      <c r="P97">
        <v>80.84</v>
      </c>
      <c r="Q97">
        <v>80.47</v>
      </c>
      <c r="R97">
        <v>80.73</v>
      </c>
      <c r="S97" s="63"/>
    </row>
    <row r="98" spans="1:19" x14ac:dyDescent="0.35">
      <c r="A98">
        <v>2011</v>
      </c>
      <c r="B98">
        <v>1</v>
      </c>
      <c r="C98" s="8">
        <f t="shared" si="1"/>
        <v>40544</v>
      </c>
      <c r="D98" s="1">
        <v>46304921</v>
      </c>
      <c r="E98" s="1">
        <v>7155472</v>
      </c>
      <c r="F98" s="1">
        <v>53460393</v>
      </c>
      <c r="G98" s="1">
        <v>681152</v>
      </c>
      <c r="H98" s="1">
        <v>68426</v>
      </c>
      <c r="I98" s="1">
        <v>749578</v>
      </c>
      <c r="J98" s="1">
        <v>41187426</v>
      </c>
      <c r="K98" s="1">
        <v>19013720</v>
      </c>
      <c r="L98" s="1">
        <v>60201146</v>
      </c>
      <c r="M98" s="1">
        <v>53804562</v>
      </c>
      <c r="N98" s="1">
        <v>24876445</v>
      </c>
      <c r="O98" s="1">
        <v>78681007</v>
      </c>
      <c r="P98">
        <v>76.55</v>
      </c>
      <c r="Q98">
        <v>76.430000000000007</v>
      </c>
      <c r="R98">
        <v>76.510000000000005</v>
      </c>
      <c r="S98" s="63"/>
    </row>
    <row r="99" spans="1:19" x14ac:dyDescent="0.35">
      <c r="A99">
        <v>2011</v>
      </c>
      <c r="B99">
        <v>2</v>
      </c>
      <c r="C99" s="8">
        <f t="shared" si="1"/>
        <v>40575</v>
      </c>
      <c r="D99" s="1">
        <v>43657818</v>
      </c>
      <c r="E99" s="1">
        <v>6205658</v>
      </c>
      <c r="F99" s="1">
        <v>49863476</v>
      </c>
      <c r="G99" s="1">
        <v>625530</v>
      </c>
      <c r="H99" s="1">
        <v>61615</v>
      </c>
      <c r="I99" s="1">
        <v>687145</v>
      </c>
      <c r="J99" s="1">
        <v>38285134</v>
      </c>
      <c r="K99" s="1">
        <v>15742124</v>
      </c>
      <c r="L99" s="1">
        <v>54027258</v>
      </c>
      <c r="M99" s="1">
        <v>49106329</v>
      </c>
      <c r="N99" s="1">
        <v>22192337</v>
      </c>
      <c r="O99" s="1">
        <v>71298667</v>
      </c>
      <c r="P99">
        <v>77.959999999999994</v>
      </c>
      <c r="Q99">
        <v>70.930000000000007</v>
      </c>
      <c r="R99">
        <v>75.78</v>
      </c>
      <c r="S99" s="63"/>
    </row>
    <row r="100" spans="1:19" x14ac:dyDescent="0.35">
      <c r="A100">
        <v>2011</v>
      </c>
      <c r="B100">
        <v>3</v>
      </c>
      <c r="C100" s="8">
        <f t="shared" si="1"/>
        <v>40603</v>
      </c>
      <c r="D100" s="1">
        <v>55649428</v>
      </c>
      <c r="E100" s="1">
        <v>7733473</v>
      </c>
      <c r="F100" s="1">
        <v>63382901</v>
      </c>
      <c r="G100" s="1">
        <v>754669</v>
      </c>
      <c r="H100" s="1">
        <v>71925</v>
      </c>
      <c r="I100" s="1">
        <v>826594</v>
      </c>
      <c r="J100" s="1">
        <v>48992221</v>
      </c>
      <c r="K100" s="1">
        <v>19689006</v>
      </c>
      <c r="L100" s="1">
        <v>68681228</v>
      </c>
      <c r="M100" s="1">
        <v>59209942</v>
      </c>
      <c r="N100" s="1">
        <v>25743795</v>
      </c>
      <c r="O100" s="1">
        <v>84953737</v>
      </c>
      <c r="P100">
        <v>82.74</v>
      </c>
      <c r="Q100">
        <v>76.48</v>
      </c>
      <c r="R100">
        <v>80.849999999999994</v>
      </c>
      <c r="S100" s="63"/>
    </row>
    <row r="101" spans="1:19" x14ac:dyDescent="0.35">
      <c r="A101">
        <v>2011</v>
      </c>
      <c r="B101">
        <v>4</v>
      </c>
      <c r="C101" s="8">
        <f t="shared" si="1"/>
        <v>40634</v>
      </c>
      <c r="D101" s="1">
        <v>52858479</v>
      </c>
      <c r="E101" s="1">
        <v>7495073</v>
      </c>
      <c r="F101" s="1">
        <v>60353552</v>
      </c>
      <c r="G101" s="1">
        <v>720073</v>
      </c>
      <c r="H101" s="1">
        <v>68663</v>
      </c>
      <c r="I101" s="1">
        <v>788736</v>
      </c>
      <c r="J101" s="1">
        <v>46567364</v>
      </c>
      <c r="K101" s="1">
        <v>19768711</v>
      </c>
      <c r="L101" s="1">
        <v>66336076</v>
      </c>
      <c r="M101" s="1">
        <v>56686501</v>
      </c>
      <c r="N101" s="1">
        <v>25411596</v>
      </c>
      <c r="O101" s="1">
        <v>82098097</v>
      </c>
      <c r="P101">
        <v>82.15</v>
      </c>
      <c r="Q101">
        <v>77.790000000000006</v>
      </c>
      <c r="R101">
        <v>80.8</v>
      </c>
      <c r="S101" s="63"/>
    </row>
    <row r="102" spans="1:19" x14ac:dyDescent="0.35">
      <c r="A102">
        <v>2011</v>
      </c>
      <c r="B102">
        <v>5</v>
      </c>
      <c r="C102" s="8">
        <f t="shared" si="1"/>
        <v>40664</v>
      </c>
      <c r="D102" s="1">
        <v>55982234</v>
      </c>
      <c r="E102" s="1">
        <v>7671950</v>
      </c>
      <c r="F102" s="1">
        <v>63654184</v>
      </c>
      <c r="G102" s="1">
        <v>743778</v>
      </c>
      <c r="H102" s="1">
        <v>67680</v>
      </c>
      <c r="I102" s="1">
        <v>811458</v>
      </c>
      <c r="J102" s="1">
        <v>49026667</v>
      </c>
      <c r="K102" s="1">
        <v>21312827</v>
      </c>
      <c r="L102" s="1">
        <v>70339494</v>
      </c>
      <c r="M102" s="1">
        <v>57969795</v>
      </c>
      <c r="N102" s="1">
        <v>26131180</v>
      </c>
      <c r="O102" s="1">
        <v>84100975</v>
      </c>
      <c r="P102">
        <v>84.57</v>
      </c>
      <c r="Q102">
        <v>81.56</v>
      </c>
      <c r="R102">
        <v>83.64</v>
      </c>
      <c r="S102" s="63"/>
    </row>
    <row r="103" spans="1:19" x14ac:dyDescent="0.35">
      <c r="A103">
        <v>2011</v>
      </c>
      <c r="B103">
        <v>6</v>
      </c>
      <c r="C103" s="8">
        <f t="shared" si="1"/>
        <v>40695</v>
      </c>
      <c r="D103" s="1">
        <v>57778699</v>
      </c>
      <c r="E103" s="1">
        <v>8256632</v>
      </c>
      <c r="F103" s="1">
        <v>66035331</v>
      </c>
      <c r="G103" s="1">
        <v>756675</v>
      </c>
      <c r="H103" s="1">
        <v>69903</v>
      </c>
      <c r="I103" s="1">
        <v>826578</v>
      </c>
      <c r="J103" s="1">
        <v>51552204</v>
      </c>
      <c r="K103" s="1">
        <v>23096822</v>
      </c>
      <c r="L103" s="1">
        <v>74649026</v>
      </c>
      <c r="M103" s="1">
        <v>59955599</v>
      </c>
      <c r="N103" s="1">
        <v>27224840</v>
      </c>
      <c r="O103" s="1">
        <v>87180439</v>
      </c>
      <c r="P103">
        <v>85.98</v>
      </c>
      <c r="Q103">
        <v>84.84</v>
      </c>
      <c r="R103">
        <v>85.63</v>
      </c>
      <c r="S103" s="63"/>
    </row>
    <row r="104" spans="1:19" x14ac:dyDescent="0.35">
      <c r="A104">
        <v>2011</v>
      </c>
      <c r="B104">
        <v>7</v>
      </c>
      <c r="C104" s="8">
        <f t="shared" si="1"/>
        <v>40725</v>
      </c>
      <c r="D104" s="1">
        <v>60310295</v>
      </c>
      <c r="E104" s="1">
        <v>9384241</v>
      </c>
      <c r="F104" s="1">
        <v>69694536</v>
      </c>
      <c r="G104" s="1">
        <v>783811</v>
      </c>
      <c r="H104" s="1">
        <v>76305</v>
      </c>
      <c r="I104" s="1">
        <v>860116</v>
      </c>
      <c r="J104" s="1">
        <v>54459007</v>
      </c>
      <c r="K104" s="1">
        <v>25415397</v>
      </c>
      <c r="L104" s="1">
        <v>79874404</v>
      </c>
      <c r="M104" s="1">
        <v>62492240</v>
      </c>
      <c r="N104" s="1">
        <v>29384342</v>
      </c>
      <c r="O104" s="1">
        <v>91876583</v>
      </c>
      <c r="P104">
        <v>87.15</v>
      </c>
      <c r="Q104">
        <v>86.49</v>
      </c>
      <c r="R104">
        <v>86.94</v>
      </c>
      <c r="S104" s="63"/>
    </row>
    <row r="105" spans="1:19" x14ac:dyDescent="0.35">
      <c r="A105">
        <v>2011</v>
      </c>
      <c r="B105">
        <v>8</v>
      </c>
      <c r="C105" s="8">
        <f t="shared" si="1"/>
        <v>40756</v>
      </c>
      <c r="D105" s="1">
        <v>57403835</v>
      </c>
      <c r="E105" s="1">
        <v>8677482</v>
      </c>
      <c r="F105" s="1">
        <v>66081317</v>
      </c>
      <c r="G105" s="1">
        <v>767948</v>
      </c>
      <c r="H105" s="1">
        <v>71574</v>
      </c>
      <c r="I105" s="1">
        <v>839522</v>
      </c>
      <c r="J105" s="1">
        <v>51570688</v>
      </c>
      <c r="K105" s="1">
        <v>24132052</v>
      </c>
      <c r="L105" s="1">
        <v>75702739</v>
      </c>
      <c r="M105" s="1">
        <v>60248852</v>
      </c>
      <c r="N105" s="1">
        <v>28178615</v>
      </c>
      <c r="O105" s="1">
        <v>88427467</v>
      </c>
      <c r="P105">
        <v>85.6</v>
      </c>
      <c r="Q105">
        <v>85.64</v>
      </c>
      <c r="R105">
        <v>85.61</v>
      </c>
      <c r="S105" s="63"/>
    </row>
    <row r="106" spans="1:19" x14ac:dyDescent="0.35">
      <c r="A106">
        <v>2011</v>
      </c>
      <c r="B106">
        <v>9</v>
      </c>
      <c r="C106" s="8">
        <f t="shared" si="1"/>
        <v>40787</v>
      </c>
      <c r="D106" s="1">
        <v>50982170</v>
      </c>
      <c r="E106" s="1">
        <v>6893283</v>
      </c>
      <c r="F106" s="1">
        <v>57875453</v>
      </c>
      <c r="G106" s="1">
        <v>706395</v>
      </c>
      <c r="H106" s="1">
        <v>61645</v>
      </c>
      <c r="I106" s="1">
        <v>768040</v>
      </c>
      <c r="J106" s="1">
        <v>44580290</v>
      </c>
      <c r="K106" s="1">
        <v>20488322</v>
      </c>
      <c r="L106" s="1">
        <v>65068612</v>
      </c>
      <c r="M106" s="1">
        <v>54480405</v>
      </c>
      <c r="N106" s="1">
        <v>24945913</v>
      </c>
      <c r="O106" s="1">
        <v>79426318</v>
      </c>
      <c r="P106">
        <v>81.83</v>
      </c>
      <c r="Q106">
        <v>82.13</v>
      </c>
      <c r="R106">
        <v>81.92</v>
      </c>
      <c r="S106" s="63"/>
    </row>
    <row r="107" spans="1:19" x14ac:dyDescent="0.35">
      <c r="A107">
        <v>2011</v>
      </c>
      <c r="B107">
        <v>10</v>
      </c>
      <c r="C107" s="8">
        <f t="shared" si="1"/>
        <v>40817</v>
      </c>
      <c r="D107" s="1">
        <v>54124363</v>
      </c>
      <c r="E107" s="1">
        <v>6884408</v>
      </c>
      <c r="F107" s="1">
        <v>61008771</v>
      </c>
      <c r="G107" s="1">
        <v>723222</v>
      </c>
      <c r="H107" s="1">
        <v>62821</v>
      </c>
      <c r="I107" s="1">
        <v>786043</v>
      </c>
      <c r="J107" s="1">
        <v>46972407</v>
      </c>
      <c r="K107" s="1">
        <v>19893658</v>
      </c>
      <c r="L107" s="1">
        <v>66866065</v>
      </c>
      <c r="M107" s="1">
        <v>56160266</v>
      </c>
      <c r="N107" s="1">
        <v>24800208</v>
      </c>
      <c r="O107" s="1">
        <v>80960473</v>
      </c>
      <c r="P107">
        <v>83.64</v>
      </c>
      <c r="Q107">
        <v>80.22</v>
      </c>
      <c r="R107">
        <v>82.59</v>
      </c>
      <c r="S107" s="63"/>
    </row>
    <row r="108" spans="1:19" x14ac:dyDescent="0.35">
      <c r="A108">
        <v>2011</v>
      </c>
      <c r="B108">
        <v>11</v>
      </c>
      <c r="C108" s="8">
        <f t="shared" si="1"/>
        <v>40848</v>
      </c>
      <c r="D108" s="1">
        <v>51660083</v>
      </c>
      <c r="E108" s="1">
        <v>6431880</v>
      </c>
      <c r="F108" s="1">
        <v>58091963</v>
      </c>
      <c r="G108" s="1">
        <v>682660</v>
      </c>
      <c r="H108" s="1">
        <v>60778</v>
      </c>
      <c r="I108" s="1">
        <v>743438</v>
      </c>
      <c r="J108" s="1">
        <v>44780150</v>
      </c>
      <c r="K108" s="1">
        <v>17325552</v>
      </c>
      <c r="L108" s="1">
        <v>62105702</v>
      </c>
      <c r="M108" s="1">
        <v>53639815</v>
      </c>
      <c r="N108" s="1">
        <v>22099606</v>
      </c>
      <c r="O108" s="1">
        <v>75739421</v>
      </c>
      <c r="P108">
        <v>83.48</v>
      </c>
      <c r="Q108">
        <v>78.400000000000006</v>
      </c>
      <c r="R108">
        <v>82</v>
      </c>
      <c r="S108" s="63"/>
    </row>
    <row r="109" spans="1:19" x14ac:dyDescent="0.35">
      <c r="A109">
        <v>2011</v>
      </c>
      <c r="B109">
        <v>12</v>
      </c>
      <c r="C109" s="8">
        <f t="shared" si="1"/>
        <v>40878</v>
      </c>
      <c r="D109" s="1">
        <v>51534907</v>
      </c>
      <c r="E109" s="1">
        <v>7331513</v>
      </c>
      <c r="F109" s="1">
        <v>58866420</v>
      </c>
      <c r="G109" s="1">
        <v>701348</v>
      </c>
      <c r="H109" s="1">
        <v>67821</v>
      </c>
      <c r="I109" s="1">
        <v>769169</v>
      </c>
      <c r="J109" s="1">
        <v>45673434</v>
      </c>
      <c r="K109" s="1">
        <v>19339617</v>
      </c>
      <c r="L109" s="1">
        <v>65013051</v>
      </c>
      <c r="M109" s="1">
        <v>56330875</v>
      </c>
      <c r="N109" s="1">
        <v>24186935</v>
      </c>
      <c r="O109" s="1">
        <v>80517810</v>
      </c>
      <c r="P109">
        <v>81.08</v>
      </c>
      <c r="Q109">
        <v>79.959999999999994</v>
      </c>
      <c r="R109">
        <v>80.739999999999995</v>
      </c>
      <c r="S109" s="63"/>
    </row>
    <row r="110" spans="1:19" x14ac:dyDescent="0.35">
      <c r="A110">
        <v>2012</v>
      </c>
      <c r="B110">
        <v>1</v>
      </c>
      <c r="C110" s="8">
        <f t="shared" si="1"/>
        <v>40909</v>
      </c>
      <c r="D110" s="1">
        <v>47080430</v>
      </c>
      <c r="E110" s="1">
        <v>7155733</v>
      </c>
      <c r="F110" s="1">
        <v>54236163</v>
      </c>
      <c r="G110" s="1">
        <v>677704</v>
      </c>
      <c r="H110" s="1">
        <v>68013</v>
      </c>
      <c r="I110" s="1">
        <v>745717</v>
      </c>
      <c r="J110" s="1">
        <v>41673200</v>
      </c>
      <c r="K110" s="1">
        <v>18915701</v>
      </c>
      <c r="L110" s="1">
        <v>60588901</v>
      </c>
      <c r="M110" s="1">
        <v>53426991</v>
      </c>
      <c r="N110" s="1">
        <v>24645715</v>
      </c>
      <c r="O110" s="1">
        <v>78072706</v>
      </c>
      <c r="P110">
        <v>78</v>
      </c>
      <c r="Q110">
        <v>76.75</v>
      </c>
      <c r="R110">
        <v>77.61</v>
      </c>
      <c r="S110" s="63"/>
    </row>
    <row r="111" spans="1:19" x14ac:dyDescent="0.35">
      <c r="A111">
        <v>2012</v>
      </c>
      <c r="B111">
        <v>2</v>
      </c>
      <c r="C111" s="8">
        <f t="shared" si="1"/>
        <v>40940</v>
      </c>
      <c r="D111" s="1">
        <v>46405102</v>
      </c>
      <c r="E111" s="1">
        <v>6518477</v>
      </c>
      <c r="F111" s="1">
        <v>52923579</v>
      </c>
      <c r="G111" s="1">
        <v>647027</v>
      </c>
      <c r="H111" s="1">
        <v>64878</v>
      </c>
      <c r="I111" s="1">
        <v>711905</v>
      </c>
      <c r="J111" s="1">
        <v>40440608</v>
      </c>
      <c r="K111" s="1">
        <v>16583021</v>
      </c>
      <c r="L111" s="1">
        <v>57023629</v>
      </c>
      <c r="M111" s="1">
        <v>51244942</v>
      </c>
      <c r="N111" s="1">
        <v>23176387</v>
      </c>
      <c r="O111" s="1">
        <v>74421328</v>
      </c>
      <c r="P111">
        <v>78.92</v>
      </c>
      <c r="Q111">
        <v>71.55</v>
      </c>
      <c r="R111">
        <v>76.62</v>
      </c>
      <c r="S111" s="63"/>
    </row>
    <row r="112" spans="1:19" x14ac:dyDescent="0.35">
      <c r="A112">
        <v>2012</v>
      </c>
      <c r="B112">
        <v>3</v>
      </c>
      <c r="C112" s="8">
        <f t="shared" si="1"/>
        <v>40969</v>
      </c>
      <c r="D112" s="1">
        <v>56200104</v>
      </c>
      <c r="E112" s="1">
        <v>8059960</v>
      </c>
      <c r="F112" s="1">
        <v>64260064</v>
      </c>
      <c r="G112" s="1">
        <v>728636</v>
      </c>
      <c r="H112" s="1">
        <v>73363</v>
      </c>
      <c r="I112" s="1">
        <v>801999</v>
      </c>
      <c r="J112" s="1">
        <v>49693743</v>
      </c>
      <c r="K112" s="1">
        <v>20638910</v>
      </c>
      <c r="L112" s="1">
        <v>70332653</v>
      </c>
      <c r="M112" s="1">
        <v>58846026</v>
      </c>
      <c r="N112" s="1">
        <v>25826784</v>
      </c>
      <c r="O112" s="1">
        <v>84672810</v>
      </c>
      <c r="P112">
        <v>84.45</v>
      </c>
      <c r="Q112">
        <v>79.91</v>
      </c>
      <c r="R112">
        <v>83.06</v>
      </c>
      <c r="S112" s="63"/>
    </row>
    <row r="113" spans="1:19" x14ac:dyDescent="0.35">
      <c r="A113">
        <v>2012</v>
      </c>
      <c r="B113">
        <v>4</v>
      </c>
      <c r="C113" s="8">
        <f t="shared" si="1"/>
        <v>41000</v>
      </c>
      <c r="D113" s="1">
        <v>53691455</v>
      </c>
      <c r="E113" s="1">
        <v>7608446</v>
      </c>
      <c r="F113" s="1">
        <v>61299901</v>
      </c>
      <c r="G113" s="1">
        <v>706994</v>
      </c>
      <c r="H113" s="1">
        <v>68925</v>
      </c>
      <c r="I113" s="1">
        <v>775919</v>
      </c>
      <c r="J113" s="1">
        <v>47240808</v>
      </c>
      <c r="K113" s="1">
        <v>20120006</v>
      </c>
      <c r="L113" s="1">
        <v>67360814</v>
      </c>
      <c r="M113" s="1">
        <v>56495318</v>
      </c>
      <c r="N113" s="1">
        <v>25056043</v>
      </c>
      <c r="O113" s="1">
        <v>81551361</v>
      </c>
      <c r="P113">
        <v>83.62</v>
      </c>
      <c r="Q113">
        <v>80.3</v>
      </c>
      <c r="R113">
        <v>82.6</v>
      </c>
      <c r="S113" s="63"/>
    </row>
    <row r="114" spans="1:19" x14ac:dyDescent="0.35">
      <c r="A114">
        <v>2012</v>
      </c>
      <c r="B114">
        <v>5</v>
      </c>
      <c r="C114" s="8">
        <f t="shared" si="1"/>
        <v>41030</v>
      </c>
      <c r="D114" s="1">
        <v>55749349</v>
      </c>
      <c r="E114" s="1">
        <v>7728905</v>
      </c>
      <c r="F114" s="1">
        <v>63478254</v>
      </c>
      <c r="G114" s="1">
        <v>725712</v>
      </c>
      <c r="H114" s="1">
        <v>69813</v>
      </c>
      <c r="I114" s="1">
        <v>795525</v>
      </c>
      <c r="J114" s="1">
        <v>49075103</v>
      </c>
      <c r="K114" s="1">
        <v>21625365</v>
      </c>
      <c r="L114" s="1">
        <v>70700468</v>
      </c>
      <c r="M114" s="1">
        <v>58102674</v>
      </c>
      <c r="N114" s="1">
        <v>26487067</v>
      </c>
      <c r="O114" s="1">
        <v>84589741</v>
      </c>
      <c r="P114">
        <v>84.46</v>
      </c>
      <c r="Q114">
        <v>81.64</v>
      </c>
      <c r="R114">
        <v>83.58</v>
      </c>
      <c r="S114" s="63"/>
    </row>
    <row r="115" spans="1:19" x14ac:dyDescent="0.35">
      <c r="A115">
        <v>2012</v>
      </c>
      <c r="B115">
        <v>6</v>
      </c>
      <c r="C115" s="8">
        <f t="shared" si="1"/>
        <v>41061</v>
      </c>
      <c r="D115" s="1">
        <v>57903293</v>
      </c>
      <c r="E115" s="1">
        <v>8509172</v>
      </c>
      <c r="F115" s="1">
        <v>66412465</v>
      </c>
      <c r="G115" s="1">
        <v>735084</v>
      </c>
      <c r="H115" s="1">
        <v>72160</v>
      </c>
      <c r="I115" s="1">
        <v>807244</v>
      </c>
      <c r="J115" s="1">
        <v>51958863</v>
      </c>
      <c r="K115" s="1">
        <v>23588863</v>
      </c>
      <c r="L115" s="1">
        <v>75547726</v>
      </c>
      <c r="M115" s="1">
        <v>59980845</v>
      </c>
      <c r="N115" s="1">
        <v>27267695</v>
      </c>
      <c r="O115" s="1">
        <v>87248539</v>
      </c>
      <c r="P115">
        <v>86.63</v>
      </c>
      <c r="Q115">
        <v>86.51</v>
      </c>
      <c r="R115">
        <v>86.59</v>
      </c>
      <c r="S115" s="63"/>
    </row>
    <row r="116" spans="1:19" x14ac:dyDescent="0.35">
      <c r="A116">
        <v>2012</v>
      </c>
      <c r="B116">
        <v>7</v>
      </c>
      <c r="C116" s="8">
        <f t="shared" si="1"/>
        <v>41091</v>
      </c>
      <c r="D116" s="1">
        <v>59688267</v>
      </c>
      <c r="E116" s="1">
        <v>9298946</v>
      </c>
      <c r="F116" s="1">
        <v>68987213</v>
      </c>
      <c r="G116" s="1">
        <v>757484</v>
      </c>
      <c r="H116" s="1">
        <v>76163</v>
      </c>
      <c r="I116" s="1">
        <v>833647</v>
      </c>
      <c r="J116" s="1">
        <v>54239648</v>
      </c>
      <c r="K116" s="1">
        <v>24933954</v>
      </c>
      <c r="L116" s="1">
        <v>79173602</v>
      </c>
      <c r="M116" s="1">
        <v>62452527</v>
      </c>
      <c r="N116" s="1">
        <v>28885438</v>
      </c>
      <c r="O116" s="1">
        <v>91337965</v>
      </c>
      <c r="P116">
        <v>86.85</v>
      </c>
      <c r="Q116">
        <v>86.32</v>
      </c>
      <c r="R116">
        <v>86.68</v>
      </c>
      <c r="S116" s="63"/>
    </row>
    <row r="117" spans="1:19" x14ac:dyDescent="0.35">
      <c r="A117">
        <v>2012</v>
      </c>
      <c r="B117">
        <v>8</v>
      </c>
      <c r="C117" s="8">
        <f t="shared" si="1"/>
        <v>41122</v>
      </c>
      <c r="D117" s="1">
        <v>58646304</v>
      </c>
      <c r="E117" s="1">
        <v>8892354</v>
      </c>
      <c r="F117" s="1">
        <v>67538658</v>
      </c>
      <c r="G117" s="1">
        <v>753441</v>
      </c>
      <c r="H117" s="1">
        <v>74196</v>
      </c>
      <c r="I117" s="1">
        <v>827637</v>
      </c>
      <c r="J117" s="1">
        <v>52870434</v>
      </c>
      <c r="K117" s="1">
        <v>24375248</v>
      </c>
      <c r="L117" s="1">
        <v>77245683</v>
      </c>
      <c r="M117" s="1">
        <v>61026426</v>
      </c>
      <c r="N117" s="1">
        <v>28226626</v>
      </c>
      <c r="O117" s="1">
        <v>89253052</v>
      </c>
      <c r="P117">
        <v>86.64</v>
      </c>
      <c r="Q117">
        <v>86.36</v>
      </c>
      <c r="R117">
        <v>86.55</v>
      </c>
      <c r="S117" s="63"/>
    </row>
    <row r="118" spans="1:19" x14ac:dyDescent="0.35">
      <c r="A118">
        <v>2012</v>
      </c>
      <c r="B118">
        <v>9</v>
      </c>
      <c r="C118" s="8">
        <f t="shared" si="1"/>
        <v>41153</v>
      </c>
      <c r="D118" s="1">
        <v>50134504</v>
      </c>
      <c r="E118" s="1">
        <v>7098414</v>
      </c>
      <c r="F118" s="1">
        <v>57232918</v>
      </c>
      <c r="G118" s="1">
        <v>677990</v>
      </c>
      <c r="H118" s="1">
        <v>62528</v>
      </c>
      <c r="I118" s="1">
        <v>740518</v>
      </c>
      <c r="J118" s="1">
        <v>43861215</v>
      </c>
      <c r="K118" s="1">
        <v>20931047</v>
      </c>
      <c r="L118" s="1">
        <v>64792261</v>
      </c>
      <c r="M118" s="1">
        <v>54386931</v>
      </c>
      <c r="N118" s="1">
        <v>24996737</v>
      </c>
      <c r="O118" s="1">
        <v>79383668</v>
      </c>
      <c r="P118">
        <v>80.650000000000006</v>
      </c>
      <c r="Q118">
        <v>83.74</v>
      </c>
      <c r="R118">
        <v>81.62</v>
      </c>
      <c r="S118" s="63"/>
    </row>
    <row r="119" spans="1:19" x14ac:dyDescent="0.35">
      <c r="A119">
        <v>2012</v>
      </c>
      <c r="B119">
        <v>10</v>
      </c>
      <c r="C119" s="8">
        <f t="shared" si="1"/>
        <v>41183</v>
      </c>
      <c r="D119" s="1">
        <v>53779646</v>
      </c>
      <c r="E119" s="1">
        <v>6952685</v>
      </c>
      <c r="F119" s="1">
        <v>60732331</v>
      </c>
      <c r="G119" s="1">
        <v>694712</v>
      </c>
      <c r="H119" s="1">
        <v>62790</v>
      </c>
      <c r="I119" s="1">
        <v>757502</v>
      </c>
      <c r="J119" s="1">
        <v>46661129</v>
      </c>
      <c r="K119" s="1">
        <v>19851567</v>
      </c>
      <c r="L119" s="1">
        <v>66512697</v>
      </c>
      <c r="M119" s="1">
        <v>55378572</v>
      </c>
      <c r="N119" s="1">
        <v>24322370</v>
      </c>
      <c r="O119" s="1">
        <v>79700942</v>
      </c>
      <c r="P119">
        <v>84.26</v>
      </c>
      <c r="Q119">
        <v>81.62</v>
      </c>
      <c r="R119">
        <v>83.45</v>
      </c>
      <c r="S119" s="63"/>
    </row>
    <row r="120" spans="1:19" x14ac:dyDescent="0.35">
      <c r="A120">
        <v>2012</v>
      </c>
      <c r="B120">
        <v>11</v>
      </c>
      <c r="C120" s="8">
        <f t="shared" si="1"/>
        <v>41214</v>
      </c>
      <c r="D120" s="1">
        <v>51844482</v>
      </c>
      <c r="E120" s="1">
        <v>6710058</v>
      </c>
      <c r="F120" s="1">
        <v>58554540</v>
      </c>
      <c r="G120" s="1">
        <v>669260</v>
      </c>
      <c r="H120" s="1">
        <v>61817</v>
      </c>
      <c r="I120" s="1">
        <v>731077</v>
      </c>
      <c r="J120" s="1">
        <v>45148868</v>
      </c>
      <c r="K120" s="1">
        <v>17774579</v>
      </c>
      <c r="L120" s="1">
        <v>62923447</v>
      </c>
      <c r="M120" s="1">
        <v>54524126</v>
      </c>
      <c r="N120" s="1">
        <v>22326176</v>
      </c>
      <c r="O120" s="1">
        <v>76850301</v>
      </c>
      <c r="P120">
        <v>82.81</v>
      </c>
      <c r="Q120">
        <v>79.61</v>
      </c>
      <c r="R120">
        <v>81.88</v>
      </c>
      <c r="S120" s="63"/>
    </row>
    <row r="121" spans="1:19" x14ac:dyDescent="0.35">
      <c r="A121">
        <v>2012</v>
      </c>
      <c r="B121">
        <v>12</v>
      </c>
      <c r="C121" s="8">
        <f t="shared" si="1"/>
        <v>41244</v>
      </c>
      <c r="D121" s="1">
        <v>51165451</v>
      </c>
      <c r="E121" s="1">
        <v>7500932</v>
      </c>
      <c r="F121" s="1">
        <v>58666383</v>
      </c>
      <c r="G121" s="1">
        <v>670793</v>
      </c>
      <c r="H121" s="1">
        <v>67858</v>
      </c>
      <c r="I121" s="1">
        <v>738651</v>
      </c>
      <c r="J121" s="1">
        <v>45818778</v>
      </c>
      <c r="K121" s="1">
        <v>19607025</v>
      </c>
      <c r="L121" s="1">
        <v>65425803</v>
      </c>
      <c r="M121" s="1">
        <v>56181473</v>
      </c>
      <c r="N121" s="1">
        <v>24156714</v>
      </c>
      <c r="O121" s="1">
        <v>80338186</v>
      </c>
      <c r="P121">
        <v>81.55</v>
      </c>
      <c r="Q121">
        <v>81.17</v>
      </c>
      <c r="R121">
        <v>81.44</v>
      </c>
      <c r="S121" s="63"/>
    </row>
    <row r="122" spans="1:19" x14ac:dyDescent="0.35">
      <c r="A122">
        <v>2013</v>
      </c>
      <c r="B122">
        <v>1</v>
      </c>
      <c r="C122" s="8">
        <f t="shared" si="1"/>
        <v>41275</v>
      </c>
      <c r="D122" s="1">
        <v>47816859</v>
      </c>
      <c r="E122" s="1">
        <v>7331420</v>
      </c>
      <c r="F122" s="1">
        <v>55148279</v>
      </c>
      <c r="G122" s="1">
        <v>662014</v>
      </c>
      <c r="H122" s="1">
        <v>68653</v>
      </c>
      <c r="I122" s="1">
        <v>730667</v>
      </c>
      <c r="J122" s="1">
        <v>42716886</v>
      </c>
      <c r="K122" s="1">
        <v>19226952</v>
      </c>
      <c r="L122" s="1">
        <v>61943838</v>
      </c>
      <c r="M122" s="1">
        <v>54130019</v>
      </c>
      <c r="N122" s="1">
        <v>24414793</v>
      </c>
      <c r="O122" s="1">
        <v>78544812</v>
      </c>
      <c r="P122">
        <v>78.92</v>
      </c>
      <c r="Q122">
        <v>78.75</v>
      </c>
      <c r="R122">
        <v>78.86</v>
      </c>
      <c r="S122" s="63"/>
    </row>
    <row r="123" spans="1:19" x14ac:dyDescent="0.35">
      <c r="A123">
        <v>2013</v>
      </c>
      <c r="B123">
        <v>2</v>
      </c>
      <c r="C123" s="8">
        <f t="shared" si="1"/>
        <v>41306</v>
      </c>
      <c r="D123" s="1">
        <v>45740158</v>
      </c>
      <c r="E123" s="1">
        <v>6564112</v>
      </c>
      <c r="F123" s="1">
        <v>52304270</v>
      </c>
      <c r="G123" s="1">
        <v>607564</v>
      </c>
      <c r="H123" s="1">
        <v>62950</v>
      </c>
      <c r="I123" s="1">
        <v>670514</v>
      </c>
      <c r="J123" s="1">
        <v>40360477</v>
      </c>
      <c r="K123" s="1">
        <v>16726427</v>
      </c>
      <c r="L123" s="1">
        <v>57086904</v>
      </c>
      <c r="M123" s="1">
        <v>49951073</v>
      </c>
      <c r="N123" s="1">
        <v>22147136</v>
      </c>
      <c r="O123" s="1">
        <v>72098209</v>
      </c>
      <c r="P123">
        <v>80.8</v>
      </c>
      <c r="Q123">
        <v>75.52</v>
      </c>
      <c r="R123">
        <v>79.180000000000007</v>
      </c>
      <c r="S123" s="63"/>
    </row>
    <row r="124" spans="1:19" x14ac:dyDescent="0.35">
      <c r="A124">
        <v>2013</v>
      </c>
      <c r="B124">
        <v>3</v>
      </c>
      <c r="C124" s="8">
        <f t="shared" si="1"/>
        <v>41334</v>
      </c>
      <c r="D124" s="1">
        <v>56564538</v>
      </c>
      <c r="E124" s="1">
        <v>8327386</v>
      </c>
      <c r="F124" s="1">
        <v>64891924</v>
      </c>
      <c r="G124" s="1">
        <v>710137</v>
      </c>
      <c r="H124" s="1">
        <v>73801</v>
      </c>
      <c r="I124" s="1">
        <v>783938</v>
      </c>
      <c r="J124" s="1">
        <v>50591912</v>
      </c>
      <c r="K124" s="1">
        <v>21085987</v>
      </c>
      <c r="L124" s="1">
        <v>71677898</v>
      </c>
      <c r="M124" s="1">
        <v>59506857</v>
      </c>
      <c r="N124" s="1">
        <v>25537593</v>
      </c>
      <c r="O124" s="1">
        <v>85044451</v>
      </c>
      <c r="P124">
        <v>85.02</v>
      </c>
      <c r="Q124">
        <v>82.57</v>
      </c>
      <c r="R124">
        <v>84.28</v>
      </c>
      <c r="S124" s="63"/>
    </row>
    <row r="125" spans="1:19" x14ac:dyDescent="0.35">
      <c r="A125">
        <v>2013</v>
      </c>
      <c r="B125">
        <v>4</v>
      </c>
      <c r="C125" s="8">
        <f t="shared" si="1"/>
        <v>41365</v>
      </c>
      <c r="D125" s="1">
        <v>53228575</v>
      </c>
      <c r="E125" s="1">
        <v>7562330</v>
      </c>
      <c r="F125" s="1">
        <v>60790905</v>
      </c>
      <c r="G125" s="1">
        <v>693876</v>
      </c>
      <c r="H125" s="1">
        <v>69117</v>
      </c>
      <c r="I125" s="1">
        <v>762993</v>
      </c>
      <c r="J125" s="1">
        <v>47323331</v>
      </c>
      <c r="K125" s="1">
        <v>20045084</v>
      </c>
      <c r="L125" s="1">
        <v>67368414</v>
      </c>
      <c r="M125" s="1">
        <v>57130620</v>
      </c>
      <c r="N125" s="1">
        <v>25447607</v>
      </c>
      <c r="O125" s="1">
        <v>82578227</v>
      </c>
      <c r="P125">
        <v>82.83</v>
      </c>
      <c r="Q125">
        <v>78.77</v>
      </c>
      <c r="R125">
        <v>81.58</v>
      </c>
      <c r="S125" s="63"/>
    </row>
    <row r="126" spans="1:19" x14ac:dyDescent="0.35">
      <c r="A126">
        <v>2013</v>
      </c>
      <c r="B126">
        <v>5</v>
      </c>
      <c r="C126" s="8">
        <f t="shared" si="1"/>
        <v>41395</v>
      </c>
      <c r="D126" s="1">
        <v>56562929</v>
      </c>
      <c r="E126" s="1">
        <v>8023420</v>
      </c>
      <c r="F126" s="1">
        <v>64586349</v>
      </c>
      <c r="G126" s="1">
        <v>721429</v>
      </c>
      <c r="H126" s="1">
        <v>70699</v>
      </c>
      <c r="I126" s="1">
        <v>792128</v>
      </c>
      <c r="J126" s="1">
        <v>50124875</v>
      </c>
      <c r="K126" s="1">
        <v>22377482</v>
      </c>
      <c r="L126" s="1">
        <v>72502358</v>
      </c>
      <c r="M126" s="1">
        <v>59071089</v>
      </c>
      <c r="N126" s="1">
        <v>26997317</v>
      </c>
      <c r="O126" s="1">
        <v>86068406</v>
      </c>
      <c r="P126">
        <v>84.86</v>
      </c>
      <c r="Q126">
        <v>82.89</v>
      </c>
      <c r="R126">
        <v>84.24</v>
      </c>
      <c r="S126" s="63"/>
    </row>
    <row r="127" spans="1:19" x14ac:dyDescent="0.35">
      <c r="A127">
        <v>2013</v>
      </c>
      <c r="B127">
        <v>6</v>
      </c>
      <c r="C127" s="8">
        <f t="shared" si="1"/>
        <v>41426</v>
      </c>
      <c r="D127" s="1">
        <v>57990789</v>
      </c>
      <c r="E127" s="1">
        <v>8883643</v>
      </c>
      <c r="F127" s="1">
        <v>66874432</v>
      </c>
      <c r="G127" s="1">
        <v>719340</v>
      </c>
      <c r="H127" s="1">
        <v>72922</v>
      </c>
      <c r="I127" s="1">
        <v>792262</v>
      </c>
      <c r="J127" s="1">
        <v>52826886</v>
      </c>
      <c r="K127" s="1">
        <v>24553427</v>
      </c>
      <c r="L127" s="1">
        <v>77380313</v>
      </c>
      <c r="M127" s="1">
        <v>60724524</v>
      </c>
      <c r="N127" s="1">
        <v>28241852</v>
      </c>
      <c r="O127" s="1">
        <v>88966376</v>
      </c>
      <c r="P127">
        <v>86.99</v>
      </c>
      <c r="Q127">
        <v>86.94</v>
      </c>
      <c r="R127">
        <v>86.98</v>
      </c>
      <c r="S127" s="63"/>
    </row>
    <row r="128" spans="1:19" x14ac:dyDescent="0.35">
      <c r="A128">
        <v>2013</v>
      </c>
      <c r="B128">
        <v>7</v>
      </c>
      <c r="C128" s="8">
        <f t="shared" si="1"/>
        <v>41456</v>
      </c>
      <c r="D128" s="1">
        <v>59310478</v>
      </c>
      <c r="E128" s="1">
        <v>9709009</v>
      </c>
      <c r="F128" s="1">
        <v>69019487</v>
      </c>
      <c r="G128" s="1">
        <v>751473</v>
      </c>
      <c r="H128" s="1">
        <v>77429</v>
      </c>
      <c r="I128" s="1">
        <v>828902</v>
      </c>
      <c r="J128" s="1">
        <v>54754440</v>
      </c>
      <c r="K128" s="1">
        <v>26042187</v>
      </c>
      <c r="L128" s="1">
        <v>80796627</v>
      </c>
      <c r="M128" s="1">
        <v>63316272</v>
      </c>
      <c r="N128" s="1">
        <v>29900939</v>
      </c>
      <c r="O128" s="1">
        <v>93217210</v>
      </c>
      <c r="P128">
        <v>86.48</v>
      </c>
      <c r="Q128">
        <v>87.09</v>
      </c>
      <c r="R128">
        <v>86.68</v>
      </c>
      <c r="S128" s="63"/>
    </row>
    <row r="129" spans="1:19" x14ac:dyDescent="0.35">
      <c r="A129">
        <v>2013</v>
      </c>
      <c r="B129">
        <v>8</v>
      </c>
      <c r="C129" s="8">
        <f t="shared" si="1"/>
        <v>41487</v>
      </c>
      <c r="D129" s="1">
        <v>58115405</v>
      </c>
      <c r="E129" s="1">
        <v>9403309</v>
      </c>
      <c r="F129" s="1">
        <v>67518714</v>
      </c>
      <c r="G129" s="1">
        <v>747070</v>
      </c>
      <c r="H129" s="1">
        <v>75176</v>
      </c>
      <c r="I129" s="1">
        <v>822246</v>
      </c>
      <c r="J129" s="1">
        <v>53123226</v>
      </c>
      <c r="K129" s="1">
        <v>25714167</v>
      </c>
      <c r="L129" s="1">
        <v>78837393</v>
      </c>
      <c r="M129" s="1">
        <v>62097316</v>
      </c>
      <c r="N129" s="1">
        <v>29469344</v>
      </c>
      <c r="O129" s="1">
        <v>91566659</v>
      </c>
      <c r="P129">
        <v>85.55</v>
      </c>
      <c r="Q129">
        <v>87.26</v>
      </c>
      <c r="R129">
        <v>86.1</v>
      </c>
      <c r="S129" s="63"/>
    </row>
    <row r="130" spans="1:19" x14ac:dyDescent="0.35">
      <c r="A130">
        <v>2013</v>
      </c>
      <c r="B130">
        <v>9</v>
      </c>
      <c r="C130" s="8">
        <f t="shared" si="1"/>
        <v>41518</v>
      </c>
      <c r="D130" s="1">
        <v>50766098</v>
      </c>
      <c r="E130" s="1">
        <v>7255037</v>
      </c>
      <c r="F130" s="1">
        <v>58021135</v>
      </c>
      <c r="G130" s="1">
        <v>683379</v>
      </c>
      <c r="H130" s="1">
        <v>62011</v>
      </c>
      <c r="I130" s="1">
        <v>745390</v>
      </c>
      <c r="J130" s="1">
        <v>44654213</v>
      </c>
      <c r="K130" s="1">
        <v>21483923</v>
      </c>
      <c r="L130" s="1">
        <v>66138136</v>
      </c>
      <c r="M130" s="1">
        <v>55225708</v>
      </c>
      <c r="N130" s="1">
        <v>25751134</v>
      </c>
      <c r="O130" s="1">
        <v>80976841</v>
      </c>
      <c r="P130">
        <v>80.86</v>
      </c>
      <c r="Q130">
        <v>83.43</v>
      </c>
      <c r="R130">
        <v>81.680000000000007</v>
      </c>
      <c r="S130" s="63"/>
    </row>
    <row r="131" spans="1:19" x14ac:dyDescent="0.35">
      <c r="A131">
        <v>2013</v>
      </c>
      <c r="B131">
        <v>10</v>
      </c>
      <c r="C131" s="8">
        <f t="shared" ref="C131:C194" si="2">DATE(A131,B131,1)</f>
        <v>41548</v>
      </c>
      <c r="D131" s="1">
        <v>54706177</v>
      </c>
      <c r="E131" s="1">
        <v>7274427</v>
      </c>
      <c r="F131" s="1">
        <v>61980604</v>
      </c>
      <c r="G131" s="1">
        <v>708414</v>
      </c>
      <c r="H131" s="1">
        <v>64554</v>
      </c>
      <c r="I131" s="1">
        <v>772968</v>
      </c>
      <c r="J131" s="1">
        <v>47859063</v>
      </c>
      <c r="K131" s="1">
        <v>20748717</v>
      </c>
      <c r="L131" s="1">
        <v>68607779</v>
      </c>
      <c r="M131" s="1">
        <v>57851883</v>
      </c>
      <c r="N131" s="1">
        <v>25572700</v>
      </c>
      <c r="O131" s="1">
        <v>83424583</v>
      </c>
      <c r="P131">
        <v>82.73</v>
      </c>
      <c r="Q131">
        <v>81.14</v>
      </c>
      <c r="R131">
        <v>82.24</v>
      </c>
      <c r="S131" s="63"/>
    </row>
    <row r="132" spans="1:19" x14ac:dyDescent="0.35">
      <c r="A132">
        <v>2013</v>
      </c>
      <c r="B132">
        <v>11</v>
      </c>
      <c r="C132" s="8">
        <f t="shared" si="2"/>
        <v>41579</v>
      </c>
      <c r="D132" s="1">
        <v>50542332</v>
      </c>
      <c r="E132" s="1">
        <v>6880849</v>
      </c>
      <c r="F132" s="1">
        <v>57423181</v>
      </c>
      <c r="G132" s="1">
        <v>655776</v>
      </c>
      <c r="H132" s="1">
        <v>63286</v>
      </c>
      <c r="I132" s="1">
        <v>719062</v>
      </c>
      <c r="J132" s="1">
        <v>44420301</v>
      </c>
      <c r="K132" s="1">
        <v>18154243</v>
      </c>
      <c r="L132" s="1">
        <v>62574544</v>
      </c>
      <c r="M132" s="1">
        <v>55462933</v>
      </c>
      <c r="N132" s="1">
        <v>23420132</v>
      </c>
      <c r="O132" s="1">
        <v>78883064</v>
      </c>
      <c r="P132">
        <v>80.09</v>
      </c>
      <c r="Q132">
        <v>77.52</v>
      </c>
      <c r="R132">
        <v>79.33</v>
      </c>
      <c r="S132" s="63"/>
    </row>
    <row r="133" spans="1:19" x14ac:dyDescent="0.35">
      <c r="A133">
        <v>2013</v>
      </c>
      <c r="B133">
        <v>12</v>
      </c>
      <c r="C133" s="8">
        <f t="shared" si="2"/>
        <v>41609</v>
      </c>
      <c r="D133" s="1">
        <v>54332936</v>
      </c>
      <c r="E133" s="1">
        <v>7967171</v>
      </c>
      <c r="F133" s="1">
        <v>62300107</v>
      </c>
      <c r="G133" s="1">
        <v>662288</v>
      </c>
      <c r="H133" s="1">
        <v>69136</v>
      </c>
      <c r="I133" s="1">
        <v>731424</v>
      </c>
      <c r="J133" s="1">
        <v>49132863</v>
      </c>
      <c r="K133" s="1">
        <v>20735571</v>
      </c>
      <c r="L133" s="1">
        <v>69868434</v>
      </c>
      <c r="M133" s="1">
        <v>57751867</v>
      </c>
      <c r="N133" s="1">
        <v>25019442</v>
      </c>
      <c r="O133" s="1">
        <v>82771309</v>
      </c>
      <c r="P133">
        <v>85.08</v>
      </c>
      <c r="Q133">
        <v>82.88</v>
      </c>
      <c r="R133">
        <v>84.41</v>
      </c>
      <c r="S133" s="63"/>
    </row>
    <row r="134" spans="1:19" x14ac:dyDescent="0.35">
      <c r="A134">
        <v>2014</v>
      </c>
      <c r="B134">
        <v>1</v>
      </c>
      <c r="C134" s="8">
        <f t="shared" si="2"/>
        <v>41640</v>
      </c>
      <c r="D134" s="1">
        <v>47957371</v>
      </c>
      <c r="E134" s="1">
        <v>7671576</v>
      </c>
      <c r="F134" s="1">
        <v>55628947</v>
      </c>
      <c r="G134" s="1">
        <v>624812</v>
      </c>
      <c r="H134" s="1">
        <v>68624</v>
      </c>
      <c r="I134" s="1">
        <v>693436</v>
      </c>
      <c r="J134" s="1">
        <v>43564242</v>
      </c>
      <c r="K134" s="1">
        <v>20028742</v>
      </c>
      <c r="L134" s="1">
        <v>63592984</v>
      </c>
      <c r="M134" s="1">
        <v>54016077</v>
      </c>
      <c r="N134" s="1">
        <v>25155594</v>
      </c>
      <c r="O134" s="1">
        <v>79171671</v>
      </c>
      <c r="P134">
        <v>80.650000000000006</v>
      </c>
      <c r="Q134">
        <v>79.62</v>
      </c>
      <c r="R134">
        <v>80.319999999999993</v>
      </c>
      <c r="S134" s="63"/>
    </row>
    <row r="135" spans="1:19" x14ac:dyDescent="0.35">
      <c r="A135">
        <v>2014</v>
      </c>
      <c r="B135">
        <v>2</v>
      </c>
      <c r="C135" s="8">
        <f t="shared" si="2"/>
        <v>41671</v>
      </c>
      <c r="D135" s="1">
        <v>45513184</v>
      </c>
      <c r="E135" s="1">
        <v>6770046</v>
      </c>
      <c r="F135" s="1">
        <v>52283230</v>
      </c>
      <c r="G135" s="1">
        <v>577191</v>
      </c>
      <c r="H135" s="1">
        <v>63469</v>
      </c>
      <c r="I135" s="1">
        <v>640660</v>
      </c>
      <c r="J135" s="1">
        <v>40543404</v>
      </c>
      <c r="K135" s="1">
        <v>16936813</v>
      </c>
      <c r="L135" s="1">
        <v>57480217</v>
      </c>
      <c r="M135" s="1">
        <v>49369928</v>
      </c>
      <c r="N135" s="1">
        <v>22614187</v>
      </c>
      <c r="O135" s="1">
        <v>71984116</v>
      </c>
      <c r="P135">
        <v>82.12</v>
      </c>
      <c r="Q135">
        <v>74.89</v>
      </c>
      <c r="R135">
        <v>79.849999999999994</v>
      </c>
      <c r="S135" s="63"/>
    </row>
    <row r="136" spans="1:19" x14ac:dyDescent="0.35">
      <c r="A136">
        <v>2014</v>
      </c>
      <c r="B136">
        <v>3</v>
      </c>
      <c r="C136" s="8">
        <f t="shared" si="2"/>
        <v>41699</v>
      </c>
      <c r="D136" s="1">
        <v>57761938</v>
      </c>
      <c r="E136" s="1">
        <v>8503133</v>
      </c>
      <c r="F136" s="1">
        <v>66265071</v>
      </c>
      <c r="G136" s="1">
        <v>696376</v>
      </c>
      <c r="H136" s="1">
        <v>76064</v>
      </c>
      <c r="I136" s="1">
        <v>772440</v>
      </c>
      <c r="J136" s="1">
        <v>51862069</v>
      </c>
      <c r="K136" s="1">
        <v>21310134</v>
      </c>
      <c r="L136" s="1">
        <v>73172203</v>
      </c>
      <c r="M136" s="1">
        <v>60675476</v>
      </c>
      <c r="N136" s="1">
        <v>26884781</v>
      </c>
      <c r="O136" s="1">
        <v>87560258</v>
      </c>
      <c r="P136">
        <v>85.47</v>
      </c>
      <c r="Q136">
        <v>79.260000000000005</v>
      </c>
      <c r="R136">
        <v>83.57</v>
      </c>
      <c r="S136" s="63"/>
    </row>
    <row r="137" spans="1:19" x14ac:dyDescent="0.35">
      <c r="A137">
        <v>2014</v>
      </c>
      <c r="B137">
        <v>4</v>
      </c>
      <c r="C137" s="8">
        <f t="shared" si="2"/>
        <v>41730</v>
      </c>
      <c r="D137" s="1">
        <v>55247482</v>
      </c>
      <c r="E137" s="1">
        <v>8094515</v>
      </c>
      <c r="F137" s="1">
        <v>63341997</v>
      </c>
      <c r="G137" s="1">
        <v>676337</v>
      </c>
      <c r="H137" s="1">
        <v>71580</v>
      </c>
      <c r="I137" s="1">
        <v>747917</v>
      </c>
      <c r="J137" s="1">
        <v>49245719</v>
      </c>
      <c r="K137" s="1">
        <v>21103585</v>
      </c>
      <c r="L137" s="1">
        <v>70349305</v>
      </c>
      <c r="M137" s="1">
        <v>57998604</v>
      </c>
      <c r="N137" s="1">
        <v>26343479</v>
      </c>
      <c r="O137" s="1">
        <v>84342083</v>
      </c>
      <c r="P137">
        <v>84.91</v>
      </c>
      <c r="Q137">
        <v>80.11</v>
      </c>
      <c r="R137">
        <v>83.41</v>
      </c>
      <c r="S137" s="63"/>
    </row>
    <row r="138" spans="1:19" x14ac:dyDescent="0.35">
      <c r="A138">
        <v>2014</v>
      </c>
      <c r="B138">
        <v>5</v>
      </c>
      <c r="C138" s="8">
        <f t="shared" si="2"/>
        <v>41760</v>
      </c>
      <c r="D138" s="1">
        <v>57888637</v>
      </c>
      <c r="E138" s="1">
        <v>8479378</v>
      </c>
      <c r="F138" s="1">
        <v>66368015</v>
      </c>
      <c r="G138" s="1">
        <v>695855</v>
      </c>
      <c r="H138" s="1">
        <v>72994</v>
      </c>
      <c r="I138" s="1">
        <v>768849</v>
      </c>
      <c r="J138" s="1">
        <v>51524009</v>
      </c>
      <c r="K138" s="1">
        <v>23291494</v>
      </c>
      <c r="L138" s="1">
        <v>74815503</v>
      </c>
      <c r="M138" s="1">
        <v>59709929</v>
      </c>
      <c r="N138" s="1">
        <v>28271254</v>
      </c>
      <c r="O138" s="1">
        <v>87981183</v>
      </c>
      <c r="P138">
        <v>86.29</v>
      </c>
      <c r="Q138">
        <v>82.39</v>
      </c>
      <c r="R138">
        <v>85.04</v>
      </c>
      <c r="S138" s="63"/>
    </row>
    <row r="139" spans="1:19" x14ac:dyDescent="0.35">
      <c r="A139">
        <v>2014</v>
      </c>
      <c r="B139">
        <v>6</v>
      </c>
      <c r="C139" s="8">
        <f t="shared" si="2"/>
        <v>41791</v>
      </c>
      <c r="D139" s="1">
        <v>59261855</v>
      </c>
      <c r="E139" s="1">
        <v>9196927</v>
      </c>
      <c r="F139" s="1">
        <v>68458782</v>
      </c>
      <c r="G139" s="1">
        <v>701992</v>
      </c>
      <c r="H139" s="1">
        <v>76431</v>
      </c>
      <c r="I139" s="1">
        <v>778423</v>
      </c>
      <c r="J139" s="1">
        <v>53979753</v>
      </c>
      <c r="K139" s="1">
        <v>25120695</v>
      </c>
      <c r="L139" s="1">
        <v>79100448</v>
      </c>
      <c r="M139" s="1">
        <v>61760043</v>
      </c>
      <c r="N139" s="1">
        <v>29751163</v>
      </c>
      <c r="O139" s="1">
        <v>91511206</v>
      </c>
      <c r="P139">
        <v>87.4</v>
      </c>
      <c r="Q139">
        <v>84.44</v>
      </c>
      <c r="R139">
        <v>86.44</v>
      </c>
      <c r="S139" s="63"/>
    </row>
    <row r="140" spans="1:19" x14ac:dyDescent="0.35">
      <c r="A140">
        <v>2014</v>
      </c>
      <c r="B140">
        <v>7</v>
      </c>
      <c r="C140" s="8">
        <f t="shared" si="2"/>
        <v>41821</v>
      </c>
      <c r="D140" s="1">
        <v>61757222</v>
      </c>
      <c r="E140" s="1">
        <v>9988913</v>
      </c>
      <c r="F140" s="1">
        <v>71746135</v>
      </c>
      <c r="G140" s="1">
        <v>735424</v>
      </c>
      <c r="H140" s="1">
        <v>80457</v>
      </c>
      <c r="I140" s="1">
        <v>815881</v>
      </c>
      <c r="J140" s="1">
        <v>56874287</v>
      </c>
      <c r="K140" s="1">
        <v>26435210</v>
      </c>
      <c r="L140" s="1">
        <v>83309497</v>
      </c>
      <c r="M140" s="1">
        <v>64773257</v>
      </c>
      <c r="N140" s="1">
        <v>31266476</v>
      </c>
      <c r="O140" s="1">
        <v>96039732</v>
      </c>
      <c r="P140">
        <v>87.81</v>
      </c>
      <c r="Q140">
        <v>84.55</v>
      </c>
      <c r="R140">
        <v>86.74</v>
      </c>
      <c r="S140" s="63"/>
    </row>
    <row r="141" spans="1:19" x14ac:dyDescent="0.35">
      <c r="A141">
        <v>2014</v>
      </c>
      <c r="B141">
        <v>8</v>
      </c>
      <c r="C141" s="8">
        <f t="shared" si="2"/>
        <v>41852</v>
      </c>
      <c r="D141" s="1">
        <v>59758814</v>
      </c>
      <c r="E141" s="1">
        <v>9629317</v>
      </c>
      <c r="F141" s="1">
        <v>69388131</v>
      </c>
      <c r="G141" s="1">
        <v>723997</v>
      </c>
      <c r="H141" s="1">
        <v>76481</v>
      </c>
      <c r="I141" s="1">
        <v>800478</v>
      </c>
      <c r="J141" s="1">
        <v>54640338</v>
      </c>
      <c r="K141" s="1">
        <v>26231520</v>
      </c>
      <c r="L141" s="1">
        <v>80871859</v>
      </c>
      <c r="M141" s="1">
        <v>62868005</v>
      </c>
      <c r="N141" s="1">
        <v>30621247</v>
      </c>
      <c r="O141" s="1">
        <v>93489252</v>
      </c>
      <c r="P141">
        <v>86.91</v>
      </c>
      <c r="Q141">
        <v>85.66</v>
      </c>
      <c r="R141">
        <v>86.5</v>
      </c>
      <c r="S141" s="63"/>
    </row>
    <row r="142" spans="1:19" x14ac:dyDescent="0.35">
      <c r="A142">
        <v>2014</v>
      </c>
      <c r="B142">
        <v>9</v>
      </c>
      <c r="C142" s="8">
        <f t="shared" si="2"/>
        <v>41883</v>
      </c>
      <c r="D142" s="1">
        <v>52529329</v>
      </c>
      <c r="E142" s="1">
        <v>7342936</v>
      </c>
      <c r="F142" s="1">
        <v>59872265</v>
      </c>
      <c r="G142" s="1">
        <v>665490</v>
      </c>
      <c r="H142" s="1">
        <v>62408</v>
      </c>
      <c r="I142" s="1">
        <v>727898</v>
      </c>
      <c r="J142" s="1">
        <v>46336496</v>
      </c>
      <c r="K142" s="1">
        <v>21739193</v>
      </c>
      <c r="L142" s="1">
        <v>68075689</v>
      </c>
      <c r="M142" s="1">
        <v>56458422</v>
      </c>
      <c r="N142" s="1">
        <v>26575230</v>
      </c>
      <c r="O142" s="1">
        <v>83033652</v>
      </c>
      <c r="P142">
        <v>82.07</v>
      </c>
      <c r="Q142">
        <v>81.8</v>
      </c>
      <c r="R142">
        <v>81.99</v>
      </c>
      <c r="S142" s="63"/>
    </row>
    <row r="143" spans="1:19" x14ac:dyDescent="0.35">
      <c r="A143">
        <v>2014</v>
      </c>
      <c r="B143">
        <v>10</v>
      </c>
      <c r="C143" s="8">
        <f t="shared" si="2"/>
        <v>41913</v>
      </c>
      <c r="D143" s="1">
        <v>57084257</v>
      </c>
      <c r="E143" s="1">
        <v>7286846</v>
      </c>
      <c r="F143" s="1">
        <v>64371103</v>
      </c>
      <c r="G143" s="1">
        <v>693925</v>
      </c>
      <c r="H143" s="1">
        <v>63369</v>
      </c>
      <c r="I143" s="1">
        <v>757294</v>
      </c>
      <c r="J143" s="1">
        <v>50112975</v>
      </c>
      <c r="K143" s="1">
        <v>20835706</v>
      </c>
      <c r="L143" s="1">
        <v>70948681</v>
      </c>
      <c r="M143" s="1">
        <v>59584323</v>
      </c>
      <c r="N143" s="1">
        <v>26072467</v>
      </c>
      <c r="O143" s="1">
        <v>85656790</v>
      </c>
      <c r="P143">
        <v>84.1</v>
      </c>
      <c r="Q143">
        <v>79.91</v>
      </c>
      <c r="R143">
        <v>82.83</v>
      </c>
      <c r="S143" s="63"/>
    </row>
    <row r="144" spans="1:19" x14ac:dyDescent="0.35">
      <c r="A144">
        <v>2014</v>
      </c>
      <c r="B144">
        <v>11</v>
      </c>
      <c r="C144" s="8">
        <f t="shared" si="2"/>
        <v>41944</v>
      </c>
      <c r="D144" s="1">
        <v>52577733</v>
      </c>
      <c r="E144" s="1">
        <v>7049844</v>
      </c>
      <c r="F144" s="1">
        <v>59627577</v>
      </c>
      <c r="G144" s="1">
        <v>648891</v>
      </c>
      <c r="H144" s="1">
        <v>64800</v>
      </c>
      <c r="I144" s="1">
        <v>713691</v>
      </c>
      <c r="J144" s="1">
        <v>46352174</v>
      </c>
      <c r="K144" s="1">
        <v>18524898</v>
      </c>
      <c r="L144" s="1">
        <v>64877072</v>
      </c>
      <c r="M144" s="1">
        <v>56949527</v>
      </c>
      <c r="N144" s="1">
        <v>24321971</v>
      </c>
      <c r="O144" s="1">
        <v>81271498</v>
      </c>
      <c r="P144">
        <v>81.39</v>
      </c>
      <c r="Q144">
        <v>76.17</v>
      </c>
      <c r="R144">
        <v>79.83</v>
      </c>
      <c r="S144" s="63"/>
    </row>
    <row r="145" spans="1:19" x14ac:dyDescent="0.35">
      <c r="A145">
        <v>2014</v>
      </c>
      <c r="B145">
        <v>12</v>
      </c>
      <c r="C145" s="8">
        <f t="shared" si="2"/>
        <v>41974</v>
      </c>
      <c r="D145" s="1">
        <v>55486727</v>
      </c>
      <c r="E145" s="1">
        <v>8165573</v>
      </c>
      <c r="F145" s="1">
        <v>63652300</v>
      </c>
      <c r="G145" s="1">
        <v>666264</v>
      </c>
      <c r="H145" s="1">
        <v>71191</v>
      </c>
      <c r="I145" s="1">
        <v>737455</v>
      </c>
      <c r="J145" s="1">
        <v>50303173</v>
      </c>
      <c r="K145" s="1">
        <v>21132922</v>
      </c>
      <c r="L145" s="1">
        <v>71436095</v>
      </c>
      <c r="M145" s="1">
        <v>60270587</v>
      </c>
      <c r="N145" s="1">
        <v>26175094</v>
      </c>
      <c r="O145" s="1">
        <v>86445681</v>
      </c>
      <c r="P145">
        <v>83.46</v>
      </c>
      <c r="Q145">
        <v>80.739999999999995</v>
      </c>
      <c r="R145">
        <v>82.64</v>
      </c>
      <c r="S145" s="63"/>
    </row>
    <row r="146" spans="1:19" x14ac:dyDescent="0.35">
      <c r="A146">
        <v>2015</v>
      </c>
      <c r="B146">
        <v>1</v>
      </c>
      <c r="C146" s="8">
        <f t="shared" si="2"/>
        <v>42005</v>
      </c>
      <c r="D146" s="1">
        <v>49727583</v>
      </c>
      <c r="E146" s="1">
        <v>7936993</v>
      </c>
      <c r="F146" s="1">
        <v>57664576</v>
      </c>
      <c r="G146" s="1">
        <v>634734</v>
      </c>
      <c r="H146" s="1">
        <v>69893</v>
      </c>
      <c r="I146" s="1">
        <v>704627</v>
      </c>
      <c r="J146" s="1">
        <v>45137552</v>
      </c>
      <c r="K146" s="1">
        <v>20498038</v>
      </c>
      <c r="L146" s="1">
        <v>65635591</v>
      </c>
      <c r="M146" s="1">
        <v>56980250</v>
      </c>
      <c r="N146" s="1">
        <v>26025329</v>
      </c>
      <c r="O146" s="1">
        <v>83005579</v>
      </c>
      <c r="P146">
        <v>79.22</v>
      </c>
      <c r="Q146">
        <v>78.760000000000005</v>
      </c>
      <c r="R146">
        <v>79.069999999999993</v>
      </c>
      <c r="S146" s="63"/>
    </row>
    <row r="147" spans="1:19" x14ac:dyDescent="0.35">
      <c r="A147">
        <v>2015</v>
      </c>
      <c r="B147">
        <v>2</v>
      </c>
      <c r="C147" s="8">
        <f t="shared" si="2"/>
        <v>42036</v>
      </c>
      <c r="D147" s="1">
        <v>47164538</v>
      </c>
      <c r="E147" s="1">
        <v>6886262</v>
      </c>
      <c r="F147" s="1">
        <v>54050800</v>
      </c>
      <c r="G147" s="1">
        <v>569972</v>
      </c>
      <c r="H147" s="1">
        <v>62648</v>
      </c>
      <c r="I147" s="1">
        <v>632620</v>
      </c>
      <c r="J147" s="1">
        <v>42248126</v>
      </c>
      <c r="K147" s="1">
        <v>17238321</v>
      </c>
      <c r="L147" s="1">
        <v>59486447</v>
      </c>
      <c r="M147" s="1">
        <v>51251150</v>
      </c>
      <c r="N147" s="1">
        <v>22933198</v>
      </c>
      <c r="O147" s="1">
        <v>74184348</v>
      </c>
      <c r="P147">
        <v>82.43</v>
      </c>
      <c r="Q147">
        <v>75.17</v>
      </c>
      <c r="R147">
        <v>80.19</v>
      </c>
      <c r="S147" s="63"/>
    </row>
    <row r="148" spans="1:19" x14ac:dyDescent="0.35">
      <c r="A148">
        <v>2015</v>
      </c>
      <c r="B148">
        <v>3</v>
      </c>
      <c r="C148" s="8">
        <f t="shared" si="2"/>
        <v>42064</v>
      </c>
      <c r="D148" s="1">
        <v>59557228</v>
      </c>
      <c r="E148" s="1">
        <v>8524515</v>
      </c>
      <c r="F148" s="1">
        <v>68081743</v>
      </c>
      <c r="G148" s="1">
        <v>683892</v>
      </c>
      <c r="H148" s="1">
        <v>72926</v>
      </c>
      <c r="I148" s="1">
        <v>756818</v>
      </c>
      <c r="J148" s="1">
        <v>53924945</v>
      </c>
      <c r="K148" s="1">
        <v>21511252</v>
      </c>
      <c r="L148" s="1">
        <v>75436197</v>
      </c>
      <c r="M148" s="1">
        <v>62860123</v>
      </c>
      <c r="N148" s="1">
        <v>27071647</v>
      </c>
      <c r="O148" s="1">
        <v>89931770</v>
      </c>
      <c r="P148">
        <v>85.79</v>
      </c>
      <c r="Q148">
        <v>79.459999999999994</v>
      </c>
      <c r="R148">
        <v>83.88</v>
      </c>
      <c r="S148" s="63"/>
    </row>
    <row r="149" spans="1:19" x14ac:dyDescent="0.35">
      <c r="A149">
        <v>2015</v>
      </c>
      <c r="B149">
        <v>4</v>
      </c>
      <c r="C149" s="8">
        <f t="shared" si="2"/>
        <v>42095</v>
      </c>
      <c r="D149" s="1">
        <v>57698044</v>
      </c>
      <c r="E149" s="1">
        <v>8119223</v>
      </c>
      <c r="F149" s="1">
        <v>65817267</v>
      </c>
      <c r="G149" s="1">
        <v>669783</v>
      </c>
      <c r="H149" s="1">
        <v>70846</v>
      </c>
      <c r="I149" s="1">
        <v>740629</v>
      </c>
      <c r="J149" s="1">
        <v>51883045</v>
      </c>
      <c r="K149" s="1">
        <v>20959421</v>
      </c>
      <c r="L149" s="1">
        <v>72842466</v>
      </c>
      <c r="M149" s="1">
        <v>61116535</v>
      </c>
      <c r="N149" s="1">
        <v>27197262</v>
      </c>
      <c r="O149" s="1">
        <v>88313797</v>
      </c>
      <c r="P149">
        <v>84.89</v>
      </c>
      <c r="Q149">
        <v>77.06</v>
      </c>
      <c r="R149">
        <v>82.48</v>
      </c>
      <c r="S149" s="63"/>
    </row>
    <row r="150" spans="1:19" x14ac:dyDescent="0.35">
      <c r="A150">
        <v>2015</v>
      </c>
      <c r="B150">
        <v>5</v>
      </c>
      <c r="C150" s="8">
        <f t="shared" si="2"/>
        <v>42125</v>
      </c>
      <c r="D150" s="1">
        <v>60251945</v>
      </c>
      <c r="E150" s="1">
        <v>8567847</v>
      </c>
      <c r="F150" s="1">
        <v>68819792</v>
      </c>
      <c r="G150" s="1">
        <v>690116</v>
      </c>
      <c r="H150" s="1">
        <v>71597</v>
      </c>
      <c r="I150" s="1">
        <v>761713</v>
      </c>
      <c r="J150" s="1">
        <v>54255235</v>
      </c>
      <c r="K150" s="1">
        <v>23490547</v>
      </c>
      <c r="L150" s="1">
        <v>77745782</v>
      </c>
      <c r="M150" s="1">
        <v>63393874</v>
      </c>
      <c r="N150" s="1">
        <v>29064149</v>
      </c>
      <c r="O150" s="1">
        <v>92458022</v>
      </c>
      <c r="P150">
        <v>85.58</v>
      </c>
      <c r="Q150">
        <v>80.819999999999993</v>
      </c>
      <c r="R150">
        <v>84.09</v>
      </c>
      <c r="S150" s="63"/>
    </row>
    <row r="151" spans="1:19" x14ac:dyDescent="0.35">
      <c r="A151">
        <v>2015</v>
      </c>
      <c r="B151">
        <v>6</v>
      </c>
      <c r="C151" s="8">
        <f t="shared" si="2"/>
        <v>42156</v>
      </c>
      <c r="D151" s="1">
        <v>61810705</v>
      </c>
      <c r="E151" s="1">
        <v>9352818</v>
      </c>
      <c r="F151" s="1">
        <v>71163523</v>
      </c>
      <c r="G151" s="1">
        <v>697378</v>
      </c>
      <c r="H151" s="1">
        <v>74020</v>
      </c>
      <c r="I151" s="1">
        <v>771398</v>
      </c>
      <c r="J151" s="1">
        <v>56994796</v>
      </c>
      <c r="K151" s="1">
        <v>25448026</v>
      </c>
      <c r="L151" s="1">
        <v>82442822</v>
      </c>
      <c r="M151" s="1">
        <v>65232947</v>
      </c>
      <c r="N151" s="1">
        <v>30162970</v>
      </c>
      <c r="O151" s="1">
        <v>95395918</v>
      </c>
      <c r="P151">
        <v>87.37</v>
      </c>
      <c r="Q151">
        <v>84.37</v>
      </c>
      <c r="R151">
        <v>86.42</v>
      </c>
      <c r="S151" s="63"/>
    </row>
    <row r="152" spans="1:19" x14ac:dyDescent="0.35">
      <c r="A152">
        <v>2015</v>
      </c>
      <c r="B152">
        <v>7</v>
      </c>
      <c r="C152" s="8">
        <f t="shared" si="2"/>
        <v>42186</v>
      </c>
      <c r="D152" s="1">
        <v>65128528</v>
      </c>
      <c r="E152" s="1">
        <v>10395270</v>
      </c>
      <c r="F152" s="1">
        <v>75523798</v>
      </c>
      <c r="G152" s="1">
        <v>732753</v>
      </c>
      <c r="H152" s="1">
        <v>78536</v>
      </c>
      <c r="I152" s="1">
        <v>811289</v>
      </c>
      <c r="J152" s="1">
        <v>60430804</v>
      </c>
      <c r="K152" s="1">
        <v>27573804</v>
      </c>
      <c r="L152" s="1">
        <v>88004608</v>
      </c>
      <c r="M152" s="1">
        <v>68556515</v>
      </c>
      <c r="N152" s="1">
        <v>32116607</v>
      </c>
      <c r="O152" s="1">
        <v>100673122</v>
      </c>
      <c r="P152">
        <v>88.15</v>
      </c>
      <c r="Q152">
        <v>85.86</v>
      </c>
      <c r="R152">
        <v>87.42</v>
      </c>
      <c r="S152" s="63"/>
    </row>
    <row r="153" spans="1:19" x14ac:dyDescent="0.35">
      <c r="A153">
        <v>2015</v>
      </c>
      <c r="B153">
        <v>8</v>
      </c>
      <c r="C153" s="8">
        <f t="shared" si="2"/>
        <v>42217</v>
      </c>
      <c r="D153" s="1">
        <v>62770180</v>
      </c>
      <c r="E153" s="1">
        <v>9981208</v>
      </c>
      <c r="F153" s="1">
        <v>72751388</v>
      </c>
      <c r="G153" s="1">
        <v>723998</v>
      </c>
      <c r="H153" s="1">
        <v>75991</v>
      </c>
      <c r="I153" s="1">
        <v>799989</v>
      </c>
      <c r="J153" s="1">
        <v>57819107</v>
      </c>
      <c r="K153" s="1">
        <v>27156489</v>
      </c>
      <c r="L153" s="1">
        <v>84975596</v>
      </c>
      <c r="M153" s="1">
        <v>66730854</v>
      </c>
      <c r="N153" s="1">
        <v>31564671</v>
      </c>
      <c r="O153" s="1">
        <v>98295526</v>
      </c>
      <c r="P153">
        <v>86.65</v>
      </c>
      <c r="Q153">
        <v>86.03</v>
      </c>
      <c r="R153">
        <v>86.45</v>
      </c>
      <c r="S153" s="63"/>
    </row>
    <row r="154" spans="1:19" x14ac:dyDescent="0.35">
      <c r="A154">
        <v>2015</v>
      </c>
      <c r="B154">
        <v>9</v>
      </c>
      <c r="C154" s="8">
        <f t="shared" si="2"/>
        <v>42248</v>
      </c>
      <c r="D154" s="1">
        <v>55989104</v>
      </c>
      <c r="E154" s="1">
        <v>7656359</v>
      </c>
      <c r="F154" s="1">
        <v>63645463</v>
      </c>
      <c r="G154" s="1">
        <v>658392</v>
      </c>
      <c r="H154" s="1">
        <v>62367</v>
      </c>
      <c r="I154" s="1">
        <v>720759</v>
      </c>
      <c r="J154" s="1">
        <v>49857937</v>
      </c>
      <c r="K154" s="1">
        <v>22404240</v>
      </c>
      <c r="L154" s="1">
        <v>72262177</v>
      </c>
      <c r="M154" s="1">
        <v>59511944</v>
      </c>
      <c r="N154" s="1">
        <v>27510443</v>
      </c>
      <c r="O154" s="1">
        <v>87022387</v>
      </c>
      <c r="P154">
        <v>83.78</v>
      </c>
      <c r="Q154">
        <v>81.44</v>
      </c>
      <c r="R154">
        <v>83.04</v>
      </c>
      <c r="S154" s="63"/>
    </row>
    <row r="155" spans="1:19" x14ac:dyDescent="0.35">
      <c r="A155">
        <v>2015</v>
      </c>
      <c r="B155">
        <v>10</v>
      </c>
      <c r="C155" s="8">
        <f t="shared" si="2"/>
        <v>42278</v>
      </c>
      <c r="D155" s="1">
        <v>60892131</v>
      </c>
      <c r="E155" s="1">
        <v>7739519</v>
      </c>
      <c r="F155" s="1">
        <v>68631650</v>
      </c>
      <c r="G155" s="1">
        <v>687710</v>
      </c>
      <c r="H155" s="1">
        <v>63662</v>
      </c>
      <c r="I155" s="1">
        <v>751372</v>
      </c>
      <c r="J155" s="1">
        <v>54074370</v>
      </c>
      <c r="K155" s="1">
        <v>21786470</v>
      </c>
      <c r="L155" s="1">
        <v>75860840</v>
      </c>
      <c r="M155" s="1">
        <v>62551345</v>
      </c>
      <c r="N155" s="1">
        <v>26675237</v>
      </c>
      <c r="O155" s="1">
        <v>89226582</v>
      </c>
      <c r="P155">
        <v>86.45</v>
      </c>
      <c r="Q155">
        <v>81.67</v>
      </c>
      <c r="R155">
        <v>85.02</v>
      </c>
      <c r="S155" s="63"/>
    </row>
    <row r="156" spans="1:19" x14ac:dyDescent="0.35">
      <c r="A156">
        <v>2015</v>
      </c>
      <c r="B156">
        <v>11</v>
      </c>
      <c r="C156" s="8">
        <f t="shared" si="2"/>
        <v>42309</v>
      </c>
      <c r="D156" s="1">
        <v>57150501</v>
      </c>
      <c r="E156" s="1">
        <v>7332481</v>
      </c>
      <c r="F156" s="1">
        <v>64482982</v>
      </c>
      <c r="G156" s="1">
        <v>651176</v>
      </c>
      <c r="H156" s="1">
        <v>63492</v>
      </c>
      <c r="I156" s="1">
        <v>714668</v>
      </c>
      <c r="J156" s="1">
        <v>50913042</v>
      </c>
      <c r="K156" s="1">
        <v>18876704</v>
      </c>
      <c r="L156" s="1">
        <v>69789747</v>
      </c>
      <c r="M156" s="1">
        <v>60467124</v>
      </c>
      <c r="N156" s="1">
        <v>24179274</v>
      </c>
      <c r="O156" s="1">
        <v>84646398</v>
      </c>
      <c r="P156">
        <v>84.2</v>
      </c>
      <c r="Q156">
        <v>78.069999999999993</v>
      </c>
      <c r="R156">
        <v>82.45</v>
      </c>
      <c r="S156" s="63"/>
    </row>
    <row r="157" spans="1:19" x14ac:dyDescent="0.35">
      <c r="A157">
        <v>2015</v>
      </c>
      <c r="B157">
        <v>12</v>
      </c>
      <c r="C157" s="8">
        <f t="shared" si="2"/>
        <v>42339</v>
      </c>
      <c r="D157" s="1">
        <v>57870281</v>
      </c>
      <c r="E157" s="1">
        <v>8410860</v>
      </c>
      <c r="F157" s="1">
        <v>66281141</v>
      </c>
      <c r="G157" s="1">
        <v>659785</v>
      </c>
      <c r="H157" s="1">
        <v>70945</v>
      </c>
      <c r="I157" s="1">
        <v>730730</v>
      </c>
      <c r="J157" s="1">
        <v>53118963</v>
      </c>
      <c r="K157" s="1">
        <v>21432815</v>
      </c>
      <c r="L157" s="1">
        <v>74551779</v>
      </c>
      <c r="M157" s="1">
        <v>63241198</v>
      </c>
      <c r="N157" s="1">
        <v>26711528</v>
      </c>
      <c r="O157" s="1">
        <v>89952725</v>
      </c>
      <c r="P157">
        <v>83.99</v>
      </c>
      <c r="Q157">
        <v>80.239999999999995</v>
      </c>
      <c r="R157">
        <v>82.88</v>
      </c>
      <c r="S157" s="63"/>
    </row>
    <row r="158" spans="1:19" x14ac:dyDescent="0.35">
      <c r="A158">
        <v>2016</v>
      </c>
      <c r="B158">
        <v>1</v>
      </c>
      <c r="C158" s="8">
        <f t="shared" si="2"/>
        <v>42370</v>
      </c>
      <c r="D158" s="1">
        <v>52473830</v>
      </c>
      <c r="E158" s="1">
        <v>8220234</v>
      </c>
      <c r="F158" s="1">
        <v>60694064</v>
      </c>
      <c r="G158" s="1">
        <v>636761</v>
      </c>
      <c r="H158" s="1">
        <v>70476</v>
      </c>
      <c r="I158" s="1">
        <v>707237</v>
      </c>
      <c r="J158" s="1">
        <v>48074919</v>
      </c>
      <c r="K158" s="1">
        <v>20930267</v>
      </c>
      <c r="L158" s="1">
        <v>69005186</v>
      </c>
      <c r="M158" s="1">
        <v>59672179</v>
      </c>
      <c r="N158" s="1">
        <v>26332010</v>
      </c>
      <c r="O158" s="1">
        <v>86004190</v>
      </c>
      <c r="P158">
        <v>80.569999999999993</v>
      </c>
      <c r="Q158">
        <v>79.489999999999995</v>
      </c>
      <c r="R158">
        <v>80.23</v>
      </c>
      <c r="S158" s="63"/>
    </row>
    <row r="159" spans="1:19" x14ac:dyDescent="0.35">
      <c r="A159">
        <v>2016</v>
      </c>
      <c r="B159">
        <v>2</v>
      </c>
      <c r="C159" s="8">
        <f t="shared" si="2"/>
        <v>42401</v>
      </c>
      <c r="D159" s="1">
        <v>51111121</v>
      </c>
      <c r="E159" s="1">
        <v>7276912</v>
      </c>
      <c r="F159" s="1">
        <v>58388033</v>
      </c>
      <c r="G159" s="1">
        <v>612176</v>
      </c>
      <c r="H159" s="1">
        <v>65905</v>
      </c>
      <c r="I159" s="1">
        <v>678081</v>
      </c>
      <c r="J159" s="1">
        <v>46460173</v>
      </c>
      <c r="K159" s="1">
        <v>17857305</v>
      </c>
      <c r="L159" s="1">
        <v>64317478</v>
      </c>
      <c r="M159" s="1">
        <v>57466885</v>
      </c>
      <c r="N159" s="1">
        <v>24198863</v>
      </c>
      <c r="O159" s="1">
        <v>81665748</v>
      </c>
      <c r="P159">
        <v>80.849999999999994</v>
      </c>
      <c r="Q159">
        <v>73.790000000000006</v>
      </c>
      <c r="R159">
        <v>78.760000000000005</v>
      </c>
      <c r="S159" s="63"/>
    </row>
    <row r="160" spans="1:19" x14ac:dyDescent="0.35">
      <c r="A160">
        <v>2016</v>
      </c>
      <c r="B160">
        <v>3</v>
      </c>
      <c r="C160" s="8">
        <f t="shared" si="2"/>
        <v>42430</v>
      </c>
      <c r="D160" s="1">
        <v>61592900</v>
      </c>
      <c r="E160" s="1">
        <v>8846249</v>
      </c>
      <c r="F160" s="1">
        <v>70439149</v>
      </c>
      <c r="G160" s="1">
        <v>697830</v>
      </c>
      <c r="H160" s="1">
        <v>74166</v>
      </c>
      <c r="I160" s="1">
        <v>771996</v>
      </c>
      <c r="J160" s="1">
        <v>56704006</v>
      </c>
      <c r="K160" s="1">
        <v>21722335</v>
      </c>
      <c r="L160" s="1">
        <v>78426341</v>
      </c>
      <c r="M160" s="1">
        <v>66469561</v>
      </c>
      <c r="N160" s="1">
        <v>27375245</v>
      </c>
      <c r="O160" s="1">
        <v>93844807</v>
      </c>
      <c r="P160">
        <v>85.31</v>
      </c>
      <c r="Q160">
        <v>79.349999999999994</v>
      </c>
      <c r="R160">
        <v>83.57</v>
      </c>
      <c r="S160" s="63"/>
    </row>
    <row r="161" spans="1:19" x14ac:dyDescent="0.35">
      <c r="A161">
        <v>2016</v>
      </c>
      <c r="B161">
        <v>4</v>
      </c>
      <c r="C161" s="8">
        <f t="shared" si="2"/>
        <v>42461</v>
      </c>
      <c r="D161" s="1">
        <v>58893676</v>
      </c>
      <c r="E161" s="1">
        <v>8236909</v>
      </c>
      <c r="F161" s="1">
        <v>67130585</v>
      </c>
      <c r="G161" s="1">
        <v>675633</v>
      </c>
      <c r="H161" s="1">
        <v>71002</v>
      </c>
      <c r="I161" s="1">
        <v>746635</v>
      </c>
      <c r="J161" s="1">
        <v>53623641</v>
      </c>
      <c r="K161" s="1">
        <v>21272344</v>
      </c>
      <c r="L161" s="1">
        <v>74895985</v>
      </c>
      <c r="M161" s="1">
        <v>63775636</v>
      </c>
      <c r="N161" s="1">
        <v>27557124</v>
      </c>
      <c r="O161" s="1">
        <v>91332760</v>
      </c>
      <c r="P161">
        <v>84.08</v>
      </c>
      <c r="Q161">
        <v>77.19</v>
      </c>
      <c r="R161">
        <v>82</v>
      </c>
      <c r="S161" s="63"/>
    </row>
    <row r="162" spans="1:19" x14ac:dyDescent="0.35">
      <c r="A162">
        <v>2016</v>
      </c>
      <c r="B162">
        <v>5</v>
      </c>
      <c r="C162" s="8">
        <f t="shared" si="2"/>
        <v>42491</v>
      </c>
      <c r="D162" s="1">
        <v>62752121</v>
      </c>
      <c r="E162" s="1">
        <v>8658474</v>
      </c>
      <c r="F162" s="1">
        <v>71410595</v>
      </c>
      <c r="G162" s="1">
        <v>702944</v>
      </c>
      <c r="H162" s="1">
        <v>72121</v>
      </c>
      <c r="I162" s="1">
        <v>775065</v>
      </c>
      <c r="J162" s="1">
        <v>57131517</v>
      </c>
      <c r="K162" s="1">
        <v>23417723</v>
      </c>
      <c r="L162" s="1">
        <v>80549240</v>
      </c>
      <c r="M162" s="1">
        <v>66545323</v>
      </c>
      <c r="N162" s="1">
        <v>29545223</v>
      </c>
      <c r="O162" s="1">
        <v>96090546</v>
      </c>
      <c r="P162">
        <v>85.85</v>
      </c>
      <c r="Q162">
        <v>79.260000000000005</v>
      </c>
      <c r="R162">
        <v>83.83</v>
      </c>
      <c r="S162" s="63"/>
    </row>
    <row r="163" spans="1:19" x14ac:dyDescent="0.35">
      <c r="A163">
        <v>2016</v>
      </c>
      <c r="B163">
        <v>6</v>
      </c>
      <c r="C163" s="8">
        <f t="shared" si="2"/>
        <v>42522</v>
      </c>
      <c r="D163" s="1">
        <v>64757222</v>
      </c>
      <c r="E163" s="1">
        <v>9649641</v>
      </c>
      <c r="F163" s="1">
        <v>74406863</v>
      </c>
      <c r="G163" s="1">
        <v>713634</v>
      </c>
      <c r="H163" s="1">
        <v>75070</v>
      </c>
      <c r="I163" s="1">
        <v>788704</v>
      </c>
      <c r="J163" s="1">
        <v>60278319</v>
      </c>
      <c r="K163" s="1">
        <v>26042153</v>
      </c>
      <c r="L163" s="1">
        <v>86320472</v>
      </c>
      <c r="M163" s="1">
        <v>68799336</v>
      </c>
      <c r="N163" s="1">
        <v>30831533</v>
      </c>
      <c r="O163" s="1">
        <v>99630870</v>
      </c>
      <c r="P163">
        <v>87.61</v>
      </c>
      <c r="Q163">
        <v>84.47</v>
      </c>
      <c r="R163">
        <v>86.64</v>
      </c>
      <c r="S163" s="63"/>
    </row>
    <row r="164" spans="1:19" x14ac:dyDescent="0.35">
      <c r="A164">
        <v>2016</v>
      </c>
      <c r="B164">
        <v>7</v>
      </c>
      <c r="C164" s="8">
        <f t="shared" si="2"/>
        <v>42552</v>
      </c>
      <c r="D164" s="1">
        <v>66134540</v>
      </c>
      <c r="E164" s="1">
        <v>10651750</v>
      </c>
      <c r="F164" s="1">
        <v>76786290</v>
      </c>
      <c r="G164" s="1">
        <v>731044</v>
      </c>
      <c r="H164" s="1">
        <v>78726</v>
      </c>
      <c r="I164" s="1">
        <v>809770</v>
      </c>
      <c r="J164" s="1">
        <v>62349210</v>
      </c>
      <c r="K164" s="1">
        <v>28079998</v>
      </c>
      <c r="L164" s="1">
        <v>90429208</v>
      </c>
      <c r="M164" s="1">
        <v>71524171</v>
      </c>
      <c r="N164" s="1">
        <v>32640788</v>
      </c>
      <c r="O164" s="1">
        <v>104164959</v>
      </c>
      <c r="P164">
        <v>87.17</v>
      </c>
      <c r="Q164">
        <v>86.03</v>
      </c>
      <c r="R164">
        <v>86.81</v>
      </c>
      <c r="S164" s="63"/>
    </row>
    <row r="165" spans="1:19" x14ac:dyDescent="0.35">
      <c r="A165">
        <v>2016</v>
      </c>
      <c r="B165">
        <v>8</v>
      </c>
      <c r="C165" s="8">
        <f t="shared" si="2"/>
        <v>42583</v>
      </c>
      <c r="D165" s="1">
        <v>63498165</v>
      </c>
      <c r="E165" s="1">
        <v>9851036</v>
      </c>
      <c r="F165" s="1">
        <v>73349201</v>
      </c>
      <c r="G165" s="1">
        <v>731988</v>
      </c>
      <c r="H165" s="1">
        <v>74906</v>
      </c>
      <c r="I165" s="1">
        <v>806894</v>
      </c>
      <c r="J165" s="1">
        <v>59282098</v>
      </c>
      <c r="K165" s="1">
        <v>26662752</v>
      </c>
      <c r="L165" s="1">
        <v>85944849</v>
      </c>
      <c r="M165" s="1">
        <v>69971791</v>
      </c>
      <c r="N165" s="1">
        <v>31634549</v>
      </c>
      <c r="O165" s="1">
        <v>101606340</v>
      </c>
      <c r="P165">
        <v>84.72</v>
      </c>
      <c r="Q165">
        <v>84.28</v>
      </c>
      <c r="R165">
        <v>84.59</v>
      </c>
      <c r="S165" s="63"/>
    </row>
    <row r="166" spans="1:19" x14ac:dyDescent="0.35">
      <c r="A166">
        <v>2016</v>
      </c>
      <c r="B166">
        <v>9</v>
      </c>
      <c r="C166" s="8">
        <f t="shared" si="2"/>
        <v>42614</v>
      </c>
      <c r="D166" s="1">
        <v>58619844</v>
      </c>
      <c r="E166" s="1">
        <v>7767077</v>
      </c>
      <c r="F166" s="1">
        <v>66386921</v>
      </c>
      <c r="G166" s="1">
        <v>673171</v>
      </c>
      <c r="H166" s="1">
        <v>62762</v>
      </c>
      <c r="I166" s="1">
        <v>735933</v>
      </c>
      <c r="J166" s="1">
        <v>52660625</v>
      </c>
      <c r="K166" s="1">
        <v>22480586</v>
      </c>
      <c r="L166" s="1">
        <v>75141211</v>
      </c>
      <c r="M166" s="1">
        <v>62507787</v>
      </c>
      <c r="N166" s="1">
        <v>27705349</v>
      </c>
      <c r="O166" s="1">
        <v>90213136</v>
      </c>
      <c r="P166">
        <v>84.25</v>
      </c>
      <c r="Q166">
        <v>81.14</v>
      </c>
      <c r="R166">
        <v>83.29</v>
      </c>
      <c r="S166" s="63"/>
    </row>
    <row r="167" spans="1:19" x14ac:dyDescent="0.35">
      <c r="A167">
        <v>2016</v>
      </c>
      <c r="B167">
        <v>10</v>
      </c>
      <c r="C167" s="8">
        <f t="shared" si="2"/>
        <v>42644</v>
      </c>
      <c r="D167" s="1">
        <v>61708696</v>
      </c>
      <c r="E167" s="1">
        <v>7745955</v>
      </c>
      <c r="F167" s="1">
        <v>69454651</v>
      </c>
      <c r="G167" s="1">
        <v>688347</v>
      </c>
      <c r="H167" s="1">
        <v>63260</v>
      </c>
      <c r="I167" s="1">
        <v>751607</v>
      </c>
      <c r="J167" s="1">
        <v>55320059</v>
      </c>
      <c r="K167" s="1">
        <v>21775573</v>
      </c>
      <c r="L167" s="1">
        <v>77095632</v>
      </c>
      <c r="M167" s="1">
        <v>64769646</v>
      </c>
      <c r="N167" s="1">
        <v>27171641</v>
      </c>
      <c r="O167" s="1">
        <v>91941286</v>
      </c>
      <c r="P167">
        <v>85.41</v>
      </c>
      <c r="Q167">
        <v>80.14</v>
      </c>
      <c r="R167">
        <v>83.85</v>
      </c>
      <c r="S167" s="63"/>
    </row>
    <row r="168" spans="1:19" x14ac:dyDescent="0.35">
      <c r="A168">
        <v>2016</v>
      </c>
      <c r="B168">
        <v>11</v>
      </c>
      <c r="C168" s="8">
        <f t="shared" si="2"/>
        <v>42675</v>
      </c>
      <c r="D168" s="1">
        <v>59269062</v>
      </c>
      <c r="E168" s="1">
        <v>7259192</v>
      </c>
      <c r="F168" s="1">
        <v>66528254</v>
      </c>
      <c r="G168" s="1">
        <v>658162</v>
      </c>
      <c r="H168" s="1">
        <v>61188</v>
      </c>
      <c r="I168" s="1">
        <v>719350</v>
      </c>
      <c r="J168" s="1">
        <v>53280610</v>
      </c>
      <c r="K168" s="1">
        <v>18805494</v>
      </c>
      <c r="L168" s="1">
        <v>72086104</v>
      </c>
      <c r="M168" s="1">
        <v>62885798</v>
      </c>
      <c r="N168" s="1">
        <v>23851439</v>
      </c>
      <c r="O168" s="1">
        <v>86737237</v>
      </c>
      <c r="P168">
        <v>84.73</v>
      </c>
      <c r="Q168">
        <v>78.84</v>
      </c>
      <c r="R168">
        <v>83.11</v>
      </c>
      <c r="S168" s="63"/>
    </row>
    <row r="169" spans="1:19" x14ac:dyDescent="0.35">
      <c r="A169">
        <v>2016</v>
      </c>
      <c r="B169">
        <v>12</v>
      </c>
      <c r="C169" s="8">
        <f t="shared" si="2"/>
        <v>42705</v>
      </c>
      <c r="D169" s="1">
        <v>59178183</v>
      </c>
      <c r="E169" s="1">
        <v>8735834</v>
      </c>
      <c r="F169" s="1">
        <v>67914017</v>
      </c>
      <c r="G169" s="1">
        <v>662154</v>
      </c>
      <c r="H169" s="1">
        <v>72280</v>
      </c>
      <c r="I169" s="1">
        <v>734434</v>
      </c>
      <c r="J169" s="1">
        <v>54812269</v>
      </c>
      <c r="K169" s="1">
        <v>22001650</v>
      </c>
      <c r="L169" s="1">
        <v>76813919</v>
      </c>
      <c r="M169" s="1">
        <v>65698072</v>
      </c>
      <c r="N169" s="1">
        <v>27118317</v>
      </c>
      <c r="O169" s="1">
        <v>92816388</v>
      </c>
      <c r="P169">
        <v>83.43</v>
      </c>
      <c r="Q169">
        <v>81.13</v>
      </c>
      <c r="R169">
        <v>82.76</v>
      </c>
      <c r="S169" s="63"/>
    </row>
    <row r="170" spans="1:19" x14ac:dyDescent="0.35">
      <c r="A170">
        <v>2017</v>
      </c>
      <c r="B170">
        <v>1</v>
      </c>
      <c r="C170" s="8">
        <f t="shared" si="2"/>
        <v>42736</v>
      </c>
      <c r="D170" s="1">
        <v>54108732</v>
      </c>
      <c r="E170" s="1">
        <v>8451833</v>
      </c>
      <c r="F170" s="1">
        <v>62560565</v>
      </c>
      <c r="G170" s="1">
        <v>645169</v>
      </c>
      <c r="H170" s="1">
        <v>71242</v>
      </c>
      <c r="I170" s="1">
        <v>716411</v>
      </c>
      <c r="J170" s="1">
        <v>50136641</v>
      </c>
      <c r="K170" s="1">
        <v>21167951</v>
      </c>
      <c r="L170" s="1">
        <v>71304592</v>
      </c>
      <c r="M170" s="1">
        <v>63084038</v>
      </c>
      <c r="N170" s="1">
        <v>26711252</v>
      </c>
      <c r="O170" s="1">
        <v>89795289</v>
      </c>
      <c r="P170">
        <v>79.48</v>
      </c>
      <c r="Q170">
        <v>79.25</v>
      </c>
      <c r="R170">
        <v>79.41</v>
      </c>
      <c r="S170" s="63"/>
    </row>
    <row r="171" spans="1:19" x14ac:dyDescent="0.35">
      <c r="A171">
        <v>2017</v>
      </c>
      <c r="B171">
        <v>2</v>
      </c>
      <c r="C171" s="8">
        <f t="shared" si="2"/>
        <v>42767</v>
      </c>
      <c r="D171" s="1">
        <v>51077566</v>
      </c>
      <c r="E171" s="1">
        <v>7243348</v>
      </c>
      <c r="F171" s="1">
        <v>58320914</v>
      </c>
      <c r="G171" s="1">
        <v>592048</v>
      </c>
      <c r="H171" s="1">
        <v>63807</v>
      </c>
      <c r="I171" s="1">
        <v>655855</v>
      </c>
      <c r="J171" s="1">
        <v>46484888</v>
      </c>
      <c r="K171" s="1">
        <v>17661922</v>
      </c>
      <c r="L171" s="1">
        <v>64146810</v>
      </c>
      <c r="M171" s="1">
        <v>57436638</v>
      </c>
      <c r="N171" s="1">
        <v>23785528</v>
      </c>
      <c r="O171" s="1">
        <v>81222166</v>
      </c>
      <c r="P171">
        <v>80.930000000000007</v>
      </c>
      <c r="Q171">
        <v>74.25</v>
      </c>
      <c r="R171">
        <v>78.98</v>
      </c>
      <c r="S171" s="63"/>
    </row>
    <row r="172" spans="1:19" x14ac:dyDescent="0.35">
      <c r="A172">
        <v>2017</v>
      </c>
      <c r="B172">
        <v>3</v>
      </c>
      <c r="C172" s="8">
        <f t="shared" si="2"/>
        <v>42795</v>
      </c>
      <c r="D172" s="1">
        <v>63963230</v>
      </c>
      <c r="E172" s="1">
        <v>8934658</v>
      </c>
      <c r="F172" s="1">
        <v>72897888</v>
      </c>
      <c r="G172" s="1">
        <v>696983</v>
      </c>
      <c r="H172" s="1">
        <v>73651</v>
      </c>
      <c r="I172" s="1">
        <v>770634</v>
      </c>
      <c r="J172" s="1">
        <v>58791439</v>
      </c>
      <c r="K172" s="1">
        <v>21913330</v>
      </c>
      <c r="L172" s="1">
        <v>80704768</v>
      </c>
      <c r="M172" s="1">
        <v>68737048</v>
      </c>
      <c r="N172" s="1">
        <v>27863556</v>
      </c>
      <c r="O172" s="1">
        <v>96600605</v>
      </c>
      <c r="P172">
        <v>85.53</v>
      </c>
      <c r="Q172">
        <v>78.650000000000006</v>
      </c>
      <c r="R172">
        <v>83.54</v>
      </c>
      <c r="S172" s="63"/>
    </row>
    <row r="173" spans="1:19" x14ac:dyDescent="0.35">
      <c r="A173">
        <v>2017</v>
      </c>
      <c r="B173">
        <v>4</v>
      </c>
      <c r="C173" s="8">
        <f t="shared" si="2"/>
        <v>42826</v>
      </c>
      <c r="D173" s="1">
        <v>61098649</v>
      </c>
      <c r="E173" s="1">
        <v>9097723</v>
      </c>
      <c r="F173" s="1">
        <v>70196372</v>
      </c>
      <c r="G173" s="1">
        <v>673380</v>
      </c>
      <c r="H173" s="1">
        <v>72137</v>
      </c>
      <c r="I173" s="1">
        <v>745517</v>
      </c>
      <c r="J173" s="1">
        <v>56302475</v>
      </c>
      <c r="K173" s="1">
        <v>23057928</v>
      </c>
      <c r="L173" s="1">
        <v>79360403</v>
      </c>
      <c r="M173" s="1">
        <v>66075373</v>
      </c>
      <c r="N173" s="1">
        <v>28543219</v>
      </c>
      <c r="O173" s="1">
        <v>94618593</v>
      </c>
      <c r="P173">
        <v>85.21</v>
      </c>
      <c r="Q173">
        <v>80.78</v>
      </c>
      <c r="R173">
        <v>83.87</v>
      </c>
      <c r="S173" s="63"/>
    </row>
    <row r="174" spans="1:19" x14ac:dyDescent="0.35">
      <c r="A174">
        <v>2017</v>
      </c>
      <c r="B174">
        <v>5</v>
      </c>
      <c r="C174" s="8">
        <f t="shared" si="2"/>
        <v>42856</v>
      </c>
      <c r="D174" s="1">
        <v>64442559</v>
      </c>
      <c r="E174" s="1">
        <v>9178905</v>
      </c>
      <c r="F174" s="1">
        <v>73621464</v>
      </c>
      <c r="G174" s="1">
        <v>706747</v>
      </c>
      <c r="H174" s="1">
        <v>72895</v>
      </c>
      <c r="I174" s="1">
        <v>779642</v>
      </c>
      <c r="J174" s="1">
        <v>59016272</v>
      </c>
      <c r="K174" s="1">
        <v>24399847</v>
      </c>
      <c r="L174" s="1">
        <v>83416119</v>
      </c>
      <c r="M174" s="1">
        <v>68835179</v>
      </c>
      <c r="N174" s="1">
        <v>30455251</v>
      </c>
      <c r="O174" s="1">
        <v>99290430</v>
      </c>
      <c r="P174">
        <v>85.74</v>
      </c>
      <c r="Q174">
        <v>80.12</v>
      </c>
      <c r="R174">
        <v>84.01</v>
      </c>
      <c r="S174" s="63"/>
    </row>
    <row r="175" spans="1:19" x14ac:dyDescent="0.35">
      <c r="A175">
        <v>2017</v>
      </c>
      <c r="B175">
        <v>6</v>
      </c>
      <c r="C175" s="8">
        <f t="shared" si="2"/>
        <v>42887</v>
      </c>
      <c r="D175" s="1">
        <v>66746003</v>
      </c>
      <c r="E175" s="1">
        <v>10211356</v>
      </c>
      <c r="F175" s="1">
        <v>76957359</v>
      </c>
      <c r="G175" s="1">
        <v>718817</v>
      </c>
      <c r="H175" s="1">
        <v>76507</v>
      </c>
      <c r="I175" s="1">
        <v>795324</v>
      </c>
      <c r="J175" s="1">
        <v>62468942</v>
      </c>
      <c r="K175" s="1">
        <v>27079807</v>
      </c>
      <c r="L175" s="1">
        <v>89548749</v>
      </c>
      <c r="M175" s="1">
        <v>71663336</v>
      </c>
      <c r="N175" s="1">
        <v>31904900</v>
      </c>
      <c r="O175" s="1">
        <v>103568236</v>
      </c>
      <c r="P175">
        <v>87.17</v>
      </c>
      <c r="Q175">
        <v>84.88</v>
      </c>
      <c r="R175">
        <v>86.46</v>
      </c>
      <c r="S175" s="63"/>
    </row>
    <row r="176" spans="1:19" x14ac:dyDescent="0.35">
      <c r="A176">
        <v>2017</v>
      </c>
      <c r="B176">
        <v>7</v>
      </c>
      <c r="C176" s="8">
        <f t="shared" si="2"/>
        <v>42917</v>
      </c>
      <c r="D176" s="1">
        <v>68574097</v>
      </c>
      <c r="E176" s="1">
        <v>11190376</v>
      </c>
      <c r="F176" s="1">
        <v>79764473</v>
      </c>
      <c r="G176" s="1">
        <v>739541</v>
      </c>
      <c r="H176" s="1">
        <v>81408</v>
      </c>
      <c r="I176" s="1">
        <v>820949</v>
      </c>
      <c r="J176" s="1">
        <v>65035199</v>
      </c>
      <c r="K176" s="1">
        <v>28958608</v>
      </c>
      <c r="L176" s="1">
        <v>93993807</v>
      </c>
      <c r="M176" s="1">
        <v>74806668</v>
      </c>
      <c r="N176" s="1">
        <v>33680646</v>
      </c>
      <c r="O176" s="1">
        <v>108487314</v>
      </c>
      <c r="P176">
        <v>86.94</v>
      </c>
      <c r="Q176">
        <v>85.98</v>
      </c>
      <c r="R176">
        <v>86.64</v>
      </c>
      <c r="S176" s="63"/>
    </row>
    <row r="177" spans="1:19" x14ac:dyDescent="0.35">
      <c r="A177">
        <v>2017</v>
      </c>
      <c r="B177">
        <v>8</v>
      </c>
      <c r="C177" s="8">
        <f t="shared" si="2"/>
        <v>42948</v>
      </c>
      <c r="D177" s="1">
        <v>66663503</v>
      </c>
      <c r="E177" s="1">
        <v>10384018</v>
      </c>
      <c r="F177" s="1">
        <v>77047521</v>
      </c>
      <c r="G177" s="1">
        <v>735233</v>
      </c>
      <c r="H177" s="1">
        <v>75662</v>
      </c>
      <c r="I177" s="1">
        <v>810895</v>
      </c>
      <c r="J177" s="1">
        <v>62520253</v>
      </c>
      <c r="K177" s="1">
        <v>27802659</v>
      </c>
      <c r="L177" s="1">
        <v>90322912</v>
      </c>
      <c r="M177" s="1">
        <v>73231019</v>
      </c>
      <c r="N177" s="1">
        <v>32407563</v>
      </c>
      <c r="O177" s="1">
        <v>105638582</v>
      </c>
      <c r="P177">
        <v>85.37</v>
      </c>
      <c r="Q177">
        <v>85.79</v>
      </c>
      <c r="R177">
        <v>85.5</v>
      </c>
      <c r="S177" s="63"/>
    </row>
    <row r="178" spans="1:19" x14ac:dyDescent="0.35">
      <c r="A178">
        <v>2017</v>
      </c>
      <c r="B178">
        <v>9</v>
      </c>
      <c r="C178" s="8">
        <f t="shared" si="2"/>
        <v>42979</v>
      </c>
      <c r="D178" s="1">
        <v>57143966</v>
      </c>
      <c r="E178" s="1">
        <v>7726792</v>
      </c>
      <c r="F178" s="1">
        <v>64870758</v>
      </c>
      <c r="G178" s="1">
        <v>652003</v>
      </c>
      <c r="H178" s="1">
        <v>60039</v>
      </c>
      <c r="I178" s="1">
        <v>712042</v>
      </c>
      <c r="J178" s="1">
        <v>51871547</v>
      </c>
      <c r="K178" s="1">
        <v>22667597</v>
      </c>
      <c r="L178" s="1">
        <v>74539144</v>
      </c>
      <c r="M178" s="1">
        <v>63120276</v>
      </c>
      <c r="N178" s="1">
        <v>28148004</v>
      </c>
      <c r="O178" s="1">
        <v>91268280</v>
      </c>
      <c r="P178">
        <v>82.18</v>
      </c>
      <c r="Q178">
        <v>80.53</v>
      </c>
      <c r="R178">
        <v>81.67</v>
      </c>
      <c r="S178" s="63"/>
    </row>
    <row r="179" spans="1:19" x14ac:dyDescent="0.35">
      <c r="A179">
        <v>2017</v>
      </c>
      <c r="B179">
        <v>10</v>
      </c>
      <c r="C179" s="8">
        <f t="shared" si="2"/>
        <v>43009</v>
      </c>
      <c r="D179" s="1">
        <v>64624806</v>
      </c>
      <c r="E179" s="1">
        <v>8030539</v>
      </c>
      <c r="F179" s="1">
        <v>72655345</v>
      </c>
      <c r="G179" s="1">
        <v>691971</v>
      </c>
      <c r="H179" s="1">
        <v>64389</v>
      </c>
      <c r="I179" s="1">
        <v>756360</v>
      </c>
      <c r="J179" s="1">
        <v>58257900</v>
      </c>
      <c r="K179" s="1">
        <v>22261064</v>
      </c>
      <c r="L179" s="1">
        <v>80518965</v>
      </c>
      <c r="M179" s="1">
        <v>68007435</v>
      </c>
      <c r="N179" s="1">
        <v>28299580</v>
      </c>
      <c r="O179" s="1">
        <v>96307015</v>
      </c>
      <c r="P179">
        <v>85.66</v>
      </c>
      <c r="Q179">
        <v>78.66</v>
      </c>
      <c r="R179">
        <v>83.61</v>
      </c>
      <c r="S179" s="63"/>
    </row>
    <row r="180" spans="1:19" x14ac:dyDescent="0.35">
      <c r="A180">
        <v>2017</v>
      </c>
      <c r="B180">
        <v>11</v>
      </c>
      <c r="C180" s="8">
        <f t="shared" si="2"/>
        <v>43040</v>
      </c>
      <c r="D180" s="1">
        <v>61911285</v>
      </c>
      <c r="E180" s="1">
        <v>7678861</v>
      </c>
      <c r="F180" s="1">
        <v>69590146</v>
      </c>
      <c r="G180" s="1">
        <v>656939</v>
      </c>
      <c r="H180" s="1">
        <v>62616</v>
      </c>
      <c r="I180" s="1">
        <v>719555</v>
      </c>
      <c r="J180" s="1">
        <v>55883966</v>
      </c>
      <c r="K180" s="1">
        <v>19680722</v>
      </c>
      <c r="L180" s="1">
        <v>75564688</v>
      </c>
      <c r="M180" s="1">
        <v>65149163</v>
      </c>
      <c r="N180" s="1">
        <v>25035612</v>
      </c>
      <c r="O180" s="1">
        <v>90184775</v>
      </c>
      <c r="P180">
        <v>85.78</v>
      </c>
      <c r="Q180">
        <v>78.61</v>
      </c>
      <c r="R180">
        <v>83.79</v>
      </c>
      <c r="S180" s="63"/>
    </row>
    <row r="181" spans="1:19" x14ac:dyDescent="0.35">
      <c r="A181">
        <v>2017</v>
      </c>
      <c r="B181">
        <v>12</v>
      </c>
      <c r="C181" s="8">
        <f t="shared" si="2"/>
        <v>43070</v>
      </c>
      <c r="D181" s="1">
        <v>61373581</v>
      </c>
      <c r="E181" s="1">
        <v>8913285</v>
      </c>
      <c r="F181" s="1">
        <v>70286866</v>
      </c>
      <c r="G181" s="1">
        <v>667216</v>
      </c>
      <c r="H181" s="1">
        <v>71441</v>
      </c>
      <c r="I181" s="1">
        <v>738657</v>
      </c>
      <c r="J181" s="1">
        <v>56980320</v>
      </c>
      <c r="K181" s="1">
        <v>22548282</v>
      </c>
      <c r="L181" s="1">
        <v>79528602</v>
      </c>
      <c r="M181" s="1">
        <v>68235413</v>
      </c>
      <c r="N181" s="1">
        <v>27932831</v>
      </c>
      <c r="O181" s="1">
        <v>96168244</v>
      </c>
      <c r="P181">
        <v>83.51</v>
      </c>
      <c r="Q181">
        <v>80.72</v>
      </c>
      <c r="R181">
        <v>82.7</v>
      </c>
      <c r="S181" s="63"/>
    </row>
    <row r="182" spans="1:19" x14ac:dyDescent="0.35">
      <c r="A182">
        <v>2018</v>
      </c>
      <c r="B182">
        <v>1</v>
      </c>
      <c r="C182" s="8">
        <f t="shared" si="2"/>
        <v>43101</v>
      </c>
      <c r="D182" s="1">
        <v>55829992</v>
      </c>
      <c r="E182" s="1">
        <v>8559733</v>
      </c>
      <c r="F182" s="1">
        <v>64389725</v>
      </c>
      <c r="G182" s="1">
        <v>653344</v>
      </c>
      <c r="H182" s="1">
        <v>69767</v>
      </c>
      <c r="I182" s="1">
        <v>723111</v>
      </c>
      <c r="J182" s="1">
        <v>51716868</v>
      </c>
      <c r="K182" s="1">
        <v>21549127</v>
      </c>
      <c r="L182" s="1">
        <v>73265996</v>
      </c>
      <c r="M182" s="1">
        <v>65566516</v>
      </c>
      <c r="N182" s="1">
        <v>27380828</v>
      </c>
      <c r="O182" s="1">
        <v>92947344</v>
      </c>
      <c r="P182">
        <v>78.88</v>
      </c>
      <c r="Q182">
        <v>78.7</v>
      </c>
      <c r="R182">
        <v>78.83</v>
      </c>
      <c r="S182" s="63"/>
    </row>
    <row r="183" spans="1:19" x14ac:dyDescent="0.35">
      <c r="A183">
        <v>2018</v>
      </c>
      <c r="B183">
        <v>2</v>
      </c>
      <c r="C183" s="8">
        <f t="shared" si="2"/>
        <v>43132</v>
      </c>
      <c r="D183" s="1">
        <v>54077854</v>
      </c>
      <c r="E183" s="1">
        <v>7596937</v>
      </c>
      <c r="F183" s="1">
        <v>61674791</v>
      </c>
      <c r="G183" s="1">
        <v>600492</v>
      </c>
      <c r="H183" s="1">
        <v>63466</v>
      </c>
      <c r="I183" s="1">
        <v>663958</v>
      </c>
      <c r="J183" s="1">
        <v>49452398</v>
      </c>
      <c r="K183" s="1">
        <v>18674644</v>
      </c>
      <c r="L183" s="1">
        <v>68127042</v>
      </c>
      <c r="M183" s="1">
        <v>60464267</v>
      </c>
      <c r="N183" s="1">
        <v>24587642</v>
      </c>
      <c r="O183" s="1">
        <v>85051909</v>
      </c>
      <c r="P183">
        <v>81.790000000000006</v>
      </c>
      <c r="Q183">
        <v>75.95</v>
      </c>
      <c r="R183">
        <v>80.099999999999994</v>
      </c>
      <c r="S183" s="63"/>
    </row>
    <row r="184" spans="1:19" x14ac:dyDescent="0.35">
      <c r="A184">
        <v>2018</v>
      </c>
      <c r="B184">
        <v>3</v>
      </c>
      <c r="C184" s="8">
        <f t="shared" si="2"/>
        <v>43160</v>
      </c>
      <c r="D184" s="1">
        <v>66643229</v>
      </c>
      <c r="E184" s="1">
        <v>9603829</v>
      </c>
      <c r="F184" s="1">
        <v>76247058</v>
      </c>
      <c r="G184" s="1">
        <v>698464</v>
      </c>
      <c r="H184" s="1">
        <v>74602</v>
      </c>
      <c r="I184" s="1">
        <v>773066</v>
      </c>
      <c r="J184" s="1">
        <v>61707206</v>
      </c>
      <c r="K184" s="1">
        <v>23793520</v>
      </c>
      <c r="L184" s="1">
        <v>85500726</v>
      </c>
      <c r="M184" s="1">
        <v>71674598</v>
      </c>
      <c r="N184" s="1">
        <v>28893311</v>
      </c>
      <c r="O184" s="1">
        <v>100567909</v>
      </c>
      <c r="P184">
        <v>86.09</v>
      </c>
      <c r="Q184">
        <v>82.35</v>
      </c>
      <c r="R184">
        <v>85.02</v>
      </c>
      <c r="S184" s="63"/>
    </row>
    <row r="185" spans="1:19" x14ac:dyDescent="0.35">
      <c r="A185">
        <v>2018</v>
      </c>
      <c r="B185">
        <v>4</v>
      </c>
      <c r="C185" s="8">
        <f t="shared" si="2"/>
        <v>43191</v>
      </c>
      <c r="D185" s="1">
        <v>64556900</v>
      </c>
      <c r="E185" s="1">
        <v>9035586</v>
      </c>
      <c r="F185" s="1">
        <v>73592486</v>
      </c>
      <c r="G185" s="1">
        <v>695306</v>
      </c>
      <c r="H185" s="1">
        <v>72042</v>
      </c>
      <c r="I185" s="1">
        <v>767348</v>
      </c>
      <c r="J185" s="1">
        <v>59340837</v>
      </c>
      <c r="K185" s="1">
        <v>23106823</v>
      </c>
      <c r="L185" s="1">
        <v>82447659</v>
      </c>
      <c r="M185" s="1">
        <v>70357638</v>
      </c>
      <c r="N185" s="1">
        <v>29055033</v>
      </c>
      <c r="O185" s="1">
        <v>99412671</v>
      </c>
      <c r="P185">
        <v>84.34</v>
      </c>
      <c r="Q185">
        <v>79.53</v>
      </c>
      <c r="R185">
        <v>82.93</v>
      </c>
      <c r="S185" s="63"/>
    </row>
    <row r="186" spans="1:19" x14ac:dyDescent="0.35">
      <c r="A186">
        <v>2018</v>
      </c>
      <c r="B186">
        <v>5</v>
      </c>
      <c r="C186" s="8">
        <f t="shared" si="2"/>
        <v>43221</v>
      </c>
      <c r="D186" s="1">
        <v>67844134</v>
      </c>
      <c r="E186" s="1">
        <v>9416071</v>
      </c>
      <c r="F186" s="1">
        <v>77260205</v>
      </c>
      <c r="G186" s="1">
        <v>724065</v>
      </c>
      <c r="H186" s="1">
        <v>73277</v>
      </c>
      <c r="I186" s="1">
        <v>797342</v>
      </c>
      <c r="J186" s="1">
        <v>62580568</v>
      </c>
      <c r="K186" s="1">
        <v>25356444</v>
      </c>
      <c r="L186" s="1">
        <v>87937012</v>
      </c>
      <c r="M186" s="1">
        <v>73310971</v>
      </c>
      <c r="N186" s="1">
        <v>31133051</v>
      </c>
      <c r="O186" s="1">
        <v>104444022</v>
      </c>
      <c r="P186">
        <v>85.36</v>
      </c>
      <c r="Q186">
        <v>81.45</v>
      </c>
      <c r="R186">
        <v>84.2</v>
      </c>
      <c r="S186" s="63"/>
    </row>
    <row r="187" spans="1:19" x14ac:dyDescent="0.35">
      <c r="A187">
        <v>2018</v>
      </c>
      <c r="B187">
        <v>6</v>
      </c>
      <c r="C187" s="8">
        <f t="shared" si="2"/>
        <v>43252</v>
      </c>
      <c r="D187" s="1">
        <v>70277734</v>
      </c>
      <c r="E187" s="1">
        <v>10569323</v>
      </c>
      <c r="F187" s="1">
        <v>80847057</v>
      </c>
      <c r="G187" s="1">
        <v>732292</v>
      </c>
      <c r="H187" s="1">
        <v>77394</v>
      </c>
      <c r="I187" s="1">
        <v>809686</v>
      </c>
      <c r="J187" s="1">
        <v>66095829</v>
      </c>
      <c r="K187" s="1">
        <v>28194872</v>
      </c>
      <c r="L187" s="1">
        <v>94290701</v>
      </c>
      <c r="M187" s="1">
        <v>75323742</v>
      </c>
      <c r="N187" s="1">
        <v>32486010</v>
      </c>
      <c r="O187" s="1">
        <v>107809753</v>
      </c>
      <c r="P187">
        <v>87.75</v>
      </c>
      <c r="Q187">
        <v>86.79</v>
      </c>
      <c r="R187">
        <v>87.46</v>
      </c>
      <c r="S187" s="63"/>
    </row>
    <row r="188" spans="1:19" x14ac:dyDescent="0.35">
      <c r="A188">
        <v>2018</v>
      </c>
      <c r="B188">
        <v>7</v>
      </c>
      <c r="C188" s="8">
        <f t="shared" si="2"/>
        <v>43282</v>
      </c>
      <c r="D188" s="1">
        <v>72539780</v>
      </c>
      <c r="E188" s="1">
        <v>11391458</v>
      </c>
      <c r="F188" s="1">
        <v>83931238</v>
      </c>
      <c r="G188" s="1">
        <v>759879</v>
      </c>
      <c r="H188" s="1">
        <v>81620</v>
      </c>
      <c r="I188" s="1">
        <v>841499</v>
      </c>
      <c r="J188" s="1">
        <v>69091745</v>
      </c>
      <c r="K188" s="1">
        <v>29716690</v>
      </c>
      <c r="L188" s="1">
        <v>98808435</v>
      </c>
      <c r="M188" s="1">
        <v>78406927</v>
      </c>
      <c r="N188" s="1">
        <v>34171666</v>
      </c>
      <c r="O188" s="1">
        <v>112578593</v>
      </c>
      <c r="P188">
        <v>88.12</v>
      </c>
      <c r="Q188">
        <v>86.96</v>
      </c>
      <c r="R188">
        <v>87.77</v>
      </c>
      <c r="S188" s="63"/>
    </row>
    <row r="189" spans="1:19" x14ac:dyDescent="0.35">
      <c r="A189">
        <v>2018</v>
      </c>
      <c r="B189">
        <v>8</v>
      </c>
      <c r="C189" s="8">
        <f t="shared" si="2"/>
        <v>43313</v>
      </c>
      <c r="D189" s="1">
        <v>70337936</v>
      </c>
      <c r="E189" s="1">
        <v>10624720</v>
      </c>
      <c r="F189" s="1">
        <v>80962656</v>
      </c>
      <c r="G189" s="1">
        <v>756345</v>
      </c>
      <c r="H189" s="1">
        <v>77086</v>
      </c>
      <c r="I189" s="1">
        <v>833431</v>
      </c>
      <c r="J189" s="1">
        <v>66132022</v>
      </c>
      <c r="K189" s="1">
        <v>28638849</v>
      </c>
      <c r="L189" s="1">
        <v>94770872</v>
      </c>
      <c r="M189" s="1">
        <v>76722785</v>
      </c>
      <c r="N189" s="1">
        <v>33238079</v>
      </c>
      <c r="O189" s="1">
        <v>109960864</v>
      </c>
      <c r="P189">
        <v>86.2</v>
      </c>
      <c r="Q189">
        <v>86.16</v>
      </c>
      <c r="R189">
        <v>86.19</v>
      </c>
      <c r="S189" s="63"/>
    </row>
    <row r="190" spans="1:19" x14ac:dyDescent="0.35">
      <c r="A190">
        <v>2018</v>
      </c>
      <c r="B190">
        <v>9</v>
      </c>
      <c r="C190" s="8">
        <f t="shared" si="2"/>
        <v>43344</v>
      </c>
      <c r="D190" s="1">
        <v>60468115</v>
      </c>
      <c r="E190" s="1">
        <v>8208432</v>
      </c>
      <c r="F190" s="1">
        <v>68676547</v>
      </c>
      <c r="G190" s="1">
        <v>686422</v>
      </c>
      <c r="H190" s="1">
        <v>65032</v>
      </c>
      <c r="I190" s="1">
        <v>751454</v>
      </c>
      <c r="J190" s="1">
        <v>55431352</v>
      </c>
      <c r="K190" s="1">
        <v>23604682</v>
      </c>
      <c r="L190" s="1">
        <v>79036033</v>
      </c>
      <c r="M190" s="1">
        <v>68530468</v>
      </c>
      <c r="N190" s="1">
        <v>29479449</v>
      </c>
      <c r="O190" s="1">
        <v>98009918</v>
      </c>
      <c r="P190">
        <v>80.89</v>
      </c>
      <c r="Q190">
        <v>80.069999999999993</v>
      </c>
      <c r="R190">
        <v>80.64</v>
      </c>
      <c r="S190" s="63"/>
    </row>
    <row r="191" spans="1:19" x14ac:dyDescent="0.35">
      <c r="A191">
        <v>2018</v>
      </c>
      <c r="B191">
        <v>10</v>
      </c>
      <c r="C191" s="8">
        <f t="shared" si="2"/>
        <v>43374</v>
      </c>
      <c r="D191" s="1">
        <v>67081594</v>
      </c>
      <c r="E191" s="1">
        <v>8399032</v>
      </c>
      <c r="F191" s="1">
        <v>75480626</v>
      </c>
      <c r="G191" s="1">
        <v>722634</v>
      </c>
      <c r="H191" s="1">
        <v>66557</v>
      </c>
      <c r="I191" s="1">
        <v>789191</v>
      </c>
      <c r="J191" s="1">
        <v>61011629</v>
      </c>
      <c r="K191" s="1">
        <v>23294709</v>
      </c>
      <c r="L191" s="1">
        <v>84306338</v>
      </c>
      <c r="M191" s="1">
        <v>72044924</v>
      </c>
      <c r="N191" s="1">
        <v>29079416</v>
      </c>
      <c r="O191" s="1">
        <v>101124339</v>
      </c>
      <c r="P191">
        <v>84.69</v>
      </c>
      <c r="Q191">
        <v>80.11</v>
      </c>
      <c r="R191">
        <v>83.37</v>
      </c>
      <c r="S191" s="63"/>
    </row>
    <row r="192" spans="1:19" x14ac:dyDescent="0.35">
      <c r="A192">
        <v>2018</v>
      </c>
      <c r="B192">
        <v>11</v>
      </c>
      <c r="C192" s="8">
        <f t="shared" si="2"/>
        <v>43405</v>
      </c>
      <c r="D192" s="1">
        <v>64659493</v>
      </c>
      <c r="E192" s="1">
        <v>8052683</v>
      </c>
      <c r="F192" s="1">
        <v>72712176</v>
      </c>
      <c r="G192" s="1">
        <v>678121</v>
      </c>
      <c r="H192" s="1">
        <v>64528</v>
      </c>
      <c r="I192" s="1">
        <v>742649</v>
      </c>
      <c r="J192" s="1">
        <v>58779361</v>
      </c>
      <c r="K192" s="1">
        <v>20613643</v>
      </c>
      <c r="L192" s="1">
        <v>79393004</v>
      </c>
      <c r="M192" s="1">
        <v>69098147</v>
      </c>
      <c r="N192" s="1">
        <v>25689087</v>
      </c>
      <c r="O192" s="1">
        <v>94787234</v>
      </c>
      <c r="P192">
        <v>85.07</v>
      </c>
      <c r="Q192">
        <v>80.239999999999995</v>
      </c>
      <c r="R192">
        <v>83.76</v>
      </c>
      <c r="S192" s="63"/>
    </row>
    <row r="193" spans="1:19" x14ac:dyDescent="0.35">
      <c r="A193">
        <v>2018</v>
      </c>
      <c r="B193">
        <v>12</v>
      </c>
      <c r="C193" s="8">
        <f t="shared" si="2"/>
        <v>43435</v>
      </c>
      <c r="D193" s="1">
        <v>63646119</v>
      </c>
      <c r="E193" s="1">
        <v>9209221</v>
      </c>
      <c r="F193" s="1">
        <v>72855340</v>
      </c>
      <c r="G193" s="1">
        <v>691040</v>
      </c>
      <c r="H193" s="1">
        <v>73025</v>
      </c>
      <c r="I193" s="1">
        <v>764065</v>
      </c>
      <c r="J193" s="1">
        <v>59477976</v>
      </c>
      <c r="K193" s="1">
        <v>23210813</v>
      </c>
      <c r="L193" s="1">
        <v>82688789</v>
      </c>
      <c r="M193" s="1">
        <v>71865604</v>
      </c>
      <c r="N193" s="1">
        <v>28476318</v>
      </c>
      <c r="O193" s="1">
        <v>100341922</v>
      </c>
      <c r="P193">
        <v>82.76</v>
      </c>
      <c r="Q193">
        <v>81.510000000000005</v>
      </c>
      <c r="R193">
        <v>82.41</v>
      </c>
      <c r="S193" s="63"/>
    </row>
    <row r="194" spans="1:19" x14ac:dyDescent="0.35">
      <c r="A194">
        <v>2019</v>
      </c>
      <c r="B194">
        <v>1</v>
      </c>
      <c r="C194" s="8">
        <f t="shared" si="2"/>
        <v>43466</v>
      </c>
      <c r="D194" s="1">
        <v>58033637</v>
      </c>
      <c r="E194" s="1">
        <v>8956997</v>
      </c>
      <c r="F194" s="1">
        <v>66990634</v>
      </c>
      <c r="G194" s="1">
        <v>667538</v>
      </c>
      <c r="H194" s="1">
        <v>72265</v>
      </c>
      <c r="I194" s="1">
        <v>739803</v>
      </c>
      <c r="J194" s="1">
        <v>54357953</v>
      </c>
      <c r="K194" s="1">
        <v>22507073</v>
      </c>
      <c r="L194" s="1">
        <v>76865026</v>
      </c>
      <c r="M194" s="1">
        <v>68754679</v>
      </c>
      <c r="N194" s="1">
        <v>28148681</v>
      </c>
      <c r="O194" s="1">
        <v>96903359</v>
      </c>
      <c r="P194">
        <v>79.06</v>
      </c>
      <c r="Q194">
        <v>79.959999999999994</v>
      </c>
      <c r="R194">
        <v>79.319999999999993</v>
      </c>
      <c r="S194" s="63"/>
    </row>
    <row r="195" spans="1:19" x14ac:dyDescent="0.35">
      <c r="A195">
        <v>2019</v>
      </c>
      <c r="B195">
        <v>2</v>
      </c>
      <c r="C195" s="8">
        <f t="shared" ref="C195:C250" si="3">DATE(A195,B195,1)</f>
        <v>43497</v>
      </c>
      <c r="D195" s="1">
        <v>55679100</v>
      </c>
      <c r="E195" s="1">
        <v>7872131</v>
      </c>
      <c r="F195" s="1">
        <v>63551231</v>
      </c>
      <c r="G195" s="1">
        <v>607916</v>
      </c>
      <c r="H195" s="1">
        <v>65171</v>
      </c>
      <c r="I195" s="1">
        <v>673087</v>
      </c>
      <c r="J195" s="1">
        <v>51406118</v>
      </c>
      <c r="K195" s="1">
        <v>19291164</v>
      </c>
      <c r="L195" s="1">
        <v>70697283</v>
      </c>
      <c r="M195" s="1">
        <v>62805310</v>
      </c>
      <c r="N195" s="1">
        <v>25032799</v>
      </c>
      <c r="O195" s="1">
        <v>87838108</v>
      </c>
      <c r="P195">
        <v>81.849999999999994</v>
      </c>
      <c r="Q195">
        <v>77.06</v>
      </c>
      <c r="R195">
        <v>80.489999999999995</v>
      </c>
      <c r="S195" s="63"/>
    </row>
    <row r="196" spans="1:19" x14ac:dyDescent="0.35">
      <c r="A196">
        <v>2019</v>
      </c>
      <c r="B196">
        <v>3</v>
      </c>
      <c r="C196" s="8">
        <f t="shared" si="3"/>
        <v>43525</v>
      </c>
      <c r="D196" s="1">
        <v>70233456</v>
      </c>
      <c r="E196" s="1">
        <v>9948135</v>
      </c>
      <c r="F196" s="1">
        <v>80181591</v>
      </c>
      <c r="G196" s="1">
        <v>729115</v>
      </c>
      <c r="H196" s="1">
        <v>77118</v>
      </c>
      <c r="I196" s="1">
        <v>806233</v>
      </c>
      <c r="J196" s="1">
        <v>65407750</v>
      </c>
      <c r="K196" s="1">
        <v>24488323</v>
      </c>
      <c r="L196" s="1">
        <v>89896073</v>
      </c>
      <c r="M196" s="1">
        <v>75651233</v>
      </c>
      <c r="N196" s="1">
        <v>29501782</v>
      </c>
      <c r="O196" s="1">
        <v>105153015</v>
      </c>
      <c r="P196">
        <v>86.46</v>
      </c>
      <c r="Q196">
        <v>83.01</v>
      </c>
      <c r="R196">
        <v>85.49</v>
      </c>
      <c r="S196" s="63"/>
    </row>
    <row r="197" spans="1:19" x14ac:dyDescent="0.35">
      <c r="A197">
        <v>2019</v>
      </c>
      <c r="B197">
        <v>4</v>
      </c>
      <c r="C197" s="8">
        <f t="shared" si="3"/>
        <v>43556</v>
      </c>
      <c r="D197" s="1">
        <v>66938177</v>
      </c>
      <c r="E197" s="1">
        <v>9461086</v>
      </c>
      <c r="F197" s="1">
        <v>76399263</v>
      </c>
      <c r="G197" s="1">
        <v>708988</v>
      </c>
      <c r="H197" s="1">
        <v>72813</v>
      </c>
      <c r="I197" s="1">
        <v>781801</v>
      </c>
      <c r="J197" s="1">
        <v>61953253</v>
      </c>
      <c r="K197" s="1">
        <v>24174894</v>
      </c>
      <c r="L197" s="1">
        <v>86128147</v>
      </c>
      <c r="M197" s="1">
        <v>72335243</v>
      </c>
      <c r="N197" s="1">
        <v>29424979</v>
      </c>
      <c r="O197" s="1">
        <v>101760222</v>
      </c>
      <c r="P197">
        <v>85.65</v>
      </c>
      <c r="Q197">
        <v>82.16</v>
      </c>
      <c r="R197">
        <v>84.64</v>
      </c>
      <c r="S197" s="63"/>
    </row>
    <row r="198" spans="1:19" x14ac:dyDescent="0.35">
      <c r="A198">
        <v>2019</v>
      </c>
      <c r="B198">
        <v>5</v>
      </c>
      <c r="C198" s="8">
        <f t="shared" si="3"/>
        <v>43586</v>
      </c>
      <c r="D198" s="1">
        <v>71363514</v>
      </c>
      <c r="E198" s="1">
        <v>9952955</v>
      </c>
      <c r="F198" s="1">
        <v>81316469</v>
      </c>
      <c r="G198" s="1">
        <v>740482</v>
      </c>
      <c r="H198" s="1">
        <v>74788</v>
      </c>
      <c r="I198" s="1">
        <v>815270</v>
      </c>
      <c r="J198" s="1">
        <v>65811129</v>
      </c>
      <c r="K198" s="1">
        <v>26667148</v>
      </c>
      <c r="L198" s="1">
        <v>92478276</v>
      </c>
      <c r="M198" s="1">
        <v>75386003</v>
      </c>
      <c r="N198" s="1">
        <v>31953392</v>
      </c>
      <c r="O198" s="1">
        <v>107339395</v>
      </c>
      <c r="P198">
        <v>87.3</v>
      </c>
      <c r="Q198">
        <v>83.46</v>
      </c>
      <c r="R198">
        <v>86.16</v>
      </c>
      <c r="S198" s="63"/>
    </row>
    <row r="199" spans="1:19" x14ac:dyDescent="0.35">
      <c r="A199">
        <v>2019</v>
      </c>
      <c r="B199">
        <v>6</v>
      </c>
      <c r="C199" s="8">
        <f t="shared" si="3"/>
        <v>43617</v>
      </c>
      <c r="D199" s="1">
        <v>72789897</v>
      </c>
      <c r="E199" s="1">
        <v>11018680</v>
      </c>
      <c r="F199" s="1">
        <v>83808577</v>
      </c>
      <c r="G199" s="1">
        <v>741462</v>
      </c>
      <c r="H199" s="1">
        <v>79201</v>
      </c>
      <c r="I199" s="1">
        <v>820663</v>
      </c>
      <c r="J199" s="1">
        <v>68413114</v>
      </c>
      <c r="K199" s="1">
        <v>29322269</v>
      </c>
      <c r="L199" s="1">
        <v>97735383</v>
      </c>
      <c r="M199" s="1">
        <v>76617119</v>
      </c>
      <c r="N199" s="1">
        <v>33392864</v>
      </c>
      <c r="O199" s="1">
        <v>110009983</v>
      </c>
      <c r="P199">
        <v>89.29</v>
      </c>
      <c r="Q199">
        <v>87.81</v>
      </c>
      <c r="R199">
        <v>88.84</v>
      </c>
      <c r="S199" s="63"/>
    </row>
    <row r="200" spans="1:19" x14ac:dyDescent="0.35">
      <c r="A200">
        <v>2019</v>
      </c>
      <c r="B200">
        <v>7</v>
      </c>
      <c r="C200" s="8">
        <f t="shared" si="3"/>
        <v>43647</v>
      </c>
      <c r="D200" s="1">
        <v>75281255</v>
      </c>
      <c r="E200" s="1">
        <v>11644596</v>
      </c>
      <c r="F200" s="1">
        <v>86925851</v>
      </c>
      <c r="G200" s="1">
        <v>768645</v>
      </c>
      <c r="H200" s="1">
        <v>82681</v>
      </c>
      <c r="I200" s="1">
        <v>851326</v>
      </c>
      <c r="J200" s="1">
        <v>71276327</v>
      </c>
      <c r="K200" s="1">
        <v>30447264</v>
      </c>
      <c r="L200" s="1">
        <v>101723592</v>
      </c>
      <c r="M200" s="1">
        <v>80081319</v>
      </c>
      <c r="N200" s="1">
        <v>34751863</v>
      </c>
      <c r="O200" s="1">
        <v>114833182</v>
      </c>
      <c r="P200">
        <v>89</v>
      </c>
      <c r="Q200">
        <v>87.61</v>
      </c>
      <c r="R200">
        <v>88.58</v>
      </c>
      <c r="S200" s="63"/>
    </row>
    <row r="201" spans="1:19" x14ac:dyDescent="0.35">
      <c r="A201">
        <v>2019</v>
      </c>
      <c r="B201">
        <v>8</v>
      </c>
      <c r="C201" s="8">
        <f t="shared" si="3"/>
        <v>43678</v>
      </c>
      <c r="D201" s="1">
        <v>72715566</v>
      </c>
      <c r="E201" s="1">
        <v>11035622</v>
      </c>
      <c r="F201" s="1">
        <v>83751188</v>
      </c>
      <c r="G201" s="1">
        <v>769675</v>
      </c>
      <c r="H201" s="1">
        <v>78975</v>
      </c>
      <c r="I201" s="1">
        <v>848650</v>
      </c>
      <c r="J201" s="1">
        <v>68147755</v>
      </c>
      <c r="K201" s="1">
        <v>29802655</v>
      </c>
      <c r="L201" s="1">
        <v>97950411</v>
      </c>
      <c r="M201" s="1">
        <v>78976519</v>
      </c>
      <c r="N201" s="1">
        <v>34056646</v>
      </c>
      <c r="O201" s="1">
        <v>113033164</v>
      </c>
      <c r="P201">
        <v>86.29</v>
      </c>
      <c r="Q201">
        <v>87.51</v>
      </c>
      <c r="R201">
        <v>86.66</v>
      </c>
      <c r="S201" s="63"/>
    </row>
    <row r="202" spans="1:19" x14ac:dyDescent="0.35">
      <c r="A202">
        <v>2019</v>
      </c>
      <c r="B202">
        <v>9</v>
      </c>
      <c r="C202" s="8">
        <f t="shared" si="3"/>
        <v>43709</v>
      </c>
      <c r="D202" s="1">
        <v>63979337</v>
      </c>
      <c r="E202" s="1">
        <v>8589987</v>
      </c>
      <c r="F202" s="1">
        <v>72569324</v>
      </c>
      <c r="G202" s="1">
        <v>705071</v>
      </c>
      <c r="H202" s="1">
        <v>64280</v>
      </c>
      <c r="I202" s="1">
        <v>769351</v>
      </c>
      <c r="J202" s="1">
        <v>58213654</v>
      </c>
      <c r="K202" s="1">
        <v>25083576</v>
      </c>
      <c r="L202" s="1">
        <v>83297229</v>
      </c>
      <c r="M202" s="1">
        <v>70649463</v>
      </c>
      <c r="N202" s="1">
        <v>30372637</v>
      </c>
      <c r="O202" s="1">
        <v>101022100</v>
      </c>
      <c r="P202">
        <v>82.4</v>
      </c>
      <c r="Q202">
        <v>82.59</v>
      </c>
      <c r="R202">
        <v>82.45</v>
      </c>
      <c r="S202" s="63"/>
    </row>
    <row r="203" spans="1:19" x14ac:dyDescent="0.35">
      <c r="A203">
        <v>2019</v>
      </c>
      <c r="B203">
        <v>10</v>
      </c>
      <c r="C203" s="8">
        <f t="shared" si="3"/>
        <v>43739</v>
      </c>
      <c r="D203" s="1">
        <v>69922300</v>
      </c>
      <c r="E203" s="1">
        <v>8678300</v>
      </c>
      <c r="F203" s="1">
        <v>78600600</v>
      </c>
      <c r="G203" s="1">
        <v>740181</v>
      </c>
      <c r="H203" s="1">
        <v>65807</v>
      </c>
      <c r="I203" s="1">
        <v>805988</v>
      </c>
      <c r="J203" s="1">
        <v>63323849</v>
      </c>
      <c r="K203" s="1">
        <v>24290255</v>
      </c>
      <c r="L203" s="1">
        <v>87614104</v>
      </c>
      <c r="M203" s="1">
        <v>74904303</v>
      </c>
      <c r="N203" s="1">
        <v>29477943</v>
      </c>
      <c r="O203" s="1">
        <v>104382246</v>
      </c>
      <c r="P203">
        <v>84.54</v>
      </c>
      <c r="Q203">
        <v>82.4</v>
      </c>
      <c r="R203">
        <v>83.94</v>
      </c>
      <c r="S203" s="63"/>
    </row>
    <row r="204" spans="1:19" x14ac:dyDescent="0.35">
      <c r="A204">
        <v>2019</v>
      </c>
      <c r="B204">
        <v>11</v>
      </c>
      <c r="C204" s="8">
        <f t="shared" si="3"/>
        <v>43770</v>
      </c>
      <c r="D204" s="1">
        <v>64816897</v>
      </c>
      <c r="E204" s="1">
        <v>8240630</v>
      </c>
      <c r="F204" s="1">
        <v>73057527</v>
      </c>
      <c r="G204" s="1">
        <v>694377</v>
      </c>
      <c r="H204" s="1">
        <v>64025</v>
      </c>
      <c r="I204" s="1">
        <v>758402</v>
      </c>
      <c r="J204" s="1">
        <v>59158778</v>
      </c>
      <c r="K204" s="1">
        <v>21330058</v>
      </c>
      <c r="L204" s="1">
        <v>80488836</v>
      </c>
      <c r="M204" s="1">
        <v>72118560</v>
      </c>
      <c r="N204" s="1">
        <v>26346567</v>
      </c>
      <c r="O204" s="1">
        <v>98465127</v>
      </c>
      <c r="P204">
        <v>82.03</v>
      </c>
      <c r="Q204">
        <v>80.959999999999994</v>
      </c>
      <c r="R204">
        <v>81.739999999999995</v>
      </c>
      <c r="S204" s="63"/>
    </row>
    <row r="205" spans="1:19" x14ac:dyDescent="0.35">
      <c r="A205">
        <v>2019</v>
      </c>
      <c r="B205">
        <v>12</v>
      </c>
      <c r="C205" s="8">
        <f t="shared" si="3"/>
        <v>43800</v>
      </c>
      <c r="D205" s="1">
        <v>69718631</v>
      </c>
      <c r="E205" s="1">
        <v>9566028</v>
      </c>
      <c r="F205" s="1">
        <v>79284659</v>
      </c>
      <c r="G205" s="1">
        <v>721420</v>
      </c>
      <c r="H205" s="1">
        <v>71724</v>
      </c>
      <c r="I205" s="1">
        <v>793144</v>
      </c>
      <c r="J205" s="1">
        <v>65288156</v>
      </c>
      <c r="K205" s="1">
        <v>24636021</v>
      </c>
      <c r="L205" s="1">
        <v>89924177</v>
      </c>
      <c r="M205" s="1">
        <v>76153730</v>
      </c>
      <c r="N205" s="1">
        <v>29139144</v>
      </c>
      <c r="O205" s="1">
        <v>105292875</v>
      </c>
      <c r="P205">
        <v>85.73</v>
      </c>
      <c r="Q205">
        <v>84.55</v>
      </c>
      <c r="R205">
        <v>85.4</v>
      </c>
      <c r="S205" s="63"/>
    </row>
    <row r="206" spans="1:19" x14ac:dyDescent="0.35">
      <c r="A206">
        <v>2020</v>
      </c>
      <c r="B206">
        <v>1</v>
      </c>
      <c r="C206" s="8">
        <f t="shared" si="3"/>
        <v>43831</v>
      </c>
      <c r="D206" s="1">
        <v>61622947</v>
      </c>
      <c r="E206" s="1">
        <v>9144821</v>
      </c>
      <c r="F206" s="1">
        <v>70767768</v>
      </c>
      <c r="G206" s="1">
        <v>700493</v>
      </c>
      <c r="H206" s="1">
        <v>70035</v>
      </c>
      <c r="I206" s="1">
        <v>770528</v>
      </c>
      <c r="J206" s="1">
        <v>57629920</v>
      </c>
      <c r="K206" s="1">
        <v>23378976</v>
      </c>
      <c r="L206" s="1">
        <v>81008896</v>
      </c>
      <c r="M206" s="1">
        <v>72425565</v>
      </c>
      <c r="N206" s="1">
        <v>28723812</v>
      </c>
      <c r="O206" s="1">
        <v>101149378</v>
      </c>
      <c r="P206">
        <v>79.569999999999993</v>
      </c>
      <c r="Q206">
        <v>81.39</v>
      </c>
      <c r="R206">
        <v>80.09</v>
      </c>
      <c r="S206" s="63"/>
    </row>
    <row r="207" spans="1:19" x14ac:dyDescent="0.35">
      <c r="A207">
        <v>2020</v>
      </c>
      <c r="B207">
        <v>2</v>
      </c>
      <c r="C207" s="8">
        <f t="shared" si="3"/>
        <v>43862</v>
      </c>
      <c r="D207" s="1">
        <v>59868112</v>
      </c>
      <c r="E207" s="1">
        <v>7945094</v>
      </c>
      <c r="F207" s="1">
        <v>67813206</v>
      </c>
      <c r="G207" s="1">
        <v>660344</v>
      </c>
      <c r="H207" s="1">
        <v>64414</v>
      </c>
      <c r="I207" s="1">
        <v>724758</v>
      </c>
      <c r="J207" s="1">
        <v>55336120</v>
      </c>
      <c r="K207" s="1">
        <v>18527485</v>
      </c>
      <c r="L207" s="1">
        <v>73863606</v>
      </c>
      <c r="M207" s="1">
        <v>68495012</v>
      </c>
      <c r="N207" s="1">
        <v>24319113</v>
      </c>
      <c r="O207" s="1">
        <v>92814125</v>
      </c>
      <c r="P207">
        <v>80.790000000000006</v>
      </c>
      <c r="Q207">
        <v>76.180000000000007</v>
      </c>
      <c r="R207">
        <v>79.58</v>
      </c>
      <c r="S207" s="63"/>
    </row>
    <row r="208" spans="1:19" x14ac:dyDescent="0.35">
      <c r="A208">
        <v>2020</v>
      </c>
      <c r="B208">
        <v>3</v>
      </c>
      <c r="C208" s="8">
        <f t="shared" si="3"/>
        <v>43891</v>
      </c>
      <c r="D208" s="1">
        <v>34413597</v>
      </c>
      <c r="E208" s="1">
        <v>4645178</v>
      </c>
      <c r="F208" s="1">
        <v>39058775</v>
      </c>
      <c r="G208" s="1">
        <v>616136</v>
      </c>
      <c r="H208" s="1">
        <v>51108</v>
      </c>
      <c r="I208" s="1">
        <v>667244</v>
      </c>
      <c r="J208" s="1">
        <v>32526486</v>
      </c>
      <c r="K208" s="1">
        <v>10229609</v>
      </c>
      <c r="L208" s="1">
        <v>42756095</v>
      </c>
      <c r="M208" s="1">
        <v>64968387</v>
      </c>
      <c r="N208" s="1">
        <v>17530264</v>
      </c>
      <c r="O208" s="1">
        <v>82498651</v>
      </c>
      <c r="P208">
        <v>50.07</v>
      </c>
      <c r="Q208">
        <v>58.35</v>
      </c>
      <c r="R208">
        <v>51.83</v>
      </c>
      <c r="S208" s="63"/>
    </row>
    <row r="209" spans="1:19" x14ac:dyDescent="0.35">
      <c r="A209">
        <v>2020</v>
      </c>
      <c r="B209">
        <v>4</v>
      </c>
      <c r="C209" s="8">
        <f t="shared" si="3"/>
        <v>43922</v>
      </c>
      <c r="D209" s="1">
        <v>2877290</v>
      </c>
      <c r="E209" s="1">
        <v>136609</v>
      </c>
      <c r="F209" s="1">
        <v>3013899</v>
      </c>
      <c r="G209" s="1">
        <v>217262</v>
      </c>
      <c r="H209" s="1">
        <v>5018</v>
      </c>
      <c r="I209" s="1">
        <v>222280</v>
      </c>
      <c r="J209" s="1">
        <v>2551127</v>
      </c>
      <c r="K209" s="1">
        <v>356762</v>
      </c>
      <c r="L209" s="1">
        <v>2907889</v>
      </c>
      <c r="M209" s="1">
        <v>19489079</v>
      </c>
      <c r="N209" s="1">
        <v>1541419</v>
      </c>
      <c r="O209" s="1">
        <v>21030499</v>
      </c>
      <c r="P209">
        <v>13.09</v>
      </c>
      <c r="Q209">
        <v>23.15</v>
      </c>
      <c r="R209">
        <v>13.83</v>
      </c>
      <c r="S209" s="63"/>
    </row>
    <row r="210" spans="1:19" x14ac:dyDescent="0.35">
      <c r="A210">
        <v>2020</v>
      </c>
      <c r="B210">
        <v>5</v>
      </c>
      <c r="C210" s="8">
        <f t="shared" si="3"/>
        <v>43952</v>
      </c>
      <c r="D210" s="1">
        <v>9697400</v>
      </c>
      <c r="E210" s="1">
        <v>190629</v>
      </c>
      <c r="F210" s="1">
        <v>9888029</v>
      </c>
      <c r="G210" s="1">
        <v>252450</v>
      </c>
      <c r="H210" s="1">
        <v>4996</v>
      </c>
      <c r="I210" s="1">
        <v>257446</v>
      </c>
      <c r="J210" s="1">
        <v>8117835</v>
      </c>
      <c r="K210" s="1">
        <v>479069</v>
      </c>
      <c r="L210" s="1">
        <v>8596904</v>
      </c>
      <c r="M210" s="1">
        <v>22120037</v>
      </c>
      <c r="N210" s="1">
        <v>1746343</v>
      </c>
      <c r="O210" s="1">
        <v>23866380</v>
      </c>
      <c r="P210">
        <v>36.700000000000003</v>
      </c>
      <c r="Q210">
        <v>27.43</v>
      </c>
      <c r="R210">
        <v>36.020000000000003</v>
      </c>
      <c r="S210" s="63"/>
    </row>
    <row r="211" spans="1:19" x14ac:dyDescent="0.35">
      <c r="A211">
        <v>2020</v>
      </c>
      <c r="B211">
        <v>6</v>
      </c>
      <c r="C211" s="8">
        <f t="shared" si="3"/>
        <v>43983</v>
      </c>
      <c r="D211" s="1">
        <v>16207290</v>
      </c>
      <c r="E211" s="1">
        <v>403702</v>
      </c>
      <c r="F211" s="1">
        <v>16610992</v>
      </c>
      <c r="G211" s="1">
        <v>273036</v>
      </c>
      <c r="H211" s="1">
        <v>7220</v>
      </c>
      <c r="I211" s="1">
        <v>280256</v>
      </c>
      <c r="J211" s="1">
        <v>14007580</v>
      </c>
      <c r="K211" s="1">
        <v>896609</v>
      </c>
      <c r="L211" s="1">
        <v>14904189</v>
      </c>
      <c r="M211" s="1">
        <v>24940429</v>
      </c>
      <c r="N211" s="1">
        <v>2580911</v>
      </c>
      <c r="O211" s="1">
        <v>27521340</v>
      </c>
      <c r="P211">
        <v>56.16</v>
      </c>
      <c r="Q211">
        <v>34.74</v>
      </c>
      <c r="R211">
        <v>54.16</v>
      </c>
      <c r="S211" s="63"/>
    </row>
    <row r="212" spans="1:19" x14ac:dyDescent="0.35">
      <c r="A212">
        <v>2020</v>
      </c>
      <c r="B212">
        <v>7</v>
      </c>
      <c r="C212" s="8">
        <f t="shared" si="3"/>
        <v>44013</v>
      </c>
      <c r="D212" s="1">
        <v>22921780</v>
      </c>
      <c r="E212" s="1">
        <v>1132104</v>
      </c>
      <c r="F212" s="1">
        <v>24053884</v>
      </c>
      <c r="G212" s="1">
        <v>411226</v>
      </c>
      <c r="H212" s="1">
        <v>16692</v>
      </c>
      <c r="I212" s="1">
        <v>427918</v>
      </c>
      <c r="J212" s="1">
        <v>20075947</v>
      </c>
      <c r="K212" s="1">
        <v>1982897</v>
      </c>
      <c r="L212" s="1">
        <v>22058844</v>
      </c>
      <c r="M212" s="1">
        <v>40313242</v>
      </c>
      <c r="N212" s="1">
        <v>5480689</v>
      </c>
      <c r="O212" s="1">
        <v>45793931</v>
      </c>
      <c r="P212">
        <v>49.8</v>
      </c>
      <c r="Q212">
        <v>36.18</v>
      </c>
      <c r="R212">
        <v>48.17</v>
      </c>
      <c r="S212" s="63"/>
    </row>
    <row r="213" spans="1:19" x14ac:dyDescent="0.35">
      <c r="A213">
        <v>2020</v>
      </c>
      <c r="B213">
        <v>8</v>
      </c>
      <c r="C213" s="8">
        <f t="shared" si="3"/>
        <v>44044</v>
      </c>
      <c r="D213" s="1">
        <v>24431273</v>
      </c>
      <c r="E213" s="1">
        <v>1399827</v>
      </c>
      <c r="F213" s="1">
        <v>25831100</v>
      </c>
      <c r="G213" s="1">
        <v>441615</v>
      </c>
      <c r="H213" s="1">
        <v>18295</v>
      </c>
      <c r="I213" s="1">
        <v>459910</v>
      </c>
      <c r="J213" s="1">
        <v>21184550</v>
      </c>
      <c r="K213" s="1">
        <v>2629514</v>
      </c>
      <c r="L213" s="1">
        <v>23814064</v>
      </c>
      <c r="M213" s="1">
        <v>42874103</v>
      </c>
      <c r="N213" s="1">
        <v>7105839</v>
      </c>
      <c r="O213" s="1">
        <v>49979942</v>
      </c>
      <c r="P213">
        <v>49.41</v>
      </c>
      <c r="Q213">
        <v>37</v>
      </c>
      <c r="R213">
        <v>47.65</v>
      </c>
      <c r="S213" s="63"/>
    </row>
    <row r="214" spans="1:19" x14ac:dyDescent="0.35">
      <c r="A214">
        <v>2020</v>
      </c>
      <c r="B214">
        <v>9</v>
      </c>
      <c r="C214" s="8">
        <f t="shared" si="3"/>
        <v>44075</v>
      </c>
      <c r="D214" s="1">
        <v>23854440</v>
      </c>
      <c r="E214" s="1">
        <v>1413585</v>
      </c>
      <c r="F214" s="1">
        <v>25268025</v>
      </c>
      <c r="G214" s="1">
        <v>379506</v>
      </c>
      <c r="H214" s="1">
        <v>18285</v>
      </c>
      <c r="I214" s="1">
        <v>397791</v>
      </c>
      <c r="J214" s="1">
        <v>20474546</v>
      </c>
      <c r="K214" s="1">
        <v>2589214</v>
      </c>
      <c r="L214" s="1">
        <v>23063760</v>
      </c>
      <c r="M214" s="1">
        <v>35882006</v>
      </c>
      <c r="N214" s="1">
        <v>7283900</v>
      </c>
      <c r="O214" s="1">
        <v>43165905</v>
      </c>
      <c r="P214">
        <v>57.06</v>
      </c>
      <c r="Q214">
        <v>35.549999999999997</v>
      </c>
      <c r="R214">
        <v>53.43</v>
      </c>
      <c r="S214" s="63"/>
    </row>
    <row r="215" spans="1:19" x14ac:dyDescent="0.35">
      <c r="A215">
        <v>2020</v>
      </c>
      <c r="B215">
        <v>10</v>
      </c>
      <c r="C215" s="8">
        <f t="shared" si="3"/>
        <v>44105</v>
      </c>
      <c r="D215" s="1">
        <v>28026570</v>
      </c>
      <c r="E215" s="1">
        <v>1982866</v>
      </c>
      <c r="F215" s="1">
        <v>30009436</v>
      </c>
      <c r="G215" s="1">
        <v>410189</v>
      </c>
      <c r="H215" s="1">
        <v>23724</v>
      </c>
      <c r="I215" s="1">
        <v>433913</v>
      </c>
      <c r="J215" s="1">
        <v>24425708</v>
      </c>
      <c r="K215" s="1">
        <v>3433101</v>
      </c>
      <c r="L215" s="1">
        <v>27858809</v>
      </c>
      <c r="M215" s="1">
        <v>40389923</v>
      </c>
      <c r="N215" s="1">
        <v>8881698</v>
      </c>
      <c r="O215" s="1">
        <v>49271621</v>
      </c>
      <c r="P215">
        <v>60.47</v>
      </c>
      <c r="Q215">
        <v>38.65</v>
      </c>
      <c r="R215">
        <v>56.54</v>
      </c>
      <c r="S215" s="63"/>
    </row>
    <row r="216" spans="1:19" x14ac:dyDescent="0.35">
      <c r="A216">
        <v>2020</v>
      </c>
      <c r="B216">
        <v>11</v>
      </c>
      <c r="C216" s="8">
        <f t="shared" si="3"/>
        <v>44136</v>
      </c>
      <c r="D216" s="1">
        <v>26293959</v>
      </c>
      <c r="E216" s="1">
        <v>2463575</v>
      </c>
      <c r="F216" s="1">
        <v>28757534</v>
      </c>
      <c r="G216" s="1">
        <v>421049</v>
      </c>
      <c r="H216" s="1">
        <v>29652</v>
      </c>
      <c r="I216" s="1">
        <v>450701</v>
      </c>
      <c r="J216" s="1">
        <v>23711619</v>
      </c>
      <c r="K216" s="1">
        <v>4238353</v>
      </c>
      <c r="L216" s="1">
        <v>27949973</v>
      </c>
      <c r="M216" s="1">
        <v>43474919</v>
      </c>
      <c r="N216" s="1">
        <v>10199590</v>
      </c>
      <c r="O216" s="1">
        <v>53674509</v>
      </c>
      <c r="P216">
        <v>54.54</v>
      </c>
      <c r="Q216">
        <v>41.55</v>
      </c>
      <c r="R216">
        <v>52.07</v>
      </c>
      <c r="S216" s="63"/>
    </row>
    <row r="217" spans="1:19" x14ac:dyDescent="0.35">
      <c r="A217">
        <v>2020</v>
      </c>
      <c r="B217">
        <v>12</v>
      </c>
      <c r="C217" s="8">
        <f t="shared" si="3"/>
        <v>44166</v>
      </c>
      <c r="D217" s="1">
        <v>27263462</v>
      </c>
      <c r="E217" s="1">
        <v>3269403</v>
      </c>
      <c r="F217" s="1">
        <v>30532865</v>
      </c>
      <c r="G217" s="1">
        <v>428768</v>
      </c>
      <c r="H217" s="1">
        <v>38852</v>
      </c>
      <c r="I217" s="1">
        <v>467620</v>
      </c>
      <c r="J217" s="1">
        <v>25075790</v>
      </c>
      <c r="K217" s="1">
        <v>5750942</v>
      </c>
      <c r="L217" s="1">
        <v>30826732</v>
      </c>
      <c r="M217" s="1">
        <v>45077321</v>
      </c>
      <c r="N217" s="1">
        <v>12309781</v>
      </c>
      <c r="O217" s="1">
        <v>57387103</v>
      </c>
      <c r="P217">
        <v>55.63</v>
      </c>
      <c r="Q217">
        <v>46.72</v>
      </c>
      <c r="R217">
        <v>53.72</v>
      </c>
      <c r="S217" s="63"/>
    </row>
    <row r="218" spans="1:19" x14ac:dyDescent="0.35">
      <c r="A218">
        <v>2021</v>
      </c>
      <c r="B218">
        <v>1</v>
      </c>
      <c r="C218" s="8">
        <f t="shared" si="3"/>
        <v>44197</v>
      </c>
      <c r="D218" s="1">
        <v>24305435</v>
      </c>
      <c r="E218" s="1">
        <v>2986261</v>
      </c>
      <c r="F218" s="1">
        <v>27291696</v>
      </c>
      <c r="G218" s="1">
        <v>408807</v>
      </c>
      <c r="H218" s="1">
        <v>40455</v>
      </c>
      <c r="I218" s="1">
        <v>449262</v>
      </c>
      <c r="J218" s="1">
        <v>22357664</v>
      </c>
      <c r="K218" s="1">
        <v>5434809</v>
      </c>
      <c r="L218" s="1">
        <v>27792473</v>
      </c>
      <c r="M218" s="1">
        <v>42318242</v>
      </c>
      <c r="N218" s="1">
        <v>12923703</v>
      </c>
      <c r="O218" s="1">
        <v>55241945</v>
      </c>
      <c r="P218">
        <v>52.83</v>
      </c>
      <c r="Q218">
        <v>42.05</v>
      </c>
      <c r="R218">
        <v>50.31</v>
      </c>
      <c r="S218" s="63"/>
    </row>
    <row r="219" spans="1:19" x14ac:dyDescent="0.35">
      <c r="A219">
        <v>2021</v>
      </c>
      <c r="B219">
        <v>2</v>
      </c>
      <c r="C219" s="8">
        <f t="shared" si="3"/>
        <v>44228</v>
      </c>
      <c r="D219" s="1">
        <v>24483154</v>
      </c>
      <c r="E219" s="1">
        <v>2121336</v>
      </c>
      <c r="F219" s="1">
        <v>26604490</v>
      </c>
      <c r="G219" s="1">
        <v>361687</v>
      </c>
      <c r="H219" s="1">
        <v>34903</v>
      </c>
      <c r="I219" s="1">
        <v>396590</v>
      </c>
      <c r="J219" s="1">
        <v>22477682</v>
      </c>
      <c r="K219" s="1">
        <v>3840749</v>
      </c>
      <c r="L219" s="1">
        <v>26318431</v>
      </c>
      <c r="M219" s="1">
        <v>37928419</v>
      </c>
      <c r="N219" s="1">
        <v>10965754</v>
      </c>
      <c r="O219" s="1">
        <v>48894173</v>
      </c>
      <c r="P219">
        <v>59.26</v>
      </c>
      <c r="Q219">
        <v>35.020000000000003</v>
      </c>
      <c r="R219">
        <v>53.83</v>
      </c>
      <c r="S219" s="63"/>
    </row>
    <row r="220" spans="1:19" x14ac:dyDescent="0.35">
      <c r="A220">
        <v>2021</v>
      </c>
      <c r="B220">
        <v>3</v>
      </c>
      <c r="C220" s="8">
        <f t="shared" si="3"/>
        <v>44256</v>
      </c>
      <c r="D220" s="1">
        <v>39342855</v>
      </c>
      <c r="E220" s="1">
        <v>3453943</v>
      </c>
      <c r="F220" s="1">
        <v>42796798</v>
      </c>
      <c r="G220" s="1">
        <v>499359</v>
      </c>
      <c r="H220" s="1">
        <v>42273</v>
      </c>
      <c r="I220" s="1">
        <v>541632</v>
      </c>
      <c r="J220" s="1">
        <v>36811555</v>
      </c>
      <c r="K220" s="1">
        <v>5867011</v>
      </c>
      <c r="L220" s="1">
        <v>42678566</v>
      </c>
      <c r="M220" s="1">
        <v>53749326</v>
      </c>
      <c r="N220" s="1">
        <v>13510189</v>
      </c>
      <c r="O220" s="1">
        <v>67259515</v>
      </c>
      <c r="P220">
        <v>68.489999999999995</v>
      </c>
      <c r="Q220">
        <v>43.43</v>
      </c>
      <c r="R220">
        <v>63.45</v>
      </c>
      <c r="S220" s="63"/>
    </row>
    <row r="221" spans="1:19" x14ac:dyDescent="0.35">
      <c r="A221">
        <v>2021</v>
      </c>
      <c r="B221">
        <v>4</v>
      </c>
      <c r="C221" s="8">
        <f t="shared" si="3"/>
        <v>44287</v>
      </c>
      <c r="D221" s="1">
        <v>43798512</v>
      </c>
      <c r="E221" s="1">
        <v>3998149</v>
      </c>
      <c r="F221" s="1">
        <v>47796661</v>
      </c>
      <c r="G221" s="1">
        <v>514268</v>
      </c>
      <c r="H221" s="1">
        <v>40981</v>
      </c>
      <c r="I221" s="1">
        <v>555249</v>
      </c>
      <c r="J221" s="1">
        <v>40971446</v>
      </c>
      <c r="K221" s="1">
        <v>6667109</v>
      </c>
      <c r="L221" s="1">
        <v>47638554</v>
      </c>
      <c r="M221" s="1">
        <v>54787593</v>
      </c>
      <c r="N221" s="1">
        <v>14129131</v>
      </c>
      <c r="O221" s="1">
        <v>68916725</v>
      </c>
      <c r="P221">
        <v>74.78</v>
      </c>
      <c r="Q221">
        <v>47.19</v>
      </c>
      <c r="R221">
        <v>69.12</v>
      </c>
      <c r="S221" s="63"/>
    </row>
    <row r="222" spans="1:19" x14ac:dyDescent="0.35">
      <c r="A222">
        <v>2021</v>
      </c>
      <c r="B222">
        <v>5</v>
      </c>
      <c r="C222" s="8">
        <f t="shared" si="3"/>
        <v>44317</v>
      </c>
      <c r="D222" s="1">
        <v>52751776</v>
      </c>
      <c r="E222" s="1">
        <v>4941591</v>
      </c>
      <c r="F222" s="1">
        <v>57693367</v>
      </c>
      <c r="G222" s="1">
        <v>565788</v>
      </c>
      <c r="H222" s="1">
        <v>44613</v>
      </c>
      <c r="I222" s="1">
        <v>610401</v>
      </c>
      <c r="J222" s="1">
        <v>49648995</v>
      </c>
      <c r="K222" s="1">
        <v>8165943</v>
      </c>
      <c r="L222" s="1">
        <v>57814938</v>
      </c>
      <c r="M222" s="1">
        <v>61332631</v>
      </c>
      <c r="N222" s="1">
        <v>15385728</v>
      </c>
      <c r="O222" s="1">
        <v>76718359</v>
      </c>
      <c r="P222">
        <v>80.95</v>
      </c>
      <c r="Q222">
        <v>53.07</v>
      </c>
      <c r="R222">
        <v>75.36</v>
      </c>
      <c r="S222" s="63"/>
    </row>
    <row r="223" spans="1:19" x14ac:dyDescent="0.35">
      <c r="A223">
        <v>2021</v>
      </c>
      <c r="B223">
        <v>6</v>
      </c>
      <c r="C223" s="8">
        <f t="shared" si="3"/>
        <v>44348</v>
      </c>
      <c r="D223" s="1">
        <v>60109293</v>
      </c>
      <c r="E223" s="1">
        <v>6035931</v>
      </c>
      <c r="F223" s="1">
        <v>66145224</v>
      </c>
      <c r="G223" s="1">
        <v>617735</v>
      </c>
      <c r="H223" s="1">
        <v>48831</v>
      </c>
      <c r="I223" s="1">
        <v>666566</v>
      </c>
      <c r="J223" s="1">
        <v>57717786</v>
      </c>
      <c r="K223" s="1">
        <v>10815231</v>
      </c>
      <c r="L223" s="1">
        <v>68533017</v>
      </c>
      <c r="M223" s="1">
        <v>67462113</v>
      </c>
      <c r="N223" s="1">
        <v>17097559</v>
      </c>
      <c r="O223" s="1">
        <v>84559672</v>
      </c>
      <c r="P223">
        <v>85.56</v>
      </c>
      <c r="Q223">
        <v>63.26</v>
      </c>
      <c r="R223">
        <v>81.05</v>
      </c>
      <c r="S223" s="63"/>
    </row>
    <row r="224" spans="1:19" x14ac:dyDescent="0.35">
      <c r="A224">
        <v>2021</v>
      </c>
      <c r="B224">
        <v>7</v>
      </c>
      <c r="C224" s="8">
        <f t="shared" si="3"/>
        <v>44378</v>
      </c>
      <c r="D224" s="1">
        <v>66739409</v>
      </c>
      <c r="E224" s="1">
        <v>7033399</v>
      </c>
      <c r="F224" s="1">
        <v>73772808</v>
      </c>
      <c r="G224" s="1">
        <v>664437</v>
      </c>
      <c r="H224" s="1">
        <v>52663</v>
      </c>
      <c r="I224" s="1">
        <v>717100</v>
      </c>
      <c r="J224" s="1">
        <v>64545073</v>
      </c>
      <c r="K224" s="1">
        <v>13494801</v>
      </c>
      <c r="L224" s="1">
        <v>78039874</v>
      </c>
      <c r="M224" s="1">
        <v>73407768</v>
      </c>
      <c r="N224" s="1">
        <v>19144100</v>
      </c>
      <c r="O224" s="1">
        <v>92551868</v>
      </c>
      <c r="P224">
        <v>87.93</v>
      </c>
      <c r="Q224">
        <v>70.489999999999995</v>
      </c>
      <c r="R224">
        <v>84.32</v>
      </c>
      <c r="S224" s="63"/>
    </row>
    <row r="225" spans="1:19" x14ac:dyDescent="0.35">
      <c r="A225">
        <v>2021</v>
      </c>
      <c r="B225">
        <v>8</v>
      </c>
      <c r="C225" s="8">
        <f t="shared" si="3"/>
        <v>44409</v>
      </c>
      <c r="D225" s="1">
        <v>60630994</v>
      </c>
      <c r="E225" s="1">
        <v>6357070</v>
      </c>
      <c r="F225" s="1">
        <v>66988064</v>
      </c>
      <c r="G225" s="1">
        <v>662000</v>
      </c>
      <c r="H225" s="1">
        <v>50664</v>
      </c>
      <c r="I225" s="1">
        <v>712664</v>
      </c>
      <c r="J225" s="1">
        <v>58416638</v>
      </c>
      <c r="K225" s="1">
        <v>13314028</v>
      </c>
      <c r="L225" s="1">
        <v>71730666</v>
      </c>
      <c r="M225" s="1">
        <v>71871421</v>
      </c>
      <c r="N225" s="1">
        <v>19302668</v>
      </c>
      <c r="O225" s="1">
        <v>91174089</v>
      </c>
      <c r="P225">
        <v>81.28</v>
      </c>
      <c r="Q225">
        <v>68.98</v>
      </c>
      <c r="R225">
        <v>78.67</v>
      </c>
      <c r="S225" s="63"/>
    </row>
    <row r="226" spans="1:19" x14ac:dyDescent="0.35">
      <c r="A226">
        <v>2021</v>
      </c>
      <c r="B226">
        <v>9</v>
      </c>
      <c r="C226" s="8">
        <f t="shared" si="3"/>
        <v>44440</v>
      </c>
      <c r="D226" s="1">
        <v>53902837</v>
      </c>
      <c r="E226" s="1">
        <v>4843245</v>
      </c>
      <c r="F226" s="1">
        <v>58746082</v>
      </c>
      <c r="G226" s="1">
        <v>610284</v>
      </c>
      <c r="H226" s="1">
        <v>43758</v>
      </c>
      <c r="I226" s="1">
        <v>654042</v>
      </c>
      <c r="J226" s="1">
        <v>50123961</v>
      </c>
      <c r="K226" s="1">
        <v>10421281</v>
      </c>
      <c r="L226" s="1">
        <v>60545242</v>
      </c>
      <c r="M226" s="1">
        <v>66268767</v>
      </c>
      <c r="N226" s="1">
        <v>17668823</v>
      </c>
      <c r="O226" s="1">
        <v>83937590</v>
      </c>
      <c r="P226">
        <v>75.64</v>
      </c>
      <c r="Q226">
        <v>58.98</v>
      </c>
      <c r="R226">
        <v>72.13</v>
      </c>
      <c r="S226" s="63"/>
    </row>
    <row r="227" spans="1:19" x14ac:dyDescent="0.35">
      <c r="A227">
        <v>2021</v>
      </c>
      <c r="B227">
        <v>10</v>
      </c>
      <c r="C227" s="8">
        <f t="shared" si="3"/>
        <v>44470</v>
      </c>
      <c r="D227" s="1">
        <v>60546348</v>
      </c>
      <c r="E227" s="1">
        <v>5360481</v>
      </c>
      <c r="F227" s="1">
        <v>65906829</v>
      </c>
      <c r="G227" s="1">
        <v>630240</v>
      </c>
      <c r="H227" s="1">
        <v>47139</v>
      </c>
      <c r="I227" s="1">
        <v>677379</v>
      </c>
      <c r="J227" s="1">
        <v>55934187</v>
      </c>
      <c r="K227" s="1">
        <v>10985232</v>
      </c>
      <c r="L227" s="1">
        <v>66919419</v>
      </c>
      <c r="M227" s="1">
        <v>69064940</v>
      </c>
      <c r="N227" s="1">
        <v>18107013</v>
      </c>
      <c r="O227" s="1">
        <v>87171954</v>
      </c>
      <c r="P227">
        <v>80.989999999999995</v>
      </c>
      <c r="Q227">
        <v>60.67</v>
      </c>
      <c r="R227">
        <v>76.77</v>
      </c>
      <c r="S227" s="63"/>
    </row>
    <row r="228" spans="1:19" x14ac:dyDescent="0.35">
      <c r="A228">
        <v>2021</v>
      </c>
      <c r="B228">
        <v>11</v>
      </c>
      <c r="C228" s="8">
        <f t="shared" si="3"/>
        <v>44501</v>
      </c>
      <c r="D228" s="1">
        <v>59779045</v>
      </c>
      <c r="E228" s="1">
        <v>5998703</v>
      </c>
      <c r="F228" s="1">
        <v>65777748</v>
      </c>
      <c r="G228" s="1">
        <v>617806</v>
      </c>
      <c r="H228" s="1">
        <v>50706</v>
      </c>
      <c r="I228" s="1">
        <v>668512</v>
      </c>
      <c r="J228" s="1">
        <v>55742346</v>
      </c>
      <c r="K228" s="1">
        <v>12199554</v>
      </c>
      <c r="L228" s="1">
        <v>67941900</v>
      </c>
      <c r="M228" s="1">
        <v>68469320</v>
      </c>
      <c r="N228" s="1">
        <v>17676220</v>
      </c>
      <c r="O228" s="1">
        <v>86145540</v>
      </c>
      <c r="P228">
        <v>81.41</v>
      </c>
      <c r="Q228">
        <v>69.02</v>
      </c>
      <c r="R228">
        <v>78.87</v>
      </c>
      <c r="S228" s="63"/>
    </row>
    <row r="229" spans="1:19" x14ac:dyDescent="0.35">
      <c r="A229">
        <v>2021</v>
      </c>
      <c r="B229">
        <v>12</v>
      </c>
      <c r="C229" s="8">
        <f t="shared" si="3"/>
        <v>44531</v>
      </c>
      <c r="D229" s="1">
        <v>59534619</v>
      </c>
      <c r="E229" s="1">
        <v>7093846</v>
      </c>
      <c r="F229" s="1">
        <v>66628465</v>
      </c>
      <c r="G229" s="1">
        <v>605976</v>
      </c>
      <c r="H229" s="1">
        <v>59710</v>
      </c>
      <c r="I229" s="1">
        <v>665686</v>
      </c>
      <c r="J229" s="1">
        <v>57091558</v>
      </c>
      <c r="K229" s="1">
        <v>14779224</v>
      </c>
      <c r="L229" s="1">
        <v>71870782</v>
      </c>
      <c r="M229" s="1">
        <v>69447090</v>
      </c>
      <c r="N229" s="1">
        <v>20677611</v>
      </c>
      <c r="O229" s="1">
        <v>90124701</v>
      </c>
      <c r="P229">
        <v>82.21</v>
      </c>
      <c r="Q229">
        <v>71.47</v>
      </c>
      <c r="R229">
        <v>79.75</v>
      </c>
      <c r="S229" s="63"/>
    </row>
    <row r="230" spans="1:19" x14ac:dyDescent="0.35">
      <c r="A230">
        <v>2022</v>
      </c>
      <c r="B230">
        <v>1</v>
      </c>
      <c r="C230" s="8">
        <f t="shared" si="3"/>
        <v>44562</v>
      </c>
      <c r="D230" s="1">
        <v>45814139</v>
      </c>
      <c r="E230" s="1">
        <v>6048973</v>
      </c>
      <c r="F230" s="1">
        <v>51863112</v>
      </c>
      <c r="G230" s="1">
        <v>569018</v>
      </c>
      <c r="H230" s="1">
        <v>59036</v>
      </c>
      <c r="I230" s="1">
        <v>628054</v>
      </c>
      <c r="J230" s="1">
        <v>43954958</v>
      </c>
      <c r="K230" s="1">
        <v>12498379</v>
      </c>
      <c r="L230" s="1">
        <v>56453337</v>
      </c>
      <c r="M230" s="1">
        <v>64319112</v>
      </c>
      <c r="N230" s="1">
        <v>20881798</v>
      </c>
      <c r="O230" s="1">
        <v>85200910</v>
      </c>
      <c r="P230">
        <v>68.34</v>
      </c>
      <c r="Q230">
        <v>59.85</v>
      </c>
      <c r="R230">
        <v>66.260000000000005</v>
      </c>
      <c r="S230" s="63"/>
    </row>
    <row r="231" spans="1:19" x14ac:dyDescent="0.35">
      <c r="A231">
        <v>2022</v>
      </c>
      <c r="B231">
        <v>2</v>
      </c>
      <c r="C231" s="8">
        <f t="shared" si="3"/>
        <v>44593</v>
      </c>
      <c r="D231" s="1">
        <v>49075979</v>
      </c>
      <c r="E231" s="1">
        <v>5725939</v>
      </c>
      <c r="F231" s="1">
        <v>54801918</v>
      </c>
      <c r="G231" s="1">
        <v>533962</v>
      </c>
      <c r="H231" s="1">
        <v>52667</v>
      </c>
      <c r="I231" s="1">
        <v>586629</v>
      </c>
      <c r="J231" s="1">
        <v>46520073</v>
      </c>
      <c r="K231" s="1">
        <v>11512744</v>
      </c>
      <c r="L231" s="1">
        <v>58032817</v>
      </c>
      <c r="M231" s="1">
        <v>60647305</v>
      </c>
      <c r="N231" s="1">
        <v>18500799</v>
      </c>
      <c r="O231" s="1">
        <v>79148105</v>
      </c>
      <c r="P231">
        <v>76.709999999999994</v>
      </c>
      <c r="Q231">
        <v>62.23</v>
      </c>
      <c r="R231">
        <v>73.319999999999993</v>
      </c>
      <c r="S231" s="63"/>
    </row>
    <row r="232" spans="1:19" x14ac:dyDescent="0.35">
      <c r="A232">
        <v>2022</v>
      </c>
      <c r="B232">
        <v>3</v>
      </c>
      <c r="C232" s="8">
        <f t="shared" si="3"/>
        <v>44621</v>
      </c>
      <c r="D232" s="1">
        <v>64617029</v>
      </c>
      <c r="E232" s="1">
        <v>7872874</v>
      </c>
      <c r="F232" s="1">
        <v>72489903</v>
      </c>
      <c r="G232" s="1">
        <v>629670</v>
      </c>
      <c r="H232" s="1">
        <v>62309</v>
      </c>
      <c r="I232" s="1">
        <v>691979</v>
      </c>
      <c r="J232" s="1">
        <v>61674886</v>
      </c>
      <c r="K232" s="1">
        <v>16212974</v>
      </c>
      <c r="L232" s="1">
        <v>77887859</v>
      </c>
      <c r="M232" s="1">
        <v>71989974</v>
      </c>
      <c r="N232" s="1">
        <v>22030861</v>
      </c>
      <c r="O232" s="1">
        <v>94020835</v>
      </c>
      <c r="P232">
        <v>85.67</v>
      </c>
      <c r="Q232">
        <v>73.59</v>
      </c>
      <c r="R232">
        <v>82.84</v>
      </c>
      <c r="S232" s="63"/>
    </row>
    <row r="233" spans="1:19" x14ac:dyDescent="0.35">
      <c r="A233">
        <v>2022</v>
      </c>
      <c r="B233">
        <v>4</v>
      </c>
      <c r="C233" s="8">
        <f t="shared" si="3"/>
        <v>44652</v>
      </c>
      <c r="D233" s="1">
        <v>63518318</v>
      </c>
      <c r="E233" s="1">
        <v>8398121</v>
      </c>
      <c r="F233" s="1">
        <v>71916439</v>
      </c>
      <c r="G233" s="1">
        <v>616135</v>
      </c>
      <c r="H233" s="1">
        <v>63462</v>
      </c>
      <c r="I233" s="1">
        <v>679597</v>
      </c>
      <c r="J233" s="1">
        <v>60270759</v>
      </c>
      <c r="K233" s="1">
        <v>18529341</v>
      </c>
      <c r="L233" s="1">
        <v>78800100</v>
      </c>
      <c r="M233" s="1">
        <v>68700144</v>
      </c>
      <c r="N233" s="1">
        <v>23743871</v>
      </c>
      <c r="O233" s="1">
        <v>92444015</v>
      </c>
      <c r="P233">
        <v>87.73</v>
      </c>
      <c r="Q233">
        <v>78.040000000000006</v>
      </c>
      <c r="R233">
        <v>85.24</v>
      </c>
      <c r="S233" s="63"/>
    </row>
    <row r="234" spans="1:19" x14ac:dyDescent="0.35">
      <c r="A234">
        <v>2022</v>
      </c>
      <c r="B234">
        <v>5</v>
      </c>
      <c r="C234" s="8">
        <f t="shared" si="3"/>
        <v>44682</v>
      </c>
      <c r="D234" s="1">
        <v>66961805</v>
      </c>
      <c r="E234" s="1">
        <v>8815732</v>
      </c>
      <c r="F234" s="1">
        <v>75777537</v>
      </c>
      <c r="G234" s="1">
        <v>644024</v>
      </c>
      <c r="H234" s="1">
        <v>65674</v>
      </c>
      <c r="I234" s="1">
        <v>709698</v>
      </c>
      <c r="J234" s="1">
        <v>62706846</v>
      </c>
      <c r="K234" s="1">
        <v>20788694</v>
      </c>
      <c r="L234" s="1">
        <v>83495540</v>
      </c>
      <c r="M234" s="1">
        <v>70974153</v>
      </c>
      <c r="N234" s="1">
        <v>26263661</v>
      </c>
      <c r="O234" s="1">
        <v>97237814</v>
      </c>
      <c r="P234">
        <v>88.35</v>
      </c>
      <c r="Q234">
        <v>79.150000000000006</v>
      </c>
      <c r="R234">
        <v>85.87</v>
      </c>
      <c r="S234" s="63"/>
    </row>
    <row r="235" spans="1:19" x14ac:dyDescent="0.35">
      <c r="A235">
        <v>2022</v>
      </c>
      <c r="B235">
        <v>6</v>
      </c>
      <c r="C235" s="8">
        <f t="shared" si="3"/>
        <v>44713</v>
      </c>
      <c r="D235" s="1">
        <v>67368670</v>
      </c>
      <c r="E235" s="1">
        <v>10023468</v>
      </c>
      <c r="F235" s="1">
        <v>77392138</v>
      </c>
      <c r="G235" s="1">
        <v>640218</v>
      </c>
      <c r="H235" s="1">
        <v>67900</v>
      </c>
      <c r="I235" s="1">
        <v>708118</v>
      </c>
      <c r="J235" s="1">
        <v>63343854</v>
      </c>
      <c r="K235" s="1">
        <v>24276114</v>
      </c>
      <c r="L235" s="1">
        <v>87619968</v>
      </c>
      <c r="M235" s="1">
        <v>70415408</v>
      </c>
      <c r="N235" s="1">
        <v>27883747</v>
      </c>
      <c r="O235" s="1">
        <v>98299154</v>
      </c>
      <c r="P235">
        <v>89.96</v>
      </c>
      <c r="Q235">
        <v>87.06</v>
      </c>
      <c r="R235">
        <v>89.14</v>
      </c>
      <c r="S235" s="63"/>
    </row>
    <row r="236" spans="1:19" x14ac:dyDescent="0.35">
      <c r="A236">
        <v>2022</v>
      </c>
      <c r="B236">
        <v>7</v>
      </c>
      <c r="C236" s="8">
        <f t="shared" si="3"/>
        <v>44743</v>
      </c>
      <c r="D236" s="1">
        <v>69432042</v>
      </c>
      <c r="E236" s="1">
        <v>10943155</v>
      </c>
      <c r="F236" s="1">
        <v>80375197</v>
      </c>
      <c r="G236" s="1">
        <v>667889</v>
      </c>
      <c r="H236" s="1">
        <v>71229</v>
      </c>
      <c r="I236" s="1">
        <v>739118</v>
      </c>
      <c r="J236" s="1">
        <v>65633746</v>
      </c>
      <c r="K236" s="1">
        <v>26440533</v>
      </c>
      <c r="L236" s="1">
        <v>92074279</v>
      </c>
      <c r="M236" s="1">
        <v>74959377</v>
      </c>
      <c r="N236" s="1">
        <v>29660776</v>
      </c>
      <c r="O236" s="1">
        <v>104620153</v>
      </c>
      <c r="P236">
        <v>87.56</v>
      </c>
      <c r="Q236">
        <v>89.14</v>
      </c>
      <c r="R236">
        <v>88.01</v>
      </c>
      <c r="S236" s="63"/>
    </row>
    <row r="237" spans="1:19" x14ac:dyDescent="0.35">
      <c r="A237">
        <v>2022</v>
      </c>
      <c r="B237">
        <v>8</v>
      </c>
      <c r="C237" s="8">
        <f t="shared" si="3"/>
        <v>44774</v>
      </c>
      <c r="D237" s="1">
        <v>66520067</v>
      </c>
      <c r="E237" s="1">
        <v>10115929</v>
      </c>
      <c r="F237" s="1">
        <v>76635996</v>
      </c>
      <c r="G237" s="1">
        <v>657576</v>
      </c>
      <c r="H237" s="1">
        <v>68544</v>
      </c>
      <c r="I237" s="1">
        <v>726120</v>
      </c>
      <c r="J237" s="1">
        <v>62934639</v>
      </c>
      <c r="K237" s="1">
        <v>24979841</v>
      </c>
      <c r="L237" s="1">
        <v>87914480</v>
      </c>
      <c r="M237" s="1">
        <v>73836109</v>
      </c>
      <c r="N237" s="1">
        <v>29246437</v>
      </c>
      <c r="O237" s="1">
        <v>103082546</v>
      </c>
      <c r="P237">
        <v>85.24</v>
      </c>
      <c r="Q237">
        <v>85.41</v>
      </c>
      <c r="R237">
        <v>85.29</v>
      </c>
      <c r="S237" s="63"/>
    </row>
    <row r="238" spans="1:19" x14ac:dyDescent="0.35">
      <c r="A238">
        <v>2022</v>
      </c>
      <c r="B238">
        <v>9</v>
      </c>
      <c r="C238" s="8">
        <f t="shared" si="3"/>
        <v>44805</v>
      </c>
      <c r="D238" s="1">
        <v>63139630</v>
      </c>
      <c r="E238" s="1">
        <v>8287331</v>
      </c>
      <c r="F238" s="1">
        <v>71426961</v>
      </c>
      <c r="G238" s="1">
        <v>622299</v>
      </c>
      <c r="H238" s="1">
        <v>57089</v>
      </c>
      <c r="I238" s="1">
        <v>679388</v>
      </c>
      <c r="J238" s="1">
        <v>58463970</v>
      </c>
      <c r="K238" s="1">
        <v>21860088</v>
      </c>
      <c r="L238" s="1">
        <v>80324058</v>
      </c>
      <c r="M238" s="1">
        <v>68920247</v>
      </c>
      <c r="N238" s="1">
        <v>26063870</v>
      </c>
      <c r="O238" s="1">
        <v>94984116</v>
      </c>
      <c r="P238">
        <v>84.83</v>
      </c>
      <c r="Q238">
        <v>83.87</v>
      </c>
      <c r="R238">
        <v>84.57</v>
      </c>
      <c r="S238" s="63"/>
    </row>
    <row r="239" spans="1:19" x14ac:dyDescent="0.35">
      <c r="A239">
        <v>2022</v>
      </c>
      <c r="B239">
        <v>10</v>
      </c>
      <c r="C239" s="8">
        <f t="shared" si="3"/>
        <v>44835</v>
      </c>
      <c r="D239" s="1">
        <v>67935181</v>
      </c>
      <c r="E239" s="1">
        <v>8414518</v>
      </c>
      <c r="F239" s="1">
        <v>76349699</v>
      </c>
      <c r="G239" s="1">
        <v>639282</v>
      </c>
      <c r="H239" s="1">
        <v>57765</v>
      </c>
      <c r="I239" s="1">
        <v>697047</v>
      </c>
      <c r="J239" s="1">
        <v>62656863</v>
      </c>
      <c r="K239" s="1">
        <v>21457977</v>
      </c>
      <c r="L239" s="1">
        <v>84114840</v>
      </c>
      <c r="M239" s="1">
        <v>72264313</v>
      </c>
      <c r="N239" s="1">
        <v>25834667</v>
      </c>
      <c r="O239" s="1">
        <v>98098981</v>
      </c>
      <c r="P239">
        <v>86.71</v>
      </c>
      <c r="Q239">
        <v>83.06</v>
      </c>
      <c r="R239">
        <v>85.74</v>
      </c>
      <c r="S239" s="63"/>
    </row>
    <row r="240" spans="1:19" x14ac:dyDescent="0.35">
      <c r="A240">
        <v>2022</v>
      </c>
      <c r="B240">
        <v>11</v>
      </c>
      <c r="C240" s="8">
        <f t="shared" si="3"/>
        <v>44866</v>
      </c>
      <c r="D240" s="1">
        <v>63680032</v>
      </c>
      <c r="E240" s="1">
        <v>8216914</v>
      </c>
      <c r="F240" s="1">
        <v>71896946</v>
      </c>
      <c r="G240" s="1">
        <v>605075</v>
      </c>
      <c r="H240" s="1">
        <v>59745</v>
      </c>
      <c r="I240" s="1">
        <v>664820</v>
      </c>
      <c r="J240" s="1">
        <v>59194297</v>
      </c>
      <c r="K240" s="1">
        <v>19692450</v>
      </c>
      <c r="L240" s="1">
        <v>78886747</v>
      </c>
      <c r="M240" s="1">
        <v>70250775</v>
      </c>
      <c r="N240" s="1">
        <v>24616723</v>
      </c>
      <c r="O240" s="1">
        <v>94867498</v>
      </c>
      <c r="P240">
        <v>84.26</v>
      </c>
      <c r="Q240">
        <v>80</v>
      </c>
      <c r="R240">
        <v>83.15</v>
      </c>
      <c r="S240" s="63"/>
    </row>
    <row r="241" spans="1:19" x14ac:dyDescent="0.35">
      <c r="A241">
        <v>2022</v>
      </c>
      <c r="B241">
        <v>12</v>
      </c>
      <c r="C241" s="8">
        <f t="shared" si="3"/>
        <v>44896</v>
      </c>
      <c r="D241" s="1">
        <v>62482296</v>
      </c>
      <c r="E241" s="1">
        <v>9405384</v>
      </c>
      <c r="F241" s="1">
        <v>71887680</v>
      </c>
      <c r="G241" s="1">
        <v>596437</v>
      </c>
      <c r="H241" s="1">
        <v>67511</v>
      </c>
      <c r="I241" s="1">
        <v>663948</v>
      </c>
      <c r="J241" s="1">
        <v>59724506</v>
      </c>
      <c r="K241" s="1">
        <v>22595815</v>
      </c>
      <c r="L241" s="1">
        <v>82320321</v>
      </c>
      <c r="M241" s="1">
        <v>71301260</v>
      </c>
      <c r="N241" s="1">
        <v>27343999</v>
      </c>
      <c r="O241" s="1">
        <v>98645259</v>
      </c>
      <c r="P241">
        <v>83.76</v>
      </c>
      <c r="Q241">
        <v>82.64</v>
      </c>
      <c r="R241">
        <v>83.45</v>
      </c>
      <c r="S241" s="63"/>
    </row>
    <row r="242" spans="1:19" x14ac:dyDescent="0.35">
      <c r="A242">
        <v>2023</v>
      </c>
      <c r="B242">
        <v>1</v>
      </c>
      <c r="C242" s="8">
        <f t="shared" si="3"/>
        <v>44927</v>
      </c>
      <c r="D242" s="1">
        <v>58284200</v>
      </c>
      <c r="E242" s="1">
        <v>9066833</v>
      </c>
      <c r="F242" s="1">
        <v>67351033</v>
      </c>
      <c r="G242" s="1">
        <v>605944</v>
      </c>
      <c r="H242" s="1">
        <v>66859</v>
      </c>
      <c r="I242" s="1">
        <v>672803</v>
      </c>
      <c r="J242" s="1">
        <v>55627743</v>
      </c>
      <c r="K242" s="1">
        <v>21021245</v>
      </c>
      <c r="L242" s="1">
        <v>76648988</v>
      </c>
      <c r="M242" s="1">
        <v>72122699</v>
      </c>
      <c r="N242" s="1">
        <v>26809510</v>
      </c>
      <c r="O242" s="1">
        <v>98932209</v>
      </c>
      <c r="P242">
        <v>77.13</v>
      </c>
      <c r="Q242">
        <v>78.41</v>
      </c>
      <c r="R242">
        <v>77.48</v>
      </c>
      <c r="S242" s="63"/>
    </row>
    <row r="243" spans="1:19" x14ac:dyDescent="0.35">
      <c r="A243">
        <v>2023</v>
      </c>
      <c r="B243">
        <v>2</v>
      </c>
      <c r="C243" s="8">
        <f t="shared" si="3"/>
        <v>44958</v>
      </c>
      <c r="D243" s="1">
        <v>56729998</v>
      </c>
      <c r="E243" s="1">
        <v>8066893</v>
      </c>
      <c r="F243" s="1">
        <v>64796891</v>
      </c>
      <c r="G243" s="1">
        <v>567702</v>
      </c>
      <c r="H243" s="1">
        <v>60643</v>
      </c>
      <c r="I243" s="1">
        <v>628345</v>
      </c>
      <c r="J243" s="1">
        <v>53329402</v>
      </c>
      <c r="K243" s="1">
        <v>18254936</v>
      </c>
      <c r="L243" s="1">
        <v>71584338</v>
      </c>
      <c r="M243" s="1">
        <v>67037368</v>
      </c>
      <c r="N243" s="1">
        <v>24211736</v>
      </c>
      <c r="O243" s="1">
        <v>91249104</v>
      </c>
      <c r="P243">
        <v>79.55</v>
      </c>
      <c r="Q243">
        <v>75.400000000000006</v>
      </c>
      <c r="R243">
        <v>78.45</v>
      </c>
      <c r="S243" s="63"/>
    </row>
    <row r="244" spans="1:19" x14ac:dyDescent="0.35">
      <c r="A244">
        <v>2023</v>
      </c>
      <c r="B244">
        <v>3</v>
      </c>
      <c r="C244" s="8">
        <f t="shared" si="3"/>
        <v>44986</v>
      </c>
      <c r="D244" s="1">
        <v>69708556</v>
      </c>
      <c r="E244" s="1">
        <v>10094584</v>
      </c>
      <c r="F244" s="1">
        <v>79803140</v>
      </c>
      <c r="G244" s="1">
        <v>655836</v>
      </c>
      <c r="H244" s="1">
        <v>71076</v>
      </c>
      <c r="I244" s="1">
        <v>726912</v>
      </c>
      <c r="J244" s="1">
        <v>65767207</v>
      </c>
      <c r="K244" s="1">
        <v>23802743</v>
      </c>
      <c r="L244" s="1">
        <v>89569950</v>
      </c>
      <c r="M244" s="1">
        <v>78074142</v>
      </c>
      <c r="N244" s="1">
        <v>28689319</v>
      </c>
      <c r="O244" s="1">
        <v>106763461</v>
      </c>
      <c r="P244">
        <v>84.24</v>
      </c>
      <c r="Q244">
        <v>82.97</v>
      </c>
      <c r="R244">
        <v>83.9</v>
      </c>
      <c r="S244" s="63"/>
    </row>
    <row r="245" spans="1:19" x14ac:dyDescent="0.35">
      <c r="A245">
        <v>2023</v>
      </c>
      <c r="B245">
        <v>4</v>
      </c>
      <c r="C245" s="8">
        <f t="shared" si="3"/>
        <v>45017</v>
      </c>
      <c r="D245" s="1">
        <v>67571574</v>
      </c>
      <c r="E245" s="1">
        <v>10008645</v>
      </c>
      <c r="F245" s="1">
        <v>77580219</v>
      </c>
      <c r="G245" s="1">
        <v>636160</v>
      </c>
      <c r="H245" s="1">
        <v>70078</v>
      </c>
      <c r="I245" s="1">
        <v>706238</v>
      </c>
      <c r="J245" s="1">
        <v>63426143</v>
      </c>
      <c r="K245" s="1">
        <v>24708597</v>
      </c>
      <c r="L245" s="1">
        <v>88134739</v>
      </c>
      <c r="M245" s="1">
        <v>74335449</v>
      </c>
      <c r="N245" s="1">
        <v>29988666</v>
      </c>
      <c r="O245" s="1">
        <v>104324115</v>
      </c>
      <c r="P245">
        <v>85.32</v>
      </c>
      <c r="Q245">
        <v>82.39</v>
      </c>
      <c r="R245">
        <v>84.48</v>
      </c>
      <c r="S245" s="63"/>
    </row>
    <row r="246" spans="1:19" x14ac:dyDescent="0.35">
      <c r="A246">
        <v>2023</v>
      </c>
      <c r="B246">
        <v>5</v>
      </c>
      <c r="C246" s="8">
        <f t="shared" si="3"/>
        <v>45047</v>
      </c>
      <c r="D246" s="1">
        <v>71423653</v>
      </c>
      <c r="E246" s="1">
        <v>10358666</v>
      </c>
      <c r="F246" s="1">
        <v>81782319</v>
      </c>
      <c r="G246" s="1">
        <v>667331</v>
      </c>
      <c r="H246" s="1">
        <v>71924</v>
      </c>
      <c r="I246" s="1">
        <v>739255</v>
      </c>
      <c r="J246" s="1">
        <v>66743565</v>
      </c>
      <c r="K246" s="1">
        <v>26805432</v>
      </c>
      <c r="L246" s="1">
        <v>93548998</v>
      </c>
      <c r="M246" s="1">
        <v>77821407</v>
      </c>
      <c r="N246" s="1">
        <v>31950687</v>
      </c>
      <c r="O246" s="1">
        <v>109772094</v>
      </c>
      <c r="P246">
        <v>85.77</v>
      </c>
      <c r="Q246">
        <v>83.9</v>
      </c>
      <c r="R246">
        <v>85.22</v>
      </c>
      <c r="S246" s="63"/>
    </row>
    <row r="247" spans="1:19" x14ac:dyDescent="0.35">
      <c r="A247">
        <v>2023</v>
      </c>
      <c r="B247">
        <v>6</v>
      </c>
      <c r="C247" s="8">
        <f t="shared" si="3"/>
        <v>45078</v>
      </c>
      <c r="D247" s="1">
        <v>72482621</v>
      </c>
      <c r="E247" s="1">
        <v>11544505</v>
      </c>
      <c r="F247" s="1">
        <v>84027126</v>
      </c>
      <c r="G247" s="1">
        <v>661293</v>
      </c>
      <c r="H247" s="1">
        <v>75279</v>
      </c>
      <c r="I247" s="1">
        <v>736572</v>
      </c>
      <c r="J247" s="1">
        <v>68789127</v>
      </c>
      <c r="K247" s="1">
        <v>29883465</v>
      </c>
      <c r="L247" s="1">
        <v>98672591</v>
      </c>
      <c r="M247" s="1">
        <v>78058358</v>
      </c>
      <c r="N247" s="1">
        <v>33410671</v>
      </c>
      <c r="O247" s="1">
        <v>111469028</v>
      </c>
      <c r="P247">
        <v>88.13</v>
      </c>
      <c r="Q247">
        <v>89.44</v>
      </c>
      <c r="R247">
        <v>88.52</v>
      </c>
      <c r="S247" s="63"/>
    </row>
    <row r="248" spans="1:19" x14ac:dyDescent="0.35">
      <c r="A248">
        <v>2023</v>
      </c>
      <c r="B248">
        <v>7</v>
      </c>
      <c r="C248" s="8">
        <f t="shared" si="3"/>
        <v>45108</v>
      </c>
      <c r="D248" s="1">
        <v>75378157</v>
      </c>
      <c r="E248" s="1">
        <v>12432615</v>
      </c>
      <c r="F248" s="1">
        <v>87810772</v>
      </c>
      <c r="G248" s="1">
        <v>684939</v>
      </c>
      <c r="H248" s="1">
        <v>79738</v>
      </c>
      <c r="I248" s="1">
        <v>764677</v>
      </c>
      <c r="J248" s="1">
        <v>72267904</v>
      </c>
      <c r="K248" s="1">
        <v>31376000</v>
      </c>
      <c r="L248" s="1">
        <v>103643904</v>
      </c>
      <c r="M248" s="1">
        <v>81986010</v>
      </c>
      <c r="N248" s="1">
        <v>35326191</v>
      </c>
      <c r="O248" s="1">
        <v>117312202</v>
      </c>
      <c r="P248">
        <v>88.15</v>
      </c>
      <c r="Q248">
        <v>88.82</v>
      </c>
      <c r="R248">
        <v>88.35</v>
      </c>
      <c r="S248" s="63"/>
    </row>
    <row r="249" spans="1:19" x14ac:dyDescent="0.35">
      <c r="A249">
        <v>2023</v>
      </c>
      <c r="B249">
        <v>8</v>
      </c>
      <c r="C249" s="8">
        <f t="shared" si="3"/>
        <v>45139</v>
      </c>
      <c r="D249" s="1">
        <v>71477988</v>
      </c>
      <c r="E249" s="1">
        <v>11572149</v>
      </c>
      <c r="F249" s="1">
        <v>83050137</v>
      </c>
      <c r="G249" s="1">
        <v>691482</v>
      </c>
      <c r="H249" s="1">
        <v>77137</v>
      </c>
      <c r="I249" s="1">
        <v>768619</v>
      </c>
      <c r="J249" s="1">
        <v>67933484</v>
      </c>
      <c r="K249" s="1">
        <v>29938507</v>
      </c>
      <c r="L249" s="1">
        <v>97871992</v>
      </c>
      <c r="M249" s="1">
        <v>81997399</v>
      </c>
      <c r="N249" s="1">
        <v>34908793</v>
      </c>
      <c r="O249" s="1">
        <v>116906192</v>
      </c>
      <c r="P249">
        <v>82.85</v>
      </c>
      <c r="Q249">
        <v>85.76</v>
      </c>
      <c r="R249">
        <v>83.72</v>
      </c>
      <c r="S249" s="63"/>
    </row>
    <row r="250" spans="1:19" x14ac:dyDescent="0.35">
      <c r="A250">
        <v>2023</v>
      </c>
      <c r="B250">
        <v>9</v>
      </c>
      <c r="C250" s="8">
        <f t="shared" si="3"/>
        <v>45170</v>
      </c>
      <c r="D250" s="1">
        <v>66858490</v>
      </c>
      <c r="E250" s="1">
        <v>9392985</v>
      </c>
      <c r="F250" s="1">
        <v>76251475</v>
      </c>
      <c r="G250" s="1">
        <v>649308</v>
      </c>
      <c r="H250" s="1">
        <v>64241</v>
      </c>
      <c r="I250" s="1">
        <v>713549</v>
      </c>
      <c r="J250" s="1">
        <v>61777546</v>
      </c>
      <c r="K250" s="1">
        <v>26076318</v>
      </c>
      <c r="L250" s="1">
        <v>87853864</v>
      </c>
      <c r="M250" s="1">
        <v>75748336</v>
      </c>
      <c r="N250" s="1">
        <v>31231710</v>
      </c>
      <c r="O250" s="1">
        <v>106980046</v>
      </c>
      <c r="P250">
        <v>81.56</v>
      </c>
      <c r="Q250">
        <v>83.49</v>
      </c>
      <c r="R250">
        <v>82.12</v>
      </c>
      <c r="S250" s="6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E17"/>
  <sheetViews>
    <sheetView showGridLines="0" workbookViewId="0">
      <selection activeCell="D21" sqref="D21"/>
    </sheetView>
  </sheetViews>
  <sheetFormatPr defaultRowHeight="14.5" x14ac:dyDescent="0.35"/>
  <cols>
    <col min="1" max="1" width="22.26953125" customWidth="1"/>
    <col min="2" max="2" width="43.81640625" customWidth="1"/>
  </cols>
  <sheetData>
    <row r="1" spans="1:5" x14ac:dyDescent="0.35">
      <c r="A1" s="2" t="s">
        <v>17</v>
      </c>
      <c r="B1" s="2" t="s">
        <v>18</v>
      </c>
      <c r="D1" s="64" t="s">
        <v>34</v>
      </c>
      <c r="E1" s="60"/>
    </row>
    <row r="2" spans="1:5" x14ac:dyDescent="0.35">
      <c r="A2" s="6" t="s">
        <v>2</v>
      </c>
      <c r="B2" s="3" t="s">
        <v>19</v>
      </c>
      <c r="C2" s="56">
        <v>1</v>
      </c>
      <c r="D2" t="s">
        <v>71</v>
      </c>
    </row>
    <row r="3" spans="1:5" x14ac:dyDescent="0.35">
      <c r="A3" s="6" t="s">
        <v>3</v>
      </c>
      <c r="B3" s="3" t="s">
        <v>20</v>
      </c>
      <c r="C3" s="56">
        <v>2</v>
      </c>
      <c r="D3" t="s">
        <v>72</v>
      </c>
    </row>
    <row r="4" spans="1:5" x14ac:dyDescent="0.35">
      <c r="A4" s="6" t="s">
        <v>4</v>
      </c>
      <c r="B4" s="3" t="s">
        <v>21</v>
      </c>
      <c r="C4" s="56">
        <v>3</v>
      </c>
      <c r="D4" t="s">
        <v>73</v>
      </c>
    </row>
    <row r="5" spans="1:5" x14ac:dyDescent="0.35">
      <c r="A5" s="6" t="s">
        <v>5</v>
      </c>
      <c r="B5" s="3" t="s">
        <v>22</v>
      </c>
      <c r="C5" s="56">
        <v>4</v>
      </c>
      <c r="D5" t="s">
        <v>74</v>
      </c>
    </row>
    <row r="6" spans="1:5" x14ac:dyDescent="0.35">
      <c r="A6" s="6" t="s">
        <v>6</v>
      </c>
      <c r="B6" s="3" t="s">
        <v>23</v>
      </c>
      <c r="C6" s="56">
        <v>5</v>
      </c>
      <c r="D6" t="s">
        <v>75</v>
      </c>
    </row>
    <row r="7" spans="1:5" x14ac:dyDescent="0.35">
      <c r="A7" s="6" t="s">
        <v>7</v>
      </c>
      <c r="B7" s="3" t="s">
        <v>24</v>
      </c>
      <c r="C7" s="56">
        <v>6</v>
      </c>
      <c r="D7" t="s">
        <v>82</v>
      </c>
    </row>
    <row r="8" spans="1:5" x14ac:dyDescent="0.35">
      <c r="A8" s="6" t="s">
        <v>8</v>
      </c>
      <c r="B8" s="3" t="s">
        <v>25</v>
      </c>
      <c r="C8" s="56">
        <v>7</v>
      </c>
      <c r="D8" t="s">
        <v>111</v>
      </c>
    </row>
    <row r="9" spans="1:5" x14ac:dyDescent="0.35">
      <c r="A9" s="6" t="s">
        <v>9</v>
      </c>
      <c r="B9" s="3" t="s">
        <v>26</v>
      </c>
      <c r="C9" s="56">
        <v>8</v>
      </c>
      <c r="D9" t="s">
        <v>112</v>
      </c>
    </row>
    <row r="10" spans="1:5" x14ac:dyDescent="0.35">
      <c r="A10" s="6" t="s">
        <v>10</v>
      </c>
      <c r="B10" s="3" t="s">
        <v>27</v>
      </c>
    </row>
    <row r="11" spans="1:5" x14ac:dyDescent="0.35">
      <c r="A11" s="6" t="s">
        <v>11</v>
      </c>
      <c r="B11" s="3" t="s">
        <v>28</v>
      </c>
      <c r="D11" s="64" t="s">
        <v>70</v>
      </c>
    </row>
    <row r="12" spans="1:5" x14ac:dyDescent="0.35">
      <c r="A12" s="6" t="s">
        <v>12</v>
      </c>
      <c r="B12" s="3" t="s">
        <v>29</v>
      </c>
      <c r="C12" s="56">
        <v>9</v>
      </c>
      <c r="D12" t="s">
        <v>158</v>
      </c>
    </row>
    <row r="13" spans="1:5" x14ac:dyDescent="0.35">
      <c r="A13" s="6" t="s">
        <v>13</v>
      </c>
      <c r="B13" s="3" t="s">
        <v>30</v>
      </c>
      <c r="C13" s="56">
        <v>10</v>
      </c>
      <c r="D13" t="s">
        <v>150</v>
      </c>
    </row>
    <row r="14" spans="1:5" x14ac:dyDescent="0.35">
      <c r="A14" s="6" t="s">
        <v>14</v>
      </c>
      <c r="B14" s="3" t="s">
        <v>31</v>
      </c>
      <c r="C14" s="56">
        <v>11</v>
      </c>
      <c r="D14" t="s">
        <v>151</v>
      </c>
    </row>
    <row r="15" spans="1:5" x14ac:dyDescent="0.35">
      <c r="A15" s="6" t="s">
        <v>15</v>
      </c>
      <c r="B15" s="3" t="s">
        <v>32</v>
      </c>
      <c r="C15" s="56">
        <v>12</v>
      </c>
      <c r="D15" t="s">
        <v>152</v>
      </c>
    </row>
    <row r="16" spans="1:5" x14ac:dyDescent="0.35">
      <c r="A16" s="4" t="s">
        <v>16</v>
      </c>
      <c r="B16" s="5" t="s">
        <v>33</v>
      </c>
      <c r="C16" s="56">
        <v>13</v>
      </c>
      <c r="D16" t="s">
        <v>153</v>
      </c>
    </row>
    <row r="17" spans="3:4" x14ac:dyDescent="0.35">
      <c r="C17" s="56">
        <v>14</v>
      </c>
      <c r="D17" t="s">
        <v>154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80B7-6A56-4126-85CE-6B21FF8CEA3E}">
  <sheetPr>
    <tabColor rgb="FF7BCB98"/>
  </sheetPr>
  <dimension ref="A1:C30"/>
  <sheetViews>
    <sheetView showGridLines="0" topLeftCell="A7" zoomScaleNormal="100" workbookViewId="0">
      <selection activeCell="F22" sqref="F22"/>
    </sheetView>
  </sheetViews>
  <sheetFormatPr defaultRowHeight="14.5" x14ac:dyDescent="0.35"/>
  <cols>
    <col min="1" max="1" width="12.81640625" bestFit="1" customWidth="1"/>
    <col min="2" max="2" width="14.26953125" bestFit="1" customWidth="1"/>
    <col min="3" max="4" width="12.54296875" bestFit="1" customWidth="1"/>
  </cols>
  <sheetData>
    <row r="1" spans="1:3" x14ac:dyDescent="0.35">
      <c r="A1" s="12" t="s">
        <v>44</v>
      </c>
      <c r="B1" t="s">
        <v>58</v>
      </c>
      <c r="C1" t="s">
        <v>59</v>
      </c>
    </row>
    <row r="2" spans="1:3" x14ac:dyDescent="0.35">
      <c r="A2" s="13" t="s">
        <v>46</v>
      </c>
      <c r="B2">
        <v>1023662306</v>
      </c>
      <c r="C2">
        <v>149032509</v>
      </c>
    </row>
    <row r="3" spans="1:3" x14ac:dyDescent="0.35">
      <c r="A3" s="13" t="s">
        <v>47</v>
      </c>
      <c r="B3">
        <v>995482716</v>
      </c>
      <c r="C3">
        <v>131941326</v>
      </c>
    </row>
    <row r="4" spans="1:3" x14ac:dyDescent="0.35">
      <c r="A4" s="13" t="s">
        <v>48</v>
      </c>
      <c r="B4">
        <v>1203925874</v>
      </c>
      <c r="C4">
        <v>160211952</v>
      </c>
    </row>
    <row r="5" spans="1:3" x14ac:dyDescent="0.35">
      <c r="A5" s="13" t="s">
        <v>49</v>
      </c>
      <c r="B5">
        <v>1130751855</v>
      </c>
      <c r="C5">
        <v>149310283</v>
      </c>
    </row>
    <row r="6" spans="1:3" x14ac:dyDescent="0.35">
      <c r="A6" s="13" t="s">
        <v>50</v>
      </c>
      <c r="B6">
        <v>1194446351</v>
      </c>
      <c r="C6">
        <v>154927243</v>
      </c>
    </row>
    <row r="7" spans="1:3" x14ac:dyDescent="0.35">
      <c r="A7" s="13" t="s">
        <v>51</v>
      </c>
      <c r="B7">
        <v>1247314896</v>
      </c>
      <c r="C7">
        <v>171903565</v>
      </c>
    </row>
    <row r="8" spans="1:3" x14ac:dyDescent="0.35">
      <c r="A8" s="13" t="s">
        <v>52</v>
      </c>
      <c r="B8">
        <v>1305326295</v>
      </c>
      <c r="C8">
        <v>189756973</v>
      </c>
    </row>
    <row r="9" spans="1:3" x14ac:dyDescent="0.35">
      <c r="A9" s="13" t="s">
        <v>53</v>
      </c>
      <c r="B9">
        <v>1257248810</v>
      </c>
      <c r="C9">
        <v>180369616</v>
      </c>
    </row>
    <row r="10" spans="1:3" x14ac:dyDescent="0.35">
      <c r="A10" s="13" t="s">
        <v>54</v>
      </c>
      <c r="B10">
        <v>1099330682</v>
      </c>
      <c r="C10">
        <v>140881292</v>
      </c>
    </row>
    <row r="11" spans="1:3" x14ac:dyDescent="0.35">
      <c r="A11" s="13" t="s">
        <v>55</v>
      </c>
      <c r="B11">
        <v>1130639292</v>
      </c>
      <c r="C11">
        <v>134030471</v>
      </c>
    </row>
    <row r="12" spans="1:3" x14ac:dyDescent="0.35">
      <c r="A12" s="13" t="s">
        <v>56</v>
      </c>
      <c r="B12">
        <v>1072352241</v>
      </c>
      <c r="C12">
        <v>129665084</v>
      </c>
    </row>
    <row r="13" spans="1:3" x14ac:dyDescent="0.35">
      <c r="A13" s="13" t="s">
        <v>57</v>
      </c>
      <c r="B13">
        <v>1086736450</v>
      </c>
      <c r="C13">
        <v>148629836</v>
      </c>
    </row>
    <row r="14" spans="1:3" x14ac:dyDescent="0.35">
      <c r="A14" s="13" t="s">
        <v>45</v>
      </c>
      <c r="B14">
        <v>13747217768</v>
      </c>
      <c r="C14">
        <v>1840660150</v>
      </c>
    </row>
    <row r="17" spans="1:3" x14ac:dyDescent="0.35">
      <c r="A17" s="12" t="s">
        <v>44</v>
      </c>
      <c r="B17" t="s">
        <v>60</v>
      </c>
      <c r="C17" t="s">
        <v>61</v>
      </c>
    </row>
    <row r="18" spans="1:3" x14ac:dyDescent="0.35">
      <c r="A18" s="13" t="s">
        <v>46</v>
      </c>
      <c r="B18">
        <v>14334573</v>
      </c>
      <c r="C18">
        <v>1384736</v>
      </c>
    </row>
    <row r="19" spans="1:3" x14ac:dyDescent="0.35">
      <c r="A19" s="13" t="s">
        <v>47</v>
      </c>
      <c r="B19">
        <v>13246612</v>
      </c>
      <c r="C19">
        <v>1263794</v>
      </c>
    </row>
    <row r="20" spans="1:3" x14ac:dyDescent="0.35">
      <c r="A20" s="13" t="s">
        <v>48</v>
      </c>
      <c r="B20">
        <v>15254300</v>
      </c>
      <c r="C20">
        <v>1439340</v>
      </c>
    </row>
    <row r="21" spans="1:3" x14ac:dyDescent="0.35">
      <c r="A21" s="13" t="s">
        <v>49</v>
      </c>
      <c r="B21">
        <v>14481615</v>
      </c>
      <c r="C21">
        <v>1341091</v>
      </c>
    </row>
    <row r="22" spans="1:3" x14ac:dyDescent="0.35">
      <c r="A22" s="13" t="s">
        <v>50</v>
      </c>
      <c r="B22">
        <v>15055226</v>
      </c>
      <c r="C22">
        <v>1361929</v>
      </c>
    </row>
    <row r="23" spans="1:3" x14ac:dyDescent="0.35">
      <c r="A23" s="13" t="s">
        <v>51</v>
      </c>
      <c r="B23">
        <v>15187494</v>
      </c>
      <c r="C23">
        <v>1418905</v>
      </c>
    </row>
    <row r="24" spans="1:3" x14ac:dyDescent="0.35">
      <c r="A24" s="13" t="s">
        <v>52</v>
      </c>
      <c r="B24">
        <v>15915239</v>
      </c>
      <c r="C24">
        <v>1519677</v>
      </c>
    </row>
    <row r="25" spans="1:3" x14ac:dyDescent="0.35">
      <c r="A25" s="13" t="s">
        <v>53</v>
      </c>
      <c r="B25">
        <v>15892177</v>
      </c>
      <c r="C25">
        <v>1469583</v>
      </c>
    </row>
    <row r="26" spans="1:3" x14ac:dyDescent="0.35">
      <c r="A26" s="13" t="s">
        <v>54</v>
      </c>
      <c r="B26">
        <v>14547399</v>
      </c>
      <c r="C26">
        <v>1223580</v>
      </c>
    </row>
    <row r="27" spans="1:3" x14ac:dyDescent="0.35">
      <c r="A27" s="13" t="s">
        <v>55</v>
      </c>
      <c r="B27">
        <v>14433423</v>
      </c>
      <c r="C27">
        <v>1189150</v>
      </c>
    </row>
    <row r="28" spans="1:3" x14ac:dyDescent="0.35">
      <c r="A28" s="13" t="s">
        <v>56</v>
      </c>
      <c r="B28">
        <v>13726167</v>
      </c>
      <c r="C28">
        <v>1184201</v>
      </c>
    </row>
    <row r="29" spans="1:3" x14ac:dyDescent="0.35">
      <c r="A29" s="13" t="s">
        <v>57</v>
      </c>
      <c r="B29">
        <v>13906702</v>
      </c>
      <c r="C29">
        <v>1323321</v>
      </c>
    </row>
    <row r="30" spans="1:3" x14ac:dyDescent="0.35">
      <c r="A30" s="13" t="s">
        <v>45</v>
      </c>
      <c r="B30">
        <v>175980927</v>
      </c>
      <c r="C30">
        <v>16119307</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2C82-25B6-4185-BF2D-69DF617B72A6}">
  <sheetPr>
    <tabColor rgb="FF7BCB98"/>
  </sheetPr>
  <dimension ref="A1:Y500"/>
  <sheetViews>
    <sheetView showGridLines="0" zoomScale="84" zoomScaleNormal="100" workbookViewId="0">
      <selection activeCell="L32" sqref="L32"/>
    </sheetView>
  </sheetViews>
  <sheetFormatPr defaultRowHeight="14.5" x14ac:dyDescent="0.35"/>
  <cols>
    <col min="1" max="1" width="14.453125" customWidth="1"/>
    <col min="2" max="4" width="12.81640625" bestFit="1" customWidth="1"/>
  </cols>
  <sheetData>
    <row r="1" spans="1:25" x14ac:dyDescent="0.35">
      <c r="A1" s="12" t="s">
        <v>41</v>
      </c>
      <c r="B1" t="s">
        <v>62</v>
      </c>
      <c r="C1" t="s">
        <v>157</v>
      </c>
    </row>
    <row r="2" spans="1:25" x14ac:dyDescent="0.35">
      <c r="A2" s="14">
        <v>37622</v>
      </c>
      <c r="B2">
        <v>49097402</v>
      </c>
      <c r="C2">
        <v>74159872</v>
      </c>
    </row>
    <row r="3" spans="1:25" x14ac:dyDescent="0.35">
      <c r="A3" s="15">
        <v>2003</v>
      </c>
      <c r="B3">
        <v>49097402</v>
      </c>
      <c r="C3">
        <v>74159872</v>
      </c>
    </row>
    <row r="4" spans="1:25" x14ac:dyDescent="0.35">
      <c r="A4" s="14">
        <v>37653</v>
      </c>
      <c r="B4">
        <v>44863907</v>
      </c>
      <c r="C4">
        <v>65676314</v>
      </c>
    </row>
    <row r="5" spans="1:25" x14ac:dyDescent="0.35">
      <c r="A5" s="15">
        <v>2003</v>
      </c>
      <c r="B5">
        <v>44863907</v>
      </c>
      <c r="C5">
        <v>65676314</v>
      </c>
      <c r="Y5" s="16"/>
    </row>
    <row r="6" spans="1:25" x14ac:dyDescent="0.35">
      <c r="A6" s="14">
        <v>37681</v>
      </c>
      <c r="B6">
        <v>54341633</v>
      </c>
      <c r="C6">
        <v>75346075</v>
      </c>
    </row>
    <row r="7" spans="1:25" x14ac:dyDescent="0.35">
      <c r="A7" s="15">
        <v>2003</v>
      </c>
      <c r="B7">
        <v>54341633</v>
      </c>
      <c r="C7">
        <v>75346075</v>
      </c>
    </row>
    <row r="8" spans="1:25" x14ac:dyDescent="0.35">
      <c r="A8" s="14">
        <v>37712</v>
      </c>
      <c r="B8">
        <v>49836572</v>
      </c>
      <c r="C8">
        <v>70168440</v>
      </c>
    </row>
    <row r="9" spans="1:25" x14ac:dyDescent="0.35">
      <c r="A9" s="15">
        <v>2003</v>
      </c>
      <c r="B9">
        <v>49836572</v>
      </c>
      <c r="C9">
        <v>70168440</v>
      </c>
    </row>
    <row r="10" spans="1:25" x14ac:dyDescent="0.35">
      <c r="A10" s="14">
        <v>37742</v>
      </c>
      <c r="B10">
        <v>52576960</v>
      </c>
      <c r="C10">
        <v>70979718</v>
      </c>
    </row>
    <row r="11" spans="1:25" x14ac:dyDescent="0.35">
      <c r="A11" s="15">
        <v>2003</v>
      </c>
      <c r="B11">
        <v>52576960</v>
      </c>
      <c r="C11">
        <v>70979718</v>
      </c>
    </row>
    <row r="12" spans="1:25" x14ac:dyDescent="0.35">
      <c r="A12" s="14">
        <v>37773</v>
      </c>
      <c r="B12">
        <v>58411157</v>
      </c>
      <c r="C12">
        <v>73747096</v>
      </c>
    </row>
    <row r="13" spans="1:25" x14ac:dyDescent="0.35">
      <c r="A13" s="15">
        <v>2003</v>
      </c>
      <c r="B13">
        <v>58411157</v>
      </c>
      <c r="C13">
        <v>73747096</v>
      </c>
    </row>
    <row r="14" spans="1:25" x14ac:dyDescent="0.35">
      <c r="A14" s="14">
        <v>37803</v>
      </c>
      <c r="B14">
        <v>63838718</v>
      </c>
      <c r="C14">
        <v>78318807</v>
      </c>
    </row>
    <row r="15" spans="1:25" x14ac:dyDescent="0.35">
      <c r="A15" s="15">
        <v>2003</v>
      </c>
      <c r="B15">
        <v>63838718</v>
      </c>
      <c r="C15">
        <v>78318807</v>
      </c>
    </row>
    <row r="16" spans="1:25" x14ac:dyDescent="0.35">
      <c r="A16" s="14">
        <v>37834</v>
      </c>
      <c r="B16">
        <v>62888957</v>
      </c>
      <c r="C16">
        <v>78779075</v>
      </c>
    </row>
    <row r="17" spans="1:3" x14ac:dyDescent="0.35">
      <c r="A17" s="15">
        <v>2003</v>
      </c>
      <c r="B17">
        <v>62888957</v>
      </c>
      <c r="C17">
        <v>78779075</v>
      </c>
    </row>
    <row r="18" spans="1:3" x14ac:dyDescent="0.35">
      <c r="A18" s="14">
        <v>37865</v>
      </c>
      <c r="B18">
        <v>50390709</v>
      </c>
      <c r="C18">
        <v>72794329</v>
      </c>
    </row>
    <row r="19" spans="1:3" x14ac:dyDescent="0.35">
      <c r="A19" s="15">
        <v>2003</v>
      </c>
      <c r="B19">
        <v>50390709</v>
      </c>
      <c r="C19">
        <v>72794329</v>
      </c>
    </row>
    <row r="20" spans="1:3" x14ac:dyDescent="0.35">
      <c r="A20" s="14">
        <v>37895</v>
      </c>
      <c r="B20">
        <v>54927858</v>
      </c>
      <c r="C20">
        <v>75695437</v>
      </c>
    </row>
    <row r="21" spans="1:3" x14ac:dyDescent="0.35">
      <c r="A21" s="15">
        <v>2003</v>
      </c>
      <c r="B21">
        <v>54927858</v>
      </c>
      <c r="C21">
        <v>75695437</v>
      </c>
    </row>
    <row r="22" spans="1:3" x14ac:dyDescent="0.35">
      <c r="A22" s="14">
        <v>37926</v>
      </c>
      <c r="B22">
        <v>52150704</v>
      </c>
      <c r="C22">
        <v>72587163</v>
      </c>
    </row>
    <row r="23" spans="1:3" x14ac:dyDescent="0.35">
      <c r="A23" s="15">
        <v>2003</v>
      </c>
      <c r="B23">
        <v>52150704</v>
      </c>
      <c r="C23">
        <v>72587163</v>
      </c>
    </row>
    <row r="24" spans="1:3" x14ac:dyDescent="0.35">
      <c r="A24" s="14">
        <v>37956</v>
      </c>
      <c r="B24">
        <v>56629161</v>
      </c>
      <c r="C24">
        <v>76491081</v>
      </c>
    </row>
    <row r="25" spans="1:3" x14ac:dyDescent="0.35">
      <c r="A25" s="15">
        <v>2003</v>
      </c>
      <c r="B25">
        <v>56629161</v>
      </c>
      <c r="C25">
        <v>76491081</v>
      </c>
    </row>
    <row r="26" spans="1:3" x14ac:dyDescent="0.35">
      <c r="A26" s="14">
        <v>37987</v>
      </c>
      <c r="B26">
        <v>51630246</v>
      </c>
      <c r="C26">
        <v>76294673</v>
      </c>
    </row>
    <row r="27" spans="1:3" x14ac:dyDescent="0.35">
      <c r="A27" s="15">
        <v>2004</v>
      </c>
      <c r="B27">
        <v>51630246</v>
      </c>
      <c r="C27">
        <v>76294673</v>
      </c>
    </row>
    <row r="28" spans="1:3" x14ac:dyDescent="0.35">
      <c r="A28" s="14">
        <v>38018</v>
      </c>
      <c r="B28">
        <v>50728516</v>
      </c>
      <c r="C28">
        <v>73103808</v>
      </c>
    </row>
    <row r="29" spans="1:3" x14ac:dyDescent="0.35">
      <c r="A29" s="15">
        <v>2004</v>
      </c>
      <c r="B29">
        <v>50728516</v>
      </c>
      <c r="C29">
        <v>73103808</v>
      </c>
    </row>
    <row r="30" spans="1:3" x14ac:dyDescent="0.35">
      <c r="A30" s="14">
        <v>38047</v>
      </c>
      <c r="B30">
        <v>61243168</v>
      </c>
      <c r="C30">
        <v>80195799</v>
      </c>
    </row>
    <row r="31" spans="1:3" x14ac:dyDescent="0.35">
      <c r="A31" s="15">
        <v>2004</v>
      </c>
      <c r="B31">
        <v>61243168</v>
      </c>
      <c r="C31">
        <v>80195799</v>
      </c>
    </row>
    <row r="32" spans="1:3" x14ac:dyDescent="0.35">
      <c r="A32" s="14">
        <v>38078</v>
      </c>
      <c r="B32">
        <v>60133853</v>
      </c>
      <c r="C32">
        <v>78525388</v>
      </c>
    </row>
    <row r="33" spans="1:3" x14ac:dyDescent="0.35">
      <c r="A33" s="15">
        <v>2004</v>
      </c>
      <c r="B33">
        <v>60133853</v>
      </c>
      <c r="C33">
        <v>78525388</v>
      </c>
    </row>
    <row r="34" spans="1:3" x14ac:dyDescent="0.35">
      <c r="A34" s="14">
        <v>38108</v>
      </c>
      <c r="B34">
        <v>60738719</v>
      </c>
      <c r="C34">
        <v>80767459</v>
      </c>
    </row>
    <row r="35" spans="1:3" x14ac:dyDescent="0.35">
      <c r="A35" s="15">
        <v>2004</v>
      </c>
      <c r="B35">
        <v>60738719</v>
      </c>
      <c r="C35">
        <v>80767459</v>
      </c>
    </row>
    <row r="36" spans="1:3" x14ac:dyDescent="0.35">
      <c r="A36" s="14">
        <v>38139</v>
      </c>
      <c r="B36">
        <v>66781050</v>
      </c>
      <c r="C36">
        <v>81985822</v>
      </c>
    </row>
    <row r="37" spans="1:3" x14ac:dyDescent="0.35">
      <c r="A37" s="15">
        <v>2004</v>
      </c>
      <c r="B37">
        <v>66781050</v>
      </c>
      <c r="C37">
        <v>81985822</v>
      </c>
    </row>
    <row r="38" spans="1:3" x14ac:dyDescent="0.35">
      <c r="A38" s="14">
        <v>38169</v>
      </c>
      <c r="B38">
        <v>70913074</v>
      </c>
      <c r="C38">
        <v>85826863</v>
      </c>
    </row>
    <row r="39" spans="1:3" x14ac:dyDescent="0.35">
      <c r="A39" s="15">
        <v>2004</v>
      </c>
      <c r="B39">
        <v>70913074</v>
      </c>
      <c r="C39">
        <v>85826863</v>
      </c>
    </row>
    <row r="40" spans="1:3" x14ac:dyDescent="0.35">
      <c r="A40" s="14">
        <v>38200</v>
      </c>
      <c r="B40">
        <v>68576861</v>
      </c>
      <c r="C40">
        <v>86120386</v>
      </c>
    </row>
    <row r="41" spans="1:3" x14ac:dyDescent="0.35">
      <c r="A41" s="15">
        <v>2004</v>
      </c>
      <c r="B41">
        <v>68576861</v>
      </c>
      <c r="C41">
        <v>86120386</v>
      </c>
    </row>
    <row r="42" spans="1:3" x14ac:dyDescent="0.35">
      <c r="A42" s="14">
        <v>38231</v>
      </c>
      <c r="B42">
        <v>55891980</v>
      </c>
      <c r="C42">
        <v>77197006</v>
      </c>
    </row>
    <row r="43" spans="1:3" x14ac:dyDescent="0.35">
      <c r="A43" s="15">
        <v>2004</v>
      </c>
      <c r="B43">
        <v>55891980</v>
      </c>
      <c r="C43">
        <v>77197006</v>
      </c>
    </row>
    <row r="44" spans="1:3" x14ac:dyDescent="0.35">
      <c r="A44" s="14">
        <v>38261</v>
      </c>
      <c r="B44">
        <v>61149590</v>
      </c>
      <c r="C44">
        <v>81488607</v>
      </c>
    </row>
    <row r="45" spans="1:3" x14ac:dyDescent="0.35">
      <c r="A45" s="15">
        <v>2004</v>
      </c>
      <c r="B45">
        <v>61149590</v>
      </c>
      <c r="C45">
        <v>81488607</v>
      </c>
    </row>
    <row r="46" spans="1:3" x14ac:dyDescent="0.35">
      <c r="A46" s="14">
        <v>38292</v>
      </c>
      <c r="B46">
        <v>57680434</v>
      </c>
      <c r="C46">
        <v>78279728</v>
      </c>
    </row>
    <row r="47" spans="1:3" x14ac:dyDescent="0.35">
      <c r="A47" s="15">
        <v>2004</v>
      </c>
      <c r="B47">
        <v>57680434</v>
      </c>
      <c r="C47">
        <v>78279728</v>
      </c>
    </row>
    <row r="48" spans="1:3" x14ac:dyDescent="0.35">
      <c r="A48" s="14">
        <v>38322</v>
      </c>
      <c r="B48">
        <v>60704483</v>
      </c>
      <c r="C48">
        <v>82308853</v>
      </c>
    </row>
    <row r="49" spans="1:3" x14ac:dyDescent="0.35">
      <c r="A49" s="15">
        <v>2004</v>
      </c>
      <c r="B49">
        <v>60704483</v>
      </c>
      <c r="C49">
        <v>82308853</v>
      </c>
    </row>
    <row r="50" spans="1:3" x14ac:dyDescent="0.35">
      <c r="A50" s="14">
        <v>38353</v>
      </c>
      <c r="B50">
        <v>57189815</v>
      </c>
      <c r="C50">
        <v>80151902</v>
      </c>
    </row>
    <row r="51" spans="1:3" x14ac:dyDescent="0.35">
      <c r="A51" s="15">
        <v>2005</v>
      </c>
      <c r="B51">
        <v>57189815</v>
      </c>
      <c r="C51">
        <v>80151902</v>
      </c>
    </row>
    <row r="52" spans="1:3" x14ac:dyDescent="0.35">
      <c r="A52" s="14">
        <v>38384</v>
      </c>
      <c r="B52">
        <v>53585374</v>
      </c>
      <c r="C52">
        <v>74615745</v>
      </c>
    </row>
    <row r="53" spans="1:3" x14ac:dyDescent="0.35">
      <c r="A53" s="15">
        <v>2005</v>
      </c>
      <c r="B53">
        <v>53585374</v>
      </c>
      <c r="C53">
        <v>74615745</v>
      </c>
    </row>
    <row r="54" spans="1:3" x14ac:dyDescent="0.35">
      <c r="A54" s="14">
        <v>38412</v>
      </c>
      <c r="B54">
        <v>68083625</v>
      </c>
      <c r="C54">
        <v>84944309</v>
      </c>
    </row>
    <row r="55" spans="1:3" x14ac:dyDescent="0.35">
      <c r="A55" s="15">
        <v>2005</v>
      </c>
      <c r="B55">
        <v>68083625</v>
      </c>
      <c r="C55">
        <v>84944309</v>
      </c>
    </row>
    <row r="56" spans="1:3" x14ac:dyDescent="0.35">
      <c r="A56" s="14">
        <v>38443</v>
      </c>
      <c r="B56">
        <v>63221309</v>
      </c>
      <c r="C56">
        <v>82253103</v>
      </c>
    </row>
    <row r="57" spans="1:3" x14ac:dyDescent="0.35">
      <c r="A57" s="15">
        <v>2005</v>
      </c>
      <c r="B57">
        <v>63221309</v>
      </c>
      <c r="C57">
        <v>82253103</v>
      </c>
    </row>
    <row r="58" spans="1:3" x14ac:dyDescent="0.35">
      <c r="A58" s="14">
        <v>38473</v>
      </c>
      <c r="B58">
        <v>66410718</v>
      </c>
      <c r="C58">
        <v>85103187</v>
      </c>
    </row>
    <row r="59" spans="1:3" x14ac:dyDescent="0.35">
      <c r="A59" s="15">
        <v>2005</v>
      </c>
      <c r="B59">
        <v>66410718</v>
      </c>
      <c r="C59">
        <v>85103187</v>
      </c>
    </row>
    <row r="60" spans="1:3" x14ac:dyDescent="0.35">
      <c r="A60" s="14">
        <v>38504</v>
      </c>
      <c r="B60">
        <v>70932197</v>
      </c>
      <c r="C60">
        <v>85751565</v>
      </c>
    </row>
    <row r="61" spans="1:3" x14ac:dyDescent="0.35">
      <c r="A61" s="15">
        <v>2005</v>
      </c>
      <c r="B61">
        <v>70932197</v>
      </c>
      <c r="C61">
        <v>85751565</v>
      </c>
    </row>
    <row r="62" spans="1:3" x14ac:dyDescent="0.35">
      <c r="A62" s="14">
        <v>38534</v>
      </c>
      <c r="B62">
        <v>75327821</v>
      </c>
      <c r="C62">
        <v>89605407</v>
      </c>
    </row>
    <row r="63" spans="1:3" x14ac:dyDescent="0.35">
      <c r="A63" s="15">
        <v>2005</v>
      </c>
      <c r="B63">
        <v>75327821</v>
      </c>
      <c r="C63">
        <v>89605407</v>
      </c>
    </row>
    <row r="64" spans="1:3" x14ac:dyDescent="0.35">
      <c r="A64" s="14">
        <v>38565</v>
      </c>
      <c r="B64">
        <v>71715093</v>
      </c>
      <c r="C64">
        <v>88727882</v>
      </c>
    </row>
    <row r="65" spans="1:3" x14ac:dyDescent="0.35">
      <c r="A65" s="15">
        <v>2005</v>
      </c>
      <c r="B65">
        <v>71715093</v>
      </c>
      <c r="C65">
        <v>88727882</v>
      </c>
    </row>
    <row r="66" spans="1:3" x14ac:dyDescent="0.35">
      <c r="A66" s="14">
        <v>38596</v>
      </c>
      <c r="B66">
        <v>60156904</v>
      </c>
      <c r="C66">
        <v>80099879</v>
      </c>
    </row>
    <row r="67" spans="1:3" x14ac:dyDescent="0.35">
      <c r="A67" s="15">
        <v>2005</v>
      </c>
      <c r="B67">
        <v>60156904</v>
      </c>
      <c r="C67">
        <v>80099879</v>
      </c>
    </row>
    <row r="68" spans="1:3" x14ac:dyDescent="0.35">
      <c r="A68" s="14">
        <v>38626</v>
      </c>
      <c r="B68">
        <v>61984902</v>
      </c>
      <c r="C68">
        <v>81426057</v>
      </c>
    </row>
    <row r="69" spans="1:3" x14ac:dyDescent="0.35">
      <c r="A69" s="15">
        <v>2005</v>
      </c>
      <c r="B69">
        <v>61984902</v>
      </c>
      <c r="C69">
        <v>81426057</v>
      </c>
    </row>
    <row r="70" spans="1:3" x14ac:dyDescent="0.35">
      <c r="A70" s="14">
        <v>38657</v>
      </c>
      <c r="B70">
        <v>59881618</v>
      </c>
      <c r="C70">
        <v>78288722</v>
      </c>
    </row>
    <row r="71" spans="1:3" x14ac:dyDescent="0.35">
      <c r="A71" s="15">
        <v>2005</v>
      </c>
      <c r="B71">
        <v>59881618</v>
      </c>
      <c r="C71">
        <v>78288722</v>
      </c>
    </row>
    <row r="72" spans="1:3" x14ac:dyDescent="0.35">
      <c r="A72" s="14">
        <v>38687</v>
      </c>
      <c r="B72">
        <v>62529273</v>
      </c>
      <c r="C72">
        <v>82043081</v>
      </c>
    </row>
    <row r="73" spans="1:3" x14ac:dyDescent="0.35">
      <c r="A73" s="15">
        <v>2005</v>
      </c>
      <c r="B73">
        <v>62529273</v>
      </c>
      <c r="C73">
        <v>82043081</v>
      </c>
    </row>
    <row r="74" spans="1:3" x14ac:dyDescent="0.35">
      <c r="A74" s="14">
        <v>38718</v>
      </c>
      <c r="B74">
        <v>59124144</v>
      </c>
      <c r="C74">
        <v>80492634</v>
      </c>
    </row>
    <row r="75" spans="1:3" x14ac:dyDescent="0.35">
      <c r="A75" s="15">
        <v>2006</v>
      </c>
      <c r="B75">
        <v>59124144</v>
      </c>
      <c r="C75">
        <v>80492634</v>
      </c>
    </row>
    <row r="76" spans="1:3" x14ac:dyDescent="0.35">
      <c r="A76" s="14">
        <v>38749</v>
      </c>
      <c r="B76">
        <v>54840660</v>
      </c>
      <c r="C76">
        <v>72974894</v>
      </c>
    </row>
    <row r="77" spans="1:3" x14ac:dyDescent="0.35">
      <c r="A77" s="15">
        <v>2006</v>
      </c>
      <c r="B77">
        <v>54840660</v>
      </c>
      <c r="C77">
        <v>72974894</v>
      </c>
    </row>
    <row r="78" spans="1:3" x14ac:dyDescent="0.35">
      <c r="A78" s="14">
        <v>38777</v>
      </c>
      <c r="B78">
        <v>68788597</v>
      </c>
      <c r="C78">
        <v>84624157</v>
      </c>
    </row>
    <row r="79" spans="1:3" x14ac:dyDescent="0.35">
      <c r="A79" s="15">
        <v>2006</v>
      </c>
      <c r="B79">
        <v>68788597</v>
      </c>
      <c r="C79">
        <v>84624157</v>
      </c>
    </row>
    <row r="80" spans="1:3" x14ac:dyDescent="0.35">
      <c r="A80" s="14">
        <v>38808</v>
      </c>
      <c r="B80">
        <v>66486229</v>
      </c>
      <c r="C80">
        <v>82164072</v>
      </c>
    </row>
    <row r="81" spans="1:3" x14ac:dyDescent="0.35">
      <c r="A81" s="15">
        <v>2006</v>
      </c>
      <c r="B81">
        <v>66486229</v>
      </c>
      <c r="C81">
        <v>82164072</v>
      </c>
    </row>
    <row r="82" spans="1:3" x14ac:dyDescent="0.35">
      <c r="A82" s="14">
        <v>38838</v>
      </c>
      <c r="B82">
        <v>67768038</v>
      </c>
      <c r="C82">
        <v>84386996</v>
      </c>
    </row>
    <row r="83" spans="1:3" x14ac:dyDescent="0.35">
      <c r="A83" s="15">
        <v>2006</v>
      </c>
      <c r="B83">
        <v>67768038</v>
      </c>
      <c r="C83">
        <v>84386996</v>
      </c>
    </row>
    <row r="84" spans="1:3" x14ac:dyDescent="0.35">
      <c r="A84" s="14">
        <v>38869</v>
      </c>
      <c r="B84">
        <v>72475640</v>
      </c>
      <c r="C84">
        <v>85514388</v>
      </c>
    </row>
    <row r="85" spans="1:3" x14ac:dyDescent="0.35">
      <c r="A85" s="15">
        <v>2006</v>
      </c>
      <c r="B85">
        <v>72475640</v>
      </c>
      <c r="C85">
        <v>85514388</v>
      </c>
    </row>
    <row r="86" spans="1:3" x14ac:dyDescent="0.35">
      <c r="A86" s="14">
        <v>38899</v>
      </c>
      <c r="B86">
        <v>76017350</v>
      </c>
      <c r="C86">
        <v>89296743</v>
      </c>
    </row>
    <row r="87" spans="1:3" x14ac:dyDescent="0.35">
      <c r="A87" s="15">
        <v>2006</v>
      </c>
      <c r="B87">
        <v>76017350</v>
      </c>
      <c r="C87">
        <v>89296743</v>
      </c>
    </row>
    <row r="88" spans="1:3" x14ac:dyDescent="0.35">
      <c r="A88" s="14">
        <v>38930</v>
      </c>
      <c r="B88">
        <v>72416999</v>
      </c>
      <c r="C88">
        <v>89221429</v>
      </c>
    </row>
    <row r="89" spans="1:3" x14ac:dyDescent="0.35">
      <c r="A89" s="15">
        <v>2006</v>
      </c>
      <c r="B89">
        <v>72416999</v>
      </c>
      <c r="C89">
        <v>89221429</v>
      </c>
    </row>
    <row r="90" spans="1:3" x14ac:dyDescent="0.35">
      <c r="A90" s="14">
        <v>38961</v>
      </c>
      <c r="B90">
        <v>60645709</v>
      </c>
      <c r="C90">
        <v>80962719</v>
      </c>
    </row>
    <row r="91" spans="1:3" x14ac:dyDescent="0.35">
      <c r="A91" s="15">
        <v>2006</v>
      </c>
      <c r="B91">
        <v>60645709</v>
      </c>
      <c r="C91">
        <v>80962719</v>
      </c>
    </row>
    <row r="92" spans="1:3" x14ac:dyDescent="0.35">
      <c r="A92" s="14">
        <v>38991</v>
      </c>
      <c r="B92">
        <v>64503000</v>
      </c>
      <c r="C92">
        <v>83457331</v>
      </c>
    </row>
    <row r="93" spans="1:3" x14ac:dyDescent="0.35">
      <c r="A93" s="15">
        <v>2006</v>
      </c>
      <c r="B93">
        <v>64503000</v>
      </c>
      <c r="C93">
        <v>83457331</v>
      </c>
    </row>
    <row r="94" spans="1:3" x14ac:dyDescent="0.35">
      <c r="A94" s="14">
        <v>39022</v>
      </c>
      <c r="B94">
        <v>62082045</v>
      </c>
      <c r="C94">
        <v>79733427</v>
      </c>
    </row>
    <row r="95" spans="1:3" x14ac:dyDescent="0.35">
      <c r="A95" s="15">
        <v>2006</v>
      </c>
      <c r="B95">
        <v>62082045</v>
      </c>
      <c r="C95">
        <v>79733427</v>
      </c>
    </row>
    <row r="96" spans="1:3" x14ac:dyDescent="0.35">
      <c r="A96" s="14">
        <v>39052</v>
      </c>
      <c r="B96">
        <v>64540276</v>
      </c>
      <c r="C96">
        <v>83882396</v>
      </c>
    </row>
    <row r="97" spans="1:3" x14ac:dyDescent="0.35">
      <c r="A97" s="15">
        <v>2006</v>
      </c>
      <c r="B97">
        <v>64540276</v>
      </c>
      <c r="C97">
        <v>83882396</v>
      </c>
    </row>
    <row r="98" spans="1:3" x14ac:dyDescent="0.35">
      <c r="A98" s="14">
        <v>39083</v>
      </c>
      <c r="B98">
        <v>61274015</v>
      </c>
      <c r="C98">
        <v>83579327</v>
      </c>
    </row>
    <row r="99" spans="1:3" x14ac:dyDescent="0.35">
      <c r="A99" s="15">
        <v>2007</v>
      </c>
      <c r="B99">
        <v>61274015</v>
      </c>
      <c r="C99">
        <v>83579327</v>
      </c>
    </row>
    <row r="100" spans="1:3" x14ac:dyDescent="0.35">
      <c r="A100" s="14">
        <v>39114</v>
      </c>
      <c r="B100">
        <v>56358256</v>
      </c>
      <c r="C100">
        <v>75114669</v>
      </c>
    </row>
    <row r="101" spans="1:3" x14ac:dyDescent="0.35">
      <c r="A101" s="15">
        <v>2007</v>
      </c>
      <c r="B101">
        <v>56358256</v>
      </c>
      <c r="C101">
        <v>75114669</v>
      </c>
    </row>
    <row r="102" spans="1:3" x14ac:dyDescent="0.35">
      <c r="A102" s="14">
        <v>39142</v>
      </c>
      <c r="B102">
        <v>70864780</v>
      </c>
      <c r="C102">
        <v>86798866</v>
      </c>
    </row>
    <row r="103" spans="1:3" x14ac:dyDescent="0.35">
      <c r="A103" s="15">
        <v>2007</v>
      </c>
      <c r="B103">
        <v>70864780</v>
      </c>
      <c r="C103">
        <v>86798866</v>
      </c>
    </row>
    <row r="104" spans="1:3" x14ac:dyDescent="0.35">
      <c r="A104" s="14">
        <v>39173</v>
      </c>
      <c r="B104">
        <v>68235568</v>
      </c>
      <c r="C104">
        <v>84450090</v>
      </c>
    </row>
    <row r="105" spans="1:3" x14ac:dyDescent="0.35">
      <c r="A105" s="15">
        <v>2007</v>
      </c>
      <c r="B105">
        <v>68235568</v>
      </c>
      <c r="C105">
        <v>84450090</v>
      </c>
    </row>
    <row r="106" spans="1:3" x14ac:dyDescent="0.35">
      <c r="A106" s="14">
        <v>39203</v>
      </c>
      <c r="B106">
        <v>70373594</v>
      </c>
      <c r="C106">
        <v>87144798</v>
      </c>
    </row>
    <row r="107" spans="1:3" x14ac:dyDescent="0.35">
      <c r="A107" s="15">
        <v>2007</v>
      </c>
      <c r="B107">
        <v>70373594</v>
      </c>
      <c r="C107">
        <v>87144798</v>
      </c>
    </row>
    <row r="108" spans="1:3" x14ac:dyDescent="0.35">
      <c r="A108" s="14">
        <v>39234</v>
      </c>
      <c r="B108">
        <v>75344370</v>
      </c>
      <c r="C108">
        <v>87916781</v>
      </c>
    </row>
    <row r="109" spans="1:3" x14ac:dyDescent="0.35">
      <c r="A109" s="15">
        <v>2007</v>
      </c>
      <c r="B109">
        <v>75344370</v>
      </c>
      <c r="C109">
        <v>87916781</v>
      </c>
    </row>
    <row r="110" spans="1:3" x14ac:dyDescent="0.35">
      <c r="A110" s="14">
        <v>39264</v>
      </c>
      <c r="B110">
        <v>79282259</v>
      </c>
      <c r="C110">
        <v>92191098</v>
      </c>
    </row>
    <row r="111" spans="1:3" x14ac:dyDescent="0.35">
      <c r="A111" s="15">
        <v>2007</v>
      </c>
      <c r="B111">
        <v>79282259</v>
      </c>
      <c r="C111">
        <v>92191098</v>
      </c>
    </row>
    <row r="112" spans="1:3" x14ac:dyDescent="0.35">
      <c r="A112" s="14">
        <v>39295</v>
      </c>
      <c r="B112">
        <v>77743296</v>
      </c>
      <c r="C112">
        <v>92081881</v>
      </c>
    </row>
    <row r="113" spans="1:3" x14ac:dyDescent="0.35">
      <c r="A113" s="15">
        <v>2007</v>
      </c>
      <c r="B113">
        <v>77743296</v>
      </c>
      <c r="C113">
        <v>92081881</v>
      </c>
    </row>
    <row r="114" spans="1:3" x14ac:dyDescent="0.35">
      <c r="A114" s="14">
        <v>39326</v>
      </c>
      <c r="B114">
        <v>64235122</v>
      </c>
      <c r="C114">
        <v>83679510</v>
      </c>
    </row>
    <row r="115" spans="1:3" x14ac:dyDescent="0.35">
      <c r="A115" s="15">
        <v>2007</v>
      </c>
      <c r="B115">
        <v>64235122</v>
      </c>
      <c r="C115">
        <v>83679510</v>
      </c>
    </row>
    <row r="116" spans="1:3" x14ac:dyDescent="0.35">
      <c r="A116" s="14">
        <v>39356</v>
      </c>
      <c r="B116">
        <v>67831299</v>
      </c>
      <c r="C116">
        <v>86211346</v>
      </c>
    </row>
    <row r="117" spans="1:3" x14ac:dyDescent="0.35">
      <c r="A117" s="15">
        <v>2007</v>
      </c>
      <c r="B117">
        <v>67831299</v>
      </c>
      <c r="C117">
        <v>86211346</v>
      </c>
    </row>
    <row r="118" spans="1:3" x14ac:dyDescent="0.35">
      <c r="A118" s="14">
        <v>39387</v>
      </c>
      <c r="B118">
        <v>64764800</v>
      </c>
      <c r="C118">
        <v>83223395</v>
      </c>
    </row>
    <row r="119" spans="1:3" x14ac:dyDescent="0.35">
      <c r="A119" s="15">
        <v>2007</v>
      </c>
      <c r="B119">
        <v>64764800</v>
      </c>
      <c r="C119">
        <v>83223395</v>
      </c>
    </row>
    <row r="120" spans="1:3" x14ac:dyDescent="0.35">
      <c r="A120" s="14">
        <v>39417</v>
      </c>
      <c r="B120">
        <v>66192270</v>
      </c>
      <c r="C120">
        <v>86662629</v>
      </c>
    </row>
    <row r="121" spans="1:3" x14ac:dyDescent="0.35">
      <c r="A121" s="15">
        <v>2007</v>
      </c>
      <c r="B121">
        <v>66192270</v>
      </c>
      <c r="C121">
        <v>86662629</v>
      </c>
    </row>
    <row r="122" spans="1:3" x14ac:dyDescent="0.35">
      <c r="A122" s="14">
        <v>39448</v>
      </c>
      <c r="B122">
        <v>62915780</v>
      </c>
      <c r="C122">
        <v>85109847</v>
      </c>
    </row>
    <row r="123" spans="1:3" x14ac:dyDescent="0.35">
      <c r="A123" s="15">
        <v>2008</v>
      </c>
      <c r="B123">
        <v>62915780</v>
      </c>
      <c r="C123">
        <v>85109847</v>
      </c>
    </row>
    <row r="124" spans="1:3" x14ac:dyDescent="0.35">
      <c r="A124" s="14">
        <v>39479</v>
      </c>
      <c r="B124">
        <v>60032096</v>
      </c>
      <c r="C124">
        <v>80002688</v>
      </c>
    </row>
    <row r="125" spans="1:3" x14ac:dyDescent="0.35">
      <c r="A125" s="15">
        <v>2008</v>
      </c>
      <c r="B125">
        <v>60032096</v>
      </c>
      <c r="C125">
        <v>80002688</v>
      </c>
    </row>
    <row r="126" spans="1:3" x14ac:dyDescent="0.35">
      <c r="A126" s="14">
        <v>39508</v>
      </c>
      <c r="B126">
        <v>72835047</v>
      </c>
      <c r="C126">
        <v>88544457</v>
      </c>
    </row>
    <row r="127" spans="1:3" x14ac:dyDescent="0.35">
      <c r="A127" s="15">
        <v>2008</v>
      </c>
      <c r="B127">
        <v>72835047</v>
      </c>
      <c r="C127">
        <v>88544457</v>
      </c>
    </row>
    <row r="128" spans="1:3" x14ac:dyDescent="0.35">
      <c r="A128" s="14">
        <v>39539</v>
      </c>
      <c r="B128">
        <v>67427762</v>
      </c>
      <c r="C128">
        <v>85041112</v>
      </c>
    </row>
    <row r="129" spans="1:3" x14ac:dyDescent="0.35">
      <c r="A129" s="15">
        <v>2008</v>
      </c>
      <c r="B129">
        <v>67427762</v>
      </c>
      <c r="C129">
        <v>85041112</v>
      </c>
    </row>
    <row r="130" spans="1:3" x14ac:dyDescent="0.35">
      <c r="A130" s="14">
        <v>39569</v>
      </c>
      <c r="B130">
        <v>71231943</v>
      </c>
      <c r="C130">
        <v>88014616</v>
      </c>
    </row>
    <row r="131" spans="1:3" x14ac:dyDescent="0.35">
      <c r="A131" s="15">
        <v>2008</v>
      </c>
      <c r="B131">
        <v>71231943</v>
      </c>
      <c r="C131">
        <v>88014616</v>
      </c>
    </row>
    <row r="132" spans="1:3" x14ac:dyDescent="0.35">
      <c r="A132" s="14">
        <v>39600</v>
      </c>
      <c r="B132">
        <v>74728358</v>
      </c>
      <c r="C132">
        <v>89087301</v>
      </c>
    </row>
    <row r="133" spans="1:3" x14ac:dyDescent="0.35">
      <c r="A133" s="15">
        <v>2008</v>
      </c>
      <c r="B133">
        <v>74728358</v>
      </c>
      <c r="C133">
        <v>89087301</v>
      </c>
    </row>
    <row r="134" spans="1:3" x14ac:dyDescent="0.35">
      <c r="A134" s="14">
        <v>39630</v>
      </c>
      <c r="B134">
        <v>78177305</v>
      </c>
      <c r="C134">
        <v>92997950</v>
      </c>
    </row>
    <row r="135" spans="1:3" x14ac:dyDescent="0.35">
      <c r="A135" s="15">
        <v>2008</v>
      </c>
      <c r="B135">
        <v>78177305</v>
      </c>
      <c r="C135">
        <v>92997950</v>
      </c>
    </row>
    <row r="136" spans="1:3" x14ac:dyDescent="0.35">
      <c r="A136" s="14">
        <v>39661</v>
      </c>
      <c r="B136">
        <v>75805618</v>
      </c>
      <c r="C136">
        <v>91049571</v>
      </c>
    </row>
    <row r="137" spans="1:3" x14ac:dyDescent="0.35">
      <c r="A137" s="15">
        <v>2008</v>
      </c>
      <c r="B137">
        <v>75805618</v>
      </c>
      <c r="C137">
        <v>91049571</v>
      </c>
    </row>
    <row r="138" spans="1:3" x14ac:dyDescent="0.35">
      <c r="A138" s="14">
        <v>39692</v>
      </c>
      <c r="B138">
        <v>59753028</v>
      </c>
      <c r="C138">
        <v>77962230</v>
      </c>
    </row>
    <row r="139" spans="1:3" x14ac:dyDescent="0.35">
      <c r="A139" s="15">
        <v>2008</v>
      </c>
      <c r="B139">
        <v>59753028</v>
      </c>
      <c r="C139">
        <v>77962230</v>
      </c>
    </row>
    <row r="140" spans="1:3" x14ac:dyDescent="0.35">
      <c r="A140" s="14">
        <v>39722</v>
      </c>
      <c r="B140">
        <v>63420648</v>
      </c>
      <c r="C140">
        <v>80104304</v>
      </c>
    </row>
    <row r="141" spans="1:3" x14ac:dyDescent="0.35">
      <c r="A141" s="15">
        <v>2008</v>
      </c>
      <c r="B141">
        <v>63420648</v>
      </c>
      <c r="C141">
        <v>80104304</v>
      </c>
    </row>
    <row r="142" spans="1:3" x14ac:dyDescent="0.35">
      <c r="A142" s="14">
        <v>39753</v>
      </c>
      <c r="B142">
        <v>57131088</v>
      </c>
      <c r="C142">
        <v>75748306</v>
      </c>
    </row>
    <row r="143" spans="1:3" x14ac:dyDescent="0.35">
      <c r="A143" s="15">
        <v>2008</v>
      </c>
      <c r="B143">
        <v>57131088</v>
      </c>
      <c r="C143">
        <v>75748306</v>
      </c>
    </row>
    <row r="144" spans="1:3" x14ac:dyDescent="0.35">
      <c r="A144" s="14">
        <v>39783</v>
      </c>
      <c r="B144">
        <v>62102823</v>
      </c>
      <c r="C144">
        <v>79134193</v>
      </c>
    </row>
    <row r="145" spans="1:3" x14ac:dyDescent="0.35">
      <c r="A145" s="15">
        <v>2008</v>
      </c>
      <c r="B145">
        <v>62102823</v>
      </c>
      <c r="C145">
        <v>79134193</v>
      </c>
    </row>
    <row r="146" spans="1:3" x14ac:dyDescent="0.35">
      <c r="A146" s="14">
        <v>39814</v>
      </c>
      <c r="B146">
        <v>56828341</v>
      </c>
      <c r="C146">
        <v>77942808</v>
      </c>
    </row>
    <row r="147" spans="1:3" x14ac:dyDescent="0.35">
      <c r="A147" s="15">
        <v>2009</v>
      </c>
      <c r="B147">
        <v>56828341</v>
      </c>
      <c r="C147">
        <v>77942808</v>
      </c>
    </row>
    <row r="148" spans="1:3" x14ac:dyDescent="0.35">
      <c r="A148" s="14">
        <v>39845</v>
      </c>
      <c r="B148">
        <v>52248007</v>
      </c>
      <c r="C148">
        <v>71264906</v>
      </c>
    </row>
    <row r="149" spans="1:3" x14ac:dyDescent="0.35">
      <c r="A149" s="15">
        <v>2009</v>
      </c>
      <c r="B149">
        <v>52248007</v>
      </c>
      <c r="C149">
        <v>71264906</v>
      </c>
    </row>
    <row r="150" spans="1:3" x14ac:dyDescent="0.35">
      <c r="A150" s="14">
        <v>39873</v>
      </c>
      <c r="B150">
        <v>64646403</v>
      </c>
      <c r="C150">
        <v>81445969</v>
      </c>
    </row>
    <row r="151" spans="1:3" x14ac:dyDescent="0.35">
      <c r="A151" s="15">
        <v>2009</v>
      </c>
      <c r="B151">
        <v>64646403</v>
      </c>
      <c r="C151">
        <v>81445969</v>
      </c>
    </row>
    <row r="152" spans="1:3" x14ac:dyDescent="0.35">
      <c r="A152" s="14">
        <v>39904</v>
      </c>
      <c r="B152">
        <v>63869329</v>
      </c>
      <c r="C152">
        <v>79197800</v>
      </c>
    </row>
    <row r="153" spans="1:3" x14ac:dyDescent="0.35">
      <c r="A153" s="15">
        <v>2009</v>
      </c>
      <c r="B153">
        <v>63869329</v>
      </c>
      <c r="C153">
        <v>79197800</v>
      </c>
    </row>
    <row r="154" spans="1:3" x14ac:dyDescent="0.35">
      <c r="A154" s="14">
        <v>39934</v>
      </c>
      <c r="B154">
        <v>64525671</v>
      </c>
      <c r="C154">
        <v>80911862</v>
      </c>
    </row>
    <row r="155" spans="1:3" x14ac:dyDescent="0.35">
      <c r="A155" s="15">
        <v>2009</v>
      </c>
      <c r="B155">
        <v>64525671</v>
      </c>
      <c r="C155">
        <v>80911862</v>
      </c>
    </row>
    <row r="156" spans="1:3" x14ac:dyDescent="0.35">
      <c r="A156" s="14">
        <v>39965</v>
      </c>
      <c r="B156">
        <v>70075046</v>
      </c>
      <c r="C156">
        <v>83130851</v>
      </c>
    </row>
    <row r="157" spans="1:3" x14ac:dyDescent="0.35">
      <c r="A157" s="15">
        <v>2009</v>
      </c>
      <c r="B157">
        <v>70075046</v>
      </c>
      <c r="C157">
        <v>83130851</v>
      </c>
    </row>
    <row r="158" spans="1:3" x14ac:dyDescent="0.35">
      <c r="A158" s="14">
        <v>39995</v>
      </c>
      <c r="B158">
        <v>75673991</v>
      </c>
      <c r="C158">
        <v>87522254</v>
      </c>
    </row>
    <row r="159" spans="1:3" x14ac:dyDescent="0.35">
      <c r="A159" s="15">
        <v>2009</v>
      </c>
      <c r="B159">
        <v>75673991</v>
      </c>
      <c r="C159">
        <v>87522254</v>
      </c>
    </row>
    <row r="160" spans="1:3" x14ac:dyDescent="0.35">
      <c r="A160" s="14">
        <v>40026</v>
      </c>
      <c r="B160">
        <v>73087008</v>
      </c>
      <c r="C160">
        <v>86024512</v>
      </c>
    </row>
    <row r="161" spans="1:3" x14ac:dyDescent="0.35">
      <c r="A161" s="15">
        <v>2009</v>
      </c>
      <c r="B161">
        <v>73087008</v>
      </c>
      <c r="C161">
        <v>86024512</v>
      </c>
    </row>
    <row r="162" spans="1:3" x14ac:dyDescent="0.35">
      <c r="A162" s="14">
        <v>40057</v>
      </c>
      <c r="B162">
        <v>60057023</v>
      </c>
      <c r="C162">
        <v>75277306</v>
      </c>
    </row>
    <row r="163" spans="1:3" x14ac:dyDescent="0.35">
      <c r="A163" s="15">
        <v>2009</v>
      </c>
      <c r="B163">
        <v>60057023</v>
      </c>
      <c r="C163">
        <v>75277306</v>
      </c>
    </row>
    <row r="164" spans="1:3" x14ac:dyDescent="0.35">
      <c r="A164" s="14">
        <v>40087</v>
      </c>
      <c r="B164">
        <v>62834599</v>
      </c>
      <c r="C164">
        <v>76469591</v>
      </c>
    </row>
    <row r="165" spans="1:3" x14ac:dyDescent="0.35">
      <c r="A165" s="15">
        <v>2009</v>
      </c>
      <c r="B165">
        <v>62834599</v>
      </c>
      <c r="C165">
        <v>76469591</v>
      </c>
    </row>
    <row r="166" spans="1:3" x14ac:dyDescent="0.35">
      <c r="A166" s="14">
        <v>40118</v>
      </c>
      <c r="B166">
        <v>57660077</v>
      </c>
      <c r="C166">
        <v>73097634</v>
      </c>
    </row>
    <row r="167" spans="1:3" x14ac:dyDescent="0.35">
      <c r="A167" s="15">
        <v>2009</v>
      </c>
      <c r="B167">
        <v>57660077</v>
      </c>
      <c r="C167">
        <v>73097634</v>
      </c>
    </row>
    <row r="168" spans="1:3" x14ac:dyDescent="0.35">
      <c r="A168" s="14">
        <v>40148</v>
      </c>
      <c r="B168">
        <v>61825679</v>
      </c>
      <c r="C168">
        <v>76956918</v>
      </c>
    </row>
    <row r="169" spans="1:3" x14ac:dyDescent="0.35">
      <c r="A169" s="15">
        <v>2009</v>
      </c>
      <c r="B169">
        <v>61825679</v>
      </c>
      <c r="C169">
        <v>76956918</v>
      </c>
    </row>
    <row r="170" spans="1:3" x14ac:dyDescent="0.35">
      <c r="A170" s="14">
        <v>40179</v>
      </c>
      <c r="B170">
        <v>58142556</v>
      </c>
      <c r="C170">
        <v>76884080</v>
      </c>
    </row>
    <row r="171" spans="1:3" x14ac:dyDescent="0.35">
      <c r="A171" s="15">
        <v>2010</v>
      </c>
      <c r="B171">
        <v>58142556</v>
      </c>
      <c r="C171">
        <v>76884080</v>
      </c>
    </row>
    <row r="172" spans="1:3" x14ac:dyDescent="0.35">
      <c r="A172" s="14">
        <v>40210</v>
      </c>
      <c r="B172">
        <v>51971540</v>
      </c>
      <c r="C172">
        <v>67971333</v>
      </c>
    </row>
    <row r="173" spans="1:3" x14ac:dyDescent="0.35">
      <c r="A173" s="15">
        <v>2010</v>
      </c>
      <c r="B173">
        <v>51971540</v>
      </c>
      <c r="C173">
        <v>67971333</v>
      </c>
    </row>
    <row r="174" spans="1:3" x14ac:dyDescent="0.35">
      <c r="A174" s="14">
        <v>40238</v>
      </c>
      <c r="B174">
        <v>66766075</v>
      </c>
      <c r="C174">
        <v>80766370</v>
      </c>
    </row>
    <row r="175" spans="1:3" x14ac:dyDescent="0.35">
      <c r="A175" s="15">
        <v>2010</v>
      </c>
      <c r="B175">
        <v>66766075</v>
      </c>
      <c r="C175">
        <v>80766370</v>
      </c>
    </row>
    <row r="176" spans="1:3" x14ac:dyDescent="0.35">
      <c r="A176" s="14">
        <v>40269</v>
      </c>
      <c r="B176">
        <v>63597189</v>
      </c>
      <c r="C176">
        <v>77872690</v>
      </c>
    </row>
    <row r="177" spans="1:3" x14ac:dyDescent="0.35">
      <c r="A177" s="15">
        <v>2010</v>
      </c>
      <c r="B177">
        <v>63597189</v>
      </c>
      <c r="C177">
        <v>77872690</v>
      </c>
    </row>
    <row r="178" spans="1:3" x14ac:dyDescent="0.35">
      <c r="A178" s="14">
        <v>40299</v>
      </c>
      <c r="B178">
        <v>67496398</v>
      </c>
      <c r="C178">
        <v>81977639</v>
      </c>
    </row>
    <row r="179" spans="1:3" x14ac:dyDescent="0.35">
      <c r="A179" s="15">
        <v>2010</v>
      </c>
      <c r="B179">
        <v>67496398</v>
      </c>
      <c r="C179">
        <v>81977639</v>
      </c>
    </row>
    <row r="180" spans="1:3" x14ac:dyDescent="0.35">
      <c r="A180" s="14">
        <v>40330</v>
      </c>
      <c r="B180">
        <v>73105121</v>
      </c>
      <c r="C180">
        <v>84787121</v>
      </c>
    </row>
    <row r="181" spans="1:3" x14ac:dyDescent="0.35">
      <c r="A181" s="15">
        <v>2010</v>
      </c>
      <c r="B181">
        <v>73105121</v>
      </c>
      <c r="C181">
        <v>84787121</v>
      </c>
    </row>
    <row r="182" spans="1:3" x14ac:dyDescent="0.35">
      <c r="A182" s="14">
        <v>40360</v>
      </c>
      <c r="B182">
        <v>77683559</v>
      </c>
      <c r="C182">
        <v>89416858</v>
      </c>
    </row>
    <row r="183" spans="1:3" x14ac:dyDescent="0.35">
      <c r="A183" s="15">
        <v>2010</v>
      </c>
      <c r="B183">
        <v>77683559</v>
      </c>
      <c r="C183">
        <v>89416858</v>
      </c>
    </row>
    <row r="184" spans="1:3" x14ac:dyDescent="0.35">
      <c r="A184" s="14">
        <v>40391</v>
      </c>
      <c r="B184">
        <v>75215344</v>
      </c>
      <c r="C184">
        <v>88129624</v>
      </c>
    </row>
    <row r="185" spans="1:3" x14ac:dyDescent="0.35">
      <c r="A185" s="15">
        <v>2010</v>
      </c>
      <c r="B185">
        <v>75215344</v>
      </c>
      <c r="C185">
        <v>88129624</v>
      </c>
    </row>
    <row r="186" spans="1:3" x14ac:dyDescent="0.35">
      <c r="A186" s="14">
        <v>40422</v>
      </c>
      <c r="B186">
        <v>64105775</v>
      </c>
      <c r="C186">
        <v>79112164</v>
      </c>
    </row>
    <row r="187" spans="1:3" x14ac:dyDescent="0.35">
      <c r="A187" s="15">
        <v>2010</v>
      </c>
      <c r="B187">
        <v>64105775</v>
      </c>
      <c r="C187">
        <v>79112164</v>
      </c>
    </row>
    <row r="188" spans="1:3" x14ac:dyDescent="0.35">
      <c r="A188" s="14">
        <v>40452</v>
      </c>
      <c r="B188">
        <v>67717592</v>
      </c>
      <c r="C188">
        <v>81496108</v>
      </c>
    </row>
    <row r="189" spans="1:3" x14ac:dyDescent="0.35">
      <c r="A189" s="15">
        <v>2010</v>
      </c>
      <c r="B189">
        <v>67717592</v>
      </c>
      <c r="C189">
        <v>81496108</v>
      </c>
    </row>
    <row r="190" spans="1:3" x14ac:dyDescent="0.35">
      <c r="A190" s="14">
        <v>40483</v>
      </c>
      <c r="B190">
        <v>61982017</v>
      </c>
      <c r="C190">
        <v>77096223</v>
      </c>
    </row>
    <row r="191" spans="1:3" x14ac:dyDescent="0.35">
      <c r="A191" s="15">
        <v>2010</v>
      </c>
      <c r="B191">
        <v>61982017</v>
      </c>
      <c r="C191">
        <v>77096223</v>
      </c>
    </row>
    <row r="192" spans="1:3" x14ac:dyDescent="0.35">
      <c r="A192" s="14">
        <v>40513</v>
      </c>
      <c r="B192">
        <v>64425278</v>
      </c>
      <c r="C192">
        <v>79800532</v>
      </c>
    </row>
    <row r="193" spans="1:3" x14ac:dyDescent="0.35">
      <c r="A193" s="15">
        <v>2010</v>
      </c>
      <c r="B193">
        <v>64425278</v>
      </c>
      <c r="C193">
        <v>79800532</v>
      </c>
    </row>
    <row r="194" spans="1:3" x14ac:dyDescent="0.35">
      <c r="A194" s="14">
        <v>40544</v>
      </c>
      <c r="B194">
        <v>60201146</v>
      </c>
      <c r="C194">
        <v>78681007</v>
      </c>
    </row>
    <row r="195" spans="1:3" x14ac:dyDescent="0.35">
      <c r="A195" s="15">
        <v>2011</v>
      </c>
      <c r="B195">
        <v>60201146</v>
      </c>
      <c r="C195">
        <v>78681007</v>
      </c>
    </row>
    <row r="196" spans="1:3" x14ac:dyDescent="0.35">
      <c r="A196" s="14">
        <v>40575</v>
      </c>
      <c r="B196">
        <v>54027258</v>
      </c>
      <c r="C196">
        <v>71298667</v>
      </c>
    </row>
    <row r="197" spans="1:3" x14ac:dyDescent="0.35">
      <c r="A197" s="15">
        <v>2011</v>
      </c>
      <c r="B197">
        <v>54027258</v>
      </c>
      <c r="C197">
        <v>71298667</v>
      </c>
    </row>
    <row r="198" spans="1:3" x14ac:dyDescent="0.35">
      <c r="A198" s="14">
        <v>40603</v>
      </c>
      <c r="B198">
        <v>68681228</v>
      </c>
      <c r="C198">
        <v>84953737</v>
      </c>
    </row>
    <row r="199" spans="1:3" x14ac:dyDescent="0.35">
      <c r="A199" s="15">
        <v>2011</v>
      </c>
      <c r="B199">
        <v>68681228</v>
      </c>
      <c r="C199">
        <v>84953737</v>
      </c>
    </row>
    <row r="200" spans="1:3" x14ac:dyDescent="0.35">
      <c r="A200" s="14">
        <v>40634</v>
      </c>
      <c r="B200">
        <v>66336076</v>
      </c>
      <c r="C200">
        <v>82098097</v>
      </c>
    </row>
    <row r="201" spans="1:3" x14ac:dyDescent="0.35">
      <c r="A201" s="15">
        <v>2011</v>
      </c>
      <c r="B201">
        <v>66336076</v>
      </c>
      <c r="C201">
        <v>82098097</v>
      </c>
    </row>
    <row r="202" spans="1:3" x14ac:dyDescent="0.35">
      <c r="A202" s="14">
        <v>40664</v>
      </c>
      <c r="B202">
        <v>70339494</v>
      </c>
      <c r="C202">
        <v>84100975</v>
      </c>
    </row>
    <row r="203" spans="1:3" x14ac:dyDescent="0.35">
      <c r="A203" s="15">
        <v>2011</v>
      </c>
      <c r="B203">
        <v>70339494</v>
      </c>
      <c r="C203">
        <v>84100975</v>
      </c>
    </row>
    <row r="204" spans="1:3" x14ac:dyDescent="0.35">
      <c r="A204" s="14">
        <v>40695</v>
      </c>
      <c r="B204">
        <v>74649026</v>
      </c>
      <c r="C204">
        <v>87180439</v>
      </c>
    </row>
    <row r="205" spans="1:3" x14ac:dyDescent="0.35">
      <c r="A205" s="15">
        <v>2011</v>
      </c>
      <c r="B205">
        <v>74649026</v>
      </c>
      <c r="C205">
        <v>87180439</v>
      </c>
    </row>
    <row r="206" spans="1:3" x14ac:dyDescent="0.35">
      <c r="A206" s="14">
        <v>40725</v>
      </c>
      <c r="B206">
        <v>79874404</v>
      </c>
      <c r="C206">
        <v>91876583</v>
      </c>
    </row>
    <row r="207" spans="1:3" x14ac:dyDescent="0.35">
      <c r="A207" s="15">
        <v>2011</v>
      </c>
      <c r="B207">
        <v>79874404</v>
      </c>
      <c r="C207">
        <v>91876583</v>
      </c>
    </row>
    <row r="208" spans="1:3" x14ac:dyDescent="0.35">
      <c r="A208" s="14">
        <v>40756</v>
      </c>
      <c r="B208">
        <v>75702739</v>
      </c>
      <c r="C208">
        <v>88427467</v>
      </c>
    </row>
    <row r="209" spans="1:3" x14ac:dyDescent="0.35">
      <c r="A209" s="15">
        <v>2011</v>
      </c>
      <c r="B209">
        <v>75702739</v>
      </c>
      <c r="C209">
        <v>88427467</v>
      </c>
    </row>
    <row r="210" spans="1:3" x14ac:dyDescent="0.35">
      <c r="A210" s="14">
        <v>40787</v>
      </c>
      <c r="B210">
        <v>65068612</v>
      </c>
      <c r="C210">
        <v>79426318</v>
      </c>
    </row>
    <row r="211" spans="1:3" x14ac:dyDescent="0.35">
      <c r="A211" s="15">
        <v>2011</v>
      </c>
      <c r="B211">
        <v>65068612</v>
      </c>
      <c r="C211">
        <v>79426318</v>
      </c>
    </row>
    <row r="212" spans="1:3" x14ac:dyDescent="0.35">
      <c r="A212" s="14">
        <v>40817</v>
      </c>
      <c r="B212">
        <v>66866065</v>
      </c>
      <c r="C212">
        <v>80960473</v>
      </c>
    </row>
    <row r="213" spans="1:3" x14ac:dyDescent="0.35">
      <c r="A213" s="15">
        <v>2011</v>
      </c>
      <c r="B213">
        <v>66866065</v>
      </c>
      <c r="C213">
        <v>80960473</v>
      </c>
    </row>
    <row r="214" spans="1:3" x14ac:dyDescent="0.35">
      <c r="A214" s="14">
        <v>40848</v>
      </c>
      <c r="B214">
        <v>62105702</v>
      </c>
      <c r="C214">
        <v>75739421</v>
      </c>
    </row>
    <row r="215" spans="1:3" x14ac:dyDescent="0.35">
      <c r="A215" s="15">
        <v>2011</v>
      </c>
      <c r="B215">
        <v>62105702</v>
      </c>
      <c r="C215">
        <v>75739421</v>
      </c>
    </row>
    <row r="216" spans="1:3" x14ac:dyDescent="0.35">
      <c r="A216" s="14">
        <v>40878</v>
      </c>
      <c r="B216">
        <v>65013051</v>
      </c>
      <c r="C216">
        <v>80517810</v>
      </c>
    </row>
    <row r="217" spans="1:3" x14ac:dyDescent="0.35">
      <c r="A217" s="15">
        <v>2011</v>
      </c>
      <c r="B217">
        <v>65013051</v>
      </c>
      <c r="C217">
        <v>80517810</v>
      </c>
    </row>
    <row r="218" spans="1:3" x14ac:dyDescent="0.35">
      <c r="A218" s="14">
        <v>40909</v>
      </c>
      <c r="B218">
        <v>60588901</v>
      </c>
      <c r="C218">
        <v>78072706</v>
      </c>
    </row>
    <row r="219" spans="1:3" x14ac:dyDescent="0.35">
      <c r="A219" s="15">
        <v>2012</v>
      </c>
      <c r="B219">
        <v>60588901</v>
      </c>
      <c r="C219">
        <v>78072706</v>
      </c>
    </row>
    <row r="220" spans="1:3" x14ac:dyDescent="0.35">
      <c r="A220" s="14">
        <v>40940</v>
      </c>
      <c r="B220">
        <v>57023629</v>
      </c>
      <c r="C220">
        <v>74421328</v>
      </c>
    </row>
    <row r="221" spans="1:3" x14ac:dyDescent="0.35">
      <c r="A221" s="15">
        <v>2012</v>
      </c>
      <c r="B221">
        <v>57023629</v>
      </c>
      <c r="C221">
        <v>74421328</v>
      </c>
    </row>
    <row r="222" spans="1:3" x14ac:dyDescent="0.35">
      <c r="A222" s="14">
        <v>40969</v>
      </c>
      <c r="B222">
        <v>70332653</v>
      </c>
      <c r="C222">
        <v>84672810</v>
      </c>
    </row>
    <row r="223" spans="1:3" x14ac:dyDescent="0.35">
      <c r="A223" s="15">
        <v>2012</v>
      </c>
      <c r="B223">
        <v>70332653</v>
      </c>
      <c r="C223">
        <v>84672810</v>
      </c>
    </row>
    <row r="224" spans="1:3" x14ac:dyDescent="0.35">
      <c r="A224" s="14">
        <v>41000</v>
      </c>
      <c r="B224">
        <v>67360814</v>
      </c>
      <c r="C224">
        <v>81551361</v>
      </c>
    </row>
    <row r="225" spans="1:3" x14ac:dyDescent="0.35">
      <c r="A225" s="15">
        <v>2012</v>
      </c>
      <c r="B225">
        <v>67360814</v>
      </c>
      <c r="C225">
        <v>81551361</v>
      </c>
    </row>
    <row r="226" spans="1:3" x14ac:dyDescent="0.35">
      <c r="A226" s="14">
        <v>41030</v>
      </c>
      <c r="B226">
        <v>70700468</v>
      </c>
      <c r="C226">
        <v>84589741</v>
      </c>
    </row>
    <row r="227" spans="1:3" x14ac:dyDescent="0.35">
      <c r="A227" s="15">
        <v>2012</v>
      </c>
      <c r="B227">
        <v>70700468</v>
      </c>
      <c r="C227">
        <v>84589741</v>
      </c>
    </row>
    <row r="228" spans="1:3" x14ac:dyDescent="0.35">
      <c r="A228" s="14">
        <v>41061</v>
      </c>
      <c r="B228">
        <v>75547726</v>
      </c>
      <c r="C228">
        <v>87248539</v>
      </c>
    </row>
    <row r="229" spans="1:3" x14ac:dyDescent="0.35">
      <c r="A229" s="15">
        <v>2012</v>
      </c>
      <c r="B229">
        <v>75547726</v>
      </c>
      <c r="C229">
        <v>87248539</v>
      </c>
    </row>
    <row r="230" spans="1:3" x14ac:dyDescent="0.35">
      <c r="A230" s="14">
        <v>41091</v>
      </c>
      <c r="B230">
        <v>79173602</v>
      </c>
      <c r="C230">
        <v>91337965</v>
      </c>
    </row>
    <row r="231" spans="1:3" x14ac:dyDescent="0.35">
      <c r="A231" s="15">
        <v>2012</v>
      </c>
      <c r="B231">
        <v>79173602</v>
      </c>
      <c r="C231">
        <v>91337965</v>
      </c>
    </row>
    <row r="232" spans="1:3" x14ac:dyDescent="0.35">
      <c r="A232" s="14">
        <v>41122</v>
      </c>
      <c r="B232">
        <v>77245683</v>
      </c>
      <c r="C232">
        <v>89253052</v>
      </c>
    </row>
    <row r="233" spans="1:3" x14ac:dyDescent="0.35">
      <c r="A233" s="15">
        <v>2012</v>
      </c>
      <c r="B233">
        <v>77245683</v>
      </c>
      <c r="C233">
        <v>89253052</v>
      </c>
    </row>
    <row r="234" spans="1:3" x14ac:dyDescent="0.35">
      <c r="A234" s="14">
        <v>41153</v>
      </c>
      <c r="B234">
        <v>64792261</v>
      </c>
      <c r="C234">
        <v>79383668</v>
      </c>
    </row>
    <row r="235" spans="1:3" x14ac:dyDescent="0.35">
      <c r="A235" s="15">
        <v>2012</v>
      </c>
      <c r="B235">
        <v>64792261</v>
      </c>
      <c r="C235">
        <v>79383668</v>
      </c>
    </row>
    <row r="236" spans="1:3" x14ac:dyDescent="0.35">
      <c r="A236" s="14">
        <v>41183</v>
      </c>
      <c r="B236">
        <v>66512697</v>
      </c>
      <c r="C236">
        <v>79700942</v>
      </c>
    </row>
    <row r="237" spans="1:3" x14ac:dyDescent="0.35">
      <c r="A237" s="15">
        <v>2012</v>
      </c>
      <c r="B237">
        <v>66512697</v>
      </c>
      <c r="C237">
        <v>79700942</v>
      </c>
    </row>
    <row r="238" spans="1:3" x14ac:dyDescent="0.35">
      <c r="A238" s="14">
        <v>41214</v>
      </c>
      <c r="B238">
        <v>62923447</v>
      </c>
      <c r="C238">
        <v>76850301</v>
      </c>
    </row>
    <row r="239" spans="1:3" x14ac:dyDescent="0.35">
      <c r="A239" s="15">
        <v>2012</v>
      </c>
      <c r="B239">
        <v>62923447</v>
      </c>
      <c r="C239">
        <v>76850301</v>
      </c>
    </row>
    <row r="240" spans="1:3" x14ac:dyDescent="0.35">
      <c r="A240" s="14">
        <v>41244</v>
      </c>
      <c r="B240">
        <v>65425803</v>
      </c>
      <c r="C240">
        <v>80338186</v>
      </c>
    </row>
    <row r="241" spans="1:3" x14ac:dyDescent="0.35">
      <c r="A241" s="15">
        <v>2012</v>
      </c>
      <c r="B241">
        <v>65425803</v>
      </c>
      <c r="C241">
        <v>80338186</v>
      </c>
    </row>
    <row r="242" spans="1:3" x14ac:dyDescent="0.35">
      <c r="A242" s="14">
        <v>41275</v>
      </c>
      <c r="B242">
        <v>61943838</v>
      </c>
      <c r="C242">
        <v>78544812</v>
      </c>
    </row>
    <row r="243" spans="1:3" x14ac:dyDescent="0.35">
      <c r="A243" s="15">
        <v>2013</v>
      </c>
      <c r="B243">
        <v>61943838</v>
      </c>
      <c r="C243">
        <v>78544812</v>
      </c>
    </row>
    <row r="244" spans="1:3" x14ac:dyDescent="0.35">
      <c r="A244" s="14">
        <v>41306</v>
      </c>
      <c r="B244">
        <v>57086904</v>
      </c>
      <c r="C244">
        <v>72098209</v>
      </c>
    </row>
    <row r="245" spans="1:3" x14ac:dyDescent="0.35">
      <c r="A245" s="15">
        <v>2013</v>
      </c>
      <c r="B245">
        <v>57086904</v>
      </c>
      <c r="C245">
        <v>72098209</v>
      </c>
    </row>
    <row r="246" spans="1:3" x14ac:dyDescent="0.35">
      <c r="A246" s="14">
        <v>41334</v>
      </c>
      <c r="B246">
        <v>71677898</v>
      </c>
      <c r="C246">
        <v>85044451</v>
      </c>
    </row>
    <row r="247" spans="1:3" x14ac:dyDescent="0.35">
      <c r="A247" s="15">
        <v>2013</v>
      </c>
      <c r="B247">
        <v>71677898</v>
      </c>
      <c r="C247">
        <v>85044451</v>
      </c>
    </row>
    <row r="248" spans="1:3" x14ac:dyDescent="0.35">
      <c r="A248" s="14">
        <v>41365</v>
      </c>
      <c r="B248">
        <v>67368414</v>
      </c>
      <c r="C248">
        <v>82578227</v>
      </c>
    </row>
    <row r="249" spans="1:3" x14ac:dyDescent="0.35">
      <c r="A249" s="15">
        <v>2013</v>
      </c>
      <c r="B249">
        <v>67368414</v>
      </c>
      <c r="C249">
        <v>82578227</v>
      </c>
    </row>
    <row r="250" spans="1:3" x14ac:dyDescent="0.35">
      <c r="A250" s="14">
        <v>41395</v>
      </c>
      <c r="B250">
        <v>72502358</v>
      </c>
      <c r="C250">
        <v>86068406</v>
      </c>
    </row>
    <row r="251" spans="1:3" x14ac:dyDescent="0.35">
      <c r="A251" s="15">
        <v>2013</v>
      </c>
      <c r="B251">
        <v>72502358</v>
      </c>
      <c r="C251">
        <v>86068406</v>
      </c>
    </row>
    <row r="252" spans="1:3" x14ac:dyDescent="0.35">
      <c r="A252" s="14">
        <v>41426</v>
      </c>
      <c r="B252">
        <v>77380313</v>
      </c>
      <c r="C252">
        <v>88966376</v>
      </c>
    </row>
    <row r="253" spans="1:3" x14ac:dyDescent="0.35">
      <c r="A253" s="15">
        <v>2013</v>
      </c>
      <c r="B253">
        <v>77380313</v>
      </c>
      <c r="C253">
        <v>88966376</v>
      </c>
    </row>
    <row r="254" spans="1:3" x14ac:dyDescent="0.35">
      <c r="A254" s="14">
        <v>41456</v>
      </c>
      <c r="B254">
        <v>80796627</v>
      </c>
      <c r="C254">
        <v>93217210</v>
      </c>
    </row>
    <row r="255" spans="1:3" x14ac:dyDescent="0.35">
      <c r="A255" s="15">
        <v>2013</v>
      </c>
      <c r="B255">
        <v>80796627</v>
      </c>
      <c r="C255">
        <v>93217210</v>
      </c>
    </row>
    <row r="256" spans="1:3" x14ac:dyDescent="0.35">
      <c r="A256" s="14">
        <v>41487</v>
      </c>
      <c r="B256">
        <v>78837393</v>
      </c>
      <c r="C256">
        <v>91566659</v>
      </c>
    </row>
    <row r="257" spans="1:3" x14ac:dyDescent="0.35">
      <c r="A257" s="15">
        <v>2013</v>
      </c>
      <c r="B257">
        <v>78837393</v>
      </c>
      <c r="C257">
        <v>91566659</v>
      </c>
    </row>
    <row r="258" spans="1:3" x14ac:dyDescent="0.35">
      <c r="A258" s="14">
        <v>41518</v>
      </c>
      <c r="B258">
        <v>66138136</v>
      </c>
      <c r="C258">
        <v>80976841</v>
      </c>
    </row>
    <row r="259" spans="1:3" x14ac:dyDescent="0.35">
      <c r="A259" s="15">
        <v>2013</v>
      </c>
      <c r="B259">
        <v>66138136</v>
      </c>
      <c r="C259">
        <v>80976841</v>
      </c>
    </row>
    <row r="260" spans="1:3" x14ac:dyDescent="0.35">
      <c r="A260" s="14">
        <v>41548</v>
      </c>
      <c r="B260">
        <v>68607779</v>
      </c>
      <c r="C260">
        <v>83424583</v>
      </c>
    </row>
    <row r="261" spans="1:3" x14ac:dyDescent="0.35">
      <c r="A261" s="15">
        <v>2013</v>
      </c>
      <c r="B261">
        <v>68607779</v>
      </c>
      <c r="C261">
        <v>83424583</v>
      </c>
    </row>
    <row r="262" spans="1:3" x14ac:dyDescent="0.35">
      <c r="A262" s="14">
        <v>41579</v>
      </c>
      <c r="B262">
        <v>62574544</v>
      </c>
      <c r="C262">
        <v>78883064</v>
      </c>
    </row>
    <row r="263" spans="1:3" x14ac:dyDescent="0.35">
      <c r="A263" s="15">
        <v>2013</v>
      </c>
      <c r="B263">
        <v>62574544</v>
      </c>
      <c r="C263">
        <v>78883064</v>
      </c>
    </row>
    <row r="264" spans="1:3" x14ac:dyDescent="0.35">
      <c r="A264" s="14">
        <v>41609</v>
      </c>
      <c r="B264">
        <v>69868434</v>
      </c>
      <c r="C264">
        <v>82771309</v>
      </c>
    </row>
    <row r="265" spans="1:3" x14ac:dyDescent="0.35">
      <c r="A265" s="15">
        <v>2013</v>
      </c>
      <c r="B265">
        <v>69868434</v>
      </c>
      <c r="C265">
        <v>82771309</v>
      </c>
    </row>
    <row r="266" spans="1:3" x14ac:dyDescent="0.35">
      <c r="A266" s="14">
        <v>41640</v>
      </c>
      <c r="B266">
        <v>63592984</v>
      </c>
      <c r="C266">
        <v>79171671</v>
      </c>
    </row>
    <row r="267" spans="1:3" x14ac:dyDescent="0.35">
      <c r="A267" s="15">
        <v>2014</v>
      </c>
      <c r="B267">
        <v>63592984</v>
      </c>
      <c r="C267">
        <v>79171671</v>
      </c>
    </row>
    <row r="268" spans="1:3" x14ac:dyDescent="0.35">
      <c r="A268" s="14">
        <v>41671</v>
      </c>
      <c r="B268">
        <v>57480217</v>
      </c>
      <c r="C268">
        <v>71984116</v>
      </c>
    </row>
    <row r="269" spans="1:3" x14ac:dyDescent="0.35">
      <c r="A269" s="15">
        <v>2014</v>
      </c>
      <c r="B269">
        <v>57480217</v>
      </c>
      <c r="C269">
        <v>71984116</v>
      </c>
    </row>
    <row r="270" spans="1:3" x14ac:dyDescent="0.35">
      <c r="A270" s="14">
        <v>41699</v>
      </c>
      <c r="B270">
        <v>73172203</v>
      </c>
      <c r="C270">
        <v>87560258</v>
      </c>
    </row>
    <row r="271" spans="1:3" x14ac:dyDescent="0.35">
      <c r="A271" s="15">
        <v>2014</v>
      </c>
      <c r="B271">
        <v>73172203</v>
      </c>
      <c r="C271">
        <v>87560258</v>
      </c>
    </row>
    <row r="272" spans="1:3" x14ac:dyDescent="0.35">
      <c r="A272" s="14">
        <v>41730</v>
      </c>
      <c r="B272">
        <v>70349305</v>
      </c>
      <c r="C272">
        <v>84342083</v>
      </c>
    </row>
    <row r="273" spans="1:3" x14ac:dyDescent="0.35">
      <c r="A273" s="15">
        <v>2014</v>
      </c>
      <c r="B273">
        <v>70349305</v>
      </c>
      <c r="C273">
        <v>84342083</v>
      </c>
    </row>
    <row r="274" spans="1:3" x14ac:dyDescent="0.35">
      <c r="A274" s="14">
        <v>41760</v>
      </c>
      <c r="B274">
        <v>74815503</v>
      </c>
      <c r="C274">
        <v>87981183</v>
      </c>
    </row>
    <row r="275" spans="1:3" x14ac:dyDescent="0.35">
      <c r="A275" s="15">
        <v>2014</v>
      </c>
      <c r="B275">
        <v>74815503</v>
      </c>
      <c r="C275">
        <v>87981183</v>
      </c>
    </row>
    <row r="276" spans="1:3" x14ac:dyDescent="0.35">
      <c r="A276" s="14">
        <v>41791</v>
      </c>
      <c r="B276">
        <v>79100448</v>
      </c>
      <c r="C276">
        <v>91511206</v>
      </c>
    </row>
    <row r="277" spans="1:3" x14ac:dyDescent="0.35">
      <c r="A277" s="15">
        <v>2014</v>
      </c>
      <c r="B277">
        <v>79100448</v>
      </c>
      <c r="C277">
        <v>91511206</v>
      </c>
    </row>
    <row r="278" spans="1:3" x14ac:dyDescent="0.35">
      <c r="A278" s="14">
        <v>41821</v>
      </c>
      <c r="B278">
        <v>83309497</v>
      </c>
      <c r="C278">
        <v>96039732</v>
      </c>
    </row>
    <row r="279" spans="1:3" x14ac:dyDescent="0.35">
      <c r="A279" s="15">
        <v>2014</v>
      </c>
      <c r="B279">
        <v>83309497</v>
      </c>
      <c r="C279">
        <v>96039732</v>
      </c>
    </row>
    <row r="280" spans="1:3" x14ac:dyDescent="0.35">
      <c r="A280" s="14">
        <v>41852</v>
      </c>
      <c r="B280">
        <v>80871859</v>
      </c>
      <c r="C280">
        <v>93489252</v>
      </c>
    </row>
    <row r="281" spans="1:3" x14ac:dyDescent="0.35">
      <c r="A281" s="15">
        <v>2014</v>
      </c>
      <c r="B281">
        <v>80871859</v>
      </c>
      <c r="C281">
        <v>93489252</v>
      </c>
    </row>
    <row r="282" spans="1:3" x14ac:dyDescent="0.35">
      <c r="A282" s="14">
        <v>41883</v>
      </c>
      <c r="B282">
        <v>68075689</v>
      </c>
      <c r="C282">
        <v>83033652</v>
      </c>
    </row>
    <row r="283" spans="1:3" x14ac:dyDescent="0.35">
      <c r="A283" s="15">
        <v>2014</v>
      </c>
      <c r="B283">
        <v>68075689</v>
      </c>
      <c r="C283">
        <v>83033652</v>
      </c>
    </row>
    <row r="284" spans="1:3" x14ac:dyDescent="0.35">
      <c r="A284" s="14">
        <v>41913</v>
      </c>
      <c r="B284">
        <v>70948681</v>
      </c>
      <c r="C284">
        <v>85656790</v>
      </c>
    </row>
    <row r="285" spans="1:3" x14ac:dyDescent="0.35">
      <c r="A285" s="15">
        <v>2014</v>
      </c>
      <c r="B285">
        <v>70948681</v>
      </c>
      <c r="C285">
        <v>85656790</v>
      </c>
    </row>
    <row r="286" spans="1:3" x14ac:dyDescent="0.35">
      <c r="A286" s="14">
        <v>41944</v>
      </c>
      <c r="B286">
        <v>64877072</v>
      </c>
      <c r="C286">
        <v>81271498</v>
      </c>
    </row>
    <row r="287" spans="1:3" x14ac:dyDescent="0.35">
      <c r="A287" s="15">
        <v>2014</v>
      </c>
      <c r="B287">
        <v>64877072</v>
      </c>
      <c r="C287">
        <v>81271498</v>
      </c>
    </row>
    <row r="288" spans="1:3" x14ac:dyDescent="0.35">
      <c r="A288" s="14">
        <v>41974</v>
      </c>
      <c r="B288">
        <v>71436095</v>
      </c>
      <c r="C288">
        <v>86445681</v>
      </c>
    </row>
    <row r="289" spans="1:3" x14ac:dyDescent="0.35">
      <c r="A289" s="15">
        <v>2014</v>
      </c>
      <c r="B289">
        <v>71436095</v>
      </c>
      <c r="C289">
        <v>86445681</v>
      </c>
    </row>
    <row r="290" spans="1:3" x14ac:dyDescent="0.35">
      <c r="A290" s="14">
        <v>42005</v>
      </c>
      <c r="B290">
        <v>65635591</v>
      </c>
      <c r="C290">
        <v>83005579</v>
      </c>
    </row>
    <row r="291" spans="1:3" x14ac:dyDescent="0.35">
      <c r="A291" s="15">
        <v>2015</v>
      </c>
      <c r="B291">
        <v>65635591</v>
      </c>
      <c r="C291">
        <v>83005579</v>
      </c>
    </row>
    <row r="292" spans="1:3" x14ac:dyDescent="0.35">
      <c r="A292" s="14">
        <v>42036</v>
      </c>
      <c r="B292">
        <v>59486447</v>
      </c>
      <c r="C292">
        <v>74184348</v>
      </c>
    </row>
    <row r="293" spans="1:3" x14ac:dyDescent="0.35">
      <c r="A293" s="15">
        <v>2015</v>
      </c>
      <c r="B293">
        <v>59486447</v>
      </c>
      <c r="C293">
        <v>74184348</v>
      </c>
    </row>
    <row r="294" spans="1:3" x14ac:dyDescent="0.35">
      <c r="A294" s="14">
        <v>42064</v>
      </c>
      <c r="B294">
        <v>75436197</v>
      </c>
      <c r="C294">
        <v>89931770</v>
      </c>
    </row>
    <row r="295" spans="1:3" x14ac:dyDescent="0.35">
      <c r="A295" s="15">
        <v>2015</v>
      </c>
      <c r="B295">
        <v>75436197</v>
      </c>
      <c r="C295">
        <v>89931770</v>
      </c>
    </row>
    <row r="296" spans="1:3" x14ac:dyDescent="0.35">
      <c r="A296" s="14">
        <v>42095</v>
      </c>
      <c r="B296">
        <v>72842466</v>
      </c>
      <c r="C296">
        <v>88313797</v>
      </c>
    </row>
    <row r="297" spans="1:3" x14ac:dyDescent="0.35">
      <c r="A297" s="15">
        <v>2015</v>
      </c>
      <c r="B297">
        <v>72842466</v>
      </c>
      <c r="C297">
        <v>88313797</v>
      </c>
    </row>
    <row r="298" spans="1:3" x14ac:dyDescent="0.35">
      <c r="A298" s="14">
        <v>42125</v>
      </c>
      <c r="B298">
        <v>77745782</v>
      </c>
      <c r="C298">
        <v>92458022</v>
      </c>
    </row>
    <row r="299" spans="1:3" x14ac:dyDescent="0.35">
      <c r="A299" s="15">
        <v>2015</v>
      </c>
      <c r="B299">
        <v>77745782</v>
      </c>
      <c r="C299">
        <v>92458022</v>
      </c>
    </row>
    <row r="300" spans="1:3" x14ac:dyDescent="0.35">
      <c r="A300" s="14">
        <v>42156</v>
      </c>
      <c r="B300">
        <v>82442822</v>
      </c>
      <c r="C300">
        <v>95395918</v>
      </c>
    </row>
    <row r="301" spans="1:3" x14ac:dyDescent="0.35">
      <c r="A301" s="15">
        <v>2015</v>
      </c>
      <c r="B301">
        <v>82442822</v>
      </c>
      <c r="C301">
        <v>95395918</v>
      </c>
    </row>
    <row r="302" spans="1:3" x14ac:dyDescent="0.35">
      <c r="A302" s="14">
        <v>42186</v>
      </c>
      <c r="B302">
        <v>88004608</v>
      </c>
      <c r="C302">
        <v>100673122</v>
      </c>
    </row>
    <row r="303" spans="1:3" x14ac:dyDescent="0.35">
      <c r="A303" s="15">
        <v>2015</v>
      </c>
      <c r="B303">
        <v>88004608</v>
      </c>
      <c r="C303">
        <v>100673122</v>
      </c>
    </row>
    <row r="304" spans="1:3" x14ac:dyDescent="0.35">
      <c r="A304" s="14">
        <v>42217</v>
      </c>
      <c r="B304">
        <v>84975596</v>
      </c>
      <c r="C304">
        <v>98295526</v>
      </c>
    </row>
    <row r="305" spans="1:3" x14ac:dyDescent="0.35">
      <c r="A305" s="15">
        <v>2015</v>
      </c>
      <c r="B305">
        <v>84975596</v>
      </c>
      <c r="C305">
        <v>98295526</v>
      </c>
    </row>
    <row r="306" spans="1:3" x14ac:dyDescent="0.35">
      <c r="A306" s="14">
        <v>42248</v>
      </c>
      <c r="B306">
        <v>72262177</v>
      </c>
      <c r="C306">
        <v>87022387</v>
      </c>
    </row>
    <row r="307" spans="1:3" x14ac:dyDescent="0.35">
      <c r="A307" s="15">
        <v>2015</v>
      </c>
      <c r="B307">
        <v>72262177</v>
      </c>
      <c r="C307">
        <v>87022387</v>
      </c>
    </row>
    <row r="308" spans="1:3" x14ac:dyDescent="0.35">
      <c r="A308" s="14">
        <v>42278</v>
      </c>
      <c r="B308">
        <v>75860840</v>
      </c>
      <c r="C308">
        <v>89226582</v>
      </c>
    </row>
    <row r="309" spans="1:3" x14ac:dyDescent="0.35">
      <c r="A309" s="15">
        <v>2015</v>
      </c>
      <c r="B309">
        <v>75860840</v>
      </c>
      <c r="C309">
        <v>89226582</v>
      </c>
    </row>
    <row r="310" spans="1:3" x14ac:dyDescent="0.35">
      <c r="A310" s="14">
        <v>42309</v>
      </c>
      <c r="B310">
        <v>69789747</v>
      </c>
      <c r="C310">
        <v>84646398</v>
      </c>
    </row>
    <row r="311" spans="1:3" x14ac:dyDescent="0.35">
      <c r="A311" s="15">
        <v>2015</v>
      </c>
      <c r="B311">
        <v>69789747</v>
      </c>
      <c r="C311">
        <v>84646398</v>
      </c>
    </row>
    <row r="312" spans="1:3" x14ac:dyDescent="0.35">
      <c r="A312" s="14">
        <v>42339</v>
      </c>
      <c r="B312">
        <v>74551779</v>
      </c>
      <c r="C312">
        <v>89952725</v>
      </c>
    </row>
    <row r="313" spans="1:3" x14ac:dyDescent="0.35">
      <c r="A313" s="15">
        <v>2015</v>
      </c>
      <c r="B313">
        <v>74551779</v>
      </c>
      <c r="C313">
        <v>89952725</v>
      </c>
    </row>
    <row r="314" spans="1:3" x14ac:dyDescent="0.35">
      <c r="A314" s="14">
        <v>42370</v>
      </c>
      <c r="B314">
        <v>69005186</v>
      </c>
      <c r="C314">
        <v>86004190</v>
      </c>
    </row>
    <row r="315" spans="1:3" x14ac:dyDescent="0.35">
      <c r="A315" s="15">
        <v>2016</v>
      </c>
      <c r="B315">
        <v>69005186</v>
      </c>
      <c r="C315">
        <v>86004190</v>
      </c>
    </row>
    <row r="316" spans="1:3" x14ac:dyDescent="0.35">
      <c r="A316" s="14">
        <v>42401</v>
      </c>
      <c r="B316">
        <v>64317478</v>
      </c>
      <c r="C316">
        <v>81665748</v>
      </c>
    </row>
    <row r="317" spans="1:3" x14ac:dyDescent="0.35">
      <c r="A317" s="15">
        <v>2016</v>
      </c>
      <c r="B317">
        <v>64317478</v>
      </c>
      <c r="C317">
        <v>81665748</v>
      </c>
    </row>
    <row r="318" spans="1:3" x14ac:dyDescent="0.35">
      <c r="A318" s="14">
        <v>42430</v>
      </c>
      <c r="B318">
        <v>78426341</v>
      </c>
      <c r="C318">
        <v>93844807</v>
      </c>
    </row>
    <row r="319" spans="1:3" x14ac:dyDescent="0.35">
      <c r="A319" s="15">
        <v>2016</v>
      </c>
      <c r="B319">
        <v>78426341</v>
      </c>
      <c r="C319">
        <v>93844807</v>
      </c>
    </row>
    <row r="320" spans="1:3" x14ac:dyDescent="0.35">
      <c r="A320" s="14">
        <v>42461</v>
      </c>
      <c r="B320">
        <v>74895985</v>
      </c>
      <c r="C320">
        <v>91332760</v>
      </c>
    </row>
    <row r="321" spans="1:3" x14ac:dyDescent="0.35">
      <c r="A321" s="15">
        <v>2016</v>
      </c>
      <c r="B321">
        <v>74895985</v>
      </c>
      <c r="C321">
        <v>91332760</v>
      </c>
    </row>
    <row r="322" spans="1:3" x14ac:dyDescent="0.35">
      <c r="A322" s="14">
        <v>42491</v>
      </c>
      <c r="B322">
        <v>80549240</v>
      </c>
      <c r="C322">
        <v>96090546</v>
      </c>
    </row>
    <row r="323" spans="1:3" x14ac:dyDescent="0.35">
      <c r="A323" s="15">
        <v>2016</v>
      </c>
      <c r="B323">
        <v>80549240</v>
      </c>
      <c r="C323">
        <v>96090546</v>
      </c>
    </row>
    <row r="324" spans="1:3" x14ac:dyDescent="0.35">
      <c r="A324" s="14">
        <v>42522</v>
      </c>
      <c r="B324">
        <v>86320472</v>
      </c>
      <c r="C324">
        <v>99630870</v>
      </c>
    </row>
    <row r="325" spans="1:3" x14ac:dyDescent="0.35">
      <c r="A325" s="15">
        <v>2016</v>
      </c>
      <c r="B325">
        <v>86320472</v>
      </c>
      <c r="C325">
        <v>99630870</v>
      </c>
    </row>
    <row r="326" spans="1:3" x14ac:dyDescent="0.35">
      <c r="A326" s="14">
        <v>42552</v>
      </c>
      <c r="B326">
        <v>90429208</v>
      </c>
      <c r="C326">
        <v>104164959</v>
      </c>
    </row>
    <row r="327" spans="1:3" x14ac:dyDescent="0.35">
      <c r="A327" s="15">
        <v>2016</v>
      </c>
      <c r="B327">
        <v>90429208</v>
      </c>
      <c r="C327">
        <v>104164959</v>
      </c>
    </row>
    <row r="328" spans="1:3" x14ac:dyDescent="0.35">
      <c r="A328" s="14">
        <v>42583</v>
      </c>
      <c r="B328">
        <v>85944849</v>
      </c>
      <c r="C328">
        <v>101606340</v>
      </c>
    </row>
    <row r="329" spans="1:3" x14ac:dyDescent="0.35">
      <c r="A329" s="15">
        <v>2016</v>
      </c>
      <c r="B329">
        <v>85944849</v>
      </c>
      <c r="C329">
        <v>101606340</v>
      </c>
    </row>
    <row r="330" spans="1:3" x14ac:dyDescent="0.35">
      <c r="A330" s="14">
        <v>42614</v>
      </c>
      <c r="B330">
        <v>75141211</v>
      </c>
      <c r="C330">
        <v>90213136</v>
      </c>
    </row>
    <row r="331" spans="1:3" x14ac:dyDescent="0.35">
      <c r="A331" s="15">
        <v>2016</v>
      </c>
      <c r="B331">
        <v>75141211</v>
      </c>
      <c r="C331">
        <v>90213136</v>
      </c>
    </row>
    <row r="332" spans="1:3" x14ac:dyDescent="0.35">
      <c r="A332" s="14">
        <v>42644</v>
      </c>
      <c r="B332">
        <v>77095632</v>
      </c>
      <c r="C332">
        <v>91941286</v>
      </c>
    </row>
    <row r="333" spans="1:3" x14ac:dyDescent="0.35">
      <c r="A333" s="15">
        <v>2016</v>
      </c>
      <c r="B333">
        <v>77095632</v>
      </c>
      <c r="C333">
        <v>91941286</v>
      </c>
    </row>
    <row r="334" spans="1:3" x14ac:dyDescent="0.35">
      <c r="A334" s="14">
        <v>42675</v>
      </c>
      <c r="B334">
        <v>72086104</v>
      </c>
      <c r="C334">
        <v>86737237</v>
      </c>
    </row>
    <row r="335" spans="1:3" x14ac:dyDescent="0.35">
      <c r="A335" s="15">
        <v>2016</v>
      </c>
      <c r="B335">
        <v>72086104</v>
      </c>
      <c r="C335">
        <v>86737237</v>
      </c>
    </row>
    <row r="336" spans="1:3" x14ac:dyDescent="0.35">
      <c r="A336" s="14">
        <v>42705</v>
      </c>
      <c r="B336">
        <v>76813919</v>
      </c>
      <c r="C336">
        <v>92816388</v>
      </c>
    </row>
    <row r="337" spans="1:3" x14ac:dyDescent="0.35">
      <c r="A337" s="15">
        <v>2016</v>
      </c>
      <c r="B337">
        <v>76813919</v>
      </c>
      <c r="C337">
        <v>92816388</v>
      </c>
    </row>
    <row r="338" spans="1:3" x14ac:dyDescent="0.35">
      <c r="A338" s="14">
        <v>42736</v>
      </c>
      <c r="B338">
        <v>71304592</v>
      </c>
      <c r="C338">
        <v>89795289</v>
      </c>
    </row>
    <row r="339" spans="1:3" x14ac:dyDescent="0.35">
      <c r="A339" s="15">
        <v>2017</v>
      </c>
      <c r="B339">
        <v>71304592</v>
      </c>
      <c r="C339">
        <v>89795289</v>
      </c>
    </row>
    <row r="340" spans="1:3" x14ac:dyDescent="0.35">
      <c r="A340" s="14">
        <v>42767</v>
      </c>
      <c r="B340">
        <v>64146810</v>
      </c>
      <c r="C340">
        <v>81222166</v>
      </c>
    </row>
    <row r="341" spans="1:3" x14ac:dyDescent="0.35">
      <c r="A341" s="15">
        <v>2017</v>
      </c>
      <c r="B341">
        <v>64146810</v>
      </c>
      <c r="C341">
        <v>81222166</v>
      </c>
    </row>
    <row r="342" spans="1:3" x14ac:dyDescent="0.35">
      <c r="A342" s="14">
        <v>42795</v>
      </c>
      <c r="B342">
        <v>80704768</v>
      </c>
      <c r="C342">
        <v>96600605</v>
      </c>
    </row>
    <row r="343" spans="1:3" x14ac:dyDescent="0.35">
      <c r="A343" s="15">
        <v>2017</v>
      </c>
      <c r="B343">
        <v>80704768</v>
      </c>
      <c r="C343">
        <v>96600605</v>
      </c>
    </row>
    <row r="344" spans="1:3" x14ac:dyDescent="0.35">
      <c r="A344" s="14">
        <v>42826</v>
      </c>
      <c r="B344">
        <v>79360403</v>
      </c>
      <c r="C344">
        <v>94618593</v>
      </c>
    </row>
    <row r="345" spans="1:3" x14ac:dyDescent="0.35">
      <c r="A345" s="15">
        <v>2017</v>
      </c>
      <c r="B345">
        <v>79360403</v>
      </c>
      <c r="C345">
        <v>94618593</v>
      </c>
    </row>
    <row r="346" spans="1:3" x14ac:dyDescent="0.35">
      <c r="A346" s="14">
        <v>42856</v>
      </c>
      <c r="B346">
        <v>83416119</v>
      </c>
      <c r="C346">
        <v>99290430</v>
      </c>
    </row>
    <row r="347" spans="1:3" x14ac:dyDescent="0.35">
      <c r="A347" s="15">
        <v>2017</v>
      </c>
      <c r="B347">
        <v>83416119</v>
      </c>
      <c r="C347">
        <v>99290430</v>
      </c>
    </row>
    <row r="348" spans="1:3" x14ac:dyDescent="0.35">
      <c r="A348" s="14">
        <v>42887</v>
      </c>
      <c r="B348">
        <v>89548749</v>
      </c>
      <c r="C348">
        <v>103568236</v>
      </c>
    </row>
    <row r="349" spans="1:3" x14ac:dyDescent="0.35">
      <c r="A349" s="15">
        <v>2017</v>
      </c>
      <c r="B349">
        <v>89548749</v>
      </c>
      <c r="C349">
        <v>103568236</v>
      </c>
    </row>
    <row r="350" spans="1:3" x14ac:dyDescent="0.35">
      <c r="A350" s="14">
        <v>42917</v>
      </c>
      <c r="B350">
        <v>93993807</v>
      </c>
      <c r="C350">
        <v>108487314</v>
      </c>
    </row>
    <row r="351" spans="1:3" x14ac:dyDescent="0.35">
      <c r="A351" s="15">
        <v>2017</v>
      </c>
      <c r="B351">
        <v>93993807</v>
      </c>
      <c r="C351">
        <v>108487314</v>
      </c>
    </row>
    <row r="352" spans="1:3" x14ac:dyDescent="0.35">
      <c r="A352" s="14">
        <v>42948</v>
      </c>
      <c r="B352">
        <v>90322912</v>
      </c>
      <c r="C352">
        <v>105638582</v>
      </c>
    </row>
    <row r="353" spans="1:3" x14ac:dyDescent="0.35">
      <c r="A353" s="15">
        <v>2017</v>
      </c>
      <c r="B353">
        <v>90322912</v>
      </c>
      <c r="C353">
        <v>105638582</v>
      </c>
    </row>
    <row r="354" spans="1:3" x14ac:dyDescent="0.35">
      <c r="A354" s="14">
        <v>42979</v>
      </c>
      <c r="B354">
        <v>74539144</v>
      </c>
      <c r="C354">
        <v>91268280</v>
      </c>
    </row>
    <row r="355" spans="1:3" x14ac:dyDescent="0.35">
      <c r="A355" s="15">
        <v>2017</v>
      </c>
      <c r="B355">
        <v>74539144</v>
      </c>
      <c r="C355">
        <v>91268280</v>
      </c>
    </row>
    <row r="356" spans="1:3" x14ac:dyDescent="0.35">
      <c r="A356" s="14">
        <v>43009</v>
      </c>
      <c r="B356">
        <v>80518965</v>
      </c>
      <c r="C356">
        <v>96307015</v>
      </c>
    </row>
    <row r="357" spans="1:3" x14ac:dyDescent="0.35">
      <c r="A357" s="15">
        <v>2017</v>
      </c>
      <c r="B357">
        <v>80518965</v>
      </c>
      <c r="C357">
        <v>96307015</v>
      </c>
    </row>
    <row r="358" spans="1:3" x14ac:dyDescent="0.35">
      <c r="A358" s="14">
        <v>43040</v>
      </c>
      <c r="B358">
        <v>75564688</v>
      </c>
      <c r="C358">
        <v>90184775</v>
      </c>
    </row>
    <row r="359" spans="1:3" x14ac:dyDescent="0.35">
      <c r="A359" s="15">
        <v>2017</v>
      </c>
      <c r="B359">
        <v>75564688</v>
      </c>
      <c r="C359">
        <v>90184775</v>
      </c>
    </row>
    <row r="360" spans="1:3" x14ac:dyDescent="0.35">
      <c r="A360" s="14">
        <v>43070</v>
      </c>
      <c r="B360">
        <v>79528602</v>
      </c>
      <c r="C360">
        <v>96168244</v>
      </c>
    </row>
    <row r="361" spans="1:3" x14ac:dyDescent="0.35">
      <c r="A361" s="15">
        <v>2017</v>
      </c>
      <c r="B361">
        <v>79528602</v>
      </c>
      <c r="C361">
        <v>96168244</v>
      </c>
    </row>
    <row r="362" spans="1:3" x14ac:dyDescent="0.35">
      <c r="A362" s="14">
        <v>43101</v>
      </c>
      <c r="B362">
        <v>73265996</v>
      </c>
      <c r="C362">
        <v>92947344</v>
      </c>
    </row>
    <row r="363" spans="1:3" x14ac:dyDescent="0.35">
      <c r="A363" s="15">
        <v>2018</v>
      </c>
      <c r="B363">
        <v>73265996</v>
      </c>
      <c r="C363">
        <v>92947344</v>
      </c>
    </row>
    <row r="364" spans="1:3" x14ac:dyDescent="0.35">
      <c r="A364" s="14">
        <v>43132</v>
      </c>
      <c r="B364">
        <v>68127042</v>
      </c>
      <c r="C364">
        <v>85051909</v>
      </c>
    </row>
    <row r="365" spans="1:3" x14ac:dyDescent="0.35">
      <c r="A365" s="15">
        <v>2018</v>
      </c>
      <c r="B365">
        <v>68127042</v>
      </c>
      <c r="C365">
        <v>85051909</v>
      </c>
    </row>
    <row r="366" spans="1:3" x14ac:dyDescent="0.35">
      <c r="A366" s="14">
        <v>43160</v>
      </c>
      <c r="B366">
        <v>85500726</v>
      </c>
      <c r="C366">
        <v>100567909</v>
      </c>
    </row>
    <row r="367" spans="1:3" x14ac:dyDescent="0.35">
      <c r="A367" s="15">
        <v>2018</v>
      </c>
      <c r="B367">
        <v>85500726</v>
      </c>
      <c r="C367">
        <v>100567909</v>
      </c>
    </row>
    <row r="368" spans="1:3" x14ac:dyDescent="0.35">
      <c r="A368" s="14">
        <v>43191</v>
      </c>
      <c r="B368">
        <v>82447659</v>
      </c>
      <c r="C368">
        <v>99412671</v>
      </c>
    </row>
    <row r="369" spans="1:3" x14ac:dyDescent="0.35">
      <c r="A369" s="15">
        <v>2018</v>
      </c>
      <c r="B369">
        <v>82447659</v>
      </c>
      <c r="C369">
        <v>99412671</v>
      </c>
    </row>
    <row r="370" spans="1:3" x14ac:dyDescent="0.35">
      <c r="A370" s="14">
        <v>43221</v>
      </c>
      <c r="B370">
        <v>87937012</v>
      </c>
      <c r="C370">
        <v>104444022</v>
      </c>
    </row>
    <row r="371" spans="1:3" x14ac:dyDescent="0.35">
      <c r="A371" s="15">
        <v>2018</v>
      </c>
      <c r="B371">
        <v>87937012</v>
      </c>
      <c r="C371">
        <v>104444022</v>
      </c>
    </row>
    <row r="372" spans="1:3" x14ac:dyDescent="0.35">
      <c r="A372" s="14">
        <v>43252</v>
      </c>
      <c r="B372">
        <v>94290701</v>
      </c>
      <c r="C372">
        <v>107809753</v>
      </c>
    </row>
    <row r="373" spans="1:3" x14ac:dyDescent="0.35">
      <c r="A373" s="15">
        <v>2018</v>
      </c>
      <c r="B373">
        <v>94290701</v>
      </c>
      <c r="C373">
        <v>107809753</v>
      </c>
    </row>
    <row r="374" spans="1:3" x14ac:dyDescent="0.35">
      <c r="A374" s="14">
        <v>43282</v>
      </c>
      <c r="B374">
        <v>98808435</v>
      </c>
      <c r="C374">
        <v>112578593</v>
      </c>
    </row>
    <row r="375" spans="1:3" x14ac:dyDescent="0.35">
      <c r="A375" s="15">
        <v>2018</v>
      </c>
      <c r="B375">
        <v>98808435</v>
      </c>
      <c r="C375">
        <v>112578593</v>
      </c>
    </row>
    <row r="376" spans="1:3" x14ac:dyDescent="0.35">
      <c r="A376" s="14">
        <v>43313</v>
      </c>
      <c r="B376">
        <v>94770872</v>
      </c>
      <c r="C376">
        <v>109960864</v>
      </c>
    </row>
    <row r="377" spans="1:3" x14ac:dyDescent="0.35">
      <c r="A377" s="15">
        <v>2018</v>
      </c>
      <c r="B377">
        <v>94770872</v>
      </c>
      <c r="C377">
        <v>109960864</v>
      </c>
    </row>
    <row r="378" spans="1:3" x14ac:dyDescent="0.35">
      <c r="A378" s="14">
        <v>43344</v>
      </c>
      <c r="B378">
        <v>79036033</v>
      </c>
      <c r="C378">
        <v>98009918</v>
      </c>
    </row>
    <row r="379" spans="1:3" x14ac:dyDescent="0.35">
      <c r="A379" s="15">
        <v>2018</v>
      </c>
      <c r="B379">
        <v>79036033</v>
      </c>
      <c r="C379">
        <v>98009918</v>
      </c>
    </row>
    <row r="380" spans="1:3" x14ac:dyDescent="0.35">
      <c r="A380" s="14">
        <v>43374</v>
      </c>
      <c r="B380">
        <v>84306338</v>
      </c>
      <c r="C380">
        <v>101124339</v>
      </c>
    </row>
    <row r="381" spans="1:3" x14ac:dyDescent="0.35">
      <c r="A381" s="15">
        <v>2018</v>
      </c>
      <c r="B381">
        <v>84306338</v>
      </c>
      <c r="C381">
        <v>101124339</v>
      </c>
    </row>
    <row r="382" spans="1:3" x14ac:dyDescent="0.35">
      <c r="A382" s="14">
        <v>43405</v>
      </c>
      <c r="B382">
        <v>79393004</v>
      </c>
      <c r="C382">
        <v>94787234</v>
      </c>
    </row>
    <row r="383" spans="1:3" x14ac:dyDescent="0.35">
      <c r="A383" s="15">
        <v>2018</v>
      </c>
      <c r="B383">
        <v>79393004</v>
      </c>
      <c r="C383">
        <v>94787234</v>
      </c>
    </row>
    <row r="384" spans="1:3" x14ac:dyDescent="0.35">
      <c r="A384" s="14">
        <v>43435</v>
      </c>
      <c r="B384">
        <v>82688789</v>
      </c>
      <c r="C384">
        <v>100341922</v>
      </c>
    </row>
    <row r="385" spans="1:3" x14ac:dyDescent="0.35">
      <c r="A385" s="15">
        <v>2018</v>
      </c>
      <c r="B385">
        <v>82688789</v>
      </c>
      <c r="C385">
        <v>100341922</v>
      </c>
    </row>
    <row r="386" spans="1:3" x14ac:dyDescent="0.35">
      <c r="A386" s="14">
        <v>43466</v>
      </c>
      <c r="B386">
        <v>76865026</v>
      </c>
      <c r="C386">
        <v>96903359</v>
      </c>
    </row>
    <row r="387" spans="1:3" x14ac:dyDescent="0.35">
      <c r="A387" s="15">
        <v>2019</v>
      </c>
      <c r="B387">
        <v>76865026</v>
      </c>
      <c r="C387">
        <v>96903359</v>
      </c>
    </row>
    <row r="388" spans="1:3" x14ac:dyDescent="0.35">
      <c r="A388" s="14">
        <v>43497</v>
      </c>
      <c r="B388">
        <v>70697283</v>
      </c>
      <c r="C388">
        <v>87838108</v>
      </c>
    </row>
    <row r="389" spans="1:3" x14ac:dyDescent="0.35">
      <c r="A389" s="15">
        <v>2019</v>
      </c>
      <c r="B389">
        <v>70697283</v>
      </c>
      <c r="C389">
        <v>87838108</v>
      </c>
    </row>
    <row r="390" spans="1:3" x14ac:dyDescent="0.35">
      <c r="A390" s="14">
        <v>43525</v>
      </c>
      <c r="B390">
        <v>89896073</v>
      </c>
      <c r="C390">
        <v>105153015</v>
      </c>
    </row>
    <row r="391" spans="1:3" x14ac:dyDescent="0.35">
      <c r="A391" s="15">
        <v>2019</v>
      </c>
      <c r="B391">
        <v>89896073</v>
      </c>
      <c r="C391">
        <v>105153015</v>
      </c>
    </row>
    <row r="392" spans="1:3" x14ac:dyDescent="0.35">
      <c r="A392" s="14">
        <v>43556</v>
      </c>
      <c r="B392">
        <v>86128147</v>
      </c>
      <c r="C392">
        <v>101760222</v>
      </c>
    </row>
    <row r="393" spans="1:3" x14ac:dyDescent="0.35">
      <c r="A393" s="15">
        <v>2019</v>
      </c>
      <c r="B393">
        <v>86128147</v>
      </c>
      <c r="C393">
        <v>101760222</v>
      </c>
    </row>
    <row r="394" spans="1:3" x14ac:dyDescent="0.35">
      <c r="A394" s="14">
        <v>43586</v>
      </c>
      <c r="B394">
        <v>92478276</v>
      </c>
      <c r="C394">
        <v>107339395</v>
      </c>
    </row>
    <row r="395" spans="1:3" x14ac:dyDescent="0.35">
      <c r="A395" s="15">
        <v>2019</v>
      </c>
      <c r="B395">
        <v>92478276</v>
      </c>
      <c r="C395">
        <v>107339395</v>
      </c>
    </row>
    <row r="396" spans="1:3" x14ac:dyDescent="0.35">
      <c r="A396" s="14">
        <v>43617</v>
      </c>
      <c r="B396">
        <v>97735383</v>
      </c>
      <c r="C396">
        <v>110009983</v>
      </c>
    </row>
    <row r="397" spans="1:3" x14ac:dyDescent="0.35">
      <c r="A397" s="15">
        <v>2019</v>
      </c>
      <c r="B397">
        <v>97735383</v>
      </c>
      <c r="C397">
        <v>110009983</v>
      </c>
    </row>
    <row r="398" spans="1:3" x14ac:dyDescent="0.35">
      <c r="A398" s="14">
        <v>43647</v>
      </c>
      <c r="B398">
        <v>101723592</v>
      </c>
      <c r="C398">
        <v>114833182</v>
      </c>
    </row>
    <row r="399" spans="1:3" x14ac:dyDescent="0.35">
      <c r="A399" s="15">
        <v>2019</v>
      </c>
      <c r="B399">
        <v>101723592</v>
      </c>
      <c r="C399">
        <v>114833182</v>
      </c>
    </row>
    <row r="400" spans="1:3" x14ac:dyDescent="0.35">
      <c r="A400" s="14">
        <v>43678</v>
      </c>
      <c r="B400">
        <v>97950411</v>
      </c>
      <c r="C400">
        <v>113033164</v>
      </c>
    </row>
    <row r="401" spans="1:3" x14ac:dyDescent="0.35">
      <c r="A401" s="15">
        <v>2019</v>
      </c>
      <c r="B401">
        <v>97950411</v>
      </c>
      <c r="C401">
        <v>113033164</v>
      </c>
    </row>
    <row r="402" spans="1:3" x14ac:dyDescent="0.35">
      <c r="A402" s="14">
        <v>43709</v>
      </c>
      <c r="B402">
        <v>83297229</v>
      </c>
      <c r="C402">
        <v>101022100</v>
      </c>
    </row>
    <row r="403" spans="1:3" x14ac:dyDescent="0.35">
      <c r="A403" s="15">
        <v>2019</v>
      </c>
      <c r="B403">
        <v>83297229</v>
      </c>
      <c r="C403">
        <v>101022100</v>
      </c>
    </row>
    <row r="404" spans="1:3" x14ac:dyDescent="0.35">
      <c r="A404" s="14">
        <v>43739</v>
      </c>
      <c r="B404">
        <v>87614104</v>
      </c>
      <c r="C404">
        <v>104382246</v>
      </c>
    </row>
    <row r="405" spans="1:3" x14ac:dyDescent="0.35">
      <c r="A405" s="15">
        <v>2019</v>
      </c>
      <c r="B405">
        <v>87614104</v>
      </c>
      <c r="C405">
        <v>104382246</v>
      </c>
    </row>
    <row r="406" spans="1:3" x14ac:dyDescent="0.35">
      <c r="A406" s="14">
        <v>43770</v>
      </c>
      <c r="B406">
        <v>80488836</v>
      </c>
      <c r="C406">
        <v>98465127</v>
      </c>
    </row>
    <row r="407" spans="1:3" x14ac:dyDescent="0.35">
      <c r="A407" s="15">
        <v>2019</v>
      </c>
      <c r="B407">
        <v>80488836</v>
      </c>
      <c r="C407">
        <v>98465127</v>
      </c>
    </row>
    <row r="408" spans="1:3" x14ac:dyDescent="0.35">
      <c r="A408" s="14">
        <v>43800</v>
      </c>
      <c r="B408">
        <v>89924177</v>
      </c>
      <c r="C408">
        <v>105292875</v>
      </c>
    </row>
    <row r="409" spans="1:3" x14ac:dyDescent="0.35">
      <c r="A409" s="15">
        <v>2019</v>
      </c>
      <c r="B409">
        <v>89924177</v>
      </c>
      <c r="C409">
        <v>105292875</v>
      </c>
    </row>
    <row r="410" spans="1:3" x14ac:dyDescent="0.35">
      <c r="A410" s="14">
        <v>43831</v>
      </c>
      <c r="B410">
        <v>81008896</v>
      </c>
      <c r="C410">
        <v>101149378</v>
      </c>
    </row>
    <row r="411" spans="1:3" x14ac:dyDescent="0.35">
      <c r="A411" s="15">
        <v>2020</v>
      </c>
      <c r="B411">
        <v>81008896</v>
      </c>
      <c r="C411">
        <v>101149378</v>
      </c>
    </row>
    <row r="412" spans="1:3" x14ac:dyDescent="0.35">
      <c r="A412" s="14">
        <v>43862</v>
      </c>
      <c r="B412">
        <v>73863606</v>
      </c>
      <c r="C412">
        <v>92814125</v>
      </c>
    </row>
    <row r="413" spans="1:3" x14ac:dyDescent="0.35">
      <c r="A413" s="15">
        <v>2020</v>
      </c>
      <c r="B413">
        <v>73863606</v>
      </c>
      <c r="C413">
        <v>92814125</v>
      </c>
    </row>
    <row r="414" spans="1:3" x14ac:dyDescent="0.35">
      <c r="A414" s="14">
        <v>43891</v>
      </c>
      <c r="B414">
        <v>42756095</v>
      </c>
      <c r="C414">
        <v>82498651</v>
      </c>
    </row>
    <row r="415" spans="1:3" x14ac:dyDescent="0.35">
      <c r="A415" s="15">
        <v>2020</v>
      </c>
      <c r="B415">
        <v>42756095</v>
      </c>
      <c r="C415">
        <v>82498651</v>
      </c>
    </row>
    <row r="416" spans="1:3" x14ac:dyDescent="0.35">
      <c r="A416" s="14">
        <v>43922</v>
      </c>
      <c r="B416">
        <v>2907889</v>
      </c>
      <c r="C416">
        <v>21030499</v>
      </c>
    </row>
    <row r="417" spans="1:3" x14ac:dyDescent="0.35">
      <c r="A417" s="15">
        <v>2020</v>
      </c>
      <c r="B417">
        <v>2907889</v>
      </c>
      <c r="C417">
        <v>21030499</v>
      </c>
    </row>
    <row r="418" spans="1:3" x14ac:dyDescent="0.35">
      <c r="A418" s="14">
        <v>43952</v>
      </c>
      <c r="B418">
        <v>8596904</v>
      </c>
      <c r="C418">
        <v>23866380</v>
      </c>
    </row>
    <row r="419" spans="1:3" x14ac:dyDescent="0.35">
      <c r="A419" s="15">
        <v>2020</v>
      </c>
      <c r="B419">
        <v>8596904</v>
      </c>
      <c r="C419">
        <v>23866380</v>
      </c>
    </row>
    <row r="420" spans="1:3" x14ac:dyDescent="0.35">
      <c r="A420" s="14">
        <v>43983</v>
      </c>
      <c r="B420">
        <v>14904189</v>
      </c>
      <c r="C420">
        <v>27521340</v>
      </c>
    </row>
    <row r="421" spans="1:3" x14ac:dyDescent="0.35">
      <c r="A421" s="15">
        <v>2020</v>
      </c>
      <c r="B421">
        <v>14904189</v>
      </c>
      <c r="C421">
        <v>27521340</v>
      </c>
    </row>
    <row r="422" spans="1:3" x14ac:dyDescent="0.35">
      <c r="A422" s="14">
        <v>44013</v>
      </c>
      <c r="B422">
        <v>22058844</v>
      </c>
      <c r="C422">
        <v>45793931</v>
      </c>
    </row>
    <row r="423" spans="1:3" x14ac:dyDescent="0.35">
      <c r="A423" s="15">
        <v>2020</v>
      </c>
      <c r="B423">
        <v>22058844</v>
      </c>
      <c r="C423">
        <v>45793931</v>
      </c>
    </row>
    <row r="424" spans="1:3" x14ac:dyDescent="0.35">
      <c r="A424" s="14">
        <v>44044</v>
      </c>
      <c r="B424">
        <v>23814064</v>
      </c>
      <c r="C424">
        <v>49979942</v>
      </c>
    </row>
    <row r="425" spans="1:3" x14ac:dyDescent="0.35">
      <c r="A425" s="15">
        <v>2020</v>
      </c>
      <c r="B425">
        <v>23814064</v>
      </c>
      <c r="C425">
        <v>49979942</v>
      </c>
    </row>
    <row r="426" spans="1:3" x14ac:dyDescent="0.35">
      <c r="A426" s="14">
        <v>44075</v>
      </c>
      <c r="B426">
        <v>23063760</v>
      </c>
      <c r="C426">
        <v>43165905</v>
      </c>
    </row>
    <row r="427" spans="1:3" x14ac:dyDescent="0.35">
      <c r="A427" s="15">
        <v>2020</v>
      </c>
      <c r="B427">
        <v>23063760</v>
      </c>
      <c r="C427">
        <v>43165905</v>
      </c>
    </row>
    <row r="428" spans="1:3" x14ac:dyDescent="0.35">
      <c r="A428" s="14">
        <v>44105</v>
      </c>
      <c r="B428">
        <v>27858809</v>
      </c>
      <c r="C428">
        <v>49271621</v>
      </c>
    </row>
    <row r="429" spans="1:3" x14ac:dyDescent="0.35">
      <c r="A429" s="15">
        <v>2020</v>
      </c>
      <c r="B429">
        <v>27858809</v>
      </c>
      <c r="C429">
        <v>49271621</v>
      </c>
    </row>
    <row r="430" spans="1:3" x14ac:dyDescent="0.35">
      <c r="A430" s="14">
        <v>44136</v>
      </c>
      <c r="B430">
        <v>27949973</v>
      </c>
      <c r="C430">
        <v>53674509</v>
      </c>
    </row>
    <row r="431" spans="1:3" x14ac:dyDescent="0.35">
      <c r="A431" s="15">
        <v>2020</v>
      </c>
      <c r="B431">
        <v>27949973</v>
      </c>
      <c r="C431">
        <v>53674509</v>
      </c>
    </row>
    <row r="432" spans="1:3" x14ac:dyDescent="0.35">
      <c r="A432" s="14">
        <v>44166</v>
      </c>
      <c r="B432">
        <v>30826732</v>
      </c>
      <c r="C432">
        <v>57387103</v>
      </c>
    </row>
    <row r="433" spans="1:3" x14ac:dyDescent="0.35">
      <c r="A433" s="15">
        <v>2020</v>
      </c>
      <c r="B433">
        <v>30826732</v>
      </c>
      <c r="C433">
        <v>57387103</v>
      </c>
    </row>
    <row r="434" spans="1:3" x14ac:dyDescent="0.35">
      <c r="A434" s="14">
        <v>44197</v>
      </c>
      <c r="B434">
        <v>27792473</v>
      </c>
      <c r="C434">
        <v>55241945</v>
      </c>
    </row>
    <row r="435" spans="1:3" x14ac:dyDescent="0.35">
      <c r="A435" s="15">
        <v>2021</v>
      </c>
      <c r="B435">
        <v>27792473</v>
      </c>
      <c r="C435">
        <v>55241945</v>
      </c>
    </row>
    <row r="436" spans="1:3" x14ac:dyDescent="0.35">
      <c r="A436" s="14">
        <v>44228</v>
      </c>
      <c r="B436">
        <v>26318431</v>
      </c>
      <c r="C436">
        <v>48894173</v>
      </c>
    </row>
    <row r="437" spans="1:3" x14ac:dyDescent="0.35">
      <c r="A437" s="15">
        <v>2021</v>
      </c>
      <c r="B437">
        <v>26318431</v>
      </c>
      <c r="C437">
        <v>48894173</v>
      </c>
    </row>
    <row r="438" spans="1:3" x14ac:dyDescent="0.35">
      <c r="A438" s="14">
        <v>44256</v>
      </c>
      <c r="B438">
        <v>42678566</v>
      </c>
      <c r="C438">
        <v>67259515</v>
      </c>
    </row>
    <row r="439" spans="1:3" x14ac:dyDescent="0.35">
      <c r="A439" s="15">
        <v>2021</v>
      </c>
      <c r="B439">
        <v>42678566</v>
      </c>
      <c r="C439">
        <v>67259515</v>
      </c>
    </row>
    <row r="440" spans="1:3" x14ac:dyDescent="0.35">
      <c r="A440" s="14">
        <v>44287</v>
      </c>
      <c r="B440">
        <v>47638554</v>
      </c>
      <c r="C440">
        <v>68916725</v>
      </c>
    </row>
    <row r="441" spans="1:3" x14ac:dyDescent="0.35">
      <c r="A441" s="15">
        <v>2021</v>
      </c>
      <c r="B441">
        <v>47638554</v>
      </c>
      <c r="C441">
        <v>68916725</v>
      </c>
    </row>
    <row r="442" spans="1:3" x14ac:dyDescent="0.35">
      <c r="A442" s="14">
        <v>44317</v>
      </c>
      <c r="B442">
        <v>57814938</v>
      </c>
      <c r="C442">
        <v>76718359</v>
      </c>
    </row>
    <row r="443" spans="1:3" x14ac:dyDescent="0.35">
      <c r="A443" s="15">
        <v>2021</v>
      </c>
      <c r="B443">
        <v>57814938</v>
      </c>
      <c r="C443">
        <v>76718359</v>
      </c>
    </row>
    <row r="444" spans="1:3" x14ac:dyDescent="0.35">
      <c r="A444" s="14">
        <v>44348</v>
      </c>
      <c r="B444">
        <v>68533017</v>
      </c>
      <c r="C444">
        <v>84559672</v>
      </c>
    </row>
    <row r="445" spans="1:3" x14ac:dyDescent="0.35">
      <c r="A445" s="15">
        <v>2021</v>
      </c>
      <c r="B445">
        <v>68533017</v>
      </c>
      <c r="C445">
        <v>84559672</v>
      </c>
    </row>
    <row r="446" spans="1:3" x14ac:dyDescent="0.35">
      <c r="A446" s="14">
        <v>44378</v>
      </c>
      <c r="B446">
        <v>78039874</v>
      </c>
      <c r="C446">
        <v>92551868</v>
      </c>
    </row>
    <row r="447" spans="1:3" x14ac:dyDescent="0.35">
      <c r="A447" s="15">
        <v>2021</v>
      </c>
      <c r="B447">
        <v>78039874</v>
      </c>
      <c r="C447">
        <v>92551868</v>
      </c>
    </row>
    <row r="448" spans="1:3" x14ac:dyDescent="0.35">
      <c r="A448" s="14">
        <v>44409</v>
      </c>
      <c r="B448">
        <v>71730666</v>
      </c>
      <c r="C448">
        <v>91174089</v>
      </c>
    </row>
    <row r="449" spans="1:3" x14ac:dyDescent="0.35">
      <c r="A449" s="15">
        <v>2021</v>
      </c>
      <c r="B449">
        <v>71730666</v>
      </c>
      <c r="C449">
        <v>91174089</v>
      </c>
    </row>
    <row r="450" spans="1:3" x14ac:dyDescent="0.35">
      <c r="A450" s="14">
        <v>44440</v>
      </c>
      <c r="B450">
        <v>60545242</v>
      </c>
      <c r="C450">
        <v>83937590</v>
      </c>
    </row>
    <row r="451" spans="1:3" x14ac:dyDescent="0.35">
      <c r="A451" s="15">
        <v>2021</v>
      </c>
      <c r="B451">
        <v>60545242</v>
      </c>
      <c r="C451">
        <v>83937590</v>
      </c>
    </row>
    <row r="452" spans="1:3" x14ac:dyDescent="0.35">
      <c r="A452" s="14">
        <v>44470</v>
      </c>
      <c r="B452">
        <v>66919419</v>
      </c>
      <c r="C452">
        <v>87171954</v>
      </c>
    </row>
    <row r="453" spans="1:3" x14ac:dyDescent="0.35">
      <c r="A453" s="15">
        <v>2021</v>
      </c>
      <c r="B453">
        <v>66919419</v>
      </c>
      <c r="C453">
        <v>87171954</v>
      </c>
    </row>
    <row r="454" spans="1:3" x14ac:dyDescent="0.35">
      <c r="A454" s="14">
        <v>44501</v>
      </c>
      <c r="B454">
        <v>67941900</v>
      </c>
      <c r="C454">
        <v>86145540</v>
      </c>
    </row>
    <row r="455" spans="1:3" x14ac:dyDescent="0.35">
      <c r="A455" s="15">
        <v>2021</v>
      </c>
      <c r="B455">
        <v>67941900</v>
      </c>
      <c r="C455">
        <v>86145540</v>
      </c>
    </row>
    <row r="456" spans="1:3" x14ac:dyDescent="0.35">
      <c r="A456" s="14">
        <v>44531</v>
      </c>
      <c r="B456">
        <v>71870782</v>
      </c>
      <c r="C456">
        <v>90124701</v>
      </c>
    </row>
    <row r="457" spans="1:3" x14ac:dyDescent="0.35">
      <c r="A457" s="15">
        <v>2021</v>
      </c>
      <c r="B457">
        <v>71870782</v>
      </c>
      <c r="C457">
        <v>90124701</v>
      </c>
    </row>
    <row r="458" spans="1:3" x14ac:dyDescent="0.35">
      <c r="A458" s="14">
        <v>44562</v>
      </c>
      <c r="B458">
        <v>56453337</v>
      </c>
      <c r="C458">
        <v>85200910</v>
      </c>
    </row>
    <row r="459" spans="1:3" x14ac:dyDescent="0.35">
      <c r="A459" s="15">
        <v>2022</v>
      </c>
      <c r="B459">
        <v>56453337</v>
      </c>
      <c r="C459">
        <v>85200910</v>
      </c>
    </row>
    <row r="460" spans="1:3" x14ac:dyDescent="0.35">
      <c r="A460" s="14">
        <v>44593</v>
      </c>
      <c r="B460">
        <v>58032817</v>
      </c>
      <c r="C460">
        <v>79148105</v>
      </c>
    </row>
    <row r="461" spans="1:3" x14ac:dyDescent="0.35">
      <c r="A461" s="15">
        <v>2022</v>
      </c>
      <c r="B461">
        <v>58032817</v>
      </c>
      <c r="C461">
        <v>79148105</v>
      </c>
    </row>
    <row r="462" spans="1:3" x14ac:dyDescent="0.35">
      <c r="A462" s="14">
        <v>44621</v>
      </c>
      <c r="B462">
        <v>77887859</v>
      </c>
      <c r="C462">
        <v>94020835</v>
      </c>
    </row>
    <row r="463" spans="1:3" x14ac:dyDescent="0.35">
      <c r="A463" s="15">
        <v>2022</v>
      </c>
      <c r="B463">
        <v>77887859</v>
      </c>
      <c r="C463">
        <v>94020835</v>
      </c>
    </row>
    <row r="464" spans="1:3" x14ac:dyDescent="0.35">
      <c r="A464" s="14">
        <v>44652</v>
      </c>
      <c r="B464">
        <v>78800100</v>
      </c>
      <c r="C464">
        <v>92444015</v>
      </c>
    </row>
    <row r="465" spans="1:3" x14ac:dyDescent="0.35">
      <c r="A465" s="15">
        <v>2022</v>
      </c>
      <c r="B465">
        <v>78800100</v>
      </c>
      <c r="C465">
        <v>92444015</v>
      </c>
    </row>
    <row r="466" spans="1:3" x14ac:dyDescent="0.35">
      <c r="A466" s="14">
        <v>44682</v>
      </c>
      <c r="B466">
        <v>83495540</v>
      </c>
      <c r="C466">
        <v>97237814</v>
      </c>
    </row>
    <row r="467" spans="1:3" x14ac:dyDescent="0.35">
      <c r="A467" s="15">
        <v>2022</v>
      </c>
      <c r="B467">
        <v>83495540</v>
      </c>
      <c r="C467">
        <v>97237814</v>
      </c>
    </row>
    <row r="468" spans="1:3" x14ac:dyDescent="0.35">
      <c r="A468" s="14">
        <v>44713</v>
      </c>
      <c r="B468">
        <v>87619968</v>
      </c>
      <c r="C468">
        <v>98299154</v>
      </c>
    </row>
    <row r="469" spans="1:3" x14ac:dyDescent="0.35">
      <c r="A469" s="15">
        <v>2022</v>
      </c>
      <c r="B469">
        <v>87619968</v>
      </c>
      <c r="C469">
        <v>98299154</v>
      </c>
    </row>
    <row r="470" spans="1:3" x14ac:dyDescent="0.35">
      <c r="A470" s="14">
        <v>44743</v>
      </c>
      <c r="B470">
        <v>92074279</v>
      </c>
      <c r="C470">
        <v>104620153</v>
      </c>
    </row>
    <row r="471" spans="1:3" x14ac:dyDescent="0.35">
      <c r="A471" s="15">
        <v>2022</v>
      </c>
      <c r="B471">
        <v>92074279</v>
      </c>
      <c r="C471">
        <v>104620153</v>
      </c>
    </row>
    <row r="472" spans="1:3" x14ac:dyDescent="0.35">
      <c r="A472" s="14">
        <v>44774</v>
      </c>
      <c r="B472">
        <v>87914480</v>
      </c>
      <c r="C472">
        <v>103082546</v>
      </c>
    </row>
    <row r="473" spans="1:3" x14ac:dyDescent="0.35">
      <c r="A473" s="15">
        <v>2022</v>
      </c>
      <c r="B473">
        <v>87914480</v>
      </c>
      <c r="C473">
        <v>103082546</v>
      </c>
    </row>
    <row r="474" spans="1:3" x14ac:dyDescent="0.35">
      <c r="A474" s="14">
        <v>44805</v>
      </c>
      <c r="B474">
        <v>80324058</v>
      </c>
      <c r="C474">
        <v>94984116</v>
      </c>
    </row>
    <row r="475" spans="1:3" x14ac:dyDescent="0.35">
      <c r="A475" s="15">
        <v>2022</v>
      </c>
      <c r="B475">
        <v>80324058</v>
      </c>
      <c r="C475">
        <v>94984116</v>
      </c>
    </row>
    <row r="476" spans="1:3" x14ac:dyDescent="0.35">
      <c r="A476" s="14">
        <v>44835</v>
      </c>
      <c r="B476">
        <v>84114840</v>
      </c>
      <c r="C476">
        <v>98098981</v>
      </c>
    </row>
    <row r="477" spans="1:3" x14ac:dyDescent="0.35">
      <c r="A477" s="15">
        <v>2022</v>
      </c>
      <c r="B477">
        <v>84114840</v>
      </c>
      <c r="C477">
        <v>98098981</v>
      </c>
    </row>
    <row r="478" spans="1:3" x14ac:dyDescent="0.35">
      <c r="A478" s="14">
        <v>44866</v>
      </c>
      <c r="B478">
        <v>78886747</v>
      </c>
      <c r="C478">
        <v>94867498</v>
      </c>
    </row>
    <row r="479" spans="1:3" x14ac:dyDescent="0.35">
      <c r="A479" s="15">
        <v>2022</v>
      </c>
      <c r="B479">
        <v>78886747</v>
      </c>
      <c r="C479">
        <v>94867498</v>
      </c>
    </row>
    <row r="480" spans="1:3" x14ac:dyDescent="0.35">
      <c r="A480" s="14">
        <v>44896</v>
      </c>
      <c r="B480">
        <v>82320321</v>
      </c>
      <c r="C480">
        <v>98645259</v>
      </c>
    </row>
    <row r="481" spans="1:3" x14ac:dyDescent="0.35">
      <c r="A481" s="15">
        <v>2022</v>
      </c>
      <c r="B481">
        <v>82320321</v>
      </c>
      <c r="C481">
        <v>98645259</v>
      </c>
    </row>
    <row r="482" spans="1:3" x14ac:dyDescent="0.35">
      <c r="A482" s="14">
        <v>44927</v>
      </c>
      <c r="B482">
        <v>76648988</v>
      </c>
      <c r="C482">
        <v>98932209</v>
      </c>
    </row>
    <row r="483" spans="1:3" x14ac:dyDescent="0.35">
      <c r="A483" s="15">
        <v>2023</v>
      </c>
      <c r="B483">
        <v>76648988</v>
      </c>
      <c r="C483">
        <v>98932209</v>
      </c>
    </row>
    <row r="484" spans="1:3" x14ac:dyDescent="0.35">
      <c r="A484" s="14">
        <v>44958</v>
      </c>
      <c r="B484">
        <v>71584338</v>
      </c>
      <c r="C484">
        <v>91249104</v>
      </c>
    </row>
    <row r="485" spans="1:3" x14ac:dyDescent="0.35">
      <c r="A485" s="15">
        <v>2023</v>
      </c>
      <c r="B485">
        <v>71584338</v>
      </c>
      <c r="C485">
        <v>91249104</v>
      </c>
    </row>
    <row r="486" spans="1:3" x14ac:dyDescent="0.35">
      <c r="A486" s="14">
        <v>44986</v>
      </c>
      <c r="B486">
        <v>89569950</v>
      </c>
      <c r="C486">
        <v>106763461</v>
      </c>
    </row>
    <row r="487" spans="1:3" x14ac:dyDescent="0.35">
      <c r="A487" s="15">
        <v>2023</v>
      </c>
      <c r="B487">
        <v>89569950</v>
      </c>
      <c r="C487">
        <v>106763461</v>
      </c>
    </row>
    <row r="488" spans="1:3" x14ac:dyDescent="0.35">
      <c r="A488" s="14">
        <v>45017</v>
      </c>
      <c r="B488">
        <v>88134739</v>
      </c>
      <c r="C488">
        <v>104324115</v>
      </c>
    </row>
    <row r="489" spans="1:3" x14ac:dyDescent="0.35">
      <c r="A489" s="15">
        <v>2023</v>
      </c>
      <c r="B489">
        <v>88134739</v>
      </c>
      <c r="C489">
        <v>104324115</v>
      </c>
    </row>
    <row r="490" spans="1:3" x14ac:dyDescent="0.35">
      <c r="A490" s="14">
        <v>45047</v>
      </c>
      <c r="B490">
        <v>93548998</v>
      </c>
      <c r="C490">
        <v>109772094</v>
      </c>
    </row>
    <row r="491" spans="1:3" x14ac:dyDescent="0.35">
      <c r="A491" s="15">
        <v>2023</v>
      </c>
      <c r="B491">
        <v>93548998</v>
      </c>
      <c r="C491">
        <v>109772094</v>
      </c>
    </row>
    <row r="492" spans="1:3" x14ac:dyDescent="0.35">
      <c r="A492" s="14">
        <v>45078</v>
      </c>
      <c r="B492">
        <v>98672591</v>
      </c>
      <c r="C492">
        <v>111469028</v>
      </c>
    </row>
    <row r="493" spans="1:3" x14ac:dyDescent="0.35">
      <c r="A493" s="15">
        <v>2023</v>
      </c>
      <c r="B493">
        <v>98672591</v>
      </c>
      <c r="C493">
        <v>111469028</v>
      </c>
    </row>
    <row r="494" spans="1:3" x14ac:dyDescent="0.35">
      <c r="A494" s="14">
        <v>45108</v>
      </c>
      <c r="B494">
        <v>103643904</v>
      </c>
      <c r="C494">
        <v>117312202</v>
      </c>
    </row>
    <row r="495" spans="1:3" x14ac:dyDescent="0.35">
      <c r="A495" s="15">
        <v>2023</v>
      </c>
      <c r="B495">
        <v>103643904</v>
      </c>
      <c r="C495">
        <v>117312202</v>
      </c>
    </row>
    <row r="496" spans="1:3" x14ac:dyDescent="0.35">
      <c r="A496" s="14">
        <v>45139</v>
      </c>
      <c r="B496">
        <v>97871992</v>
      </c>
      <c r="C496">
        <v>116906192</v>
      </c>
    </row>
    <row r="497" spans="1:3" x14ac:dyDescent="0.35">
      <c r="A497" s="15">
        <v>2023</v>
      </c>
      <c r="B497">
        <v>97871992</v>
      </c>
      <c r="C497">
        <v>116906192</v>
      </c>
    </row>
    <row r="498" spans="1:3" x14ac:dyDescent="0.35">
      <c r="A498" s="14">
        <v>45170</v>
      </c>
      <c r="B498">
        <v>87853864</v>
      </c>
      <c r="C498">
        <v>106980046</v>
      </c>
    </row>
    <row r="499" spans="1:3" x14ac:dyDescent="0.35">
      <c r="A499" s="15">
        <v>2023</v>
      </c>
      <c r="B499">
        <v>87853864</v>
      </c>
      <c r="C499">
        <v>106980046</v>
      </c>
    </row>
    <row r="500" spans="1:3" x14ac:dyDescent="0.35">
      <c r="A500" s="14" t="s">
        <v>45</v>
      </c>
      <c r="B500">
        <v>17121006180</v>
      </c>
      <c r="C500">
        <v>21278853380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982EE-545B-44FC-B9EE-8BDC9A120990}">
  <sheetPr>
    <tabColor rgb="FF7BCB98"/>
  </sheetPr>
  <dimension ref="A1:O336"/>
  <sheetViews>
    <sheetView showGridLines="0" zoomScale="55" zoomScaleNormal="55" workbookViewId="0">
      <selection activeCell="N31" sqref="N31"/>
    </sheetView>
  </sheetViews>
  <sheetFormatPr defaultRowHeight="14.5" x14ac:dyDescent="0.35"/>
  <cols>
    <col min="1" max="1" width="9.453125" bestFit="1" customWidth="1"/>
    <col min="2" max="2" width="10.6328125" bestFit="1" customWidth="1"/>
    <col min="3" max="3" width="10.08984375" bestFit="1" customWidth="1"/>
    <col min="4" max="4" width="9.7265625" bestFit="1" customWidth="1"/>
    <col min="5" max="5" width="9.81640625" customWidth="1"/>
    <col min="6" max="6" width="11.08984375" customWidth="1"/>
    <col min="7" max="7" width="11.6328125" customWidth="1"/>
    <col min="8" max="11" width="10.6328125" bestFit="1" customWidth="1"/>
    <col min="14" max="14" width="10.81640625" customWidth="1"/>
    <col min="15" max="15" width="12.453125" bestFit="1" customWidth="1"/>
  </cols>
  <sheetData>
    <row r="1" spans="1:9" x14ac:dyDescent="0.35">
      <c r="A1" s="17" t="s">
        <v>63</v>
      </c>
      <c r="B1" s="17"/>
      <c r="C1" s="17"/>
      <c r="D1" s="17"/>
      <c r="E1" s="17"/>
      <c r="F1" s="17"/>
      <c r="G1" s="17"/>
      <c r="H1" s="17"/>
      <c r="I1" s="17"/>
    </row>
    <row r="22" spans="3:15" ht="32" customHeight="1" x14ac:dyDescent="0.65">
      <c r="C22" s="21" t="s">
        <v>76</v>
      </c>
    </row>
    <row r="23" spans="3:15" x14ac:dyDescent="0.35">
      <c r="D23" s="33"/>
      <c r="E23" s="34"/>
      <c r="F23" s="32" t="s">
        <v>77</v>
      </c>
      <c r="M23" s="22"/>
      <c r="N23" s="23"/>
      <c r="O23" s="25" t="s">
        <v>77</v>
      </c>
    </row>
    <row r="24" spans="3:15" x14ac:dyDescent="0.35">
      <c r="D24" s="35"/>
      <c r="E24" s="36"/>
      <c r="F24" s="37">
        <v>46204</v>
      </c>
      <c r="M24" s="24"/>
      <c r="O24" s="38">
        <v>45413</v>
      </c>
    </row>
    <row r="25" spans="3:15" x14ac:dyDescent="0.35">
      <c r="D25" s="26" t="s">
        <v>78</v>
      </c>
      <c r="E25" s="27"/>
      <c r="F25" s="28" cm="1">
        <f t="array" ref="F25">_xlfn.XLOOKUP(F24,Table3[[#All],[Date]],Table3[[#All],[Forecast(RPM)]],,0)</f>
        <v>95244060.11629881</v>
      </c>
      <c r="M25" s="26" t="s">
        <v>81</v>
      </c>
      <c r="N25" s="27"/>
      <c r="O25" s="28" cm="1">
        <f t="array" ref="O25">_xlfn.XLOOKUP(O24,Table1[[#All],[Date]],Table1[[#All],[Forecast(ASM)]],,0)</f>
        <v>107417244.36090997</v>
      </c>
    </row>
    <row r="26" spans="3:15" x14ac:dyDescent="0.35">
      <c r="D26" s="26" t="s">
        <v>79</v>
      </c>
      <c r="E26" s="27"/>
      <c r="F26" s="28" cm="1">
        <f t="array" ref="F26">_xlfn.XLOOKUP(F24,Table3[[#All],[Date]],Table3[[#All],[Lower Confidence Bound(RPM)]],,0)</f>
        <v>61022207.779283024</v>
      </c>
      <c r="M26" s="26" t="s">
        <v>79</v>
      </c>
      <c r="N26" s="27"/>
      <c r="O26" s="28" cm="1">
        <f t="array" ref="O26">_xlfn.XLOOKUP(O24,Table1[[#All],[Date]],Table1[[#All],[Lower Confidence Bound(ASM)]],,0)</f>
        <v>85161429.67305243</v>
      </c>
    </row>
    <row r="27" spans="3:15" x14ac:dyDescent="0.35">
      <c r="D27" s="29" t="s">
        <v>80</v>
      </c>
      <c r="E27" s="30"/>
      <c r="F27" s="31" cm="1">
        <f t="array" ref="F27">_xlfn.XLOOKUP(F24,Table3[[#All],[Date]],Table3[[#All],[Upper Confidence Bound(RPM)]],,0)</f>
        <v>129465912.4533146</v>
      </c>
      <c r="M27" s="29" t="s">
        <v>80</v>
      </c>
      <c r="N27" s="30"/>
      <c r="O27" s="31" cm="1">
        <f t="array" ref="O27">_xlfn.XLOOKUP(O24,Table1[[#All],[Date]],Table1[[#All],[Upper Confidence Bound(ASM)]],,0)</f>
        <v>129673059.04876751</v>
      </c>
    </row>
    <row r="36" spans="1:11" x14ac:dyDescent="0.35">
      <c r="A36" s="18" t="s">
        <v>41</v>
      </c>
      <c r="B36" s="18" t="s">
        <v>10</v>
      </c>
      <c r="C36" s="18" t="s">
        <v>64</v>
      </c>
      <c r="D36" s="18" t="s">
        <v>65</v>
      </c>
      <c r="E36" s="18" t="s">
        <v>66</v>
      </c>
      <c r="F36" s="18"/>
      <c r="G36" s="18" t="s">
        <v>41</v>
      </c>
      <c r="H36" s="18" t="s">
        <v>13</v>
      </c>
      <c r="I36" s="18" t="s">
        <v>67</v>
      </c>
      <c r="J36" s="18" t="s">
        <v>68</v>
      </c>
      <c r="K36" s="18" t="s">
        <v>69</v>
      </c>
    </row>
    <row r="37" spans="1:11" x14ac:dyDescent="0.35">
      <c r="A37" s="19">
        <v>37622</v>
      </c>
      <c r="B37" s="20">
        <v>49097402</v>
      </c>
      <c r="C37" s="20"/>
      <c r="D37" s="20"/>
      <c r="E37" s="20"/>
      <c r="F37" s="18"/>
      <c r="G37" s="19">
        <v>37622</v>
      </c>
      <c r="H37" s="20">
        <v>74159872</v>
      </c>
      <c r="I37" s="18"/>
      <c r="J37" s="18"/>
      <c r="K37" s="18"/>
    </row>
    <row r="38" spans="1:11" x14ac:dyDescent="0.35">
      <c r="A38" s="19">
        <v>37653</v>
      </c>
      <c r="B38" s="20">
        <v>44863907</v>
      </c>
      <c r="C38" s="20"/>
      <c r="D38" s="20"/>
      <c r="E38" s="20"/>
      <c r="F38" s="18"/>
      <c r="G38" s="19">
        <v>37653</v>
      </c>
      <c r="H38" s="20">
        <v>65676314</v>
      </c>
      <c r="I38" s="18"/>
      <c r="J38" s="18"/>
      <c r="K38" s="18"/>
    </row>
    <row r="39" spans="1:11" x14ac:dyDescent="0.35">
      <c r="A39" s="19">
        <v>37681</v>
      </c>
      <c r="B39" s="20">
        <v>54341633</v>
      </c>
      <c r="C39" s="20"/>
      <c r="D39" s="20"/>
      <c r="E39" s="20"/>
      <c r="F39" s="18"/>
      <c r="G39" s="19">
        <v>37681</v>
      </c>
      <c r="H39" s="20">
        <v>75346075</v>
      </c>
      <c r="I39" s="18"/>
      <c r="J39" s="18"/>
      <c r="K39" s="18"/>
    </row>
    <row r="40" spans="1:11" x14ac:dyDescent="0.35">
      <c r="A40" s="19">
        <v>37712</v>
      </c>
      <c r="B40" s="20">
        <v>49836572</v>
      </c>
      <c r="C40" s="20"/>
      <c r="D40" s="20"/>
      <c r="E40" s="20"/>
      <c r="F40" s="18"/>
      <c r="G40" s="19">
        <v>37712</v>
      </c>
      <c r="H40" s="20">
        <v>70168440</v>
      </c>
      <c r="I40" s="18"/>
      <c r="J40" s="18"/>
      <c r="K40" s="18"/>
    </row>
    <row r="41" spans="1:11" x14ac:dyDescent="0.35">
      <c r="A41" s="19">
        <v>37742</v>
      </c>
      <c r="B41" s="20">
        <v>52576960</v>
      </c>
      <c r="C41" s="20"/>
      <c r="D41" s="20"/>
      <c r="E41" s="20"/>
      <c r="F41" s="18"/>
      <c r="G41" s="19">
        <v>37742</v>
      </c>
      <c r="H41" s="20">
        <v>70979718</v>
      </c>
      <c r="I41" s="18"/>
      <c r="J41" s="18"/>
      <c r="K41" s="18"/>
    </row>
    <row r="42" spans="1:11" x14ac:dyDescent="0.35">
      <c r="A42" s="19">
        <v>37773</v>
      </c>
      <c r="B42" s="20">
        <v>58411157</v>
      </c>
      <c r="C42" s="20"/>
      <c r="D42" s="20"/>
      <c r="E42" s="20"/>
      <c r="F42" s="18"/>
      <c r="G42" s="19">
        <v>37773</v>
      </c>
      <c r="H42" s="20">
        <v>73747096</v>
      </c>
      <c r="I42" s="18"/>
      <c r="J42" s="18"/>
      <c r="K42" s="18"/>
    </row>
    <row r="43" spans="1:11" x14ac:dyDescent="0.35">
      <c r="A43" s="19">
        <v>37803</v>
      </c>
      <c r="B43" s="20">
        <v>63838718</v>
      </c>
      <c r="C43" s="20"/>
      <c r="D43" s="20"/>
      <c r="E43" s="20"/>
      <c r="F43" s="18"/>
      <c r="G43" s="19">
        <v>37803</v>
      </c>
      <c r="H43" s="20">
        <v>78318807</v>
      </c>
      <c r="I43" s="18"/>
      <c r="J43" s="18"/>
      <c r="K43" s="18"/>
    </row>
    <row r="44" spans="1:11" x14ac:dyDescent="0.35">
      <c r="A44" s="19">
        <v>37834</v>
      </c>
      <c r="B44" s="20">
        <v>62888957</v>
      </c>
      <c r="C44" s="20"/>
      <c r="D44" s="20"/>
      <c r="E44" s="20"/>
      <c r="F44" s="18"/>
      <c r="G44" s="19">
        <v>37834</v>
      </c>
      <c r="H44" s="20">
        <v>78779075</v>
      </c>
      <c r="I44" s="18"/>
      <c r="J44" s="18"/>
      <c r="K44" s="18"/>
    </row>
    <row r="45" spans="1:11" x14ac:dyDescent="0.35">
      <c r="A45" s="19">
        <v>37865</v>
      </c>
      <c r="B45" s="20">
        <v>50390709</v>
      </c>
      <c r="C45" s="20"/>
      <c r="D45" s="20"/>
      <c r="E45" s="20"/>
      <c r="F45" s="18"/>
      <c r="G45" s="19">
        <v>37865</v>
      </c>
      <c r="H45" s="20">
        <v>72794329</v>
      </c>
      <c r="I45" s="18"/>
      <c r="J45" s="18"/>
      <c r="K45" s="18"/>
    </row>
    <row r="46" spans="1:11" x14ac:dyDescent="0.35">
      <c r="A46" s="19">
        <v>37895</v>
      </c>
      <c r="B46" s="20">
        <v>54927858</v>
      </c>
      <c r="C46" s="20"/>
      <c r="D46" s="20"/>
      <c r="E46" s="20"/>
      <c r="F46" s="18"/>
      <c r="G46" s="19">
        <v>37895</v>
      </c>
      <c r="H46" s="20">
        <v>75695437</v>
      </c>
      <c r="I46" s="18"/>
      <c r="J46" s="18"/>
      <c r="K46" s="18"/>
    </row>
    <row r="47" spans="1:11" x14ac:dyDescent="0.35">
      <c r="A47" s="19">
        <v>37926</v>
      </c>
      <c r="B47" s="20">
        <v>52150704</v>
      </c>
      <c r="C47" s="20"/>
      <c r="D47" s="20"/>
      <c r="E47" s="20"/>
      <c r="F47" s="18"/>
      <c r="G47" s="19">
        <v>37926</v>
      </c>
      <c r="H47" s="20">
        <v>72587163</v>
      </c>
      <c r="I47" s="18"/>
      <c r="J47" s="18"/>
      <c r="K47" s="18"/>
    </row>
    <row r="48" spans="1:11" x14ac:dyDescent="0.35">
      <c r="A48" s="19">
        <v>37956</v>
      </c>
      <c r="B48" s="20">
        <v>56629161</v>
      </c>
      <c r="C48" s="20"/>
      <c r="D48" s="20"/>
      <c r="E48" s="20"/>
      <c r="F48" s="18"/>
      <c r="G48" s="19">
        <v>37956</v>
      </c>
      <c r="H48" s="20">
        <v>76491081</v>
      </c>
      <c r="I48" s="18"/>
      <c r="J48" s="18"/>
      <c r="K48" s="18"/>
    </row>
    <row r="49" spans="1:11" x14ac:dyDescent="0.35">
      <c r="A49" s="19">
        <v>37987</v>
      </c>
      <c r="B49" s="20">
        <v>51630246</v>
      </c>
      <c r="C49" s="20"/>
      <c r="D49" s="20"/>
      <c r="E49" s="20"/>
      <c r="F49" s="18"/>
      <c r="G49" s="19">
        <v>37987</v>
      </c>
      <c r="H49" s="20">
        <v>76294673</v>
      </c>
      <c r="I49" s="18"/>
      <c r="J49" s="18"/>
      <c r="K49" s="18"/>
    </row>
    <row r="50" spans="1:11" x14ac:dyDescent="0.35">
      <c r="A50" s="19">
        <v>38018</v>
      </c>
      <c r="B50" s="20">
        <v>50728516</v>
      </c>
      <c r="C50" s="20"/>
      <c r="D50" s="20"/>
      <c r="E50" s="20"/>
      <c r="F50" s="18"/>
      <c r="G50" s="19">
        <v>38018</v>
      </c>
      <c r="H50" s="20">
        <v>73103808</v>
      </c>
      <c r="I50" s="18"/>
      <c r="J50" s="18"/>
      <c r="K50" s="18"/>
    </row>
    <row r="51" spans="1:11" x14ac:dyDescent="0.35">
      <c r="A51" s="19">
        <v>38047</v>
      </c>
      <c r="B51" s="20">
        <v>61243168</v>
      </c>
      <c r="C51" s="20"/>
      <c r="D51" s="20"/>
      <c r="E51" s="20"/>
      <c r="F51" s="18"/>
      <c r="G51" s="19">
        <v>38047</v>
      </c>
      <c r="H51" s="20">
        <v>80195799</v>
      </c>
      <c r="I51" s="18"/>
      <c r="J51" s="18"/>
      <c r="K51" s="18"/>
    </row>
    <row r="52" spans="1:11" x14ac:dyDescent="0.35">
      <c r="A52" s="19">
        <v>38078</v>
      </c>
      <c r="B52" s="20">
        <v>60133853</v>
      </c>
      <c r="C52" s="20"/>
      <c r="D52" s="20"/>
      <c r="E52" s="20"/>
      <c r="F52" s="18"/>
      <c r="G52" s="19">
        <v>38078</v>
      </c>
      <c r="H52" s="20">
        <v>78525388</v>
      </c>
      <c r="I52" s="18"/>
      <c r="J52" s="18"/>
      <c r="K52" s="18"/>
    </row>
    <row r="53" spans="1:11" x14ac:dyDescent="0.35">
      <c r="A53" s="19">
        <v>38108</v>
      </c>
      <c r="B53" s="20">
        <v>60738719</v>
      </c>
      <c r="C53" s="20"/>
      <c r="D53" s="20"/>
      <c r="E53" s="20"/>
      <c r="F53" s="18"/>
      <c r="G53" s="19">
        <v>38108</v>
      </c>
      <c r="H53" s="20">
        <v>80767459</v>
      </c>
      <c r="I53" s="18"/>
      <c r="J53" s="18"/>
      <c r="K53" s="18"/>
    </row>
    <row r="54" spans="1:11" x14ac:dyDescent="0.35">
      <c r="A54" s="19">
        <v>38139</v>
      </c>
      <c r="B54" s="20">
        <v>66781050</v>
      </c>
      <c r="C54" s="20"/>
      <c r="D54" s="20"/>
      <c r="E54" s="20"/>
      <c r="F54" s="18"/>
      <c r="G54" s="19">
        <v>38139</v>
      </c>
      <c r="H54" s="20">
        <v>81985822</v>
      </c>
      <c r="I54" s="18"/>
      <c r="J54" s="18"/>
      <c r="K54" s="18"/>
    </row>
    <row r="55" spans="1:11" x14ac:dyDescent="0.35">
      <c r="A55" s="19">
        <v>38169</v>
      </c>
      <c r="B55" s="20">
        <v>70913074</v>
      </c>
      <c r="C55" s="20"/>
      <c r="D55" s="20"/>
      <c r="E55" s="20"/>
      <c r="F55" s="18"/>
      <c r="G55" s="19">
        <v>38169</v>
      </c>
      <c r="H55" s="20">
        <v>85826863</v>
      </c>
      <c r="I55" s="18"/>
      <c r="J55" s="18"/>
      <c r="K55" s="18"/>
    </row>
    <row r="56" spans="1:11" x14ac:dyDescent="0.35">
      <c r="A56" s="19">
        <v>38200</v>
      </c>
      <c r="B56" s="20">
        <v>68576861</v>
      </c>
      <c r="C56" s="20"/>
      <c r="D56" s="20"/>
      <c r="E56" s="20"/>
      <c r="F56" s="18"/>
      <c r="G56" s="19">
        <v>38200</v>
      </c>
      <c r="H56" s="20">
        <v>86120386</v>
      </c>
      <c r="I56" s="18"/>
      <c r="J56" s="18"/>
      <c r="K56" s="18"/>
    </row>
    <row r="57" spans="1:11" x14ac:dyDescent="0.35">
      <c r="A57" s="19">
        <v>38231</v>
      </c>
      <c r="B57" s="20">
        <v>55891980</v>
      </c>
      <c r="C57" s="20"/>
      <c r="D57" s="20"/>
      <c r="E57" s="20"/>
      <c r="F57" s="18"/>
      <c r="G57" s="19">
        <v>38231</v>
      </c>
      <c r="H57" s="20">
        <v>77197006</v>
      </c>
      <c r="I57" s="18"/>
      <c r="J57" s="18"/>
      <c r="K57" s="18"/>
    </row>
    <row r="58" spans="1:11" x14ac:dyDescent="0.35">
      <c r="A58" s="19">
        <v>38261</v>
      </c>
      <c r="B58" s="20">
        <v>61149590</v>
      </c>
      <c r="C58" s="20"/>
      <c r="D58" s="20"/>
      <c r="E58" s="20"/>
      <c r="F58" s="18"/>
      <c r="G58" s="19">
        <v>38261</v>
      </c>
      <c r="H58" s="20">
        <v>81488607</v>
      </c>
      <c r="I58" s="18"/>
      <c r="J58" s="18"/>
      <c r="K58" s="18"/>
    </row>
    <row r="59" spans="1:11" x14ac:dyDescent="0.35">
      <c r="A59" s="19">
        <v>38292</v>
      </c>
      <c r="B59" s="20">
        <v>57680434</v>
      </c>
      <c r="C59" s="20"/>
      <c r="D59" s="20"/>
      <c r="E59" s="20"/>
      <c r="F59" s="18"/>
      <c r="G59" s="19">
        <v>38292</v>
      </c>
      <c r="H59" s="20">
        <v>78279728</v>
      </c>
      <c r="I59" s="18"/>
      <c r="J59" s="18"/>
      <c r="K59" s="18"/>
    </row>
    <row r="60" spans="1:11" x14ac:dyDescent="0.35">
      <c r="A60" s="19">
        <v>38322</v>
      </c>
      <c r="B60" s="20">
        <v>60704483</v>
      </c>
      <c r="C60" s="20"/>
      <c r="D60" s="20"/>
      <c r="E60" s="20"/>
      <c r="F60" s="18"/>
      <c r="G60" s="19">
        <v>38322</v>
      </c>
      <c r="H60" s="20">
        <v>82308853</v>
      </c>
      <c r="I60" s="18"/>
      <c r="J60" s="18"/>
      <c r="K60" s="18"/>
    </row>
    <row r="61" spans="1:11" x14ac:dyDescent="0.35">
      <c r="A61" s="19">
        <v>38353</v>
      </c>
      <c r="B61" s="20">
        <v>57189815</v>
      </c>
      <c r="C61" s="20"/>
      <c r="D61" s="20"/>
      <c r="E61" s="20"/>
      <c r="F61" s="18"/>
      <c r="G61" s="19">
        <v>38353</v>
      </c>
      <c r="H61" s="20">
        <v>80151902</v>
      </c>
      <c r="I61" s="18"/>
      <c r="J61" s="18"/>
      <c r="K61" s="18"/>
    </row>
    <row r="62" spans="1:11" x14ac:dyDescent="0.35">
      <c r="A62" s="19">
        <v>38384</v>
      </c>
      <c r="B62" s="20">
        <v>53585374</v>
      </c>
      <c r="C62" s="20"/>
      <c r="D62" s="20"/>
      <c r="E62" s="20"/>
      <c r="F62" s="18"/>
      <c r="G62" s="19">
        <v>38384</v>
      </c>
      <c r="H62" s="20">
        <v>74615745</v>
      </c>
      <c r="I62" s="18"/>
      <c r="J62" s="18"/>
      <c r="K62" s="18"/>
    </row>
    <row r="63" spans="1:11" x14ac:dyDescent="0.35">
      <c r="A63" s="19">
        <v>38412</v>
      </c>
      <c r="B63" s="20">
        <v>68083625</v>
      </c>
      <c r="C63" s="20"/>
      <c r="D63" s="20"/>
      <c r="E63" s="20"/>
      <c r="F63" s="18"/>
      <c r="G63" s="19">
        <v>38412</v>
      </c>
      <c r="H63" s="20">
        <v>84944309</v>
      </c>
      <c r="I63" s="18"/>
      <c r="J63" s="18"/>
      <c r="K63" s="18"/>
    </row>
    <row r="64" spans="1:11" x14ac:dyDescent="0.35">
      <c r="A64" s="19">
        <v>38443</v>
      </c>
      <c r="B64" s="20">
        <v>63221309</v>
      </c>
      <c r="C64" s="20"/>
      <c r="D64" s="20"/>
      <c r="E64" s="20"/>
      <c r="F64" s="18"/>
      <c r="G64" s="19">
        <v>38443</v>
      </c>
      <c r="H64" s="20">
        <v>82253103</v>
      </c>
      <c r="I64" s="18"/>
      <c r="J64" s="18"/>
      <c r="K64" s="18"/>
    </row>
    <row r="65" spans="1:11" x14ac:dyDescent="0.35">
      <c r="A65" s="19">
        <v>38473</v>
      </c>
      <c r="B65" s="20">
        <v>66410718</v>
      </c>
      <c r="C65" s="20"/>
      <c r="D65" s="20"/>
      <c r="E65" s="20"/>
      <c r="F65" s="18"/>
      <c r="G65" s="19">
        <v>38473</v>
      </c>
      <c r="H65" s="20">
        <v>85103187</v>
      </c>
      <c r="I65" s="18"/>
      <c r="J65" s="18"/>
      <c r="K65" s="18"/>
    </row>
    <row r="66" spans="1:11" x14ac:dyDescent="0.35">
      <c r="A66" s="19">
        <v>38504</v>
      </c>
      <c r="B66" s="20">
        <v>70932197</v>
      </c>
      <c r="C66" s="20"/>
      <c r="D66" s="20"/>
      <c r="E66" s="20"/>
      <c r="F66" s="18"/>
      <c r="G66" s="19">
        <v>38504</v>
      </c>
      <c r="H66" s="20">
        <v>85751565</v>
      </c>
      <c r="I66" s="18"/>
      <c r="J66" s="18"/>
      <c r="K66" s="18"/>
    </row>
    <row r="67" spans="1:11" x14ac:dyDescent="0.35">
      <c r="A67" s="19">
        <v>38534</v>
      </c>
      <c r="B67" s="20">
        <v>75327821</v>
      </c>
      <c r="C67" s="20"/>
      <c r="D67" s="20"/>
      <c r="E67" s="20"/>
      <c r="F67" s="18"/>
      <c r="G67" s="19">
        <v>38534</v>
      </c>
      <c r="H67" s="20">
        <v>89605407</v>
      </c>
      <c r="I67" s="18"/>
      <c r="J67" s="18"/>
      <c r="K67" s="18"/>
    </row>
    <row r="68" spans="1:11" x14ac:dyDescent="0.35">
      <c r="A68" s="19">
        <v>38565</v>
      </c>
      <c r="B68" s="20">
        <v>71715093</v>
      </c>
      <c r="C68" s="20"/>
      <c r="D68" s="20"/>
      <c r="E68" s="20"/>
      <c r="F68" s="18"/>
      <c r="G68" s="19">
        <v>38565</v>
      </c>
      <c r="H68" s="20">
        <v>88727882</v>
      </c>
      <c r="I68" s="18"/>
      <c r="J68" s="18"/>
      <c r="K68" s="18"/>
    </row>
    <row r="69" spans="1:11" x14ac:dyDescent="0.35">
      <c r="A69" s="19">
        <v>38596</v>
      </c>
      <c r="B69" s="20">
        <v>60156904</v>
      </c>
      <c r="C69" s="20"/>
      <c r="D69" s="20"/>
      <c r="E69" s="20"/>
      <c r="F69" s="18"/>
      <c r="G69" s="19">
        <v>38596</v>
      </c>
      <c r="H69" s="20">
        <v>80099879</v>
      </c>
      <c r="I69" s="18"/>
      <c r="J69" s="18"/>
      <c r="K69" s="18"/>
    </row>
    <row r="70" spans="1:11" x14ac:dyDescent="0.35">
      <c r="A70" s="19">
        <v>38626</v>
      </c>
      <c r="B70" s="20">
        <v>61984902</v>
      </c>
      <c r="C70" s="20"/>
      <c r="D70" s="20"/>
      <c r="E70" s="20"/>
      <c r="F70" s="18"/>
      <c r="G70" s="19">
        <v>38626</v>
      </c>
      <c r="H70" s="20">
        <v>81426057</v>
      </c>
      <c r="I70" s="18"/>
      <c r="J70" s="18"/>
      <c r="K70" s="18"/>
    </row>
    <row r="71" spans="1:11" x14ac:dyDescent="0.35">
      <c r="A71" s="19">
        <v>38657</v>
      </c>
      <c r="B71" s="20">
        <v>59881618</v>
      </c>
      <c r="C71" s="20"/>
      <c r="D71" s="20"/>
      <c r="E71" s="20"/>
      <c r="F71" s="18"/>
      <c r="G71" s="19">
        <v>38657</v>
      </c>
      <c r="H71" s="20">
        <v>78288722</v>
      </c>
      <c r="I71" s="18"/>
      <c r="J71" s="18"/>
      <c r="K71" s="18"/>
    </row>
    <row r="72" spans="1:11" x14ac:dyDescent="0.35">
      <c r="A72" s="19">
        <v>38687</v>
      </c>
      <c r="B72" s="20">
        <v>62529273</v>
      </c>
      <c r="C72" s="20"/>
      <c r="D72" s="20"/>
      <c r="E72" s="20"/>
      <c r="F72" s="18"/>
      <c r="G72" s="19">
        <v>38687</v>
      </c>
      <c r="H72" s="20">
        <v>82043081</v>
      </c>
      <c r="I72" s="18"/>
      <c r="J72" s="18"/>
      <c r="K72" s="18"/>
    </row>
    <row r="73" spans="1:11" x14ac:dyDescent="0.35">
      <c r="A73" s="19">
        <v>38718</v>
      </c>
      <c r="B73" s="20">
        <v>59124144</v>
      </c>
      <c r="C73" s="20"/>
      <c r="D73" s="20"/>
      <c r="E73" s="20"/>
      <c r="F73" s="18"/>
      <c r="G73" s="19">
        <v>38718</v>
      </c>
      <c r="H73" s="20">
        <v>80492634</v>
      </c>
      <c r="I73" s="18"/>
      <c r="J73" s="18"/>
      <c r="K73" s="18"/>
    </row>
    <row r="74" spans="1:11" x14ac:dyDescent="0.35">
      <c r="A74" s="19">
        <v>38749</v>
      </c>
      <c r="B74" s="20">
        <v>54840660</v>
      </c>
      <c r="C74" s="20"/>
      <c r="D74" s="20"/>
      <c r="E74" s="20"/>
      <c r="F74" s="18"/>
      <c r="G74" s="19">
        <v>38749</v>
      </c>
      <c r="H74" s="20">
        <v>72974894</v>
      </c>
      <c r="I74" s="18"/>
      <c r="J74" s="18"/>
      <c r="K74" s="18"/>
    </row>
    <row r="75" spans="1:11" x14ac:dyDescent="0.35">
      <c r="A75" s="19">
        <v>38777</v>
      </c>
      <c r="B75" s="20">
        <v>68788597</v>
      </c>
      <c r="C75" s="20"/>
      <c r="D75" s="20"/>
      <c r="E75" s="20"/>
      <c r="F75" s="18"/>
      <c r="G75" s="19">
        <v>38777</v>
      </c>
      <c r="H75" s="20">
        <v>84624157</v>
      </c>
      <c r="I75" s="18"/>
      <c r="J75" s="18"/>
      <c r="K75" s="18"/>
    </row>
    <row r="76" spans="1:11" x14ac:dyDescent="0.35">
      <c r="A76" s="19">
        <v>38808</v>
      </c>
      <c r="B76" s="20">
        <v>66486229</v>
      </c>
      <c r="C76" s="20"/>
      <c r="D76" s="20"/>
      <c r="E76" s="20"/>
      <c r="F76" s="18"/>
      <c r="G76" s="19">
        <v>38808</v>
      </c>
      <c r="H76" s="20">
        <v>82164072</v>
      </c>
      <c r="I76" s="18"/>
      <c r="J76" s="18"/>
      <c r="K76" s="18"/>
    </row>
    <row r="77" spans="1:11" x14ac:dyDescent="0.35">
      <c r="A77" s="19">
        <v>38838</v>
      </c>
      <c r="B77" s="20">
        <v>67768038</v>
      </c>
      <c r="C77" s="20"/>
      <c r="D77" s="20"/>
      <c r="E77" s="20"/>
      <c r="F77" s="18"/>
      <c r="G77" s="19">
        <v>38838</v>
      </c>
      <c r="H77" s="20">
        <v>84386996</v>
      </c>
      <c r="I77" s="18"/>
      <c r="J77" s="18"/>
      <c r="K77" s="18"/>
    </row>
    <row r="78" spans="1:11" x14ac:dyDescent="0.35">
      <c r="A78" s="19">
        <v>38869</v>
      </c>
      <c r="B78" s="20">
        <v>72475640</v>
      </c>
      <c r="C78" s="20"/>
      <c r="D78" s="20"/>
      <c r="E78" s="20"/>
      <c r="F78" s="18"/>
      <c r="G78" s="19">
        <v>38869</v>
      </c>
      <c r="H78" s="20">
        <v>85514388</v>
      </c>
      <c r="I78" s="18"/>
      <c r="J78" s="18"/>
      <c r="K78" s="18"/>
    </row>
    <row r="79" spans="1:11" x14ac:dyDescent="0.35">
      <c r="A79" s="19">
        <v>38899</v>
      </c>
      <c r="B79" s="20">
        <v>76017350</v>
      </c>
      <c r="C79" s="20"/>
      <c r="D79" s="20"/>
      <c r="E79" s="20"/>
      <c r="F79" s="18"/>
      <c r="G79" s="19">
        <v>38899</v>
      </c>
      <c r="H79" s="20">
        <v>89296743</v>
      </c>
      <c r="I79" s="18"/>
      <c r="J79" s="18"/>
      <c r="K79" s="18"/>
    </row>
    <row r="80" spans="1:11" x14ac:dyDescent="0.35">
      <c r="A80" s="19">
        <v>38930</v>
      </c>
      <c r="B80" s="20">
        <v>72416999</v>
      </c>
      <c r="C80" s="20"/>
      <c r="D80" s="20"/>
      <c r="E80" s="20"/>
      <c r="F80" s="18"/>
      <c r="G80" s="19">
        <v>38930</v>
      </c>
      <c r="H80" s="20">
        <v>89221429</v>
      </c>
      <c r="I80" s="18"/>
      <c r="J80" s="18"/>
      <c r="K80" s="18"/>
    </row>
    <row r="81" spans="1:11" x14ac:dyDescent="0.35">
      <c r="A81" s="19">
        <v>38961</v>
      </c>
      <c r="B81" s="20">
        <v>60645709</v>
      </c>
      <c r="C81" s="20"/>
      <c r="D81" s="20"/>
      <c r="E81" s="20"/>
      <c r="F81" s="18"/>
      <c r="G81" s="19">
        <v>38961</v>
      </c>
      <c r="H81" s="20">
        <v>80962719</v>
      </c>
      <c r="I81" s="18"/>
      <c r="J81" s="18"/>
      <c r="K81" s="18"/>
    </row>
    <row r="82" spans="1:11" x14ac:dyDescent="0.35">
      <c r="A82" s="19">
        <v>38991</v>
      </c>
      <c r="B82" s="20">
        <v>64503000</v>
      </c>
      <c r="C82" s="20"/>
      <c r="D82" s="20"/>
      <c r="E82" s="20"/>
      <c r="F82" s="18"/>
      <c r="G82" s="19">
        <v>38991</v>
      </c>
      <c r="H82" s="20">
        <v>83457331</v>
      </c>
      <c r="I82" s="18"/>
      <c r="J82" s="18"/>
      <c r="K82" s="18"/>
    </row>
    <row r="83" spans="1:11" x14ac:dyDescent="0.35">
      <c r="A83" s="19">
        <v>39022</v>
      </c>
      <c r="B83" s="20">
        <v>62082045</v>
      </c>
      <c r="C83" s="20"/>
      <c r="D83" s="20"/>
      <c r="E83" s="20"/>
      <c r="F83" s="18"/>
      <c r="G83" s="19">
        <v>39022</v>
      </c>
      <c r="H83" s="20">
        <v>79733427</v>
      </c>
      <c r="I83" s="18"/>
      <c r="J83" s="18"/>
      <c r="K83" s="18"/>
    </row>
    <row r="84" spans="1:11" x14ac:dyDescent="0.35">
      <c r="A84" s="19">
        <v>39052</v>
      </c>
      <c r="B84" s="20">
        <v>64540276</v>
      </c>
      <c r="C84" s="20"/>
      <c r="D84" s="20"/>
      <c r="E84" s="20"/>
      <c r="F84" s="18"/>
      <c r="G84" s="19">
        <v>39052</v>
      </c>
      <c r="H84" s="20">
        <v>83882396</v>
      </c>
      <c r="I84" s="18"/>
      <c r="J84" s="18"/>
      <c r="K84" s="18"/>
    </row>
    <row r="85" spans="1:11" x14ac:dyDescent="0.35">
      <c r="A85" s="19">
        <v>39083</v>
      </c>
      <c r="B85" s="20">
        <v>61274015</v>
      </c>
      <c r="C85" s="20"/>
      <c r="D85" s="20"/>
      <c r="E85" s="20"/>
      <c r="F85" s="18"/>
      <c r="G85" s="19">
        <v>39083</v>
      </c>
      <c r="H85" s="20">
        <v>83579327</v>
      </c>
      <c r="I85" s="18"/>
      <c r="J85" s="18"/>
      <c r="K85" s="18"/>
    </row>
    <row r="86" spans="1:11" x14ac:dyDescent="0.35">
      <c r="A86" s="19">
        <v>39114</v>
      </c>
      <c r="B86" s="20">
        <v>56358256</v>
      </c>
      <c r="C86" s="20"/>
      <c r="D86" s="20"/>
      <c r="E86" s="20"/>
      <c r="F86" s="18"/>
      <c r="G86" s="19">
        <v>39114</v>
      </c>
      <c r="H86" s="20">
        <v>75114669</v>
      </c>
      <c r="I86" s="18"/>
      <c r="J86" s="18"/>
      <c r="K86" s="18"/>
    </row>
    <row r="87" spans="1:11" x14ac:dyDescent="0.35">
      <c r="A87" s="19">
        <v>39142</v>
      </c>
      <c r="B87" s="20">
        <v>70864780</v>
      </c>
      <c r="C87" s="20"/>
      <c r="D87" s="20"/>
      <c r="E87" s="20"/>
      <c r="F87" s="18"/>
      <c r="G87" s="19">
        <v>39142</v>
      </c>
      <c r="H87" s="20">
        <v>86798866</v>
      </c>
      <c r="I87" s="18"/>
      <c r="J87" s="18"/>
      <c r="K87" s="18"/>
    </row>
    <row r="88" spans="1:11" x14ac:dyDescent="0.35">
      <c r="A88" s="19">
        <v>39173</v>
      </c>
      <c r="B88" s="20">
        <v>68235568</v>
      </c>
      <c r="C88" s="20"/>
      <c r="D88" s="20"/>
      <c r="E88" s="20"/>
      <c r="F88" s="18"/>
      <c r="G88" s="19">
        <v>39173</v>
      </c>
      <c r="H88" s="20">
        <v>84450090</v>
      </c>
      <c r="I88" s="18"/>
      <c r="J88" s="18"/>
      <c r="K88" s="18"/>
    </row>
    <row r="89" spans="1:11" x14ac:dyDescent="0.35">
      <c r="A89" s="19">
        <v>39203</v>
      </c>
      <c r="B89" s="20">
        <v>70373594</v>
      </c>
      <c r="C89" s="20"/>
      <c r="D89" s="20"/>
      <c r="E89" s="20"/>
      <c r="F89" s="18"/>
      <c r="G89" s="19">
        <v>39203</v>
      </c>
      <c r="H89" s="20">
        <v>87144798</v>
      </c>
      <c r="I89" s="18"/>
      <c r="J89" s="18"/>
      <c r="K89" s="18"/>
    </row>
    <row r="90" spans="1:11" x14ac:dyDescent="0.35">
      <c r="A90" s="19">
        <v>39234</v>
      </c>
      <c r="B90" s="20">
        <v>75344370</v>
      </c>
      <c r="C90" s="20"/>
      <c r="D90" s="20"/>
      <c r="E90" s="20"/>
      <c r="F90" s="18"/>
      <c r="G90" s="19">
        <v>39234</v>
      </c>
      <c r="H90" s="20">
        <v>87916781</v>
      </c>
      <c r="I90" s="18"/>
      <c r="J90" s="18"/>
      <c r="K90" s="18"/>
    </row>
    <row r="91" spans="1:11" x14ac:dyDescent="0.35">
      <c r="A91" s="19">
        <v>39264</v>
      </c>
      <c r="B91" s="20">
        <v>79282259</v>
      </c>
      <c r="C91" s="20"/>
      <c r="D91" s="20"/>
      <c r="E91" s="20"/>
      <c r="F91" s="18"/>
      <c r="G91" s="19">
        <v>39264</v>
      </c>
      <c r="H91" s="20">
        <v>92191098</v>
      </c>
      <c r="I91" s="18"/>
      <c r="J91" s="18"/>
      <c r="K91" s="18"/>
    </row>
    <row r="92" spans="1:11" x14ac:dyDescent="0.35">
      <c r="A92" s="19">
        <v>39295</v>
      </c>
      <c r="B92" s="20">
        <v>77743296</v>
      </c>
      <c r="C92" s="20"/>
      <c r="D92" s="20"/>
      <c r="E92" s="20"/>
      <c r="F92" s="18"/>
      <c r="G92" s="19">
        <v>39295</v>
      </c>
      <c r="H92" s="20">
        <v>92081881</v>
      </c>
      <c r="I92" s="18"/>
      <c r="J92" s="18"/>
      <c r="K92" s="18"/>
    </row>
    <row r="93" spans="1:11" x14ac:dyDescent="0.35">
      <c r="A93" s="19">
        <v>39326</v>
      </c>
      <c r="B93" s="20">
        <v>64235122</v>
      </c>
      <c r="C93" s="20"/>
      <c r="D93" s="20"/>
      <c r="E93" s="20"/>
      <c r="F93" s="18"/>
      <c r="G93" s="19">
        <v>39326</v>
      </c>
      <c r="H93" s="20">
        <v>83679510</v>
      </c>
      <c r="I93" s="18"/>
      <c r="J93" s="18"/>
      <c r="K93" s="18"/>
    </row>
    <row r="94" spans="1:11" x14ac:dyDescent="0.35">
      <c r="A94" s="19">
        <v>39356</v>
      </c>
      <c r="B94" s="20">
        <v>67831299</v>
      </c>
      <c r="C94" s="20"/>
      <c r="D94" s="20"/>
      <c r="E94" s="20"/>
      <c r="F94" s="18"/>
      <c r="G94" s="19">
        <v>39356</v>
      </c>
      <c r="H94" s="20">
        <v>86211346</v>
      </c>
      <c r="I94" s="18"/>
      <c r="J94" s="18"/>
      <c r="K94" s="18"/>
    </row>
    <row r="95" spans="1:11" x14ac:dyDescent="0.35">
      <c r="A95" s="19">
        <v>39387</v>
      </c>
      <c r="B95" s="20">
        <v>64764800</v>
      </c>
      <c r="C95" s="20"/>
      <c r="D95" s="20"/>
      <c r="E95" s="20"/>
      <c r="F95" s="18"/>
      <c r="G95" s="19">
        <v>39387</v>
      </c>
      <c r="H95" s="20">
        <v>83223395</v>
      </c>
      <c r="I95" s="18"/>
      <c r="J95" s="18"/>
      <c r="K95" s="18"/>
    </row>
    <row r="96" spans="1:11" x14ac:dyDescent="0.35">
      <c r="A96" s="19">
        <v>39417</v>
      </c>
      <c r="B96" s="20">
        <v>66192270</v>
      </c>
      <c r="C96" s="20"/>
      <c r="D96" s="20"/>
      <c r="E96" s="20"/>
      <c r="F96" s="18"/>
      <c r="G96" s="19">
        <v>39417</v>
      </c>
      <c r="H96" s="20">
        <v>86662629</v>
      </c>
      <c r="I96" s="18"/>
      <c r="J96" s="18"/>
      <c r="K96" s="18"/>
    </row>
    <row r="97" spans="1:11" x14ac:dyDescent="0.35">
      <c r="A97" s="19">
        <v>39448</v>
      </c>
      <c r="B97" s="20">
        <v>62915780</v>
      </c>
      <c r="C97" s="20"/>
      <c r="D97" s="20"/>
      <c r="E97" s="20"/>
      <c r="F97" s="18"/>
      <c r="G97" s="19">
        <v>39448</v>
      </c>
      <c r="H97" s="20">
        <v>85109847</v>
      </c>
      <c r="I97" s="18"/>
      <c r="J97" s="18"/>
      <c r="K97" s="18"/>
    </row>
    <row r="98" spans="1:11" x14ac:dyDescent="0.35">
      <c r="A98" s="19">
        <v>39479</v>
      </c>
      <c r="B98" s="20">
        <v>60032096</v>
      </c>
      <c r="C98" s="20"/>
      <c r="D98" s="20"/>
      <c r="E98" s="20"/>
      <c r="F98" s="18"/>
      <c r="G98" s="19">
        <v>39479</v>
      </c>
      <c r="H98" s="20">
        <v>80002688</v>
      </c>
      <c r="I98" s="18"/>
      <c r="J98" s="18"/>
      <c r="K98" s="18"/>
    </row>
    <row r="99" spans="1:11" x14ac:dyDescent="0.35">
      <c r="A99" s="19">
        <v>39508</v>
      </c>
      <c r="B99" s="20">
        <v>72835047</v>
      </c>
      <c r="C99" s="20"/>
      <c r="D99" s="20"/>
      <c r="E99" s="20"/>
      <c r="F99" s="18"/>
      <c r="G99" s="19">
        <v>39508</v>
      </c>
      <c r="H99" s="20">
        <v>88544457</v>
      </c>
      <c r="I99" s="18"/>
      <c r="J99" s="18"/>
      <c r="K99" s="18"/>
    </row>
    <row r="100" spans="1:11" x14ac:dyDescent="0.35">
      <c r="A100" s="19">
        <v>39539</v>
      </c>
      <c r="B100" s="20">
        <v>67427762</v>
      </c>
      <c r="C100" s="20"/>
      <c r="D100" s="20"/>
      <c r="E100" s="20"/>
      <c r="F100" s="18"/>
      <c r="G100" s="19">
        <v>39539</v>
      </c>
      <c r="H100" s="20">
        <v>85041112</v>
      </c>
      <c r="I100" s="18"/>
      <c r="J100" s="18"/>
      <c r="K100" s="18"/>
    </row>
    <row r="101" spans="1:11" x14ac:dyDescent="0.35">
      <c r="A101" s="19">
        <v>39569</v>
      </c>
      <c r="B101" s="20">
        <v>71231943</v>
      </c>
      <c r="C101" s="20"/>
      <c r="D101" s="20"/>
      <c r="E101" s="20"/>
      <c r="F101" s="18"/>
      <c r="G101" s="19">
        <v>39569</v>
      </c>
      <c r="H101" s="20">
        <v>88014616</v>
      </c>
      <c r="I101" s="18"/>
      <c r="J101" s="18"/>
      <c r="K101" s="18"/>
    </row>
    <row r="102" spans="1:11" x14ac:dyDescent="0.35">
      <c r="A102" s="19">
        <v>39600</v>
      </c>
      <c r="B102" s="20">
        <v>74728358</v>
      </c>
      <c r="C102" s="20"/>
      <c r="D102" s="20"/>
      <c r="E102" s="20"/>
      <c r="F102" s="18"/>
      <c r="G102" s="19">
        <v>39600</v>
      </c>
      <c r="H102" s="20">
        <v>89087301</v>
      </c>
      <c r="I102" s="18"/>
      <c r="J102" s="18"/>
      <c r="K102" s="18"/>
    </row>
    <row r="103" spans="1:11" x14ac:dyDescent="0.35">
      <c r="A103" s="19">
        <v>39630</v>
      </c>
      <c r="B103" s="20">
        <v>78177305</v>
      </c>
      <c r="C103" s="20"/>
      <c r="D103" s="20"/>
      <c r="E103" s="20"/>
      <c r="F103" s="18"/>
      <c r="G103" s="19">
        <v>39630</v>
      </c>
      <c r="H103" s="20">
        <v>92997950</v>
      </c>
      <c r="I103" s="18"/>
      <c r="J103" s="18"/>
      <c r="K103" s="18"/>
    </row>
    <row r="104" spans="1:11" x14ac:dyDescent="0.35">
      <c r="A104" s="19">
        <v>39661</v>
      </c>
      <c r="B104" s="20">
        <v>75805618</v>
      </c>
      <c r="C104" s="20"/>
      <c r="D104" s="20"/>
      <c r="E104" s="20"/>
      <c r="F104" s="18"/>
      <c r="G104" s="19">
        <v>39661</v>
      </c>
      <c r="H104" s="20">
        <v>91049571</v>
      </c>
      <c r="I104" s="18"/>
      <c r="J104" s="18"/>
      <c r="K104" s="18"/>
    </row>
    <row r="105" spans="1:11" x14ac:dyDescent="0.35">
      <c r="A105" s="19">
        <v>39692</v>
      </c>
      <c r="B105" s="20">
        <v>59753028</v>
      </c>
      <c r="C105" s="20"/>
      <c r="D105" s="20"/>
      <c r="E105" s="20"/>
      <c r="F105" s="18"/>
      <c r="G105" s="19">
        <v>39692</v>
      </c>
      <c r="H105" s="20">
        <v>77962230</v>
      </c>
      <c r="I105" s="18"/>
      <c r="J105" s="18"/>
      <c r="K105" s="18"/>
    </row>
    <row r="106" spans="1:11" x14ac:dyDescent="0.35">
      <c r="A106" s="19">
        <v>39722</v>
      </c>
      <c r="B106" s="20">
        <v>63420648</v>
      </c>
      <c r="C106" s="20"/>
      <c r="D106" s="20"/>
      <c r="E106" s="20"/>
      <c r="F106" s="18"/>
      <c r="G106" s="19">
        <v>39722</v>
      </c>
      <c r="H106" s="20">
        <v>80104304</v>
      </c>
      <c r="I106" s="18"/>
      <c r="J106" s="18"/>
      <c r="K106" s="18"/>
    </row>
    <row r="107" spans="1:11" x14ac:dyDescent="0.35">
      <c r="A107" s="19">
        <v>39753</v>
      </c>
      <c r="B107" s="20">
        <v>57131088</v>
      </c>
      <c r="C107" s="20"/>
      <c r="D107" s="20"/>
      <c r="E107" s="20"/>
      <c r="F107" s="18"/>
      <c r="G107" s="19">
        <v>39753</v>
      </c>
      <c r="H107" s="20">
        <v>75748306</v>
      </c>
      <c r="I107" s="18"/>
      <c r="J107" s="18"/>
      <c r="K107" s="18"/>
    </row>
    <row r="108" spans="1:11" x14ac:dyDescent="0.35">
      <c r="A108" s="19">
        <v>39783</v>
      </c>
      <c r="B108" s="20">
        <v>62102823</v>
      </c>
      <c r="C108" s="20"/>
      <c r="D108" s="20"/>
      <c r="E108" s="20"/>
      <c r="F108" s="18"/>
      <c r="G108" s="19">
        <v>39783</v>
      </c>
      <c r="H108" s="20">
        <v>79134193</v>
      </c>
      <c r="I108" s="18"/>
      <c r="J108" s="18"/>
      <c r="K108" s="18"/>
    </row>
    <row r="109" spans="1:11" x14ac:dyDescent="0.35">
      <c r="A109" s="19">
        <v>39814</v>
      </c>
      <c r="B109" s="20">
        <v>56828341</v>
      </c>
      <c r="C109" s="20"/>
      <c r="D109" s="20"/>
      <c r="E109" s="20"/>
      <c r="F109" s="18"/>
      <c r="G109" s="19">
        <v>39814</v>
      </c>
      <c r="H109" s="20">
        <v>77942808</v>
      </c>
      <c r="I109" s="18"/>
      <c r="J109" s="18"/>
      <c r="K109" s="18"/>
    </row>
    <row r="110" spans="1:11" x14ac:dyDescent="0.35">
      <c r="A110" s="19">
        <v>39845</v>
      </c>
      <c r="B110" s="20">
        <v>52248007</v>
      </c>
      <c r="C110" s="20"/>
      <c r="D110" s="20"/>
      <c r="E110" s="20"/>
      <c r="F110" s="18"/>
      <c r="G110" s="19">
        <v>39845</v>
      </c>
      <c r="H110" s="20">
        <v>71264906</v>
      </c>
      <c r="I110" s="18"/>
      <c r="J110" s="18"/>
      <c r="K110" s="18"/>
    </row>
    <row r="111" spans="1:11" x14ac:dyDescent="0.35">
      <c r="A111" s="19">
        <v>39873</v>
      </c>
      <c r="B111" s="20">
        <v>64646403</v>
      </c>
      <c r="C111" s="20"/>
      <c r="D111" s="20"/>
      <c r="E111" s="20"/>
      <c r="F111" s="18"/>
      <c r="G111" s="19">
        <v>39873</v>
      </c>
      <c r="H111" s="20">
        <v>81445969</v>
      </c>
      <c r="I111" s="18"/>
      <c r="J111" s="18"/>
      <c r="K111" s="18"/>
    </row>
    <row r="112" spans="1:11" x14ac:dyDescent="0.35">
      <c r="A112" s="19">
        <v>39904</v>
      </c>
      <c r="B112" s="20">
        <v>63869329</v>
      </c>
      <c r="C112" s="20"/>
      <c r="D112" s="20"/>
      <c r="E112" s="20"/>
      <c r="F112" s="18"/>
      <c r="G112" s="19">
        <v>39904</v>
      </c>
      <c r="H112" s="20">
        <v>79197800</v>
      </c>
      <c r="I112" s="18"/>
      <c r="J112" s="18"/>
      <c r="K112" s="18"/>
    </row>
    <row r="113" spans="1:11" x14ac:dyDescent="0.35">
      <c r="A113" s="19">
        <v>39934</v>
      </c>
      <c r="B113" s="20">
        <v>64525671</v>
      </c>
      <c r="C113" s="20"/>
      <c r="D113" s="20"/>
      <c r="E113" s="20"/>
      <c r="F113" s="18"/>
      <c r="G113" s="19">
        <v>39934</v>
      </c>
      <c r="H113" s="20">
        <v>80911862</v>
      </c>
      <c r="I113" s="18"/>
      <c r="J113" s="18"/>
      <c r="K113" s="18"/>
    </row>
    <row r="114" spans="1:11" x14ac:dyDescent="0.35">
      <c r="A114" s="19">
        <v>39965</v>
      </c>
      <c r="B114" s="20">
        <v>70075046</v>
      </c>
      <c r="C114" s="20"/>
      <c r="D114" s="20"/>
      <c r="E114" s="20"/>
      <c r="F114" s="18"/>
      <c r="G114" s="19">
        <v>39965</v>
      </c>
      <c r="H114" s="20">
        <v>83130851</v>
      </c>
      <c r="I114" s="18"/>
      <c r="J114" s="18"/>
      <c r="K114" s="18"/>
    </row>
    <row r="115" spans="1:11" x14ac:dyDescent="0.35">
      <c r="A115" s="19">
        <v>39995</v>
      </c>
      <c r="B115" s="20">
        <v>75673991</v>
      </c>
      <c r="C115" s="20"/>
      <c r="D115" s="20"/>
      <c r="E115" s="20"/>
      <c r="F115" s="18"/>
      <c r="G115" s="19">
        <v>39995</v>
      </c>
      <c r="H115" s="20">
        <v>87522254</v>
      </c>
      <c r="I115" s="18"/>
      <c r="J115" s="18"/>
      <c r="K115" s="18"/>
    </row>
    <row r="116" spans="1:11" x14ac:dyDescent="0.35">
      <c r="A116" s="19">
        <v>40026</v>
      </c>
      <c r="B116" s="20">
        <v>73087008</v>
      </c>
      <c r="C116" s="20"/>
      <c r="D116" s="20"/>
      <c r="E116" s="20"/>
      <c r="F116" s="18"/>
      <c r="G116" s="19">
        <v>40026</v>
      </c>
      <c r="H116" s="20">
        <v>86024512</v>
      </c>
      <c r="I116" s="18"/>
      <c r="J116" s="18"/>
      <c r="K116" s="18"/>
    </row>
    <row r="117" spans="1:11" x14ac:dyDescent="0.35">
      <c r="A117" s="19">
        <v>40057</v>
      </c>
      <c r="B117" s="20">
        <v>60057023</v>
      </c>
      <c r="C117" s="20"/>
      <c r="D117" s="20"/>
      <c r="E117" s="20"/>
      <c r="F117" s="18"/>
      <c r="G117" s="19">
        <v>40057</v>
      </c>
      <c r="H117" s="20">
        <v>75277306</v>
      </c>
      <c r="I117" s="18"/>
      <c r="J117" s="18"/>
      <c r="K117" s="18"/>
    </row>
    <row r="118" spans="1:11" x14ac:dyDescent="0.35">
      <c r="A118" s="19">
        <v>40087</v>
      </c>
      <c r="B118" s="20">
        <v>62834599</v>
      </c>
      <c r="C118" s="20"/>
      <c r="D118" s="20"/>
      <c r="E118" s="20"/>
      <c r="F118" s="18"/>
      <c r="G118" s="19">
        <v>40087</v>
      </c>
      <c r="H118" s="20">
        <v>76469591</v>
      </c>
      <c r="I118" s="18"/>
      <c r="J118" s="18"/>
      <c r="K118" s="18"/>
    </row>
    <row r="119" spans="1:11" x14ac:dyDescent="0.35">
      <c r="A119" s="19">
        <v>40118</v>
      </c>
      <c r="B119" s="20">
        <v>57660077</v>
      </c>
      <c r="C119" s="20"/>
      <c r="D119" s="20"/>
      <c r="E119" s="20"/>
      <c r="F119" s="18"/>
      <c r="G119" s="19">
        <v>40118</v>
      </c>
      <c r="H119" s="20">
        <v>73097634</v>
      </c>
      <c r="I119" s="18"/>
      <c r="J119" s="18"/>
      <c r="K119" s="18"/>
    </row>
    <row r="120" spans="1:11" x14ac:dyDescent="0.35">
      <c r="A120" s="19">
        <v>40148</v>
      </c>
      <c r="B120" s="20">
        <v>61825679</v>
      </c>
      <c r="C120" s="20"/>
      <c r="D120" s="20"/>
      <c r="E120" s="20"/>
      <c r="F120" s="18"/>
      <c r="G120" s="19">
        <v>40148</v>
      </c>
      <c r="H120" s="20">
        <v>76956918</v>
      </c>
      <c r="I120" s="18"/>
      <c r="J120" s="18"/>
      <c r="K120" s="18"/>
    </row>
    <row r="121" spans="1:11" x14ac:dyDescent="0.35">
      <c r="A121" s="19">
        <v>40179</v>
      </c>
      <c r="B121" s="20">
        <v>58142556</v>
      </c>
      <c r="C121" s="20"/>
      <c r="D121" s="20"/>
      <c r="E121" s="20"/>
      <c r="F121" s="18"/>
      <c r="G121" s="19">
        <v>40179</v>
      </c>
      <c r="H121" s="20">
        <v>76884080</v>
      </c>
      <c r="I121" s="18"/>
      <c r="J121" s="18"/>
      <c r="K121" s="18"/>
    </row>
    <row r="122" spans="1:11" x14ac:dyDescent="0.35">
      <c r="A122" s="19">
        <v>40210</v>
      </c>
      <c r="B122" s="20">
        <v>51971540</v>
      </c>
      <c r="C122" s="20"/>
      <c r="D122" s="20"/>
      <c r="E122" s="20"/>
      <c r="F122" s="18"/>
      <c r="G122" s="19">
        <v>40210</v>
      </c>
      <c r="H122" s="20">
        <v>67971333</v>
      </c>
      <c r="I122" s="18"/>
      <c r="J122" s="18"/>
      <c r="K122" s="18"/>
    </row>
    <row r="123" spans="1:11" x14ac:dyDescent="0.35">
      <c r="A123" s="19">
        <v>40238</v>
      </c>
      <c r="B123" s="20">
        <v>66766075</v>
      </c>
      <c r="C123" s="20"/>
      <c r="D123" s="20"/>
      <c r="E123" s="20"/>
      <c r="F123" s="18"/>
      <c r="G123" s="19">
        <v>40238</v>
      </c>
      <c r="H123" s="20">
        <v>80766370</v>
      </c>
      <c r="I123" s="18"/>
      <c r="J123" s="18"/>
      <c r="K123" s="18"/>
    </row>
    <row r="124" spans="1:11" x14ac:dyDescent="0.35">
      <c r="A124" s="19">
        <v>40269</v>
      </c>
      <c r="B124" s="20">
        <v>63597189</v>
      </c>
      <c r="C124" s="20"/>
      <c r="D124" s="20"/>
      <c r="E124" s="20"/>
      <c r="F124" s="18"/>
      <c r="G124" s="19">
        <v>40269</v>
      </c>
      <c r="H124" s="20">
        <v>77872690</v>
      </c>
      <c r="I124" s="18"/>
      <c r="J124" s="18"/>
      <c r="K124" s="18"/>
    </row>
    <row r="125" spans="1:11" x14ac:dyDescent="0.35">
      <c r="A125" s="19">
        <v>40299</v>
      </c>
      <c r="B125" s="20">
        <v>67496398</v>
      </c>
      <c r="C125" s="20"/>
      <c r="D125" s="20"/>
      <c r="E125" s="20"/>
      <c r="F125" s="18"/>
      <c r="G125" s="19">
        <v>40299</v>
      </c>
      <c r="H125" s="20">
        <v>81977639</v>
      </c>
      <c r="I125" s="18"/>
      <c r="J125" s="18"/>
      <c r="K125" s="18"/>
    </row>
    <row r="126" spans="1:11" x14ac:dyDescent="0.35">
      <c r="A126" s="19">
        <v>40330</v>
      </c>
      <c r="B126" s="20">
        <v>73105121</v>
      </c>
      <c r="C126" s="20"/>
      <c r="D126" s="20"/>
      <c r="E126" s="20"/>
      <c r="F126" s="18"/>
      <c r="G126" s="19">
        <v>40330</v>
      </c>
      <c r="H126" s="20">
        <v>84787121</v>
      </c>
      <c r="I126" s="18"/>
      <c r="J126" s="18"/>
      <c r="K126" s="18"/>
    </row>
    <row r="127" spans="1:11" x14ac:dyDescent="0.35">
      <c r="A127" s="19">
        <v>40360</v>
      </c>
      <c r="B127" s="20">
        <v>77683559</v>
      </c>
      <c r="C127" s="20"/>
      <c r="D127" s="20"/>
      <c r="E127" s="20"/>
      <c r="F127" s="18"/>
      <c r="G127" s="19">
        <v>40360</v>
      </c>
      <c r="H127" s="20">
        <v>89416858</v>
      </c>
      <c r="I127" s="18"/>
      <c r="J127" s="18"/>
      <c r="K127" s="18"/>
    </row>
    <row r="128" spans="1:11" x14ac:dyDescent="0.35">
      <c r="A128" s="19">
        <v>40391</v>
      </c>
      <c r="B128" s="20">
        <v>75215344</v>
      </c>
      <c r="C128" s="20"/>
      <c r="D128" s="20"/>
      <c r="E128" s="20"/>
      <c r="F128" s="18"/>
      <c r="G128" s="19">
        <v>40391</v>
      </c>
      <c r="H128" s="20">
        <v>88129624</v>
      </c>
      <c r="I128" s="18"/>
      <c r="J128" s="18"/>
      <c r="K128" s="18"/>
    </row>
    <row r="129" spans="1:11" x14ac:dyDescent="0.35">
      <c r="A129" s="19">
        <v>40422</v>
      </c>
      <c r="B129" s="20">
        <v>64105775</v>
      </c>
      <c r="C129" s="20"/>
      <c r="D129" s="20"/>
      <c r="E129" s="20"/>
      <c r="F129" s="18"/>
      <c r="G129" s="19">
        <v>40422</v>
      </c>
      <c r="H129" s="20">
        <v>79112164</v>
      </c>
      <c r="I129" s="18"/>
      <c r="J129" s="18"/>
      <c r="K129" s="18"/>
    </row>
    <row r="130" spans="1:11" x14ac:dyDescent="0.35">
      <c r="A130" s="19">
        <v>40452</v>
      </c>
      <c r="B130" s="20">
        <v>67717592</v>
      </c>
      <c r="C130" s="20"/>
      <c r="D130" s="20"/>
      <c r="E130" s="20"/>
      <c r="F130" s="18"/>
      <c r="G130" s="19">
        <v>40452</v>
      </c>
      <c r="H130" s="20">
        <v>81496108</v>
      </c>
      <c r="I130" s="18"/>
      <c r="J130" s="18"/>
      <c r="K130" s="18"/>
    </row>
    <row r="131" spans="1:11" x14ac:dyDescent="0.35">
      <c r="A131" s="19">
        <v>40483</v>
      </c>
      <c r="B131" s="20">
        <v>61982017</v>
      </c>
      <c r="C131" s="20"/>
      <c r="D131" s="20"/>
      <c r="E131" s="20"/>
      <c r="F131" s="18"/>
      <c r="G131" s="19">
        <v>40483</v>
      </c>
      <c r="H131" s="20">
        <v>77096223</v>
      </c>
      <c r="I131" s="18"/>
      <c r="J131" s="18"/>
      <c r="K131" s="18"/>
    </row>
    <row r="132" spans="1:11" x14ac:dyDescent="0.35">
      <c r="A132" s="19">
        <v>40513</v>
      </c>
      <c r="B132" s="20">
        <v>64425278</v>
      </c>
      <c r="C132" s="20"/>
      <c r="D132" s="20"/>
      <c r="E132" s="20"/>
      <c r="F132" s="18"/>
      <c r="G132" s="19">
        <v>40513</v>
      </c>
      <c r="H132" s="20">
        <v>79800532</v>
      </c>
      <c r="I132" s="18"/>
      <c r="J132" s="18"/>
      <c r="K132" s="18"/>
    </row>
    <row r="133" spans="1:11" x14ac:dyDescent="0.35">
      <c r="A133" s="19">
        <v>40544</v>
      </c>
      <c r="B133" s="20">
        <v>60201146</v>
      </c>
      <c r="C133" s="20"/>
      <c r="D133" s="20"/>
      <c r="E133" s="20"/>
      <c r="F133" s="18"/>
      <c r="G133" s="19">
        <v>40544</v>
      </c>
      <c r="H133" s="20">
        <v>78681007</v>
      </c>
      <c r="I133" s="18"/>
      <c r="J133" s="18"/>
      <c r="K133" s="18"/>
    </row>
    <row r="134" spans="1:11" x14ac:dyDescent="0.35">
      <c r="A134" s="19">
        <v>40575</v>
      </c>
      <c r="B134" s="20">
        <v>54027258</v>
      </c>
      <c r="C134" s="20"/>
      <c r="D134" s="20"/>
      <c r="E134" s="20"/>
      <c r="F134" s="18"/>
      <c r="G134" s="19">
        <v>40575</v>
      </c>
      <c r="H134" s="20">
        <v>71298667</v>
      </c>
      <c r="I134" s="18"/>
      <c r="J134" s="18"/>
      <c r="K134" s="18"/>
    </row>
    <row r="135" spans="1:11" x14ac:dyDescent="0.35">
      <c r="A135" s="19">
        <v>40603</v>
      </c>
      <c r="B135" s="20">
        <v>68681228</v>
      </c>
      <c r="C135" s="20"/>
      <c r="D135" s="20"/>
      <c r="E135" s="20"/>
      <c r="F135" s="18"/>
      <c r="G135" s="19">
        <v>40603</v>
      </c>
      <c r="H135" s="20">
        <v>84953737</v>
      </c>
      <c r="I135" s="18"/>
      <c r="J135" s="18"/>
      <c r="K135" s="18"/>
    </row>
    <row r="136" spans="1:11" x14ac:dyDescent="0.35">
      <c r="A136" s="19">
        <v>40634</v>
      </c>
      <c r="B136" s="20">
        <v>66336076</v>
      </c>
      <c r="C136" s="20"/>
      <c r="D136" s="20"/>
      <c r="E136" s="20"/>
      <c r="F136" s="18"/>
      <c r="G136" s="19">
        <v>40634</v>
      </c>
      <c r="H136" s="20">
        <v>82098097</v>
      </c>
      <c r="I136" s="18"/>
      <c r="J136" s="18"/>
      <c r="K136" s="18"/>
    </row>
    <row r="137" spans="1:11" x14ac:dyDescent="0.35">
      <c r="A137" s="19">
        <v>40664</v>
      </c>
      <c r="B137" s="20">
        <v>70339494</v>
      </c>
      <c r="C137" s="20"/>
      <c r="D137" s="20"/>
      <c r="E137" s="20"/>
      <c r="F137" s="18"/>
      <c r="G137" s="19">
        <v>40664</v>
      </c>
      <c r="H137" s="20">
        <v>84100975</v>
      </c>
      <c r="I137" s="18"/>
      <c r="J137" s="18"/>
      <c r="K137" s="18"/>
    </row>
    <row r="138" spans="1:11" x14ac:dyDescent="0.35">
      <c r="A138" s="19">
        <v>40695</v>
      </c>
      <c r="B138" s="20">
        <v>74649026</v>
      </c>
      <c r="C138" s="20"/>
      <c r="D138" s="20"/>
      <c r="E138" s="20"/>
      <c r="F138" s="18"/>
      <c r="G138" s="19">
        <v>40695</v>
      </c>
      <c r="H138" s="20">
        <v>87180439</v>
      </c>
      <c r="I138" s="18"/>
      <c r="J138" s="18"/>
      <c r="K138" s="18"/>
    </row>
    <row r="139" spans="1:11" x14ac:dyDescent="0.35">
      <c r="A139" s="19">
        <v>40725</v>
      </c>
      <c r="B139" s="20">
        <v>79874404</v>
      </c>
      <c r="C139" s="20"/>
      <c r="D139" s="20"/>
      <c r="E139" s="20"/>
      <c r="F139" s="18"/>
      <c r="G139" s="19">
        <v>40725</v>
      </c>
      <c r="H139" s="20">
        <v>91876583</v>
      </c>
      <c r="I139" s="18"/>
      <c r="J139" s="18"/>
      <c r="K139" s="18"/>
    </row>
    <row r="140" spans="1:11" x14ac:dyDescent="0.35">
      <c r="A140" s="19">
        <v>40756</v>
      </c>
      <c r="B140" s="20">
        <v>75702739</v>
      </c>
      <c r="C140" s="20"/>
      <c r="D140" s="20"/>
      <c r="E140" s="20"/>
      <c r="F140" s="18"/>
      <c r="G140" s="19">
        <v>40756</v>
      </c>
      <c r="H140" s="20">
        <v>88427467</v>
      </c>
      <c r="I140" s="18"/>
      <c r="J140" s="18"/>
      <c r="K140" s="18"/>
    </row>
    <row r="141" spans="1:11" x14ac:dyDescent="0.35">
      <c r="A141" s="19">
        <v>40787</v>
      </c>
      <c r="B141" s="20">
        <v>65068612</v>
      </c>
      <c r="C141" s="20"/>
      <c r="D141" s="20"/>
      <c r="E141" s="20"/>
      <c r="F141" s="18"/>
      <c r="G141" s="19">
        <v>40787</v>
      </c>
      <c r="H141" s="20">
        <v>79426318</v>
      </c>
      <c r="I141" s="18"/>
      <c r="J141" s="18"/>
      <c r="K141" s="18"/>
    </row>
    <row r="142" spans="1:11" x14ac:dyDescent="0.35">
      <c r="A142" s="19">
        <v>40817</v>
      </c>
      <c r="B142" s="20">
        <v>66866065</v>
      </c>
      <c r="C142" s="20"/>
      <c r="D142" s="20"/>
      <c r="E142" s="20"/>
      <c r="F142" s="18"/>
      <c r="G142" s="19">
        <v>40817</v>
      </c>
      <c r="H142" s="20">
        <v>80960473</v>
      </c>
      <c r="I142" s="18"/>
      <c r="J142" s="18"/>
      <c r="K142" s="18"/>
    </row>
    <row r="143" spans="1:11" x14ac:dyDescent="0.35">
      <c r="A143" s="19">
        <v>40848</v>
      </c>
      <c r="B143" s="20">
        <v>62105702</v>
      </c>
      <c r="C143" s="20"/>
      <c r="D143" s="20"/>
      <c r="E143" s="20"/>
      <c r="F143" s="18"/>
      <c r="G143" s="19">
        <v>40848</v>
      </c>
      <c r="H143" s="20">
        <v>75739421</v>
      </c>
      <c r="I143" s="18"/>
      <c r="J143" s="18"/>
      <c r="K143" s="18"/>
    </row>
    <row r="144" spans="1:11" x14ac:dyDescent="0.35">
      <c r="A144" s="19">
        <v>40878</v>
      </c>
      <c r="B144" s="20">
        <v>65013051</v>
      </c>
      <c r="C144" s="20"/>
      <c r="D144" s="20"/>
      <c r="E144" s="20"/>
      <c r="F144" s="18"/>
      <c r="G144" s="19">
        <v>40878</v>
      </c>
      <c r="H144" s="20">
        <v>80517810</v>
      </c>
      <c r="I144" s="18"/>
      <c r="J144" s="18"/>
      <c r="K144" s="18"/>
    </row>
    <row r="145" spans="1:11" x14ac:dyDescent="0.35">
      <c r="A145" s="19">
        <v>40909</v>
      </c>
      <c r="B145" s="20">
        <v>60588901</v>
      </c>
      <c r="C145" s="20"/>
      <c r="D145" s="20"/>
      <c r="E145" s="20"/>
      <c r="F145" s="18"/>
      <c r="G145" s="19">
        <v>40909</v>
      </c>
      <c r="H145" s="20">
        <v>78072706</v>
      </c>
      <c r="I145" s="18"/>
      <c r="J145" s="18"/>
      <c r="K145" s="18"/>
    </row>
    <row r="146" spans="1:11" x14ac:dyDescent="0.35">
      <c r="A146" s="19">
        <v>40940</v>
      </c>
      <c r="B146" s="20">
        <v>57023629</v>
      </c>
      <c r="C146" s="20"/>
      <c r="D146" s="20"/>
      <c r="E146" s="20"/>
      <c r="F146" s="18"/>
      <c r="G146" s="19">
        <v>40940</v>
      </c>
      <c r="H146" s="20">
        <v>74421328</v>
      </c>
      <c r="I146" s="18"/>
      <c r="J146" s="18"/>
      <c r="K146" s="18"/>
    </row>
    <row r="147" spans="1:11" x14ac:dyDescent="0.35">
      <c r="A147" s="19">
        <v>40969</v>
      </c>
      <c r="B147" s="20">
        <v>70332653</v>
      </c>
      <c r="C147" s="20"/>
      <c r="D147" s="20"/>
      <c r="E147" s="20"/>
      <c r="F147" s="18"/>
      <c r="G147" s="19">
        <v>40969</v>
      </c>
      <c r="H147" s="20">
        <v>84672810</v>
      </c>
      <c r="I147" s="18"/>
      <c r="J147" s="18"/>
      <c r="K147" s="18"/>
    </row>
    <row r="148" spans="1:11" x14ac:dyDescent="0.35">
      <c r="A148" s="19">
        <v>41000</v>
      </c>
      <c r="B148" s="20">
        <v>67360814</v>
      </c>
      <c r="C148" s="20"/>
      <c r="D148" s="20"/>
      <c r="E148" s="20"/>
      <c r="F148" s="18"/>
      <c r="G148" s="19">
        <v>41000</v>
      </c>
      <c r="H148" s="20">
        <v>81551361</v>
      </c>
      <c r="I148" s="18"/>
      <c r="J148" s="18"/>
      <c r="K148" s="18"/>
    </row>
    <row r="149" spans="1:11" x14ac:dyDescent="0.35">
      <c r="A149" s="19">
        <v>41030</v>
      </c>
      <c r="B149" s="20">
        <v>70700468</v>
      </c>
      <c r="C149" s="20"/>
      <c r="D149" s="20"/>
      <c r="E149" s="20"/>
      <c r="F149" s="18"/>
      <c r="G149" s="19">
        <v>41030</v>
      </c>
      <c r="H149" s="20">
        <v>84589741</v>
      </c>
      <c r="I149" s="18"/>
      <c r="J149" s="18"/>
      <c r="K149" s="18"/>
    </row>
    <row r="150" spans="1:11" x14ac:dyDescent="0.35">
      <c r="A150" s="19">
        <v>41061</v>
      </c>
      <c r="B150" s="20">
        <v>75547726</v>
      </c>
      <c r="C150" s="20"/>
      <c r="D150" s="20"/>
      <c r="E150" s="20"/>
      <c r="F150" s="18"/>
      <c r="G150" s="19">
        <v>41061</v>
      </c>
      <c r="H150" s="20">
        <v>87248539</v>
      </c>
      <c r="I150" s="18"/>
      <c r="J150" s="18"/>
      <c r="K150" s="18"/>
    </row>
    <row r="151" spans="1:11" x14ac:dyDescent="0.35">
      <c r="A151" s="19">
        <v>41091</v>
      </c>
      <c r="B151" s="20">
        <v>79173602</v>
      </c>
      <c r="C151" s="20"/>
      <c r="D151" s="20"/>
      <c r="E151" s="20"/>
      <c r="F151" s="18"/>
      <c r="G151" s="19">
        <v>41091</v>
      </c>
      <c r="H151" s="20">
        <v>91337965</v>
      </c>
      <c r="I151" s="18"/>
      <c r="J151" s="18"/>
      <c r="K151" s="18"/>
    </row>
    <row r="152" spans="1:11" x14ac:dyDescent="0.35">
      <c r="A152" s="19">
        <v>41122</v>
      </c>
      <c r="B152" s="20">
        <v>77245683</v>
      </c>
      <c r="C152" s="20"/>
      <c r="D152" s="20"/>
      <c r="E152" s="20"/>
      <c r="F152" s="18"/>
      <c r="G152" s="19">
        <v>41122</v>
      </c>
      <c r="H152" s="20">
        <v>89253052</v>
      </c>
      <c r="I152" s="18"/>
      <c r="J152" s="18"/>
      <c r="K152" s="18"/>
    </row>
    <row r="153" spans="1:11" x14ac:dyDescent="0.35">
      <c r="A153" s="19">
        <v>41153</v>
      </c>
      <c r="B153" s="20">
        <v>64792261</v>
      </c>
      <c r="C153" s="20"/>
      <c r="D153" s="20"/>
      <c r="E153" s="20"/>
      <c r="F153" s="18"/>
      <c r="G153" s="19">
        <v>41153</v>
      </c>
      <c r="H153" s="20">
        <v>79383668</v>
      </c>
      <c r="I153" s="18"/>
      <c r="J153" s="18"/>
      <c r="K153" s="18"/>
    </row>
    <row r="154" spans="1:11" x14ac:dyDescent="0.35">
      <c r="A154" s="19">
        <v>41183</v>
      </c>
      <c r="B154" s="20">
        <v>66512697</v>
      </c>
      <c r="C154" s="20"/>
      <c r="D154" s="20"/>
      <c r="E154" s="20"/>
      <c r="F154" s="18"/>
      <c r="G154" s="19">
        <v>41183</v>
      </c>
      <c r="H154" s="20">
        <v>79700942</v>
      </c>
      <c r="I154" s="18"/>
      <c r="J154" s="18"/>
      <c r="K154" s="18"/>
    </row>
    <row r="155" spans="1:11" x14ac:dyDescent="0.35">
      <c r="A155" s="19">
        <v>41214</v>
      </c>
      <c r="B155" s="20">
        <v>62923447</v>
      </c>
      <c r="C155" s="20"/>
      <c r="D155" s="20"/>
      <c r="E155" s="20"/>
      <c r="F155" s="18"/>
      <c r="G155" s="19">
        <v>41214</v>
      </c>
      <c r="H155" s="20">
        <v>76850301</v>
      </c>
      <c r="I155" s="18"/>
      <c r="J155" s="18"/>
      <c r="K155" s="18"/>
    </row>
    <row r="156" spans="1:11" x14ac:dyDescent="0.35">
      <c r="A156" s="19">
        <v>41244</v>
      </c>
      <c r="B156" s="20">
        <v>65425803</v>
      </c>
      <c r="C156" s="20"/>
      <c r="D156" s="20"/>
      <c r="E156" s="20"/>
      <c r="F156" s="18"/>
      <c r="G156" s="19">
        <v>41244</v>
      </c>
      <c r="H156" s="20">
        <v>80338186</v>
      </c>
      <c r="I156" s="18"/>
      <c r="J156" s="18"/>
      <c r="K156" s="18"/>
    </row>
    <row r="157" spans="1:11" x14ac:dyDescent="0.35">
      <c r="A157" s="19">
        <v>41275</v>
      </c>
      <c r="B157" s="20">
        <v>61943838</v>
      </c>
      <c r="C157" s="20"/>
      <c r="D157" s="20"/>
      <c r="E157" s="20"/>
      <c r="F157" s="18"/>
      <c r="G157" s="19">
        <v>41275</v>
      </c>
      <c r="H157" s="20">
        <v>78544812</v>
      </c>
      <c r="I157" s="18"/>
      <c r="J157" s="18"/>
      <c r="K157" s="18"/>
    </row>
    <row r="158" spans="1:11" x14ac:dyDescent="0.35">
      <c r="A158" s="19">
        <v>41306</v>
      </c>
      <c r="B158" s="20">
        <v>57086904</v>
      </c>
      <c r="C158" s="20"/>
      <c r="D158" s="20"/>
      <c r="E158" s="20"/>
      <c r="F158" s="18"/>
      <c r="G158" s="19">
        <v>41306</v>
      </c>
      <c r="H158" s="20">
        <v>72098209</v>
      </c>
      <c r="I158" s="18"/>
      <c r="J158" s="18"/>
      <c r="K158" s="18"/>
    </row>
    <row r="159" spans="1:11" x14ac:dyDescent="0.35">
      <c r="A159" s="19">
        <v>41334</v>
      </c>
      <c r="B159" s="20">
        <v>71677898</v>
      </c>
      <c r="C159" s="20"/>
      <c r="D159" s="20"/>
      <c r="E159" s="20"/>
      <c r="F159" s="18"/>
      <c r="G159" s="19">
        <v>41334</v>
      </c>
      <c r="H159" s="20">
        <v>85044451</v>
      </c>
      <c r="I159" s="18"/>
      <c r="J159" s="18"/>
      <c r="K159" s="18"/>
    </row>
    <row r="160" spans="1:11" x14ac:dyDescent="0.35">
      <c r="A160" s="19">
        <v>41365</v>
      </c>
      <c r="B160" s="20">
        <v>67368414</v>
      </c>
      <c r="C160" s="20"/>
      <c r="D160" s="20"/>
      <c r="E160" s="20"/>
      <c r="F160" s="18"/>
      <c r="G160" s="19">
        <v>41365</v>
      </c>
      <c r="H160" s="20">
        <v>82578227</v>
      </c>
      <c r="I160" s="18"/>
      <c r="J160" s="18"/>
      <c r="K160" s="18"/>
    </row>
    <row r="161" spans="1:11" x14ac:dyDescent="0.35">
      <c r="A161" s="19">
        <v>41395</v>
      </c>
      <c r="B161" s="20">
        <v>72502358</v>
      </c>
      <c r="C161" s="20"/>
      <c r="D161" s="20"/>
      <c r="E161" s="20"/>
      <c r="F161" s="18"/>
      <c r="G161" s="19">
        <v>41395</v>
      </c>
      <c r="H161" s="20">
        <v>86068406</v>
      </c>
      <c r="I161" s="18"/>
      <c r="J161" s="18"/>
      <c r="K161" s="18"/>
    </row>
    <row r="162" spans="1:11" x14ac:dyDescent="0.35">
      <c r="A162" s="19">
        <v>41426</v>
      </c>
      <c r="B162" s="20">
        <v>77380313</v>
      </c>
      <c r="C162" s="20"/>
      <c r="D162" s="20"/>
      <c r="E162" s="20"/>
      <c r="F162" s="18"/>
      <c r="G162" s="19">
        <v>41426</v>
      </c>
      <c r="H162" s="20">
        <v>88966376</v>
      </c>
      <c r="I162" s="18"/>
      <c r="J162" s="18"/>
      <c r="K162" s="18"/>
    </row>
    <row r="163" spans="1:11" x14ac:dyDescent="0.35">
      <c r="A163" s="19">
        <v>41456</v>
      </c>
      <c r="B163" s="20">
        <v>80796627</v>
      </c>
      <c r="C163" s="20"/>
      <c r="D163" s="20"/>
      <c r="E163" s="20"/>
      <c r="F163" s="18"/>
      <c r="G163" s="19">
        <v>41456</v>
      </c>
      <c r="H163" s="20">
        <v>93217210</v>
      </c>
      <c r="I163" s="18"/>
      <c r="J163" s="18"/>
      <c r="K163" s="18"/>
    </row>
    <row r="164" spans="1:11" x14ac:dyDescent="0.35">
      <c r="A164" s="19">
        <v>41487</v>
      </c>
      <c r="B164" s="20">
        <v>78837393</v>
      </c>
      <c r="C164" s="20"/>
      <c r="D164" s="20"/>
      <c r="E164" s="20"/>
      <c r="F164" s="18"/>
      <c r="G164" s="19">
        <v>41487</v>
      </c>
      <c r="H164" s="20">
        <v>91566659</v>
      </c>
      <c r="I164" s="18"/>
      <c r="J164" s="18"/>
      <c r="K164" s="18"/>
    </row>
    <row r="165" spans="1:11" x14ac:dyDescent="0.35">
      <c r="A165" s="19">
        <v>41518</v>
      </c>
      <c r="B165" s="20">
        <v>66138136</v>
      </c>
      <c r="C165" s="20"/>
      <c r="D165" s="20"/>
      <c r="E165" s="20"/>
      <c r="F165" s="18"/>
      <c r="G165" s="19">
        <v>41518</v>
      </c>
      <c r="H165" s="20">
        <v>80976841</v>
      </c>
      <c r="I165" s="18"/>
      <c r="J165" s="18"/>
      <c r="K165" s="18"/>
    </row>
    <row r="166" spans="1:11" x14ac:dyDescent="0.35">
      <c r="A166" s="19">
        <v>41548</v>
      </c>
      <c r="B166" s="20">
        <v>68607779</v>
      </c>
      <c r="C166" s="20"/>
      <c r="D166" s="20"/>
      <c r="E166" s="20"/>
      <c r="F166" s="18"/>
      <c r="G166" s="19">
        <v>41548</v>
      </c>
      <c r="H166" s="20">
        <v>83424583</v>
      </c>
      <c r="I166" s="18"/>
      <c r="J166" s="18"/>
      <c r="K166" s="18"/>
    </row>
    <row r="167" spans="1:11" x14ac:dyDescent="0.35">
      <c r="A167" s="19">
        <v>41579</v>
      </c>
      <c r="B167" s="20">
        <v>62574544</v>
      </c>
      <c r="C167" s="20"/>
      <c r="D167" s="20"/>
      <c r="E167" s="20"/>
      <c r="F167" s="18"/>
      <c r="G167" s="19">
        <v>41579</v>
      </c>
      <c r="H167" s="20">
        <v>78883064</v>
      </c>
      <c r="I167" s="18"/>
      <c r="J167" s="18"/>
      <c r="K167" s="18"/>
    </row>
    <row r="168" spans="1:11" x14ac:dyDescent="0.35">
      <c r="A168" s="19">
        <v>41609</v>
      </c>
      <c r="B168" s="20">
        <v>69868434</v>
      </c>
      <c r="C168" s="20"/>
      <c r="D168" s="20"/>
      <c r="E168" s="20"/>
      <c r="F168" s="18"/>
      <c r="G168" s="19">
        <v>41609</v>
      </c>
      <c r="H168" s="20">
        <v>82771309</v>
      </c>
      <c r="I168" s="18"/>
      <c r="J168" s="18"/>
      <c r="K168" s="18"/>
    </row>
    <row r="169" spans="1:11" x14ac:dyDescent="0.35">
      <c r="A169" s="19">
        <v>41640</v>
      </c>
      <c r="B169" s="20">
        <v>63592984</v>
      </c>
      <c r="C169" s="20"/>
      <c r="D169" s="20"/>
      <c r="E169" s="20"/>
      <c r="F169" s="18"/>
      <c r="G169" s="19">
        <v>41640</v>
      </c>
      <c r="H169" s="20">
        <v>79171671</v>
      </c>
      <c r="I169" s="18"/>
      <c r="J169" s="18"/>
      <c r="K169" s="18"/>
    </row>
    <row r="170" spans="1:11" x14ac:dyDescent="0.35">
      <c r="A170" s="19">
        <v>41671</v>
      </c>
      <c r="B170" s="20">
        <v>57480217</v>
      </c>
      <c r="C170" s="20"/>
      <c r="D170" s="20"/>
      <c r="E170" s="20"/>
      <c r="F170" s="18"/>
      <c r="G170" s="19">
        <v>41671</v>
      </c>
      <c r="H170" s="20">
        <v>71984116</v>
      </c>
      <c r="I170" s="18"/>
      <c r="J170" s="18"/>
      <c r="K170" s="18"/>
    </row>
    <row r="171" spans="1:11" x14ac:dyDescent="0.35">
      <c r="A171" s="19">
        <v>41699</v>
      </c>
      <c r="B171" s="20">
        <v>73172203</v>
      </c>
      <c r="C171" s="20"/>
      <c r="D171" s="20"/>
      <c r="E171" s="20"/>
      <c r="F171" s="18"/>
      <c r="G171" s="19">
        <v>41699</v>
      </c>
      <c r="H171" s="20">
        <v>87560258</v>
      </c>
      <c r="I171" s="18"/>
      <c r="J171" s="18"/>
      <c r="K171" s="18"/>
    </row>
    <row r="172" spans="1:11" x14ac:dyDescent="0.35">
      <c r="A172" s="19">
        <v>41730</v>
      </c>
      <c r="B172" s="20">
        <v>70349305</v>
      </c>
      <c r="C172" s="20"/>
      <c r="D172" s="20"/>
      <c r="E172" s="20"/>
      <c r="F172" s="18"/>
      <c r="G172" s="19">
        <v>41730</v>
      </c>
      <c r="H172" s="20">
        <v>84342083</v>
      </c>
      <c r="I172" s="18"/>
      <c r="J172" s="18"/>
      <c r="K172" s="18"/>
    </row>
    <row r="173" spans="1:11" x14ac:dyDescent="0.35">
      <c r="A173" s="19">
        <v>41760</v>
      </c>
      <c r="B173" s="20">
        <v>74815503</v>
      </c>
      <c r="C173" s="20"/>
      <c r="D173" s="20"/>
      <c r="E173" s="20"/>
      <c r="F173" s="18"/>
      <c r="G173" s="19">
        <v>41760</v>
      </c>
      <c r="H173" s="20">
        <v>87981183</v>
      </c>
      <c r="I173" s="18"/>
      <c r="J173" s="18"/>
      <c r="K173" s="18"/>
    </row>
    <row r="174" spans="1:11" x14ac:dyDescent="0.35">
      <c r="A174" s="19">
        <v>41791</v>
      </c>
      <c r="B174" s="20">
        <v>79100448</v>
      </c>
      <c r="C174" s="20"/>
      <c r="D174" s="20"/>
      <c r="E174" s="20"/>
      <c r="F174" s="18"/>
      <c r="G174" s="19">
        <v>41791</v>
      </c>
      <c r="H174" s="20">
        <v>91511206</v>
      </c>
      <c r="I174" s="18"/>
      <c r="J174" s="18"/>
      <c r="K174" s="18"/>
    </row>
    <row r="175" spans="1:11" x14ac:dyDescent="0.35">
      <c r="A175" s="19">
        <v>41821</v>
      </c>
      <c r="B175" s="20">
        <v>83309497</v>
      </c>
      <c r="C175" s="20"/>
      <c r="D175" s="20"/>
      <c r="E175" s="20"/>
      <c r="F175" s="18"/>
      <c r="G175" s="19">
        <v>41821</v>
      </c>
      <c r="H175" s="20">
        <v>96039732</v>
      </c>
      <c r="I175" s="18"/>
      <c r="J175" s="18"/>
      <c r="K175" s="18"/>
    </row>
    <row r="176" spans="1:11" x14ac:dyDescent="0.35">
      <c r="A176" s="19">
        <v>41852</v>
      </c>
      <c r="B176" s="20">
        <v>80871859</v>
      </c>
      <c r="C176" s="20"/>
      <c r="D176" s="20"/>
      <c r="E176" s="20"/>
      <c r="F176" s="18"/>
      <c r="G176" s="19">
        <v>41852</v>
      </c>
      <c r="H176" s="20">
        <v>93489252</v>
      </c>
      <c r="I176" s="18"/>
      <c r="J176" s="18"/>
      <c r="K176" s="18"/>
    </row>
    <row r="177" spans="1:11" x14ac:dyDescent="0.35">
      <c r="A177" s="19">
        <v>41883</v>
      </c>
      <c r="B177" s="20">
        <v>68075689</v>
      </c>
      <c r="C177" s="20"/>
      <c r="D177" s="20"/>
      <c r="E177" s="20"/>
      <c r="F177" s="18"/>
      <c r="G177" s="19">
        <v>41883</v>
      </c>
      <c r="H177" s="20">
        <v>83033652</v>
      </c>
      <c r="I177" s="18"/>
      <c r="J177" s="18"/>
      <c r="K177" s="18"/>
    </row>
    <row r="178" spans="1:11" x14ac:dyDescent="0.35">
      <c r="A178" s="19">
        <v>41913</v>
      </c>
      <c r="B178" s="20">
        <v>70948681</v>
      </c>
      <c r="C178" s="20"/>
      <c r="D178" s="20"/>
      <c r="E178" s="20"/>
      <c r="F178" s="18"/>
      <c r="G178" s="19">
        <v>41913</v>
      </c>
      <c r="H178" s="20">
        <v>85656790</v>
      </c>
      <c r="I178" s="18"/>
      <c r="J178" s="18"/>
      <c r="K178" s="18"/>
    </row>
    <row r="179" spans="1:11" x14ac:dyDescent="0.35">
      <c r="A179" s="19">
        <v>41944</v>
      </c>
      <c r="B179" s="20">
        <v>64877072</v>
      </c>
      <c r="C179" s="20"/>
      <c r="D179" s="20"/>
      <c r="E179" s="20"/>
      <c r="F179" s="18"/>
      <c r="G179" s="19">
        <v>41944</v>
      </c>
      <c r="H179" s="20">
        <v>81271498</v>
      </c>
      <c r="I179" s="18"/>
      <c r="J179" s="18"/>
      <c r="K179" s="18"/>
    </row>
    <row r="180" spans="1:11" x14ac:dyDescent="0.35">
      <c r="A180" s="19">
        <v>41974</v>
      </c>
      <c r="B180" s="20">
        <v>71436095</v>
      </c>
      <c r="C180" s="20"/>
      <c r="D180" s="20"/>
      <c r="E180" s="20"/>
      <c r="F180" s="18"/>
      <c r="G180" s="19">
        <v>41974</v>
      </c>
      <c r="H180" s="20">
        <v>86445681</v>
      </c>
      <c r="I180" s="18"/>
      <c r="J180" s="18"/>
      <c r="K180" s="18"/>
    </row>
    <row r="181" spans="1:11" x14ac:dyDescent="0.35">
      <c r="A181" s="19">
        <v>42005</v>
      </c>
      <c r="B181" s="20">
        <v>65635591</v>
      </c>
      <c r="C181" s="20"/>
      <c r="D181" s="20"/>
      <c r="E181" s="20"/>
      <c r="F181" s="18"/>
      <c r="G181" s="19">
        <v>42005</v>
      </c>
      <c r="H181" s="20">
        <v>83005579</v>
      </c>
      <c r="I181" s="18"/>
      <c r="J181" s="18"/>
      <c r="K181" s="18"/>
    </row>
    <row r="182" spans="1:11" x14ac:dyDescent="0.35">
      <c r="A182" s="19">
        <v>42036</v>
      </c>
      <c r="B182" s="20">
        <v>59486447</v>
      </c>
      <c r="C182" s="20"/>
      <c r="D182" s="20"/>
      <c r="E182" s="20"/>
      <c r="F182" s="18"/>
      <c r="G182" s="19">
        <v>42036</v>
      </c>
      <c r="H182" s="20">
        <v>74184348</v>
      </c>
      <c r="I182" s="18"/>
      <c r="J182" s="18"/>
      <c r="K182" s="18"/>
    </row>
    <row r="183" spans="1:11" x14ac:dyDescent="0.35">
      <c r="A183" s="19">
        <v>42064</v>
      </c>
      <c r="B183" s="20">
        <v>75436197</v>
      </c>
      <c r="C183" s="20"/>
      <c r="D183" s="20"/>
      <c r="E183" s="20"/>
      <c r="F183" s="18"/>
      <c r="G183" s="19">
        <v>42064</v>
      </c>
      <c r="H183" s="20">
        <v>89931770</v>
      </c>
      <c r="I183" s="18"/>
      <c r="J183" s="18"/>
      <c r="K183" s="18"/>
    </row>
    <row r="184" spans="1:11" x14ac:dyDescent="0.35">
      <c r="A184" s="19">
        <v>42095</v>
      </c>
      <c r="B184" s="20">
        <v>72842466</v>
      </c>
      <c r="C184" s="20"/>
      <c r="D184" s="20"/>
      <c r="E184" s="20"/>
      <c r="F184" s="18"/>
      <c r="G184" s="19">
        <v>42095</v>
      </c>
      <c r="H184" s="20">
        <v>88313797</v>
      </c>
      <c r="I184" s="18"/>
      <c r="J184" s="18"/>
      <c r="K184" s="18"/>
    </row>
    <row r="185" spans="1:11" x14ac:dyDescent="0.35">
      <c r="A185" s="19">
        <v>42125</v>
      </c>
      <c r="B185" s="20">
        <v>77745782</v>
      </c>
      <c r="C185" s="20"/>
      <c r="D185" s="20"/>
      <c r="E185" s="20"/>
      <c r="F185" s="18"/>
      <c r="G185" s="19">
        <v>42125</v>
      </c>
      <c r="H185" s="20">
        <v>92458022</v>
      </c>
      <c r="I185" s="18"/>
      <c r="J185" s="18"/>
      <c r="K185" s="18"/>
    </row>
    <row r="186" spans="1:11" x14ac:dyDescent="0.35">
      <c r="A186" s="19">
        <v>42156</v>
      </c>
      <c r="B186" s="20">
        <v>82442822</v>
      </c>
      <c r="C186" s="20"/>
      <c r="D186" s="20"/>
      <c r="E186" s="20"/>
      <c r="F186" s="18"/>
      <c r="G186" s="19">
        <v>42156</v>
      </c>
      <c r="H186" s="20">
        <v>95395918</v>
      </c>
      <c r="I186" s="18"/>
      <c r="J186" s="18"/>
      <c r="K186" s="18"/>
    </row>
    <row r="187" spans="1:11" x14ac:dyDescent="0.35">
      <c r="A187" s="19">
        <v>42186</v>
      </c>
      <c r="B187" s="20">
        <v>88004608</v>
      </c>
      <c r="C187" s="20"/>
      <c r="D187" s="20"/>
      <c r="E187" s="20"/>
      <c r="F187" s="18"/>
      <c r="G187" s="19">
        <v>42186</v>
      </c>
      <c r="H187" s="20">
        <v>100673122</v>
      </c>
      <c r="I187" s="18"/>
      <c r="J187" s="18"/>
      <c r="K187" s="18"/>
    </row>
    <row r="188" spans="1:11" x14ac:dyDescent="0.35">
      <c r="A188" s="19">
        <v>42217</v>
      </c>
      <c r="B188" s="20">
        <v>84975596</v>
      </c>
      <c r="C188" s="20"/>
      <c r="D188" s="20"/>
      <c r="E188" s="20"/>
      <c r="F188" s="18"/>
      <c r="G188" s="19">
        <v>42217</v>
      </c>
      <c r="H188" s="20">
        <v>98295526</v>
      </c>
      <c r="I188" s="18"/>
      <c r="J188" s="18"/>
      <c r="K188" s="18"/>
    </row>
    <row r="189" spans="1:11" x14ac:dyDescent="0.35">
      <c r="A189" s="19">
        <v>42248</v>
      </c>
      <c r="B189" s="20">
        <v>72262177</v>
      </c>
      <c r="C189" s="20"/>
      <c r="D189" s="20"/>
      <c r="E189" s="20"/>
      <c r="F189" s="18"/>
      <c r="G189" s="19">
        <v>42248</v>
      </c>
      <c r="H189" s="20">
        <v>87022387</v>
      </c>
      <c r="I189" s="18"/>
      <c r="J189" s="18"/>
      <c r="K189" s="18"/>
    </row>
    <row r="190" spans="1:11" x14ac:dyDescent="0.35">
      <c r="A190" s="19">
        <v>42278</v>
      </c>
      <c r="B190" s="20">
        <v>75860840</v>
      </c>
      <c r="C190" s="20"/>
      <c r="D190" s="20"/>
      <c r="E190" s="20"/>
      <c r="F190" s="18"/>
      <c r="G190" s="19">
        <v>42278</v>
      </c>
      <c r="H190" s="20">
        <v>89226582</v>
      </c>
      <c r="I190" s="18"/>
      <c r="J190" s="18"/>
      <c r="K190" s="18"/>
    </row>
    <row r="191" spans="1:11" x14ac:dyDescent="0.35">
      <c r="A191" s="19">
        <v>42309</v>
      </c>
      <c r="B191" s="20">
        <v>69789747</v>
      </c>
      <c r="C191" s="20"/>
      <c r="D191" s="20"/>
      <c r="E191" s="20"/>
      <c r="F191" s="18"/>
      <c r="G191" s="19">
        <v>42309</v>
      </c>
      <c r="H191" s="20">
        <v>84646398</v>
      </c>
      <c r="I191" s="18"/>
      <c r="J191" s="18"/>
      <c r="K191" s="18"/>
    </row>
    <row r="192" spans="1:11" x14ac:dyDescent="0.35">
      <c r="A192" s="19">
        <v>42339</v>
      </c>
      <c r="B192" s="20">
        <v>74551779</v>
      </c>
      <c r="C192" s="20"/>
      <c r="D192" s="20"/>
      <c r="E192" s="20"/>
      <c r="F192" s="18"/>
      <c r="G192" s="19">
        <v>42339</v>
      </c>
      <c r="H192" s="20">
        <v>89952725</v>
      </c>
      <c r="I192" s="18"/>
      <c r="J192" s="18"/>
      <c r="K192" s="18"/>
    </row>
    <row r="193" spans="1:11" x14ac:dyDescent="0.35">
      <c r="A193" s="19">
        <v>42370</v>
      </c>
      <c r="B193" s="20">
        <v>69005186</v>
      </c>
      <c r="C193" s="20"/>
      <c r="D193" s="20"/>
      <c r="E193" s="20"/>
      <c r="F193" s="18"/>
      <c r="G193" s="19">
        <v>42370</v>
      </c>
      <c r="H193" s="20">
        <v>86004190</v>
      </c>
      <c r="I193" s="18"/>
      <c r="J193" s="18"/>
      <c r="K193" s="18"/>
    </row>
    <row r="194" spans="1:11" x14ac:dyDescent="0.35">
      <c r="A194" s="19">
        <v>42401</v>
      </c>
      <c r="B194" s="20">
        <v>64317478</v>
      </c>
      <c r="C194" s="20"/>
      <c r="D194" s="20"/>
      <c r="E194" s="20"/>
      <c r="F194" s="18"/>
      <c r="G194" s="19">
        <v>42401</v>
      </c>
      <c r="H194" s="20">
        <v>81665748</v>
      </c>
      <c r="I194" s="18"/>
      <c r="J194" s="18"/>
      <c r="K194" s="18"/>
    </row>
    <row r="195" spans="1:11" x14ac:dyDescent="0.35">
      <c r="A195" s="19">
        <v>42430</v>
      </c>
      <c r="B195" s="20">
        <v>78426341</v>
      </c>
      <c r="C195" s="20"/>
      <c r="D195" s="20"/>
      <c r="E195" s="20"/>
      <c r="F195" s="18"/>
      <c r="G195" s="19">
        <v>42430</v>
      </c>
      <c r="H195" s="20">
        <v>93844807</v>
      </c>
      <c r="I195" s="18"/>
      <c r="J195" s="18"/>
      <c r="K195" s="18"/>
    </row>
    <row r="196" spans="1:11" x14ac:dyDescent="0.35">
      <c r="A196" s="19">
        <v>42461</v>
      </c>
      <c r="B196" s="20">
        <v>74895985</v>
      </c>
      <c r="C196" s="20"/>
      <c r="D196" s="20"/>
      <c r="E196" s="20"/>
      <c r="F196" s="18"/>
      <c r="G196" s="19">
        <v>42461</v>
      </c>
      <c r="H196" s="20">
        <v>91332760</v>
      </c>
      <c r="I196" s="18"/>
      <c r="J196" s="18"/>
      <c r="K196" s="18"/>
    </row>
    <row r="197" spans="1:11" x14ac:dyDescent="0.35">
      <c r="A197" s="19">
        <v>42491</v>
      </c>
      <c r="B197" s="20">
        <v>80549240</v>
      </c>
      <c r="C197" s="20"/>
      <c r="D197" s="20"/>
      <c r="E197" s="20"/>
      <c r="F197" s="18"/>
      <c r="G197" s="19">
        <v>42491</v>
      </c>
      <c r="H197" s="20">
        <v>96090546</v>
      </c>
      <c r="I197" s="18"/>
      <c r="J197" s="18"/>
      <c r="K197" s="18"/>
    </row>
    <row r="198" spans="1:11" x14ac:dyDescent="0.35">
      <c r="A198" s="19">
        <v>42522</v>
      </c>
      <c r="B198" s="20">
        <v>86320472</v>
      </c>
      <c r="C198" s="20"/>
      <c r="D198" s="20"/>
      <c r="E198" s="20"/>
      <c r="F198" s="18"/>
      <c r="G198" s="19">
        <v>42522</v>
      </c>
      <c r="H198" s="20">
        <v>99630870</v>
      </c>
      <c r="I198" s="18"/>
      <c r="J198" s="18"/>
      <c r="K198" s="18"/>
    </row>
    <row r="199" spans="1:11" x14ac:dyDescent="0.35">
      <c r="A199" s="19">
        <v>42552</v>
      </c>
      <c r="B199" s="20">
        <v>90429208</v>
      </c>
      <c r="C199" s="20"/>
      <c r="D199" s="20"/>
      <c r="E199" s="20"/>
      <c r="F199" s="18"/>
      <c r="G199" s="19">
        <v>42552</v>
      </c>
      <c r="H199" s="20">
        <v>104164959</v>
      </c>
      <c r="I199" s="18"/>
      <c r="J199" s="18"/>
      <c r="K199" s="18"/>
    </row>
    <row r="200" spans="1:11" x14ac:dyDescent="0.35">
      <c r="A200" s="19">
        <v>42583</v>
      </c>
      <c r="B200" s="20">
        <v>85944849</v>
      </c>
      <c r="C200" s="20"/>
      <c r="D200" s="20"/>
      <c r="E200" s="20"/>
      <c r="F200" s="18"/>
      <c r="G200" s="19">
        <v>42583</v>
      </c>
      <c r="H200" s="20">
        <v>101606340</v>
      </c>
      <c r="I200" s="18"/>
      <c r="J200" s="18"/>
      <c r="K200" s="18"/>
    </row>
    <row r="201" spans="1:11" x14ac:dyDescent="0.35">
      <c r="A201" s="19">
        <v>42614</v>
      </c>
      <c r="B201" s="20">
        <v>75141211</v>
      </c>
      <c r="C201" s="20"/>
      <c r="D201" s="20"/>
      <c r="E201" s="20"/>
      <c r="F201" s="18"/>
      <c r="G201" s="19">
        <v>42614</v>
      </c>
      <c r="H201" s="20">
        <v>90213136</v>
      </c>
      <c r="I201" s="18"/>
      <c r="J201" s="18"/>
      <c r="K201" s="18"/>
    </row>
    <row r="202" spans="1:11" x14ac:dyDescent="0.35">
      <c r="A202" s="19">
        <v>42644</v>
      </c>
      <c r="B202" s="20">
        <v>77095632</v>
      </c>
      <c r="C202" s="20"/>
      <c r="D202" s="20"/>
      <c r="E202" s="20"/>
      <c r="F202" s="18"/>
      <c r="G202" s="19">
        <v>42644</v>
      </c>
      <c r="H202" s="20">
        <v>91941286</v>
      </c>
      <c r="I202" s="18"/>
      <c r="J202" s="18"/>
      <c r="K202" s="18"/>
    </row>
    <row r="203" spans="1:11" x14ac:dyDescent="0.35">
      <c r="A203" s="19">
        <v>42675</v>
      </c>
      <c r="B203" s="20">
        <v>72086104</v>
      </c>
      <c r="C203" s="20"/>
      <c r="D203" s="20"/>
      <c r="E203" s="20"/>
      <c r="F203" s="18"/>
      <c r="G203" s="19">
        <v>42675</v>
      </c>
      <c r="H203" s="20">
        <v>86737237</v>
      </c>
      <c r="I203" s="18"/>
      <c r="J203" s="18"/>
      <c r="K203" s="18"/>
    </row>
    <row r="204" spans="1:11" x14ac:dyDescent="0.35">
      <c r="A204" s="19">
        <v>42705</v>
      </c>
      <c r="B204" s="20">
        <v>76813919</v>
      </c>
      <c r="C204" s="20"/>
      <c r="D204" s="20"/>
      <c r="E204" s="20"/>
      <c r="F204" s="18"/>
      <c r="G204" s="19">
        <v>42705</v>
      </c>
      <c r="H204" s="20">
        <v>92816388</v>
      </c>
      <c r="I204" s="18"/>
      <c r="J204" s="18"/>
      <c r="K204" s="18"/>
    </row>
    <row r="205" spans="1:11" x14ac:dyDescent="0.35">
      <c r="A205" s="19">
        <v>42736</v>
      </c>
      <c r="B205" s="20">
        <v>71304592</v>
      </c>
      <c r="C205" s="20"/>
      <c r="D205" s="20"/>
      <c r="E205" s="20"/>
      <c r="F205" s="18"/>
      <c r="G205" s="19">
        <v>42736</v>
      </c>
      <c r="H205" s="20">
        <v>89795289</v>
      </c>
      <c r="I205" s="18"/>
      <c r="J205" s="18"/>
      <c r="K205" s="18"/>
    </row>
    <row r="206" spans="1:11" x14ac:dyDescent="0.35">
      <c r="A206" s="19">
        <v>42767</v>
      </c>
      <c r="B206" s="20">
        <v>64146810</v>
      </c>
      <c r="C206" s="20"/>
      <c r="D206" s="20"/>
      <c r="E206" s="20"/>
      <c r="F206" s="18"/>
      <c r="G206" s="19">
        <v>42767</v>
      </c>
      <c r="H206" s="20">
        <v>81222166</v>
      </c>
      <c r="I206" s="18"/>
      <c r="J206" s="18"/>
      <c r="K206" s="18"/>
    </row>
    <row r="207" spans="1:11" x14ac:dyDescent="0.35">
      <c r="A207" s="19">
        <v>42795</v>
      </c>
      <c r="B207" s="20">
        <v>80704768</v>
      </c>
      <c r="C207" s="20"/>
      <c r="D207" s="20"/>
      <c r="E207" s="20"/>
      <c r="F207" s="18"/>
      <c r="G207" s="19">
        <v>42795</v>
      </c>
      <c r="H207" s="20">
        <v>96600605</v>
      </c>
      <c r="I207" s="18"/>
      <c r="J207" s="18"/>
      <c r="K207" s="18"/>
    </row>
    <row r="208" spans="1:11" x14ac:dyDescent="0.35">
      <c r="A208" s="19">
        <v>42826</v>
      </c>
      <c r="B208" s="20">
        <v>79360403</v>
      </c>
      <c r="C208" s="20"/>
      <c r="D208" s="20"/>
      <c r="E208" s="20"/>
      <c r="F208" s="18"/>
      <c r="G208" s="19">
        <v>42826</v>
      </c>
      <c r="H208" s="20">
        <v>94618593</v>
      </c>
      <c r="I208" s="18"/>
      <c r="J208" s="18"/>
      <c r="K208" s="18"/>
    </row>
    <row r="209" spans="1:11" x14ac:dyDescent="0.35">
      <c r="A209" s="19">
        <v>42856</v>
      </c>
      <c r="B209" s="20">
        <v>83416119</v>
      </c>
      <c r="C209" s="20"/>
      <c r="D209" s="20"/>
      <c r="E209" s="20"/>
      <c r="F209" s="18"/>
      <c r="G209" s="19">
        <v>42856</v>
      </c>
      <c r="H209" s="20">
        <v>99290430</v>
      </c>
      <c r="I209" s="18"/>
      <c r="J209" s="18"/>
      <c r="K209" s="18"/>
    </row>
    <row r="210" spans="1:11" x14ac:dyDescent="0.35">
      <c r="A210" s="19">
        <v>42887</v>
      </c>
      <c r="B210" s="20">
        <v>89548749</v>
      </c>
      <c r="C210" s="20"/>
      <c r="D210" s="20"/>
      <c r="E210" s="20"/>
      <c r="F210" s="18"/>
      <c r="G210" s="19">
        <v>42887</v>
      </c>
      <c r="H210" s="20">
        <v>103568236</v>
      </c>
      <c r="I210" s="18"/>
      <c r="J210" s="18"/>
      <c r="K210" s="18"/>
    </row>
    <row r="211" spans="1:11" x14ac:dyDescent="0.35">
      <c r="A211" s="19">
        <v>42917</v>
      </c>
      <c r="B211" s="20">
        <v>93993807</v>
      </c>
      <c r="C211" s="20"/>
      <c r="D211" s="20"/>
      <c r="E211" s="20"/>
      <c r="F211" s="18"/>
      <c r="G211" s="19">
        <v>42917</v>
      </c>
      <c r="H211" s="20">
        <v>108487314</v>
      </c>
      <c r="I211" s="18"/>
      <c r="J211" s="18"/>
      <c r="K211" s="18"/>
    </row>
    <row r="212" spans="1:11" x14ac:dyDescent="0.35">
      <c r="A212" s="19">
        <v>42948</v>
      </c>
      <c r="B212" s="20">
        <v>90322912</v>
      </c>
      <c r="C212" s="20"/>
      <c r="D212" s="20"/>
      <c r="E212" s="20"/>
      <c r="F212" s="18"/>
      <c r="G212" s="19">
        <v>42948</v>
      </c>
      <c r="H212" s="20">
        <v>105638582</v>
      </c>
      <c r="I212" s="18"/>
      <c r="J212" s="18"/>
      <c r="K212" s="18"/>
    </row>
    <row r="213" spans="1:11" x14ac:dyDescent="0.35">
      <c r="A213" s="19">
        <v>42979</v>
      </c>
      <c r="B213" s="20">
        <v>74539144</v>
      </c>
      <c r="C213" s="20"/>
      <c r="D213" s="20"/>
      <c r="E213" s="20"/>
      <c r="F213" s="18"/>
      <c r="G213" s="19">
        <v>42979</v>
      </c>
      <c r="H213" s="20">
        <v>91268280</v>
      </c>
      <c r="I213" s="18"/>
      <c r="J213" s="18"/>
      <c r="K213" s="18"/>
    </row>
    <row r="214" spans="1:11" x14ac:dyDescent="0.35">
      <c r="A214" s="19">
        <v>43009</v>
      </c>
      <c r="B214" s="20">
        <v>80518965</v>
      </c>
      <c r="C214" s="20"/>
      <c r="D214" s="20"/>
      <c r="E214" s="20"/>
      <c r="F214" s="18"/>
      <c r="G214" s="19">
        <v>43009</v>
      </c>
      <c r="H214" s="20">
        <v>96307015</v>
      </c>
      <c r="I214" s="18"/>
      <c r="J214" s="18"/>
      <c r="K214" s="18"/>
    </row>
    <row r="215" spans="1:11" x14ac:dyDescent="0.35">
      <c r="A215" s="19">
        <v>43040</v>
      </c>
      <c r="B215" s="20">
        <v>75564688</v>
      </c>
      <c r="C215" s="20"/>
      <c r="D215" s="20"/>
      <c r="E215" s="20"/>
      <c r="F215" s="18"/>
      <c r="G215" s="19">
        <v>43040</v>
      </c>
      <c r="H215" s="20">
        <v>90184775</v>
      </c>
      <c r="I215" s="18"/>
      <c r="J215" s="18"/>
      <c r="K215" s="18"/>
    </row>
    <row r="216" spans="1:11" x14ac:dyDescent="0.35">
      <c r="A216" s="19">
        <v>43070</v>
      </c>
      <c r="B216" s="20">
        <v>79528602</v>
      </c>
      <c r="C216" s="20"/>
      <c r="D216" s="20"/>
      <c r="E216" s="20"/>
      <c r="F216" s="18"/>
      <c r="G216" s="19">
        <v>43070</v>
      </c>
      <c r="H216" s="20">
        <v>96168244</v>
      </c>
      <c r="I216" s="18"/>
      <c r="J216" s="18"/>
      <c r="K216" s="18"/>
    </row>
    <row r="217" spans="1:11" x14ac:dyDescent="0.35">
      <c r="A217" s="19">
        <v>43101</v>
      </c>
      <c r="B217" s="20">
        <v>73265996</v>
      </c>
      <c r="C217" s="20"/>
      <c r="D217" s="20"/>
      <c r="E217" s="20"/>
      <c r="F217" s="18"/>
      <c r="G217" s="19">
        <v>43101</v>
      </c>
      <c r="H217" s="20">
        <v>92947344</v>
      </c>
      <c r="I217" s="18"/>
      <c r="J217" s="18"/>
      <c r="K217" s="18"/>
    </row>
    <row r="218" spans="1:11" x14ac:dyDescent="0.35">
      <c r="A218" s="19">
        <v>43132</v>
      </c>
      <c r="B218" s="20">
        <v>68127042</v>
      </c>
      <c r="C218" s="20"/>
      <c r="D218" s="20"/>
      <c r="E218" s="20"/>
      <c r="F218" s="18"/>
      <c r="G218" s="19">
        <v>43132</v>
      </c>
      <c r="H218" s="20">
        <v>85051909</v>
      </c>
      <c r="I218" s="18"/>
      <c r="J218" s="18"/>
      <c r="K218" s="18"/>
    </row>
    <row r="219" spans="1:11" x14ac:dyDescent="0.35">
      <c r="A219" s="19">
        <v>43160</v>
      </c>
      <c r="B219" s="20">
        <v>85500726</v>
      </c>
      <c r="C219" s="20"/>
      <c r="D219" s="20"/>
      <c r="E219" s="20"/>
      <c r="F219" s="18"/>
      <c r="G219" s="19">
        <v>43160</v>
      </c>
      <c r="H219" s="20">
        <v>100567909</v>
      </c>
      <c r="I219" s="18"/>
      <c r="J219" s="18"/>
      <c r="K219" s="18"/>
    </row>
    <row r="220" spans="1:11" x14ac:dyDescent="0.35">
      <c r="A220" s="19">
        <v>43191</v>
      </c>
      <c r="B220" s="20">
        <v>82447659</v>
      </c>
      <c r="C220" s="20"/>
      <c r="D220" s="20"/>
      <c r="E220" s="20"/>
      <c r="F220" s="18"/>
      <c r="G220" s="19">
        <v>43191</v>
      </c>
      <c r="H220" s="20">
        <v>99412671</v>
      </c>
      <c r="I220" s="18"/>
      <c r="J220" s="18"/>
      <c r="K220" s="18"/>
    </row>
    <row r="221" spans="1:11" x14ac:dyDescent="0.35">
      <c r="A221" s="19">
        <v>43221</v>
      </c>
      <c r="B221" s="20">
        <v>87937012</v>
      </c>
      <c r="C221" s="20"/>
      <c r="D221" s="20"/>
      <c r="E221" s="20"/>
      <c r="F221" s="18"/>
      <c r="G221" s="19">
        <v>43221</v>
      </c>
      <c r="H221" s="20">
        <v>104444022</v>
      </c>
      <c r="I221" s="18"/>
      <c r="J221" s="18"/>
      <c r="K221" s="18"/>
    </row>
    <row r="222" spans="1:11" x14ac:dyDescent="0.35">
      <c r="A222" s="19">
        <v>43252</v>
      </c>
      <c r="B222" s="20">
        <v>94290701</v>
      </c>
      <c r="C222" s="20"/>
      <c r="D222" s="20"/>
      <c r="E222" s="20"/>
      <c r="F222" s="18"/>
      <c r="G222" s="19">
        <v>43252</v>
      </c>
      <c r="H222" s="20">
        <v>107809753</v>
      </c>
      <c r="I222" s="18"/>
      <c r="J222" s="18"/>
      <c r="K222" s="18"/>
    </row>
    <row r="223" spans="1:11" x14ac:dyDescent="0.35">
      <c r="A223" s="19">
        <v>43282</v>
      </c>
      <c r="B223" s="20">
        <v>98808435</v>
      </c>
      <c r="C223" s="20"/>
      <c r="D223" s="20"/>
      <c r="E223" s="20"/>
      <c r="F223" s="18"/>
      <c r="G223" s="19">
        <v>43282</v>
      </c>
      <c r="H223" s="20">
        <v>112578593</v>
      </c>
      <c r="I223" s="18"/>
      <c r="J223" s="18"/>
      <c r="K223" s="18"/>
    </row>
    <row r="224" spans="1:11" x14ac:dyDescent="0.35">
      <c r="A224" s="19">
        <v>43313</v>
      </c>
      <c r="B224" s="20">
        <v>94770872</v>
      </c>
      <c r="C224" s="20"/>
      <c r="D224" s="20"/>
      <c r="E224" s="20"/>
      <c r="F224" s="18"/>
      <c r="G224" s="19">
        <v>43313</v>
      </c>
      <c r="H224" s="20">
        <v>109960864</v>
      </c>
      <c r="I224" s="18"/>
      <c r="J224" s="18"/>
      <c r="K224" s="18"/>
    </row>
    <row r="225" spans="1:11" x14ac:dyDescent="0.35">
      <c r="A225" s="19">
        <v>43344</v>
      </c>
      <c r="B225" s="20">
        <v>79036033</v>
      </c>
      <c r="C225" s="20"/>
      <c r="D225" s="20"/>
      <c r="E225" s="20"/>
      <c r="F225" s="18"/>
      <c r="G225" s="19">
        <v>43344</v>
      </c>
      <c r="H225" s="20">
        <v>98009918</v>
      </c>
      <c r="I225" s="18"/>
      <c r="J225" s="18"/>
      <c r="K225" s="18"/>
    </row>
    <row r="226" spans="1:11" x14ac:dyDescent="0.35">
      <c r="A226" s="19">
        <v>43374</v>
      </c>
      <c r="B226" s="20">
        <v>84306338</v>
      </c>
      <c r="C226" s="20"/>
      <c r="D226" s="20"/>
      <c r="E226" s="20"/>
      <c r="F226" s="18"/>
      <c r="G226" s="19">
        <v>43374</v>
      </c>
      <c r="H226" s="20">
        <v>101124339</v>
      </c>
      <c r="I226" s="18"/>
      <c r="J226" s="18"/>
      <c r="K226" s="18"/>
    </row>
    <row r="227" spans="1:11" x14ac:dyDescent="0.35">
      <c r="A227" s="19">
        <v>43405</v>
      </c>
      <c r="B227" s="20">
        <v>79393004</v>
      </c>
      <c r="C227" s="20"/>
      <c r="D227" s="20"/>
      <c r="E227" s="20"/>
      <c r="F227" s="18"/>
      <c r="G227" s="19">
        <v>43405</v>
      </c>
      <c r="H227" s="20">
        <v>94787234</v>
      </c>
      <c r="I227" s="18"/>
      <c r="J227" s="18"/>
      <c r="K227" s="18"/>
    </row>
    <row r="228" spans="1:11" x14ac:dyDescent="0.35">
      <c r="A228" s="19">
        <v>43435</v>
      </c>
      <c r="B228" s="20">
        <v>82688789</v>
      </c>
      <c r="C228" s="20"/>
      <c r="D228" s="20"/>
      <c r="E228" s="20"/>
      <c r="F228" s="18"/>
      <c r="G228" s="19">
        <v>43435</v>
      </c>
      <c r="H228" s="20">
        <v>100341922</v>
      </c>
      <c r="I228" s="18"/>
      <c r="J228" s="18"/>
      <c r="K228" s="18"/>
    </row>
    <row r="229" spans="1:11" x14ac:dyDescent="0.35">
      <c r="A229" s="19">
        <v>43466</v>
      </c>
      <c r="B229" s="20">
        <v>76865026</v>
      </c>
      <c r="C229" s="20"/>
      <c r="D229" s="20"/>
      <c r="E229" s="20"/>
      <c r="F229" s="18"/>
      <c r="G229" s="19">
        <v>43466</v>
      </c>
      <c r="H229" s="20">
        <v>96903359</v>
      </c>
      <c r="I229" s="18"/>
      <c r="J229" s="18"/>
      <c r="K229" s="18"/>
    </row>
    <row r="230" spans="1:11" x14ac:dyDescent="0.35">
      <c r="A230" s="19">
        <v>43497</v>
      </c>
      <c r="B230" s="20">
        <v>70697283</v>
      </c>
      <c r="C230" s="20"/>
      <c r="D230" s="20"/>
      <c r="E230" s="20"/>
      <c r="F230" s="18"/>
      <c r="G230" s="19">
        <v>43497</v>
      </c>
      <c r="H230" s="20">
        <v>87838108</v>
      </c>
      <c r="I230" s="18"/>
      <c r="J230" s="18"/>
      <c r="K230" s="18"/>
    </row>
    <row r="231" spans="1:11" x14ac:dyDescent="0.35">
      <c r="A231" s="19">
        <v>43525</v>
      </c>
      <c r="B231" s="20">
        <v>89896073</v>
      </c>
      <c r="C231" s="20"/>
      <c r="D231" s="20"/>
      <c r="E231" s="20"/>
      <c r="F231" s="18"/>
      <c r="G231" s="19">
        <v>43525</v>
      </c>
      <c r="H231" s="20">
        <v>105153015</v>
      </c>
      <c r="I231" s="18"/>
      <c r="J231" s="18"/>
      <c r="K231" s="18"/>
    </row>
    <row r="232" spans="1:11" x14ac:dyDescent="0.35">
      <c r="A232" s="19">
        <v>43556</v>
      </c>
      <c r="B232" s="20">
        <v>86128147</v>
      </c>
      <c r="C232" s="20"/>
      <c r="D232" s="20"/>
      <c r="E232" s="20"/>
      <c r="F232" s="18"/>
      <c r="G232" s="19">
        <v>43556</v>
      </c>
      <c r="H232" s="20">
        <v>101760222</v>
      </c>
      <c r="I232" s="18"/>
      <c r="J232" s="18"/>
      <c r="K232" s="18"/>
    </row>
    <row r="233" spans="1:11" x14ac:dyDescent="0.35">
      <c r="A233" s="19">
        <v>43586</v>
      </c>
      <c r="B233" s="20">
        <v>92478276</v>
      </c>
      <c r="C233" s="20"/>
      <c r="D233" s="20"/>
      <c r="E233" s="20"/>
      <c r="F233" s="18"/>
      <c r="G233" s="19">
        <v>43586</v>
      </c>
      <c r="H233" s="20">
        <v>107339395</v>
      </c>
      <c r="I233" s="18"/>
      <c r="J233" s="18"/>
      <c r="K233" s="18"/>
    </row>
    <row r="234" spans="1:11" x14ac:dyDescent="0.35">
      <c r="A234" s="19">
        <v>43617</v>
      </c>
      <c r="B234" s="20">
        <v>97735383</v>
      </c>
      <c r="C234" s="20"/>
      <c r="D234" s="20"/>
      <c r="E234" s="20"/>
      <c r="F234" s="18"/>
      <c r="G234" s="19">
        <v>43617</v>
      </c>
      <c r="H234" s="20">
        <v>110009983</v>
      </c>
      <c r="I234" s="18"/>
      <c r="J234" s="18"/>
      <c r="K234" s="18"/>
    </row>
    <row r="235" spans="1:11" x14ac:dyDescent="0.35">
      <c r="A235" s="19">
        <v>43647</v>
      </c>
      <c r="B235" s="20">
        <v>101723592</v>
      </c>
      <c r="C235" s="20"/>
      <c r="D235" s="20"/>
      <c r="E235" s="20"/>
      <c r="F235" s="18"/>
      <c r="G235" s="19">
        <v>43647</v>
      </c>
      <c r="H235" s="20">
        <v>114833182</v>
      </c>
      <c r="I235" s="18"/>
      <c r="J235" s="18"/>
      <c r="K235" s="18"/>
    </row>
    <row r="236" spans="1:11" x14ac:dyDescent="0.35">
      <c r="A236" s="19">
        <v>43678</v>
      </c>
      <c r="B236" s="20">
        <v>97950411</v>
      </c>
      <c r="C236" s="20"/>
      <c r="D236" s="20"/>
      <c r="E236" s="20"/>
      <c r="F236" s="18"/>
      <c r="G236" s="19">
        <v>43678</v>
      </c>
      <c r="H236" s="20">
        <v>113033164</v>
      </c>
      <c r="I236" s="18"/>
      <c r="J236" s="18"/>
      <c r="K236" s="18"/>
    </row>
    <row r="237" spans="1:11" x14ac:dyDescent="0.35">
      <c r="A237" s="19">
        <v>43709</v>
      </c>
      <c r="B237" s="20">
        <v>83297229</v>
      </c>
      <c r="C237" s="20"/>
      <c r="D237" s="20"/>
      <c r="E237" s="20"/>
      <c r="F237" s="18"/>
      <c r="G237" s="19">
        <v>43709</v>
      </c>
      <c r="H237" s="20">
        <v>101022100</v>
      </c>
      <c r="I237" s="18"/>
      <c r="J237" s="18"/>
      <c r="K237" s="18"/>
    </row>
    <row r="238" spans="1:11" x14ac:dyDescent="0.35">
      <c r="A238" s="19">
        <v>43739</v>
      </c>
      <c r="B238" s="20">
        <v>87614104</v>
      </c>
      <c r="C238" s="20"/>
      <c r="D238" s="20"/>
      <c r="E238" s="20"/>
      <c r="F238" s="18"/>
      <c r="G238" s="19">
        <v>43739</v>
      </c>
      <c r="H238" s="20">
        <v>104382246</v>
      </c>
      <c r="I238" s="18"/>
      <c r="J238" s="18"/>
      <c r="K238" s="18"/>
    </row>
    <row r="239" spans="1:11" x14ac:dyDescent="0.35">
      <c r="A239" s="19">
        <v>43770</v>
      </c>
      <c r="B239" s="20">
        <v>80488836</v>
      </c>
      <c r="C239" s="20"/>
      <c r="D239" s="20"/>
      <c r="E239" s="20"/>
      <c r="F239" s="18"/>
      <c r="G239" s="19">
        <v>43770</v>
      </c>
      <c r="H239" s="20">
        <v>98465127</v>
      </c>
      <c r="I239" s="18"/>
      <c r="J239" s="18"/>
      <c r="K239" s="18"/>
    </row>
    <row r="240" spans="1:11" x14ac:dyDescent="0.35">
      <c r="A240" s="19">
        <v>43800</v>
      </c>
      <c r="B240" s="20">
        <v>89924177</v>
      </c>
      <c r="C240" s="20"/>
      <c r="D240" s="20"/>
      <c r="E240" s="20"/>
      <c r="F240" s="18"/>
      <c r="G240" s="19">
        <v>43800</v>
      </c>
      <c r="H240" s="20">
        <v>105292875</v>
      </c>
      <c r="I240" s="18"/>
      <c r="J240" s="18"/>
      <c r="K240" s="18"/>
    </row>
    <row r="241" spans="1:11" x14ac:dyDescent="0.35">
      <c r="A241" s="19">
        <v>43831</v>
      </c>
      <c r="B241" s="20">
        <v>81008896</v>
      </c>
      <c r="C241" s="20"/>
      <c r="D241" s="20"/>
      <c r="E241" s="20"/>
      <c r="F241" s="18"/>
      <c r="G241" s="19">
        <v>43831</v>
      </c>
      <c r="H241" s="20">
        <v>101149378</v>
      </c>
      <c r="I241" s="18"/>
      <c r="J241" s="18"/>
      <c r="K241" s="18"/>
    </row>
    <row r="242" spans="1:11" x14ac:dyDescent="0.35">
      <c r="A242" s="19">
        <v>43862</v>
      </c>
      <c r="B242" s="20">
        <v>73863606</v>
      </c>
      <c r="C242" s="20"/>
      <c r="D242" s="20"/>
      <c r="E242" s="20"/>
      <c r="F242" s="18"/>
      <c r="G242" s="19">
        <v>43862</v>
      </c>
      <c r="H242" s="20">
        <v>92814125</v>
      </c>
      <c r="I242" s="18"/>
      <c r="J242" s="18"/>
      <c r="K242" s="18"/>
    </row>
    <row r="243" spans="1:11" x14ac:dyDescent="0.35">
      <c r="A243" s="19">
        <v>43891</v>
      </c>
      <c r="B243" s="20">
        <v>42756095</v>
      </c>
      <c r="C243" s="20"/>
      <c r="D243" s="20"/>
      <c r="E243" s="20"/>
      <c r="F243" s="18"/>
      <c r="G243" s="19">
        <v>43891</v>
      </c>
      <c r="H243" s="20">
        <v>82498651</v>
      </c>
      <c r="I243" s="18"/>
      <c r="J243" s="18"/>
      <c r="K243" s="18"/>
    </row>
    <row r="244" spans="1:11" x14ac:dyDescent="0.35">
      <c r="A244" s="19">
        <v>43922</v>
      </c>
      <c r="B244" s="20">
        <v>2907889</v>
      </c>
      <c r="C244" s="20"/>
      <c r="D244" s="20"/>
      <c r="E244" s="20"/>
      <c r="F244" s="18"/>
      <c r="G244" s="19">
        <v>43922</v>
      </c>
      <c r="H244" s="20">
        <v>21030499</v>
      </c>
      <c r="I244" s="18"/>
      <c r="J244" s="18"/>
      <c r="K244" s="18"/>
    </row>
    <row r="245" spans="1:11" x14ac:dyDescent="0.35">
      <c r="A245" s="19">
        <v>43952</v>
      </c>
      <c r="B245" s="20">
        <v>8596904</v>
      </c>
      <c r="C245" s="20"/>
      <c r="D245" s="20"/>
      <c r="E245" s="20"/>
      <c r="F245" s="18"/>
      <c r="G245" s="19">
        <v>43952</v>
      </c>
      <c r="H245" s="20">
        <v>23866380</v>
      </c>
      <c r="I245" s="18"/>
      <c r="J245" s="18"/>
      <c r="K245" s="18"/>
    </row>
    <row r="246" spans="1:11" x14ac:dyDescent="0.35">
      <c r="A246" s="19">
        <v>43983</v>
      </c>
      <c r="B246" s="20">
        <v>14904189</v>
      </c>
      <c r="C246" s="20"/>
      <c r="D246" s="20"/>
      <c r="E246" s="20"/>
      <c r="F246" s="18"/>
      <c r="G246" s="19">
        <v>43983</v>
      </c>
      <c r="H246" s="20">
        <v>27521340</v>
      </c>
      <c r="I246" s="18"/>
      <c r="J246" s="18"/>
      <c r="K246" s="18"/>
    </row>
    <row r="247" spans="1:11" x14ac:dyDescent="0.35">
      <c r="A247" s="19">
        <v>44013</v>
      </c>
      <c r="B247" s="20">
        <v>22058844</v>
      </c>
      <c r="C247" s="20"/>
      <c r="D247" s="20"/>
      <c r="E247" s="20"/>
      <c r="F247" s="18"/>
      <c r="G247" s="19">
        <v>44013</v>
      </c>
      <c r="H247" s="20">
        <v>45793931</v>
      </c>
      <c r="I247" s="18"/>
      <c r="J247" s="18"/>
      <c r="K247" s="18"/>
    </row>
    <row r="248" spans="1:11" x14ac:dyDescent="0.35">
      <c r="A248" s="19">
        <v>44044</v>
      </c>
      <c r="B248" s="20">
        <v>23814064</v>
      </c>
      <c r="C248" s="20"/>
      <c r="D248" s="20"/>
      <c r="E248" s="20"/>
      <c r="F248" s="18"/>
      <c r="G248" s="19">
        <v>44044</v>
      </c>
      <c r="H248" s="20">
        <v>49979942</v>
      </c>
      <c r="I248" s="18"/>
      <c r="J248" s="18"/>
      <c r="K248" s="18"/>
    </row>
    <row r="249" spans="1:11" x14ac:dyDescent="0.35">
      <c r="A249" s="19">
        <v>44075</v>
      </c>
      <c r="B249" s="20">
        <v>23063760</v>
      </c>
      <c r="C249" s="20"/>
      <c r="D249" s="20"/>
      <c r="E249" s="20"/>
      <c r="F249" s="18"/>
      <c r="G249" s="19">
        <v>44075</v>
      </c>
      <c r="H249" s="20">
        <v>43165905</v>
      </c>
      <c r="I249" s="18"/>
      <c r="J249" s="18"/>
      <c r="K249" s="18"/>
    </row>
    <row r="250" spans="1:11" x14ac:dyDescent="0.35">
      <c r="A250" s="19">
        <v>44105</v>
      </c>
      <c r="B250" s="20">
        <v>27858809</v>
      </c>
      <c r="C250" s="20"/>
      <c r="D250" s="20"/>
      <c r="E250" s="20"/>
      <c r="F250" s="18"/>
      <c r="G250" s="19">
        <v>44105</v>
      </c>
      <c r="H250" s="20">
        <v>49271621</v>
      </c>
      <c r="I250" s="18"/>
      <c r="J250" s="18"/>
      <c r="K250" s="18"/>
    </row>
    <row r="251" spans="1:11" x14ac:dyDescent="0.35">
      <c r="A251" s="19">
        <v>44136</v>
      </c>
      <c r="B251" s="20">
        <v>27949973</v>
      </c>
      <c r="C251" s="20"/>
      <c r="D251" s="20"/>
      <c r="E251" s="20"/>
      <c r="F251" s="18"/>
      <c r="G251" s="19">
        <v>44136</v>
      </c>
      <c r="H251" s="20">
        <v>53674509</v>
      </c>
      <c r="I251" s="18"/>
      <c r="J251" s="18"/>
      <c r="K251" s="18"/>
    </row>
    <row r="252" spans="1:11" x14ac:dyDescent="0.35">
      <c r="A252" s="19">
        <v>44166</v>
      </c>
      <c r="B252" s="20">
        <v>30826732</v>
      </c>
      <c r="C252" s="20"/>
      <c r="D252" s="20"/>
      <c r="E252" s="20"/>
      <c r="F252" s="18"/>
      <c r="G252" s="19">
        <v>44166</v>
      </c>
      <c r="H252" s="20">
        <v>57387103</v>
      </c>
      <c r="I252" s="18"/>
      <c r="J252" s="18"/>
      <c r="K252" s="18"/>
    </row>
    <row r="253" spans="1:11" x14ac:dyDescent="0.35">
      <c r="A253" s="19">
        <v>44197</v>
      </c>
      <c r="B253" s="20">
        <v>27792473</v>
      </c>
      <c r="C253" s="20"/>
      <c r="D253" s="20"/>
      <c r="E253" s="20"/>
      <c r="F253" s="18"/>
      <c r="G253" s="19">
        <v>44197</v>
      </c>
      <c r="H253" s="20">
        <v>55241945</v>
      </c>
      <c r="I253" s="18"/>
      <c r="J253" s="18"/>
      <c r="K253" s="18"/>
    </row>
    <row r="254" spans="1:11" x14ac:dyDescent="0.35">
      <c r="A254" s="19">
        <v>44228</v>
      </c>
      <c r="B254" s="20">
        <v>26318431</v>
      </c>
      <c r="C254" s="20"/>
      <c r="D254" s="20"/>
      <c r="E254" s="20"/>
      <c r="F254" s="18"/>
      <c r="G254" s="19">
        <v>44228</v>
      </c>
      <c r="H254" s="20">
        <v>48894173</v>
      </c>
      <c r="I254" s="18"/>
      <c r="J254" s="18"/>
      <c r="K254" s="18"/>
    </row>
    <row r="255" spans="1:11" x14ac:dyDescent="0.35">
      <c r="A255" s="19">
        <v>44256</v>
      </c>
      <c r="B255" s="20">
        <v>42678566</v>
      </c>
      <c r="C255" s="20"/>
      <c r="D255" s="20"/>
      <c r="E255" s="20"/>
      <c r="F255" s="18"/>
      <c r="G255" s="19">
        <v>44256</v>
      </c>
      <c r="H255" s="20">
        <v>67259515</v>
      </c>
      <c r="I255" s="18"/>
      <c r="J255" s="18"/>
      <c r="K255" s="18"/>
    </row>
    <row r="256" spans="1:11" x14ac:dyDescent="0.35">
      <c r="A256" s="19">
        <v>44287</v>
      </c>
      <c r="B256" s="20">
        <v>47638554</v>
      </c>
      <c r="C256" s="20"/>
      <c r="D256" s="20"/>
      <c r="E256" s="20"/>
      <c r="F256" s="18"/>
      <c r="G256" s="19">
        <v>44287</v>
      </c>
      <c r="H256" s="20">
        <v>68916725</v>
      </c>
      <c r="I256" s="18"/>
      <c r="J256" s="18"/>
      <c r="K256" s="18"/>
    </row>
    <row r="257" spans="1:11" x14ac:dyDescent="0.35">
      <c r="A257" s="19">
        <v>44317</v>
      </c>
      <c r="B257" s="20">
        <v>57814938</v>
      </c>
      <c r="C257" s="20"/>
      <c r="D257" s="20"/>
      <c r="E257" s="20"/>
      <c r="F257" s="18"/>
      <c r="G257" s="19">
        <v>44317</v>
      </c>
      <c r="H257" s="20">
        <v>76718359</v>
      </c>
      <c r="I257" s="18"/>
      <c r="J257" s="18"/>
      <c r="K257" s="18"/>
    </row>
    <row r="258" spans="1:11" x14ac:dyDescent="0.35">
      <c r="A258" s="19">
        <v>44348</v>
      </c>
      <c r="B258" s="20">
        <v>68533017</v>
      </c>
      <c r="C258" s="20"/>
      <c r="D258" s="20"/>
      <c r="E258" s="20"/>
      <c r="F258" s="18"/>
      <c r="G258" s="19">
        <v>44348</v>
      </c>
      <c r="H258" s="20">
        <v>84559672</v>
      </c>
      <c r="I258" s="18"/>
      <c r="J258" s="18"/>
      <c r="K258" s="18"/>
    </row>
    <row r="259" spans="1:11" x14ac:dyDescent="0.35">
      <c r="A259" s="19">
        <v>44378</v>
      </c>
      <c r="B259" s="20">
        <v>78039874</v>
      </c>
      <c r="C259" s="20"/>
      <c r="D259" s="20"/>
      <c r="E259" s="20"/>
      <c r="F259" s="18"/>
      <c r="G259" s="19">
        <v>44378</v>
      </c>
      <c r="H259" s="20">
        <v>92551868</v>
      </c>
      <c r="I259" s="18"/>
      <c r="J259" s="18"/>
      <c r="K259" s="18"/>
    </row>
    <row r="260" spans="1:11" x14ac:dyDescent="0.35">
      <c r="A260" s="19">
        <v>44409</v>
      </c>
      <c r="B260" s="20">
        <v>71730666</v>
      </c>
      <c r="C260" s="20"/>
      <c r="D260" s="20"/>
      <c r="E260" s="20"/>
      <c r="F260" s="18"/>
      <c r="G260" s="19">
        <v>44409</v>
      </c>
      <c r="H260" s="20">
        <v>91174089</v>
      </c>
      <c r="I260" s="18"/>
      <c r="J260" s="18"/>
      <c r="K260" s="18"/>
    </row>
    <row r="261" spans="1:11" x14ac:dyDescent="0.35">
      <c r="A261" s="19">
        <v>44440</v>
      </c>
      <c r="B261" s="20">
        <v>60545242</v>
      </c>
      <c r="C261" s="20"/>
      <c r="D261" s="20"/>
      <c r="E261" s="20"/>
      <c r="F261" s="18"/>
      <c r="G261" s="19">
        <v>44440</v>
      </c>
      <c r="H261" s="20">
        <v>83937590</v>
      </c>
      <c r="I261" s="18"/>
      <c r="J261" s="18"/>
      <c r="K261" s="18"/>
    </row>
    <row r="262" spans="1:11" x14ac:dyDescent="0.35">
      <c r="A262" s="19">
        <v>44470</v>
      </c>
      <c r="B262" s="20">
        <v>66919419</v>
      </c>
      <c r="C262" s="20"/>
      <c r="D262" s="20"/>
      <c r="E262" s="20"/>
      <c r="F262" s="18"/>
      <c r="G262" s="19">
        <v>44470</v>
      </c>
      <c r="H262" s="20">
        <v>87171954</v>
      </c>
      <c r="I262" s="18"/>
      <c r="J262" s="18"/>
      <c r="K262" s="18"/>
    </row>
    <row r="263" spans="1:11" x14ac:dyDescent="0.35">
      <c r="A263" s="19">
        <v>44501</v>
      </c>
      <c r="B263" s="20">
        <v>67941900</v>
      </c>
      <c r="C263" s="20"/>
      <c r="D263" s="20"/>
      <c r="E263" s="20"/>
      <c r="F263" s="18"/>
      <c r="G263" s="19">
        <v>44501</v>
      </c>
      <c r="H263" s="20">
        <v>86145540</v>
      </c>
      <c r="I263" s="18"/>
      <c r="J263" s="18"/>
      <c r="K263" s="18"/>
    </row>
    <row r="264" spans="1:11" x14ac:dyDescent="0.35">
      <c r="A264" s="19">
        <v>44531</v>
      </c>
      <c r="B264" s="20">
        <v>71870782</v>
      </c>
      <c r="C264" s="20"/>
      <c r="D264" s="20"/>
      <c r="E264" s="20"/>
      <c r="F264" s="18"/>
      <c r="G264" s="19">
        <v>44531</v>
      </c>
      <c r="H264" s="20">
        <v>90124701</v>
      </c>
      <c r="I264" s="18"/>
      <c r="J264" s="18"/>
      <c r="K264" s="18"/>
    </row>
    <row r="265" spans="1:11" x14ac:dyDescent="0.35">
      <c r="A265" s="19">
        <v>44562</v>
      </c>
      <c r="B265" s="20">
        <v>56453337</v>
      </c>
      <c r="C265" s="20"/>
      <c r="D265" s="20"/>
      <c r="E265" s="20"/>
      <c r="F265" s="18"/>
      <c r="G265" s="19">
        <v>44562</v>
      </c>
      <c r="H265" s="20">
        <v>85200910</v>
      </c>
      <c r="I265" s="18"/>
      <c r="J265" s="18"/>
      <c r="K265" s="18"/>
    </row>
    <row r="266" spans="1:11" x14ac:dyDescent="0.35">
      <c r="A266" s="19">
        <v>44593</v>
      </c>
      <c r="B266" s="20">
        <v>58032817</v>
      </c>
      <c r="C266" s="20"/>
      <c r="D266" s="20"/>
      <c r="E266" s="20"/>
      <c r="F266" s="18"/>
      <c r="G266" s="19">
        <v>44593</v>
      </c>
      <c r="H266" s="20">
        <v>79148105</v>
      </c>
      <c r="I266" s="18"/>
      <c r="J266" s="18"/>
      <c r="K266" s="18"/>
    </row>
    <row r="267" spans="1:11" x14ac:dyDescent="0.35">
      <c r="A267" s="19">
        <v>44621</v>
      </c>
      <c r="B267" s="20">
        <v>77887859</v>
      </c>
      <c r="C267" s="20"/>
      <c r="D267" s="20"/>
      <c r="E267" s="20"/>
      <c r="F267" s="18"/>
      <c r="G267" s="19">
        <v>44621</v>
      </c>
      <c r="H267" s="20">
        <v>94020835</v>
      </c>
      <c r="I267" s="18"/>
      <c r="J267" s="18"/>
      <c r="K267" s="18"/>
    </row>
    <row r="268" spans="1:11" x14ac:dyDescent="0.35">
      <c r="A268" s="19">
        <v>44652</v>
      </c>
      <c r="B268" s="20">
        <v>78800100</v>
      </c>
      <c r="C268" s="20"/>
      <c r="D268" s="20"/>
      <c r="E268" s="20"/>
      <c r="F268" s="18"/>
      <c r="G268" s="19">
        <v>44652</v>
      </c>
      <c r="H268" s="20">
        <v>92444015</v>
      </c>
      <c r="I268" s="18"/>
      <c r="J268" s="18"/>
      <c r="K268" s="18"/>
    </row>
    <row r="269" spans="1:11" x14ac:dyDescent="0.35">
      <c r="A269" s="19">
        <v>44682</v>
      </c>
      <c r="B269" s="20">
        <v>83495540</v>
      </c>
      <c r="C269" s="20"/>
      <c r="D269" s="20"/>
      <c r="E269" s="20"/>
      <c r="F269" s="18"/>
      <c r="G269" s="19">
        <v>44682</v>
      </c>
      <c r="H269" s="20">
        <v>97237814</v>
      </c>
      <c r="I269" s="18"/>
      <c r="J269" s="18"/>
      <c r="K269" s="18"/>
    </row>
    <row r="270" spans="1:11" x14ac:dyDescent="0.35">
      <c r="A270" s="19">
        <v>44713</v>
      </c>
      <c r="B270" s="20">
        <v>87619968</v>
      </c>
      <c r="C270" s="20"/>
      <c r="D270" s="20"/>
      <c r="E270" s="20"/>
      <c r="F270" s="18"/>
      <c r="G270" s="19">
        <v>44713</v>
      </c>
      <c r="H270" s="20">
        <v>98299154</v>
      </c>
      <c r="I270" s="18"/>
      <c r="J270" s="18"/>
      <c r="K270" s="18"/>
    </row>
    <row r="271" spans="1:11" x14ac:dyDescent="0.35">
      <c r="A271" s="19">
        <v>44743</v>
      </c>
      <c r="B271" s="20">
        <v>92074279</v>
      </c>
      <c r="C271" s="20"/>
      <c r="D271" s="20"/>
      <c r="E271" s="20"/>
      <c r="F271" s="18"/>
      <c r="G271" s="19">
        <v>44743</v>
      </c>
      <c r="H271" s="20">
        <v>104620153</v>
      </c>
      <c r="I271" s="18"/>
      <c r="J271" s="18"/>
      <c r="K271" s="18"/>
    </row>
    <row r="272" spans="1:11" x14ac:dyDescent="0.35">
      <c r="A272" s="19">
        <v>44774</v>
      </c>
      <c r="B272" s="20">
        <v>87914480</v>
      </c>
      <c r="C272" s="20"/>
      <c r="D272" s="20"/>
      <c r="E272" s="20"/>
      <c r="F272" s="18"/>
      <c r="G272" s="19">
        <v>44774</v>
      </c>
      <c r="H272" s="20">
        <v>103082546</v>
      </c>
      <c r="I272" s="18"/>
      <c r="J272" s="18"/>
      <c r="K272" s="18"/>
    </row>
    <row r="273" spans="1:11" x14ac:dyDescent="0.35">
      <c r="A273" s="19">
        <v>44805</v>
      </c>
      <c r="B273" s="20">
        <v>80324058</v>
      </c>
      <c r="C273" s="20"/>
      <c r="D273" s="20"/>
      <c r="E273" s="20"/>
      <c r="F273" s="18"/>
      <c r="G273" s="19">
        <v>44805</v>
      </c>
      <c r="H273" s="20">
        <v>94984116</v>
      </c>
      <c r="I273" s="18"/>
      <c r="J273" s="18"/>
      <c r="K273" s="18"/>
    </row>
    <row r="274" spans="1:11" x14ac:dyDescent="0.35">
      <c r="A274" s="19">
        <v>44835</v>
      </c>
      <c r="B274" s="20">
        <v>84114840</v>
      </c>
      <c r="C274" s="20"/>
      <c r="D274" s="20"/>
      <c r="E274" s="20"/>
      <c r="F274" s="18"/>
      <c r="G274" s="19">
        <v>44835</v>
      </c>
      <c r="H274" s="20">
        <v>98098981</v>
      </c>
      <c r="I274" s="18"/>
      <c r="J274" s="18"/>
      <c r="K274" s="18"/>
    </row>
    <row r="275" spans="1:11" x14ac:dyDescent="0.35">
      <c r="A275" s="19">
        <v>44866</v>
      </c>
      <c r="B275" s="20">
        <v>78886747</v>
      </c>
      <c r="C275" s="20"/>
      <c r="D275" s="20"/>
      <c r="E275" s="20"/>
      <c r="F275" s="18"/>
      <c r="G275" s="19">
        <v>44866</v>
      </c>
      <c r="H275" s="20">
        <v>94867498</v>
      </c>
      <c r="I275" s="18"/>
      <c r="J275" s="18"/>
      <c r="K275" s="18"/>
    </row>
    <row r="276" spans="1:11" x14ac:dyDescent="0.35">
      <c r="A276" s="19">
        <v>44896</v>
      </c>
      <c r="B276" s="20">
        <v>82320321</v>
      </c>
      <c r="C276" s="20"/>
      <c r="D276" s="20"/>
      <c r="E276" s="20"/>
      <c r="F276" s="18"/>
      <c r="G276" s="19">
        <v>44896</v>
      </c>
      <c r="H276" s="20">
        <v>98645259</v>
      </c>
      <c r="I276" s="18"/>
      <c r="J276" s="18"/>
      <c r="K276" s="18"/>
    </row>
    <row r="277" spans="1:11" x14ac:dyDescent="0.35">
      <c r="A277" s="19">
        <v>44927</v>
      </c>
      <c r="B277" s="20">
        <v>76648988</v>
      </c>
      <c r="C277" s="20"/>
      <c r="D277" s="20"/>
      <c r="E277" s="20"/>
      <c r="F277" s="18"/>
      <c r="G277" s="19">
        <v>44927</v>
      </c>
      <c r="H277" s="20">
        <v>98932209</v>
      </c>
      <c r="I277" s="18"/>
      <c r="J277" s="18"/>
      <c r="K277" s="18"/>
    </row>
    <row r="278" spans="1:11" x14ac:dyDescent="0.35">
      <c r="A278" s="19">
        <v>44958</v>
      </c>
      <c r="B278" s="20">
        <v>71584338</v>
      </c>
      <c r="C278" s="20"/>
      <c r="D278" s="20"/>
      <c r="E278" s="20"/>
      <c r="F278" s="18"/>
      <c r="G278" s="19">
        <v>44958</v>
      </c>
      <c r="H278" s="20">
        <v>91249104</v>
      </c>
      <c r="I278" s="18"/>
      <c r="J278" s="18"/>
      <c r="K278" s="18"/>
    </row>
    <row r="279" spans="1:11" x14ac:dyDescent="0.35">
      <c r="A279" s="19">
        <v>44986</v>
      </c>
      <c r="B279" s="20">
        <v>89569950</v>
      </c>
      <c r="C279" s="20"/>
      <c r="D279" s="20"/>
      <c r="E279" s="20"/>
      <c r="F279" s="18"/>
      <c r="G279" s="19">
        <v>44986</v>
      </c>
      <c r="H279" s="20">
        <v>106763461</v>
      </c>
      <c r="I279" s="18"/>
      <c r="J279" s="18"/>
      <c r="K279" s="18"/>
    </row>
    <row r="280" spans="1:11" x14ac:dyDescent="0.35">
      <c r="A280" s="19">
        <v>45017</v>
      </c>
      <c r="B280" s="20">
        <v>88134739</v>
      </c>
      <c r="C280" s="20"/>
      <c r="D280" s="20"/>
      <c r="E280" s="20"/>
      <c r="F280" s="18"/>
      <c r="G280" s="19">
        <v>45017</v>
      </c>
      <c r="H280" s="20">
        <v>104324115</v>
      </c>
      <c r="I280" s="18"/>
      <c r="J280" s="18"/>
      <c r="K280" s="18"/>
    </row>
    <row r="281" spans="1:11" x14ac:dyDescent="0.35">
      <c r="A281" s="19">
        <v>45047</v>
      </c>
      <c r="B281" s="20">
        <v>93548998</v>
      </c>
      <c r="C281" s="20"/>
      <c r="D281" s="20"/>
      <c r="E281" s="20"/>
      <c r="F281" s="18"/>
      <c r="G281" s="19">
        <v>45047</v>
      </c>
      <c r="H281" s="20">
        <v>109772094</v>
      </c>
      <c r="I281" s="18"/>
      <c r="J281" s="18"/>
      <c r="K281" s="18"/>
    </row>
    <row r="282" spans="1:11" x14ac:dyDescent="0.35">
      <c r="A282" s="19">
        <v>45078</v>
      </c>
      <c r="B282" s="20">
        <v>98672591</v>
      </c>
      <c r="C282" s="20"/>
      <c r="D282" s="20"/>
      <c r="E282" s="20"/>
      <c r="F282" s="18"/>
      <c r="G282" s="19">
        <v>45078</v>
      </c>
      <c r="H282" s="20">
        <v>111469028</v>
      </c>
      <c r="I282" s="18"/>
      <c r="J282" s="18"/>
      <c r="K282" s="18"/>
    </row>
    <row r="283" spans="1:11" x14ac:dyDescent="0.35">
      <c r="A283" s="19">
        <v>45108</v>
      </c>
      <c r="B283" s="20">
        <v>103643904</v>
      </c>
      <c r="C283" s="20"/>
      <c r="D283" s="20"/>
      <c r="E283" s="20"/>
      <c r="F283" s="18"/>
      <c r="G283" s="19">
        <v>45108</v>
      </c>
      <c r="H283" s="20">
        <v>117312202</v>
      </c>
      <c r="I283" s="18"/>
      <c r="J283" s="18"/>
      <c r="K283" s="18"/>
    </row>
    <row r="284" spans="1:11" x14ac:dyDescent="0.35">
      <c r="A284" s="19">
        <v>45139</v>
      </c>
      <c r="B284" s="20">
        <v>97871992</v>
      </c>
      <c r="C284" s="20"/>
      <c r="D284" s="20"/>
      <c r="E284" s="20"/>
      <c r="F284" s="18"/>
      <c r="G284" s="19">
        <v>45139</v>
      </c>
      <c r="H284" s="20">
        <v>116906192</v>
      </c>
      <c r="I284" s="18"/>
      <c r="J284" s="18"/>
      <c r="K284" s="18"/>
    </row>
    <row r="285" spans="1:11" x14ac:dyDescent="0.35">
      <c r="A285" s="19">
        <v>45170</v>
      </c>
      <c r="B285" s="20">
        <v>87853864</v>
      </c>
      <c r="C285" s="20">
        <v>87853864</v>
      </c>
      <c r="D285" s="20">
        <v>87853864</v>
      </c>
      <c r="E285" s="20">
        <v>87853864</v>
      </c>
      <c r="F285" s="18"/>
      <c r="G285" s="19">
        <v>45170</v>
      </c>
      <c r="H285" s="20">
        <v>106980046</v>
      </c>
      <c r="I285" s="20">
        <v>106980046</v>
      </c>
      <c r="J285" s="20">
        <v>106980046</v>
      </c>
      <c r="K285" s="20">
        <v>106980046</v>
      </c>
    </row>
    <row r="286" spans="1:11" x14ac:dyDescent="0.35">
      <c r="A286" s="19">
        <v>45200</v>
      </c>
      <c r="B286" s="18"/>
      <c r="C286" s="20">
        <f t="shared" ref="C286:C317" si="0">_xlfn.FORECAST.ETS(A286,$B$37:$B$285,$A$37:$A$285,4,1)</f>
        <v>87730177.509051621</v>
      </c>
      <c r="D286" s="20">
        <f t="shared" ref="D286:D317" si="1">C286-_xlfn.FORECAST.ETS.CONFINT(A286,$B$37:$B$285,$A$37:$A$285,0.95,4,1)</f>
        <v>56225140.633373842</v>
      </c>
      <c r="E286" s="20">
        <f t="shared" ref="E286:E317" si="2">C286+_xlfn.FORECAST.ETS.CONFINT(A286,$B$37:$B$285,$A$37:$A$285,0.95,4,1)</f>
        <v>119235214.3847294</v>
      </c>
      <c r="F286" s="18"/>
      <c r="G286" s="19">
        <v>45200</v>
      </c>
      <c r="H286" s="18"/>
      <c r="I286" s="20">
        <f t="shared" ref="I286:I317" si="3">_xlfn.FORECAST.ETS(G286,$H$37:$H$285,$G$37:$G$285,4,1)</f>
        <v>107004589.54427682</v>
      </c>
      <c r="J286" s="20">
        <f t="shared" ref="J286:J317" si="4">I286-_xlfn.FORECAST.ETS.CONFINT(G286,$H$37:$H$285,$G$37:$G$285,0.95,4,1)</f>
        <v>85961561.963587925</v>
      </c>
      <c r="K286" s="20">
        <f t="shared" ref="K286:K317" si="5">I286+_xlfn.FORECAST.ETS.CONFINT(G286,$H$37:$H$285,$G$37:$G$285,0.95,4,1)</f>
        <v>128047617.12496571</v>
      </c>
    </row>
    <row r="287" spans="1:11" x14ac:dyDescent="0.35">
      <c r="A287" s="19">
        <v>45231</v>
      </c>
      <c r="B287" s="18"/>
      <c r="C287" s="20">
        <f t="shared" si="0"/>
        <v>93436026.063624635</v>
      </c>
      <c r="D287" s="20">
        <f t="shared" si="1"/>
        <v>61930847.415599898</v>
      </c>
      <c r="E287" s="20">
        <f t="shared" si="2"/>
        <v>124941204.71164937</v>
      </c>
      <c r="F287" s="18"/>
      <c r="G287" s="19">
        <v>45231</v>
      </c>
      <c r="H287" s="18"/>
      <c r="I287" s="20">
        <f t="shared" si="3"/>
        <v>110361228.0199886</v>
      </c>
      <c r="J287" s="20">
        <f t="shared" si="4"/>
        <v>89149177.758873373</v>
      </c>
      <c r="K287" s="20">
        <f t="shared" si="5"/>
        <v>131573278.28110382</v>
      </c>
    </row>
    <row r="288" spans="1:11" x14ac:dyDescent="0.35">
      <c r="A288" s="19">
        <v>45261</v>
      </c>
      <c r="B288" s="18"/>
      <c r="C288" s="20">
        <f t="shared" si="0"/>
        <v>91822396.209587112</v>
      </c>
      <c r="D288" s="20">
        <f t="shared" si="1"/>
        <v>60316965.523409687</v>
      </c>
      <c r="E288" s="20">
        <f t="shared" si="2"/>
        <v>123327826.89576453</v>
      </c>
      <c r="F288" s="18"/>
      <c r="G288" s="19">
        <v>45261</v>
      </c>
      <c r="H288" s="18"/>
      <c r="I288" s="20">
        <f t="shared" si="3"/>
        <v>109489260.18196365</v>
      </c>
      <c r="J288" s="20">
        <f t="shared" si="4"/>
        <v>88106882.879708111</v>
      </c>
      <c r="K288" s="20">
        <f t="shared" si="5"/>
        <v>130871637.48421919</v>
      </c>
    </row>
    <row r="289" spans="1:11" x14ac:dyDescent="0.35">
      <c r="A289" s="19">
        <v>45292</v>
      </c>
      <c r="B289" s="18"/>
      <c r="C289" s="20">
        <f t="shared" si="0"/>
        <v>88079868.256584257</v>
      </c>
      <c r="D289" s="20">
        <f t="shared" si="1"/>
        <v>56574043.764829658</v>
      </c>
      <c r="E289" s="20">
        <f t="shared" si="2"/>
        <v>119585692.74833885</v>
      </c>
      <c r="F289" s="18"/>
      <c r="G289" s="19">
        <v>45292</v>
      </c>
      <c r="H289" s="18"/>
      <c r="I289" s="20">
        <f t="shared" si="3"/>
        <v>107198645.18045498</v>
      </c>
      <c r="J289" s="20">
        <f t="shared" si="4"/>
        <v>85644646.854681253</v>
      </c>
      <c r="K289" s="20">
        <f t="shared" si="5"/>
        <v>128752643.50622872</v>
      </c>
    </row>
    <row r="290" spans="1:11" x14ac:dyDescent="0.35">
      <c r="A290" s="19">
        <v>45323</v>
      </c>
      <c r="B290" s="18"/>
      <c r="C290" s="20">
        <f t="shared" si="0"/>
        <v>87956181.765635893</v>
      </c>
      <c r="D290" s="20">
        <f t="shared" si="1"/>
        <v>56181184.910034135</v>
      </c>
      <c r="E290" s="20">
        <f t="shared" si="2"/>
        <v>119731178.62123765</v>
      </c>
      <c r="F290" s="18"/>
      <c r="G290" s="19">
        <v>45323</v>
      </c>
      <c r="H290" s="18"/>
      <c r="I290" s="20">
        <f t="shared" si="3"/>
        <v>107223188.7247318</v>
      </c>
      <c r="J290" s="20">
        <f t="shared" si="4"/>
        <v>85493626.160244316</v>
      </c>
      <c r="K290" s="20">
        <f t="shared" si="5"/>
        <v>128952751.28921929</v>
      </c>
    </row>
    <row r="291" spans="1:11" x14ac:dyDescent="0.35">
      <c r="A291" s="19">
        <v>45352</v>
      </c>
      <c r="B291" s="18"/>
      <c r="C291" s="20">
        <f t="shared" si="0"/>
        <v>93662030.320208922</v>
      </c>
      <c r="D291" s="20">
        <f t="shared" si="1"/>
        <v>61886268.158246867</v>
      </c>
      <c r="E291" s="20">
        <f t="shared" si="2"/>
        <v>125437792.48217097</v>
      </c>
      <c r="F291" s="18"/>
      <c r="G291" s="19">
        <v>45352</v>
      </c>
      <c r="H291" s="18"/>
      <c r="I291" s="20">
        <f t="shared" si="3"/>
        <v>110579827.20044358</v>
      </c>
      <c r="J291" s="20">
        <f t="shared" si="4"/>
        <v>88676107.546912223</v>
      </c>
      <c r="K291" s="20">
        <f t="shared" si="5"/>
        <v>132483546.85397494</v>
      </c>
    </row>
    <row r="292" spans="1:11" x14ac:dyDescent="0.35">
      <c r="A292" s="19">
        <v>45383</v>
      </c>
      <c r="B292" s="18"/>
      <c r="C292" s="20">
        <f t="shared" si="0"/>
        <v>92048400.466171384</v>
      </c>
      <c r="D292" s="20">
        <f t="shared" si="1"/>
        <v>60271638.748150364</v>
      </c>
      <c r="E292" s="20">
        <f t="shared" si="2"/>
        <v>123825162.1841924</v>
      </c>
      <c r="F292" s="18"/>
      <c r="G292" s="19">
        <v>45383</v>
      </c>
      <c r="H292" s="18"/>
      <c r="I292" s="20">
        <f t="shared" si="3"/>
        <v>109707859.36241862</v>
      </c>
      <c r="J292" s="20">
        <f t="shared" si="4"/>
        <v>87628719.006721288</v>
      </c>
      <c r="K292" s="20">
        <f t="shared" si="5"/>
        <v>131786999.71811596</v>
      </c>
    </row>
    <row r="293" spans="1:11" x14ac:dyDescent="0.35">
      <c r="A293" s="19">
        <v>45413</v>
      </c>
      <c r="B293" s="18"/>
      <c r="C293" s="20">
        <f t="shared" si="0"/>
        <v>88305872.513168529</v>
      </c>
      <c r="D293" s="20">
        <f t="shared" si="1"/>
        <v>56527845.777086914</v>
      </c>
      <c r="E293" s="20">
        <f t="shared" si="2"/>
        <v>120083899.24925014</v>
      </c>
      <c r="F293" s="18"/>
      <c r="G293" s="19">
        <v>45413</v>
      </c>
      <c r="H293" s="18"/>
      <c r="I293" s="20">
        <f t="shared" si="3"/>
        <v>107417244.36090997</v>
      </c>
      <c r="J293" s="20">
        <f t="shared" si="4"/>
        <v>85161429.67305243</v>
      </c>
      <c r="K293" s="20">
        <f t="shared" si="5"/>
        <v>129673059.04876751</v>
      </c>
    </row>
    <row r="294" spans="1:11" x14ac:dyDescent="0.35">
      <c r="A294" s="19">
        <v>45444</v>
      </c>
      <c r="B294" s="18"/>
      <c r="C294" s="20">
        <f t="shared" si="0"/>
        <v>88182186.022220165</v>
      </c>
      <c r="D294" s="20">
        <f t="shared" si="1"/>
        <v>56120799.228037052</v>
      </c>
      <c r="E294" s="20">
        <f t="shared" si="2"/>
        <v>120243572.81640327</v>
      </c>
      <c r="F294" s="18"/>
      <c r="G294" s="19">
        <v>45444</v>
      </c>
      <c r="H294" s="18"/>
      <c r="I294" s="20">
        <f t="shared" si="3"/>
        <v>107441787.90518679</v>
      </c>
      <c r="J294" s="20">
        <f t="shared" si="4"/>
        <v>85005400.459272921</v>
      </c>
      <c r="K294" s="20">
        <f t="shared" si="5"/>
        <v>129878175.35110065</v>
      </c>
    </row>
    <row r="295" spans="1:11" x14ac:dyDescent="0.35">
      <c r="A295" s="19">
        <v>45474</v>
      </c>
      <c r="B295" s="18"/>
      <c r="C295" s="20">
        <f t="shared" si="0"/>
        <v>93888034.576793179</v>
      </c>
      <c r="D295" s="20">
        <f t="shared" si="1"/>
        <v>61824774.857678652</v>
      </c>
      <c r="E295" s="20">
        <f t="shared" si="2"/>
        <v>125951294.29590771</v>
      </c>
      <c r="F295" s="18"/>
      <c r="G295" s="19">
        <v>45474</v>
      </c>
      <c r="H295" s="18"/>
      <c r="I295" s="20">
        <f t="shared" si="3"/>
        <v>110798426.38089857</v>
      </c>
      <c r="J295" s="20">
        <f t="shared" si="4"/>
        <v>88182907.907379836</v>
      </c>
      <c r="K295" s="20">
        <f t="shared" si="5"/>
        <v>133413944.85441729</v>
      </c>
    </row>
    <row r="296" spans="1:11" x14ac:dyDescent="0.35">
      <c r="A296" s="19">
        <v>45505</v>
      </c>
      <c r="B296" s="18"/>
      <c r="C296" s="20">
        <f t="shared" si="0"/>
        <v>92274404.722755656</v>
      </c>
      <c r="D296" s="20">
        <f t="shared" si="1"/>
        <v>60208916.21074976</v>
      </c>
      <c r="E296" s="20">
        <f t="shared" si="2"/>
        <v>124339893.23476155</v>
      </c>
      <c r="F296" s="18"/>
      <c r="G296" s="19">
        <v>45505</v>
      </c>
      <c r="H296" s="18"/>
      <c r="I296" s="20">
        <f t="shared" si="3"/>
        <v>109926458.54287361</v>
      </c>
      <c r="J296" s="20">
        <f t="shared" si="4"/>
        <v>87130584.546235129</v>
      </c>
      <c r="K296" s="20">
        <f t="shared" si="5"/>
        <v>132722332.53951208</v>
      </c>
    </row>
    <row r="297" spans="1:11" x14ac:dyDescent="0.35">
      <c r="A297" s="19">
        <v>45536</v>
      </c>
      <c r="B297" s="18"/>
      <c r="C297" s="20">
        <f t="shared" si="0"/>
        <v>88531876.7697528</v>
      </c>
      <c r="D297" s="20">
        <f t="shared" si="1"/>
        <v>56463772.719224885</v>
      </c>
      <c r="E297" s="20">
        <f t="shared" si="2"/>
        <v>120599980.82028072</v>
      </c>
      <c r="F297" s="18"/>
      <c r="G297" s="19">
        <v>45536</v>
      </c>
      <c r="H297" s="18"/>
      <c r="I297" s="20">
        <f t="shared" si="3"/>
        <v>107635843.54136494</v>
      </c>
      <c r="J297" s="20">
        <f t="shared" si="4"/>
        <v>84658399.088710189</v>
      </c>
      <c r="K297" s="20">
        <f t="shared" si="5"/>
        <v>130613287.99401969</v>
      </c>
    </row>
    <row r="298" spans="1:11" x14ac:dyDescent="0.35">
      <c r="A298" s="19">
        <v>45566</v>
      </c>
      <c r="B298" s="18"/>
      <c r="C298" s="20">
        <f t="shared" si="0"/>
        <v>88408190.278804436</v>
      </c>
      <c r="D298" s="20">
        <f t="shared" si="1"/>
        <v>56042456.992864758</v>
      </c>
      <c r="E298" s="20">
        <f t="shared" si="2"/>
        <v>120773923.56474411</v>
      </c>
      <c r="F298" s="18"/>
      <c r="G298" s="19">
        <v>45566</v>
      </c>
      <c r="H298" s="18"/>
      <c r="I298" s="20">
        <f t="shared" si="3"/>
        <v>107660387.08564177</v>
      </c>
      <c r="J298" s="20">
        <f t="shared" si="4"/>
        <v>84497518.81652537</v>
      </c>
      <c r="K298" s="20">
        <f t="shared" si="5"/>
        <v>130823255.35475817</v>
      </c>
    </row>
    <row r="299" spans="1:11" x14ac:dyDescent="0.35">
      <c r="A299" s="19">
        <v>45597</v>
      </c>
      <c r="B299" s="18"/>
      <c r="C299" s="20">
        <f t="shared" si="0"/>
        <v>94114038.833377466</v>
      </c>
      <c r="D299" s="20">
        <f t="shared" si="1"/>
        <v>61744855.668057941</v>
      </c>
      <c r="E299" s="20">
        <f t="shared" si="2"/>
        <v>126483221.99869698</v>
      </c>
      <c r="F299" s="18"/>
      <c r="G299" s="19">
        <v>45597</v>
      </c>
      <c r="H299" s="18"/>
      <c r="I299" s="20">
        <f t="shared" si="3"/>
        <v>111017025.56135355</v>
      </c>
      <c r="J299" s="20">
        <f t="shared" si="4"/>
        <v>87670206.092097282</v>
      </c>
      <c r="K299" s="20">
        <f t="shared" si="5"/>
        <v>134363845.03060982</v>
      </c>
    </row>
    <row r="300" spans="1:11" x14ac:dyDescent="0.35">
      <c r="A300" s="19">
        <v>45627</v>
      </c>
      <c r="B300" s="18"/>
      <c r="C300" s="20">
        <f t="shared" si="0"/>
        <v>92500408.979339927</v>
      </c>
      <c r="D300" s="20">
        <f t="shared" si="1"/>
        <v>60127301.06503503</v>
      </c>
      <c r="E300" s="20">
        <f t="shared" si="2"/>
        <v>124873516.89364482</v>
      </c>
      <c r="F300" s="18"/>
      <c r="G300" s="19">
        <v>45627</v>
      </c>
      <c r="H300" s="18"/>
      <c r="I300" s="20">
        <f t="shared" si="3"/>
        <v>110145057.72332859</v>
      </c>
      <c r="J300" s="20">
        <f t="shared" si="4"/>
        <v>86613099.965390742</v>
      </c>
      <c r="K300" s="20">
        <f t="shared" si="5"/>
        <v>133677015.48126644</v>
      </c>
    </row>
    <row r="301" spans="1:11" x14ac:dyDescent="0.35">
      <c r="A301" s="19">
        <v>45658</v>
      </c>
      <c r="B301" s="18"/>
      <c r="C301" s="20">
        <f t="shared" si="0"/>
        <v>88757881.026337072</v>
      </c>
      <c r="D301" s="20">
        <f t="shared" si="1"/>
        <v>56380343.010067865</v>
      </c>
      <c r="E301" s="20">
        <f t="shared" si="2"/>
        <v>121135419.04260628</v>
      </c>
      <c r="F301" s="18"/>
      <c r="G301" s="19">
        <v>45658</v>
      </c>
      <c r="H301" s="18"/>
      <c r="I301" s="20">
        <f t="shared" si="3"/>
        <v>107854442.72181992</v>
      </c>
      <c r="J301" s="20">
        <f t="shared" si="4"/>
        <v>84136168.715382546</v>
      </c>
      <c r="K301" s="20">
        <f t="shared" si="5"/>
        <v>131572716.7282573</v>
      </c>
    </row>
    <row r="302" spans="1:11" x14ac:dyDescent="0.35">
      <c r="A302" s="19">
        <v>45689</v>
      </c>
      <c r="B302" s="18"/>
      <c r="C302" s="20">
        <f t="shared" si="0"/>
        <v>88634194.535388708</v>
      </c>
      <c r="D302" s="20">
        <f t="shared" si="1"/>
        <v>55944716.446786441</v>
      </c>
      <c r="E302" s="20">
        <f t="shared" si="2"/>
        <v>121323672.62399098</v>
      </c>
      <c r="F302" s="18"/>
      <c r="G302" s="19">
        <v>45689</v>
      </c>
      <c r="H302" s="18"/>
      <c r="I302" s="20">
        <f t="shared" si="3"/>
        <v>107878986.26609674</v>
      </c>
      <c r="J302" s="20">
        <f t="shared" si="4"/>
        <v>83970587.673027858</v>
      </c>
      <c r="K302" s="20">
        <f t="shared" si="5"/>
        <v>131787384.85916562</v>
      </c>
    </row>
    <row r="303" spans="1:11" x14ac:dyDescent="0.35">
      <c r="A303" s="19">
        <v>45717</v>
      </c>
      <c r="B303" s="18"/>
      <c r="C303" s="20">
        <f t="shared" si="0"/>
        <v>94340043.089961722</v>
      </c>
      <c r="D303" s="20">
        <f t="shared" si="1"/>
        <v>61645084.84686207</v>
      </c>
      <c r="E303" s="20">
        <f t="shared" si="2"/>
        <v>127035001.33306137</v>
      </c>
      <c r="F303" s="18"/>
      <c r="G303" s="19">
        <v>45717</v>
      </c>
      <c r="H303" s="18"/>
      <c r="I303" s="20">
        <f t="shared" si="3"/>
        <v>111235624.74180853</v>
      </c>
      <c r="J303" s="20">
        <f t="shared" si="4"/>
        <v>87138601.591102272</v>
      </c>
      <c r="K303" s="20">
        <f t="shared" si="5"/>
        <v>135332647.8925148</v>
      </c>
    </row>
    <row r="304" spans="1:11" x14ac:dyDescent="0.35">
      <c r="A304" s="19">
        <v>45748</v>
      </c>
      <c r="B304" s="18"/>
      <c r="C304" s="20">
        <f t="shared" si="0"/>
        <v>92726413.235924199</v>
      </c>
      <c r="D304" s="20">
        <f t="shared" si="1"/>
        <v>60025383.872042626</v>
      </c>
      <c r="E304" s="20">
        <f t="shared" si="2"/>
        <v>125427442.59980577</v>
      </c>
      <c r="F304" s="18"/>
      <c r="G304" s="19">
        <v>45748</v>
      </c>
      <c r="H304" s="18"/>
      <c r="I304" s="20">
        <f t="shared" si="3"/>
        <v>110363656.90378357</v>
      </c>
      <c r="J304" s="20">
        <f t="shared" si="4"/>
        <v>86076857.766143158</v>
      </c>
      <c r="K304" s="20">
        <f t="shared" si="5"/>
        <v>134650456.04142398</v>
      </c>
    </row>
    <row r="305" spans="1:11" x14ac:dyDescent="0.35">
      <c r="A305" s="19">
        <v>45778</v>
      </c>
      <c r="B305" s="18"/>
      <c r="C305" s="20">
        <f t="shared" si="0"/>
        <v>88983885.282921344</v>
      </c>
      <c r="D305" s="20">
        <f t="shared" si="1"/>
        <v>56276163.814464539</v>
      </c>
      <c r="E305" s="20">
        <f t="shared" si="2"/>
        <v>121691606.75137815</v>
      </c>
      <c r="F305" s="18"/>
      <c r="G305" s="19">
        <v>45778</v>
      </c>
      <c r="H305" s="18"/>
      <c r="I305" s="20">
        <f t="shared" si="3"/>
        <v>108073041.90227491</v>
      </c>
      <c r="J305" s="20">
        <f t="shared" si="4"/>
        <v>83595324.039240181</v>
      </c>
      <c r="K305" s="20">
        <f t="shared" si="5"/>
        <v>132550759.76530963</v>
      </c>
    </row>
    <row r="306" spans="1:11" x14ac:dyDescent="0.35">
      <c r="A306" s="19">
        <v>45809</v>
      </c>
      <c r="B306" s="18"/>
      <c r="C306" s="20">
        <f t="shared" si="0"/>
        <v>88860198.79197298</v>
      </c>
      <c r="D306" s="20">
        <f t="shared" si="1"/>
        <v>55826224.893988743</v>
      </c>
      <c r="E306" s="20">
        <f t="shared" si="2"/>
        <v>121894172.68995722</v>
      </c>
      <c r="F306" s="18"/>
      <c r="G306" s="19">
        <v>45809</v>
      </c>
      <c r="H306" s="18"/>
      <c r="I306" s="20">
        <f t="shared" si="3"/>
        <v>108097585.44655173</v>
      </c>
      <c r="J306" s="20">
        <f t="shared" si="4"/>
        <v>83425185.245633513</v>
      </c>
      <c r="K306" s="20">
        <f t="shared" si="5"/>
        <v>132769985.64746994</v>
      </c>
    </row>
    <row r="307" spans="1:11" x14ac:dyDescent="0.35">
      <c r="A307" s="19">
        <v>45839</v>
      </c>
      <c r="B307" s="18"/>
      <c r="C307" s="20">
        <f t="shared" si="0"/>
        <v>94566047.346546009</v>
      </c>
      <c r="D307" s="20">
        <f t="shared" si="1"/>
        <v>61524127.008586228</v>
      </c>
      <c r="E307" s="20">
        <f t="shared" si="2"/>
        <v>127607967.68450579</v>
      </c>
      <c r="F307" s="18"/>
      <c r="G307" s="19">
        <v>45839</v>
      </c>
      <c r="H307" s="18"/>
      <c r="I307" s="20">
        <f t="shared" si="3"/>
        <v>111454223.9222635</v>
      </c>
      <c r="J307" s="20">
        <f t="shared" si="4"/>
        <v>86588665.58213754</v>
      </c>
      <c r="K307" s="20">
        <f t="shared" si="5"/>
        <v>136319782.26238945</v>
      </c>
    </row>
    <row r="308" spans="1:11" x14ac:dyDescent="0.35">
      <c r="A308" s="19">
        <v>45870</v>
      </c>
      <c r="B308" s="18"/>
      <c r="C308" s="20">
        <f t="shared" si="0"/>
        <v>92952417.492508471</v>
      </c>
      <c r="D308" s="20">
        <f t="shared" si="1"/>
        <v>59901846.870916501</v>
      </c>
      <c r="E308" s="20">
        <f t="shared" si="2"/>
        <v>126002988.11410044</v>
      </c>
      <c r="F308" s="18"/>
      <c r="G308" s="19">
        <v>45870</v>
      </c>
      <c r="H308" s="18"/>
      <c r="I308" s="20">
        <f t="shared" si="3"/>
        <v>110582256.08423856</v>
      </c>
      <c r="J308" s="20">
        <f t="shared" si="4"/>
        <v>85522422.08406955</v>
      </c>
      <c r="K308" s="20">
        <f t="shared" si="5"/>
        <v>135642090.08440757</v>
      </c>
    </row>
    <row r="309" spans="1:11" x14ac:dyDescent="0.35">
      <c r="A309" s="19">
        <v>45901</v>
      </c>
      <c r="B309" s="18"/>
      <c r="C309" s="20">
        <f t="shared" si="0"/>
        <v>89209889.539505616</v>
      </c>
      <c r="D309" s="20">
        <f t="shared" si="1"/>
        <v>56149935.319850773</v>
      </c>
      <c r="E309" s="20">
        <f t="shared" si="2"/>
        <v>122269843.75916046</v>
      </c>
      <c r="F309" s="18"/>
      <c r="G309" s="19">
        <v>45901</v>
      </c>
      <c r="H309" s="18"/>
      <c r="I309" s="20">
        <f t="shared" si="3"/>
        <v>108291641.08272989</v>
      </c>
      <c r="J309" s="20">
        <f t="shared" si="4"/>
        <v>83036422.157886952</v>
      </c>
      <c r="K309" s="20">
        <f t="shared" si="5"/>
        <v>133546860.00757283</v>
      </c>
    </row>
    <row r="310" spans="1:11" x14ac:dyDescent="0.35">
      <c r="A310" s="19">
        <v>45931</v>
      </c>
      <c r="B310" s="18"/>
      <c r="C310" s="20">
        <f t="shared" si="0"/>
        <v>89086203.048557252</v>
      </c>
      <c r="D310" s="20">
        <f t="shared" si="1"/>
        <v>55685722.49633038</v>
      </c>
      <c r="E310" s="20">
        <f t="shared" si="2"/>
        <v>122486683.60078412</v>
      </c>
      <c r="F310" s="18"/>
      <c r="G310" s="19">
        <v>45931</v>
      </c>
      <c r="H310" s="18"/>
      <c r="I310" s="20">
        <f t="shared" si="3"/>
        <v>108316184.62700671</v>
      </c>
      <c r="J310" s="20">
        <f t="shared" si="4"/>
        <v>82861861.395513803</v>
      </c>
      <c r="K310" s="20">
        <f t="shared" si="5"/>
        <v>133770507.85849962</v>
      </c>
    </row>
    <row r="311" spans="1:11" x14ac:dyDescent="0.35">
      <c r="A311" s="19">
        <v>45962</v>
      </c>
      <c r="B311" s="18"/>
      <c r="C311" s="20">
        <f t="shared" si="0"/>
        <v>94792051.603130266</v>
      </c>
      <c r="D311" s="20">
        <f t="shared" si="1"/>
        <v>61380740.902758613</v>
      </c>
      <c r="E311" s="20">
        <f t="shared" si="2"/>
        <v>128203362.30350192</v>
      </c>
      <c r="F311" s="18"/>
      <c r="G311" s="19">
        <v>45962</v>
      </c>
      <c r="H311" s="18"/>
      <c r="I311" s="20">
        <f t="shared" si="3"/>
        <v>111672823.10271849</v>
      </c>
      <c r="J311" s="20">
        <f t="shared" si="4"/>
        <v>86020940.922167003</v>
      </c>
      <c r="K311" s="20">
        <f t="shared" si="5"/>
        <v>137324705.28326997</v>
      </c>
    </row>
    <row r="312" spans="1:11" x14ac:dyDescent="0.35">
      <c r="A312" s="19">
        <v>45992</v>
      </c>
      <c r="B312" s="18"/>
      <c r="C312" s="20">
        <f t="shared" si="0"/>
        <v>93178421.749092743</v>
      </c>
      <c r="D312" s="20">
        <f t="shared" si="1"/>
        <v>59755467.727671742</v>
      </c>
      <c r="E312" s="20">
        <f t="shared" si="2"/>
        <v>126601375.77051374</v>
      </c>
      <c r="F312" s="18"/>
      <c r="G312" s="19">
        <v>45992</v>
      </c>
      <c r="H312" s="18"/>
      <c r="I312" s="20">
        <f t="shared" si="3"/>
        <v>110800855.26469353</v>
      </c>
      <c r="J312" s="20">
        <f t="shared" si="4"/>
        <v>84950328.794881985</v>
      </c>
      <c r="K312" s="20">
        <f t="shared" si="5"/>
        <v>136651381.73450509</v>
      </c>
    </row>
    <row r="313" spans="1:11" x14ac:dyDescent="0.35">
      <c r="A313" s="19">
        <v>46023</v>
      </c>
      <c r="B313" s="18"/>
      <c r="C313" s="20">
        <f t="shared" si="0"/>
        <v>89435893.796089888</v>
      </c>
      <c r="D313" s="20">
        <f t="shared" si="1"/>
        <v>56000454.444136649</v>
      </c>
      <c r="E313" s="20">
        <f t="shared" si="2"/>
        <v>122871333.14804313</v>
      </c>
      <c r="F313" s="18"/>
      <c r="G313" s="19">
        <v>46023</v>
      </c>
      <c r="H313" s="18"/>
      <c r="I313" s="20">
        <f t="shared" si="3"/>
        <v>108510240.26318488</v>
      </c>
      <c r="J313" s="20">
        <f t="shared" si="4"/>
        <v>82459991.994196385</v>
      </c>
      <c r="K313" s="20">
        <f t="shared" si="5"/>
        <v>134560488.53217337</v>
      </c>
    </row>
    <row r="314" spans="1:11" x14ac:dyDescent="0.35">
      <c r="A314" s="19">
        <v>46054</v>
      </c>
      <c r="B314" s="18"/>
      <c r="C314" s="20">
        <f t="shared" si="0"/>
        <v>89312207.305141523</v>
      </c>
      <c r="D314" s="20">
        <f t="shared" si="1"/>
        <v>55522045.494242124</v>
      </c>
      <c r="E314" s="20">
        <f t="shared" si="2"/>
        <v>123102369.11604092</v>
      </c>
      <c r="F314" s="18"/>
      <c r="G314" s="19">
        <v>46054</v>
      </c>
      <c r="H314" s="18"/>
      <c r="I314" s="20">
        <f t="shared" si="3"/>
        <v>108534783.80746169</v>
      </c>
      <c r="J314" s="20">
        <f t="shared" si="4"/>
        <v>82281137.939973861</v>
      </c>
      <c r="K314" s="20">
        <f t="shared" si="5"/>
        <v>134788429.67494953</v>
      </c>
    </row>
    <row r="315" spans="1:11" x14ac:dyDescent="0.35">
      <c r="A315" s="19">
        <v>46082</v>
      </c>
      <c r="B315" s="18"/>
      <c r="C315" s="20">
        <f t="shared" si="0"/>
        <v>95018055.859714553</v>
      </c>
      <c r="D315" s="20">
        <f t="shared" si="1"/>
        <v>61213782.573209643</v>
      </c>
      <c r="E315" s="20">
        <f t="shared" si="2"/>
        <v>128822329.14621946</v>
      </c>
      <c r="F315" s="18"/>
      <c r="G315" s="19">
        <v>46082</v>
      </c>
      <c r="H315" s="18"/>
      <c r="I315" s="20">
        <f t="shared" si="3"/>
        <v>111891422.28317347</v>
      </c>
      <c r="J315" s="20">
        <f t="shared" si="4"/>
        <v>85435942.552218229</v>
      </c>
      <c r="K315" s="20">
        <f t="shared" si="5"/>
        <v>138346902.01412871</v>
      </c>
    </row>
    <row r="316" spans="1:11" x14ac:dyDescent="0.35">
      <c r="A316" s="19">
        <v>46113</v>
      </c>
      <c r="B316" s="18"/>
      <c r="C316" s="20">
        <f t="shared" si="0"/>
        <v>93404426.005677015</v>
      </c>
      <c r="D316" s="20">
        <f t="shared" si="1"/>
        <v>59585122.621461488</v>
      </c>
      <c r="E316" s="20">
        <f t="shared" si="2"/>
        <v>127223729.38989255</v>
      </c>
      <c r="F316" s="18"/>
      <c r="G316" s="19">
        <v>46113</v>
      </c>
      <c r="H316" s="18"/>
      <c r="I316" s="20">
        <f t="shared" si="3"/>
        <v>111019454.44514851</v>
      </c>
      <c r="J316" s="20">
        <f t="shared" si="4"/>
        <v>84361086.00564076</v>
      </c>
      <c r="K316" s="20">
        <f t="shared" si="5"/>
        <v>137677822.88465625</v>
      </c>
    </row>
    <row r="317" spans="1:11" x14ac:dyDescent="0.35">
      <c r="A317" s="19">
        <v>46143</v>
      </c>
      <c r="B317" s="18"/>
      <c r="C317" s="20">
        <f t="shared" si="0"/>
        <v>89661898.052674159</v>
      </c>
      <c r="D317" s="20">
        <f t="shared" si="1"/>
        <v>55826617.837547086</v>
      </c>
      <c r="E317" s="20">
        <f t="shared" si="2"/>
        <v>123497178.26780123</v>
      </c>
      <c r="F317" s="18"/>
      <c r="G317" s="19">
        <v>46143</v>
      </c>
      <c r="H317" s="18"/>
      <c r="I317" s="20">
        <f t="shared" si="3"/>
        <v>108728839.44363984</v>
      </c>
      <c r="J317" s="20">
        <f t="shared" si="4"/>
        <v>81866534.867558569</v>
      </c>
      <c r="K317" s="20">
        <f t="shared" si="5"/>
        <v>135591144.01972112</v>
      </c>
    </row>
    <row r="318" spans="1:11" x14ac:dyDescent="0.35">
      <c r="A318" s="19">
        <v>46174</v>
      </c>
      <c r="B318" s="18"/>
      <c r="C318" s="20">
        <f t="shared" ref="C318:C336" si="6">_xlfn.FORECAST.ETS(A318,$B$37:$B$285,$A$37:$A$285,4,1)</f>
        <v>89538211.561725795</v>
      </c>
      <c r="D318" s="20">
        <f t="shared" ref="D318:D336" si="7">C318-_xlfn.FORECAST.ETS.CONFINT(A318,$B$37:$B$285,$A$37:$A$285,0.95,4,1)</f>
        <v>55334128.729780808</v>
      </c>
      <c r="E318" s="20">
        <f t="shared" ref="E318:E336" si="8">C318+_xlfn.FORECAST.ETS.CONFINT(A318,$B$37:$B$285,$A$37:$A$285,0.95,4,1)</f>
        <v>123742294.39367078</v>
      </c>
      <c r="F318" s="18"/>
      <c r="G318" s="19">
        <v>46174</v>
      </c>
      <c r="H318" s="18"/>
      <c r="I318" s="20">
        <f t="shared" ref="I318:I336" si="9">_xlfn.FORECAST.ETS(G318,$H$37:$H$285,$G$37:$G$285,4,1)</f>
        <v>108753382.98791668</v>
      </c>
      <c r="J318" s="20">
        <f t="shared" ref="J318:J336" si="10">I318-_xlfn.FORECAST.ETS.CONFINT(G318,$H$37:$H$285,$G$37:$G$285,0.95,4,1)</f>
        <v>81683509.295674562</v>
      </c>
      <c r="K318" s="20">
        <f t="shared" ref="K318:K336" si="11">I318+_xlfn.FORECAST.ETS.CONFINT(G318,$H$37:$H$285,$G$37:$G$285,0.95,4,1)</f>
        <v>135823256.68015879</v>
      </c>
    </row>
    <row r="319" spans="1:11" x14ac:dyDescent="0.35">
      <c r="A319" s="19">
        <v>46204</v>
      </c>
      <c r="B319" s="18"/>
      <c r="C319" s="20">
        <f t="shared" si="6"/>
        <v>95244060.11629881</v>
      </c>
      <c r="D319" s="20">
        <f t="shared" si="7"/>
        <v>61022207.779283024</v>
      </c>
      <c r="E319" s="20">
        <f t="shared" si="8"/>
        <v>129465912.4533146</v>
      </c>
      <c r="F319" s="18"/>
      <c r="G319" s="19">
        <v>46204</v>
      </c>
      <c r="H319" s="18"/>
      <c r="I319" s="20">
        <f t="shared" si="9"/>
        <v>112110021.46362846</v>
      </c>
      <c r="J319" s="20">
        <f t="shared" si="10"/>
        <v>84834158.208916873</v>
      </c>
      <c r="K319" s="20">
        <f t="shared" si="11"/>
        <v>139385884.71834004</v>
      </c>
    </row>
    <row r="320" spans="1:11" x14ac:dyDescent="0.35">
      <c r="A320" s="19">
        <v>46235</v>
      </c>
      <c r="B320" s="18"/>
      <c r="C320" s="20">
        <f t="shared" si="6"/>
        <v>93630430.262261286</v>
      </c>
      <c r="D320" s="20">
        <f t="shared" si="7"/>
        <v>59389788.55302608</v>
      </c>
      <c r="E320" s="20">
        <f t="shared" si="8"/>
        <v>127871071.97149649</v>
      </c>
      <c r="F320" s="18"/>
      <c r="G320" s="19">
        <v>46235</v>
      </c>
      <c r="H320" s="18"/>
      <c r="I320" s="20">
        <f t="shared" si="9"/>
        <v>111238053.6256035</v>
      </c>
      <c r="J320" s="20">
        <f t="shared" si="10"/>
        <v>83755174.829166919</v>
      </c>
      <c r="K320" s="20">
        <f t="shared" si="11"/>
        <v>138720932.42204008</v>
      </c>
    </row>
    <row r="321" spans="1:11" x14ac:dyDescent="0.35">
      <c r="A321" s="19">
        <v>46266</v>
      </c>
      <c r="B321" s="18"/>
      <c r="C321" s="20">
        <f t="shared" si="6"/>
        <v>89887902.309258431</v>
      </c>
      <c r="D321" s="20">
        <f t="shared" si="7"/>
        <v>55627424.067407139</v>
      </c>
      <c r="E321" s="20">
        <f t="shared" si="8"/>
        <v>124148380.55110973</v>
      </c>
      <c r="F321" s="18"/>
      <c r="G321" s="19">
        <v>46266</v>
      </c>
      <c r="H321" s="18"/>
      <c r="I321" s="20">
        <f t="shared" si="9"/>
        <v>108947438.62409483</v>
      </c>
      <c r="J321" s="20">
        <f t="shared" si="10"/>
        <v>81256525.326017171</v>
      </c>
      <c r="K321" s="20">
        <f t="shared" si="11"/>
        <v>136638351.92217249</v>
      </c>
    </row>
    <row r="322" spans="1:11" x14ac:dyDescent="0.35">
      <c r="A322" s="19">
        <v>46296</v>
      </c>
      <c r="B322" s="18"/>
      <c r="C322" s="20">
        <f t="shared" si="6"/>
        <v>89764215.818310067</v>
      </c>
      <c r="D322" s="20">
        <f t="shared" si="7"/>
        <v>55121007.375042759</v>
      </c>
      <c r="E322" s="20">
        <f t="shared" si="8"/>
        <v>124407424.26157737</v>
      </c>
      <c r="F322" s="18"/>
      <c r="G322" s="19">
        <v>46296</v>
      </c>
      <c r="H322" s="18"/>
      <c r="I322" s="20">
        <f t="shared" si="9"/>
        <v>108971982.16837165</v>
      </c>
      <c r="J322" s="20">
        <f t="shared" si="10"/>
        <v>81069443.361624852</v>
      </c>
      <c r="K322" s="20">
        <f t="shared" si="11"/>
        <v>136874520.97511846</v>
      </c>
    </row>
    <row r="323" spans="1:11" x14ac:dyDescent="0.35">
      <c r="A323" s="19">
        <v>46327</v>
      </c>
      <c r="B323" s="18"/>
      <c r="C323" s="20">
        <f t="shared" si="6"/>
        <v>95470064.372883096</v>
      </c>
      <c r="D323" s="20">
        <f t="shared" si="7"/>
        <v>60805073.587065861</v>
      </c>
      <c r="E323" s="20">
        <f t="shared" si="8"/>
        <v>130135055.15870033</v>
      </c>
      <c r="F323" s="18"/>
      <c r="G323" s="19">
        <v>46327</v>
      </c>
      <c r="H323" s="18"/>
      <c r="I323" s="20">
        <f t="shared" si="9"/>
        <v>112328620.64408344</v>
      </c>
      <c r="J323" s="20">
        <f t="shared" si="10"/>
        <v>84216049.355736867</v>
      </c>
      <c r="K323" s="20">
        <f t="shared" si="11"/>
        <v>140441191.93243</v>
      </c>
    </row>
    <row r="324" spans="1:11" x14ac:dyDescent="0.35">
      <c r="A324" s="19">
        <v>46357</v>
      </c>
      <c r="B324" s="18"/>
      <c r="C324" s="20">
        <f t="shared" si="6"/>
        <v>93856434.518845558</v>
      </c>
      <c r="D324" s="20">
        <f t="shared" si="7"/>
        <v>59168544.788588777</v>
      </c>
      <c r="E324" s="20">
        <f t="shared" si="8"/>
        <v>128544324.24910234</v>
      </c>
      <c r="F324" s="18"/>
      <c r="G324" s="19">
        <v>46357</v>
      </c>
      <c r="H324" s="18"/>
      <c r="I324" s="20">
        <f t="shared" si="9"/>
        <v>111456652.80605848</v>
      </c>
      <c r="J324" s="20">
        <f t="shared" si="10"/>
        <v>83133050.359178305</v>
      </c>
      <c r="K324" s="20">
        <f t="shared" si="11"/>
        <v>139780255.25293866</v>
      </c>
    </row>
    <row r="325" spans="1:11" x14ac:dyDescent="0.35">
      <c r="A325" s="19">
        <v>46388</v>
      </c>
      <c r="B325" s="18"/>
      <c r="C325" s="20">
        <f t="shared" si="6"/>
        <v>90113906.565842703</v>
      </c>
      <c r="D325" s="20">
        <f t="shared" si="7"/>
        <v>55401974.904649518</v>
      </c>
      <c r="E325" s="20">
        <f t="shared" si="8"/>
        <v>124825838.22703588</v>
      </c>
      <c r="F325" s="18"/>
      <c r="G325" s="19">
        <v>46388</v>
      </c>
      <c r="H325" s="18"/>
      <c r="I325" s="20">
        <f t="shared" si="9"/>
        <v>109166037.80454981</v>
      </c>
      <c r="J325" s="20">
        <f t="shared" si="10"/>
        <v>80630412.161160156</v>
      </c>
      <c r="K325" s="20">
        <f t="shared" si="11"/>
        <v>137701663.44793946</v>
      </c>
    </row>
    <row r="326" spans="1:11" x14ac:dyDescent="0.35">
      <c r="A326" s="19">
        <v>46419</v>
      </c>
      <c r="B326" s="18"/>
      <c r="C326" s="20">
        <f t="shared" si="6"/>
        <v>89990220.074894339</v>
      </c>
      <c r="D326" s="20">
        <f t="shared" si="7"/>
        <v>54881817.798021682</v>
      </c>
      <c r="E326" s="20">
        <f t="shared" si="8"/>
        <v>125098622.351767</v>
      </c>
      <c r="F326" s="18"/>
      <c r="G326" s="19">
        <v>46419</v>
      </c>
      <c r="H326" s="18"/>
      <c r="I326" s="20">
        <f t="shared" si="9"/>
        <v>109190581.34882663</v>
      </c>
      <c r="J326" s="20">
        <f t="shared" si="10"/>
        <v>80439382.568029344</v>
      </c>
      <c r="K326" s="20">
        <f t="shared" si="11"/>
        <v>137941780.12962392</v>
      </c>
    </row>
    <row r="327" spans="1:11" x14ac:dyDescent="0.35">
      <c r="A327" s="19">
        <v>46447</v>
      </c>
      <c r="B327" s="18"/>
      <c r="C327" s="20">
        <f t="shared" si="6"/>
        <v>95696068.629467353</v>
      </c>
      <c r="D327" s="20">
        <f t="shared" si="7"/>
        <v>60561539.068618476</v>
      </c>
      <c r="E327" s="20">
        <f t="shared" si="8"/>
        <v>130830598.19031623</v>
      </c>
      <c r="F327" s="18"/>
      <c r="G327" s="19">
        <v>46447</v>
      </c>
      <c r="H327" s="18"/>
      <c r="I327" s="20">
        <f t="shared" si="9"/>
        <v>112547219.82453841</v>
      </c>
      <c r="J327" s="20">
        <f t="shared" si="10"/>
        <v>83582052.264067411</v>
      </c>
      <c r="K327" s="20">
        <f t="shared" si="11"/>
        <v>141512387.38500941</v>
      </c>
    </row>
    <row r="328" spans="1:11" x14ac:dyDescent="0.35">
      <c r="A328" s="19">
        <v>46478</v>
      </c>
      <c r="B328" s="18"/>
      <c r="C328" s="20">
        <f t="shared" si="6"/>
        <v>94082438.77542983</v>
      </c>
      <c r="D328" s="20">
        <f t="shared" si="7"/>
        <v>58920573.383375719</v>
      </c>
      <c r="E328" s="20">
        <f t="shared" si="8"/>
        <v>129244304.16748394</v>
      </c>
      <c r="F328" s="18"/>
      <c r="G328" s="19">
        <v>46478</v>
      </c>
      <c r="H328" s="18"/>
      <c r="I328" s="20">
        <f t="shared" si="9"/>
        <v>111675251.98651347</v>
      </c>
      <c r="J328" s="20">
        <f t="shared" si="10"/>
        <v>82495142.780109286</v>
      </c>
      <c r="K328" s="20">
        <f t="shared" si="11"/>
        <v>140855361.19291764</v>
      </c>
    </row>
    <row r="329" spans="1:11" x14ac:dyDescent="0.35">
      <c r="A329" s="19">
        <v>46508</v>
      </c>
      <c r="B329" s="18"/>
      <c r="C329" s="20">
        <f t="shared" si="6"/>
        <v>90339910.822426975</v>
      </c>
      <c r="D329" s="20">
        <f t="shared" si="7"/>
        <v>55149475.662717432</v>
      </c>
      <c r="E329" s="20">
        <f t="shared" si="8"/>
        <v>125530345.98213652</v>
      </c>
      <c r="F329" s="18"/>
      <c r="G329" s="19">
        <v>46508</v>
      </c>
      <c r="H329" s="18"/>
      <c r="I329" s="20">
        <f t="shared" si="9"/>
        <v>109384636.9850048</v>
      </c>
      <c r="J329" s="20">
        <f t="shared" si="10"/>
        <v>79988619.543428183</v>
      </c>
      <c r="K329" s="20">
        <f t="shared" si="11"/>
        <v>138780654.42658141</v>
      </c>
    </row>
    <row r="330" spans="1:11" x14ac:dyDescent="0.35">
      <c r="A330" s="19">
        <v>46539</v>
      </c>
      <c r="B330" s="18"/>
      <c r="C330" s="20">
        <f t="shared" si="6"/>
        <v>90216224.331478611</v>
      </c>
      <c r="D330" s="20">
        <f t="shared" si="7"/>
        <v>54615797.528302282</v>
      </c>
      <c r="E330" s="20">
        <f t="shared" si="8"/>
        <v>125816651.13465494</v>
      </c>
      <c r="F330" s="18"/>
      <c r="G330" s="19">
        <v>46539</v>
      </c>
      <c r="H330" s="18"/>
      <c r="I330" s="20">
        <f t="shared" si="9"/>
        <v>109409180.52928162</v>
      </c>
      <c r="J330" s="20">
        <f t="shared" si="10"/>
        <v>79793745.032231838</v>
      </c>
      <c r="K330" s="20">
        <f t="shared" si="11"/>
        <v>139024616.02633139</v>
      </c>
    </row>
    <row r="331" spans="1:11" x14ac:dyDescent="0.35">
      <c r="A331" s="19">
        <v>46569</v>
      </c>
      <c r="B331" s="18"/>
      <c r="C331" s="20">
        <f t="shared" si="6"/>
        <v>95922072.88605164</v>
      </c>
      <c r="D331" s="20">
        <f t="shared" si="7"/>
        <v>60290865.078271173</v>
      </c>
      <c r="E331" s="20">
        <f t="shared" si="8"/>
        <v>131553280.6938321</v>
      </c>
      <c r="F331" s="18"/>
      <c r="G331" s="19">
        <v>46569</v>
      </c>
      <c r="H331" s="18"/>
      <c r="I331" s="20">
        <f t="shared" si="9"/>
        <v>112765819.00499339</v>
      </c>
      <c r="J331" s="20">
        <f t="shared" si="10"/>
        <v>82932579.188735485</v>
      </c>
      <c r="K331" s="20">
        <f t="shared" si="11"/>
        <v>142599058.8212513</v>
      </c>
    </row>
    <row r="332" spans="1:11" x14ac:dyDescent="0.35">
      <c r="A332" s="19">
        <v>46600</v>
      </c>
      <c r="B332" s="18"/>
      <c r="C332" s="20">
        <f t="shared" si="6"/>
        <v>94308443.032014102</v>
      </c>
      <c r="D332" s="20">
        <f t="shared" si="7"/>
        <v>58645158.760760181</v>
      </c>
      <c r="E332" s="20">
        <f t="shared" si="8"/>
        <v>129971727.30326802</v>
      </c>
      <c r="F332" s="18"/>
      <c r="G332" s="19">
        <v>46600</v>
      </c>
      <c r="H332" s="18"/>
      <c r="I332" s="20">
        <f t="shared" si="9"/>
        <v>111893851.16696844</v>
      </c>
      <c r="J332" s="20">
        <f t="shared" si="10"/>
        <v>81841858.559503213</v>
      </c>
      <c r="K332" s="20">
        <f t="shared" si="11"/>
        <v>141945843.77443364</v>
      </c>
    </row>
    <row r="333" spans="1:11" x14ac:dyDescent="0.35">
      <c r="A333" s="19">
        <v>46631</v>
      </c>
      <c r="B333" s="18"/>
      <c r="C333" s="20">
        <f t="shared" si="6"/>
        <v>90565915.079011247</v>
      </c>
      <c r="D333" s="20">
        <f t="shared" si="7"/>
        <v>54869234.572049446</v>
      </c>
      <c r="E333" s="20">
        <f t="shared" si="8"/>
        <v>126262595.58597305</v>
      </c>
      <c r="F333" s="18"/>
      <c r="G333" s="19">
        <v>46631</v>
      </c>
      <c r="H333" s="18"/>
      <c r="I333" s="20">
        <f t="shared" si="9"/>
        <v>109603236.16545978</v>
      </c>
      <c r="J333" s="20">
        <f t="shared" si="10"/>
        <v>79331548.228836551</v>
      </c>
      <c r="K333" s="20">
        <f t="shared" si="11"/>
        <v>139874924.102083</v>
      </c>
    </row>
    <row r="334" spans="1:11" x14ac:dyDescent="0.35">
      <c r="A334" s="19">
        <v>46661</v>
      </c>
      <c r="B334" s="18"/>
      <c r="C334" s="20">
        <f t="shared" si="6"/>
        <v>90442228.588062882</v>
      </c>
      <c r="D334" s="20">
        <f t="shared" si="7"/>
        <v>54322284.315333486</v>
      </c>
      <c r="E334" s="20">
        <f t="shared" si="8"/>
        <v>126562172.86079228</v>
      </c>
      <c r="F334" s="18"/>
      <c r="G334" s="19">
        <v>46661</v>
      </c>
      <c r="H334" s="18"/>
      <c r="I334" s="20">
        <f t="shared" si="9"/>
        <v>109627779.7097366</v>
      </c>
      <c r="J334" s="20">
        <f t="shared" si="10"/>
        <v>79132925.775732428</v>
      </c>
      <c r="K334" s="20">
        <f t="shared" si="11"/>
        <v>140122633.64374077</v>
      </c>
    </row>
    <row r="335" spans="1:11" x14ac:dyDescent="0.35">
      <c r="A335" s="19">
        <v>46692</v>
      </c>
      <c r="B335" s="18"/>
      <c r="C335" s="20">
        <f t="shared" si="6"/>
        <v>96148077.142635897</v>
      </c>
      <c r="D335" s="20">
        <f t="shared" si="7"/>
        <v>59992413.105881937</v>
      </c>
      <c r="E335" s="20">
        <f t="shared" si="8"/>
        <v>132303741.17938986</v>
      </c>
      <c r="F335" s="18"/>
      <c r="G335" s="19">
        <v>46692</v>
      </c>
      <c r="H335" s="18"/>
      <c r="I335" s="20">
        <f t="shared" si="9"/>
        <v>112984418.18544838</v>
      </c>
      <c r="J335" s="20">
        <f t="shared" si="10"/>
        <v>82268019.594789997</v>
      </c>
      <c r="K335" s="20">
        <f t="shared" si="11"/>
        <v>143700816.77610675</v>
      </c>
    </row>
    <row r="336" spans="1:11" x14ac:dyDescent="0.35">
      <c r="A336" s="19">
        <v>46722</v>
      </c>
      <c r="B336" s="18"/>
      <c r="C336" s="20">
        <f t="shared" si="6"/>
        <v>94534447.288598374</v>
      </c>
      <c r="D336" s="20">
        <f t="shared" si="7"/>
        <v>58341686.354275189</v>
      </c>
      <c r="E336" s="20">
        <f t="shared" si="8"/>
        <v>130727208.22292155</v>
      </c>
      <c r="F336" s="18"/>
      <c r="G336" s="19">
        <v>46722</v>
      </c>
      <c r="H336" s="18"/>
      <c r="I336" s="20">
        <f t="shared" si="9"/>
        <v>112112450.34742342</v>
      </c>
      <c r="J336" s="20">
        <f t="shared" si="10"/>
        <v>81173581.682480663</v>
      </c>
      <c r="K336" s="20">
        <f t="shared" si="11"/>
        <v>143051319.01236618</v>
      </c>
    </row>
  </sheetData>
  <dataValidations count="2">
    <dataValidation type="list" allowBlank="1" showInputMessage="1" showErrorMessage="1" sqref="F24" xr:uid="{61318B75-5B05-4662-8972-3D1EC1D11DD2}">
      <formula1>$A$286:$A$336</formula1>
    </dataValidation>
    <dataValidation type="list" allowBlank="1" showInputMessage="1" showErrorMessage="1" sqref="O24" xr:uid="{46A39BC3-A60F-4238-94FE-E75724EF53D4}">
      <formula1>$G$286:$G$336</formula1>
    </dataValidation>
  </dataValidations>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E6B49-6754-4BB4-AF4D-A3BA03C62D70}">
  <sheetPr>
    <tabColor rgb="FF7BCB98"/>
  </sheetPr>
  <dimension ref="A1:K19"/>
  <sheetViews>
    <sheetView showGridLines="0" topLeftCell="A13" zoomScale="97" zoomScaleNormal="55" workbookViewId="0">
      <selection activeCell="O24" sqref="O24"/>
    </sheetView>
  </sheetViews>
  <sheetFormatPr defaultRowHeight="14.5" x14ac:dyDescent="0.35"/>
  <cols>
    <col min="2" max="2" width="12" customWidth="1"/>
    <col min="3" max="3" width="11.36328125" bestFit="1" customWidth="1"/>
    <col min="4" max="4" width="11.6328125" customWidth="1"/>
    <col min="9" max="9" width="11.81640625" bestFit="1" customWidth="1"/>
    <col min="10" max="10" width="12" customWidth="1"/>
    <col min="11" max="11" width="11.54296875" customWidth="1"/>
  </cols>
  <sheetData>
    <row r="1" spans="1:11" x14ac:dyDescent="0.35">
      <c r="A1" t="s">
        <v>35</v>
      </c>
    </row>
    <row r="2" spans="1:11" x14ac:dyDescent="0.35">
      <c r="A2" t="s">
        <v>36</v>
      </c>
    </row>
    <row r="3" spans="1:11" x14ac:dyDescent="0.35">
      <c r="B3" s="7" t="s">
        <v>42</v>
      </c>
      <c r="C3" s="7"/>
      <c r="D3" s="7"/>
      <c r="I3" s="7" t="s">
        <v>43</v>
      </c>
      <c r="J3" s="7"/>
      <c r="K3" s="7"/>
    </row>
    <row r="4" spans="1:11" x14ac:dyDescent="0.35">
      <c r="B4" s="7"/>
      <c r="C4" s="7" t="s">
        <v>37</v>
      </c>
      <c r="D4" s="7" t="s">
        <v>38</v>
      </c>
      <c r="I4" s="7"/>
      <c r="J4" s="7" t="s">
        <v>37</v>
      </c>
      <c r="K4" s="7" t="s">
        <v>38</v>
      </c>
    </row>
    <row r="5" spans="1:11" x14ac:dyDescent="0.35">
      <c r="B5" s="7" t="s">
        <v>39</v>
      </c>
      <c r="C5" s="10">
        <f>(SUMIFS(Dom_Pax,Date,"&lt;=01-12-2019")+SUMIFS(Dom_Pax,Date,"&gt;=01-06-2020"))/(COUNTIFS(Date,"&lt;=01-12-2019")+COUNTIFS(Date,"&gt;=01-06-2020"))</f>
        <v>55650567.303278692</v>
      </c>
      <c r="D5" s="10">
        <f>(SUM(Dom_Pax)-(SUMIFS(Dom_Pax,Date,"&lt;=01-12-2019")+SUMIFS(Dom_Pax,Date,"&gt;=01-06-2020")))/COUNTIFS(Date,"&gt;=01-01-2020",Date,"&lt;=01-05-2020")</f>
        <v>33695869.200000003</v>
      </c>
      <c r="I5" s="7" t="s">
        <v>39</v>
      </c>
      <c r="J5" s="10">
        <f>(SUMIFS(Int_Pax,Date,"&lt;=01-12-2019")+SUMIFS(Int_Pax,Date,"&gt;=01-06-2020"))/(COUNTIFS(Date,"&lt;=01-12-2019")+COUNTIFS(Date,"&gt;=01-06-2020"))</f>
        <v>7453269.75</v>
      </c>
      <c r="K5" s="10">
        <f>(SUM(Int_Pax)-(SUMIFS(Int_Pax,Date,"&lt;=01-12-2019")+SUMIFS(Int_Pax,Date,"&gt;=01-06-2020")))/COUNTIFS(Date,"&gt;=01-01-2020",Date,"&lt;=01-05-2020")</f>
        <v>4412466.2</v>
      </c>
    </row>
    <row r="6" spans="1:11" x14ac:dyDescent="0.35">
      <c r="B6" s="7" t="s">
        <v>40</v>
      </c>
      <c r="C6" s="10">
        <f>(SUMIFS(Dom_Flt,Date,"&lt;=01-12-2019")+SUMIFS(Dom_Flt,Date,"&gt;=01-06-2020"))/(COUNTIFS(Date,"&lt;=01-12-2019")+COUNTIFS(Date,"&gt;=01-06-2020"))</f>
        <v>711205.90983606561</v>
      </c>
      <c r="D6" s="10">
        <f>(SUM(Dom_Flt)-(SUMIFS(Dom_Flt,Date,"&lt;=01-12-2019")+SUMIFS(Dom_Flt,Date,"&gt;=01-06-2020")))/COUNTIFS(Date,"&gt;=01-01-2020",Date,"&lt;=01-05-2020")</f>
        <v>489337</v>
      </c>
      <c r="I6" s="7" t="s">
        <v>40</v>
      </c>
      <c r="J6" s="10">
        <f>(SUMIFS(Int_Flt,Date,"&lt;=01-12-2019")+SUMIFS(Int_Flt,Date,"&gt;=01-06-2020"))/(COUNTIFS(Date,"&lt;=01-12-2019")+COUNTIFS(Date,"&gt;=01-06-2020"))</f>
        <v>65261.2131147541</v>
      </c>
      <c r="K6" s="10">
        <f>(SUM(Int_Flt)-(SUMIFS(Int_Flt,Date,"&lt;=01-12-2019")+SUMIFS(Int_Flt,Date,"&gt;=01-06-2020")))/COUNTIFS(Date,"&gt;=01-01-2020",Date,"&lt;=01-05-2020")</f>
        <v>39114.199999999997</v>
      </c>
    </row>
    <row r="7" spans="1:11" x14ac:dyDescent="0.35">
      <c r="B7" s="7" t="s">
        <v>10</v>
      </c>
      <c r="C7" s="10">
        <f>(SUMIFS(Dom_RPM,Date,"&lt;=01-12-2019")+SUMIFS(Dom_RPM,Date,"&gt;=01-06-2020"))/(COUNTIFS(Date,"&lt;=01-12-2019")+COUNTIFS(Date,"&gt;=01-06-2020"))</f>
        <v>49953971.393442623</v>
      </c>
      <c r="D7" s="10">
        <f>(SUM(Dom_RPM)-(SUMIFS(Dom_RPM,Date,"&lt;=01-12-2019")+SUMIFS(Dom_RPM,Date,"&gt;=01-06-2020")))/COUNTIFS(Date,"&gt;=01-01-2020",Date,"&lt;=01-05-2020")</f>
        <v>31232297.600000001</v>
      </c>
      <c r="I7" s="7" t="s">
        <v>10</v>
      </c>
      <c r="J7" s="10">
        <f>(SUMIFS(Int_RPM,Date,"&lt;=01-12-2019")+SUMIFS(Int_RPM,Date,"&gt;=01-06-2020"))/(COUNTIFS(Date,"&lt;=01-12-2019")+COUNTIFS(Date,"&gt;=01-06-2020"))</f>
        <v>19356982.651639346</v>
      </c>
      <c r="K7" s="10">
        <f>(SUM(Int_RPM)-(SUMIFS(Int_RPM,Date,"&lt;=01-12-2019")+SUMIFS(Int_RPM,Date,"&gt;=01-06-2020")))/COUNTIFS(Date,"&gt;=01-01-2020",Date,"&lt;=01-05-2020")</f>
        <v>10594380.199999999</v>
      </c>
    </row>
    <row r="8" spans="1:11" x14ac:dyDescent="0.35">
      <c r="B8" s="7" t="s">
        <v>13</v>
      </c>
      <c r="C8" s="10">
        <f>(SUMIFS(Dom_ASM,Date,"&lt;=01-12-2019")+SUMIFS(Dom_ASM,Date,"&gt;=01-06-2020"))/(COUNTIFS(Date,"&lt;=01-12-2019")+COUNTIFS(Date,"&gt;=01-06-2020"))</f>
        <v>61560401.598360658</v>
      </c>
      <c r="D8" s="10">
        <f>(SUM(Dom_ASM)-(SUMIFS(Dom_ASM,Date,"&lt;=01-12-2019")+SUMIFS(Dom_ASM,Date,"&gt;=01-06-2020")))/COUNTIFS(Date,"&gt;=01-01-2020",Date,"&lt;=01-05-2020")</f>
        <v>49499616</v>
      </c>
      <c r="I8" s="7" t="s">
        <v>13</v>
      </c>
      <c r="J8" s="10">
        <f>(SUMIFS(Int_ASM,Date,"&lt;=01-12-2019")+SUMIFS(Int_ASM,Date,"&gt;=01-06-2020"))/(COUNTIFS(Date,"&lt;=01-12-2019")+COUNTIFS(Date,"&gt;=01-06-2020"))</f>
        <v>24330968.709016394</v>
      </c>
      <c r="K8" s="10">
        <f>(SUM(Int_ASM)-(SUMIFS(Int_ASM,Date,"&lt;=01-12-2019")+SUMIFS(Int_ASM,Date,"&gt;=01-06-2020")))/COUNTIFS(Date,"&gt;=01-01-2020",Date,"&lt;=01-05-2020")</f>
        <v>14772190.199999999</v>
      </c>
    </row>
    <row r="9" spans="1:11" x14ac:dyDescent="0.35">
      <c r="B9" s="7" t="s">
        <v>16</v>
      </c>
      <c r="C9" s="10">
        <f>(SUMIFS(Dom_LF,Date,"&lt;=01-12-2019")+SUMIFS(Dom_LF,Date,"&gt;=01-06-2020"))/(COUNTIFS(Date,"&lt;=01-12-2019")+COUNTIFS(Date,"&gt;=01-06-2020"))</f>
        <v>80.509999999999991</v>
      </c>
      <c r="D9" s="10">
        <f>(SUM(Dom_LF)-(SUMIFS(Dom_LF,Date,"&lt;=01-12-2019")+SUMIFS(Dom_LF,Date,"&gt;=01-06-2020")))/COUNTIFS(Date,"&gt;=01-01-2020",Date,"&lt;=01-05-2020")</f>
        <v>52.044000000000963</v>
      </c>
      <c r="I9" s="7" t="s">
        <v>16</v>
      </c>
      <c r="J9" s="10">
        <f>(SUMIFS(Int_LF,Date,"&lt;=01-12-2019")+SUMIFS(Int_LF,Date,"&gt;=01-06-2020"))/(COUNTIFS(Date,"&lt;=01-12-2019")+COUNTIFS(Date,"&gt;=01-06-2020"))</f>
        <v>77.796844262295082</v>
      </c>
      <c r="K9" s="10">
        <f>(SUM(Int_LF)-(SUMIFS(Int_LF,Date,"&lt;=01-12-2019")+SUMIFS(Int_LF,Date,"&gt;=01-06-2020")))/COUNTIFS(Date,"&gt;=01-01-2020",Date,"&lt;=01-05-2020")</f>
        <v>53.300000000000729</v>
      </c>
    </row>
    <row r="13" spans="1:11" x14ac:dyDescent="0.35">
      <c r="D13" s="7"/>
      <c r="E13" s="7"/>
    </row>
    <row r="14" spans="1:11" x14ac:dyDescent="0.35">
      <c r="D14" s="7" t="s">
        <v>37</v>
      </c>
      <c r="E14" s="7" t="s">
        <v>38</v>
      </c>
      <c r="I14" s="7"/>
      <c r="J14" s="7" t="s">
        <v>37</v>
      </c>
      <c r="K14" s="7" t="s">
        <v>38</v>
      </c>
    </row>
    <row r="15" spans="1:11" x14ac:dyDescent="0.35">
      <c r="C15" s="7" t="s">
        <v>39</v>
      </c>
      <c r="D15" s="11">
        <v>1</v>
      </c>
      <c r="E15" s="11">
        <f>D5/C5</f>
        <v>0.60549012944230651</v>
      </c>
      <c r="I15" s="7" t="s">
        <v>39</v>
      </c>
      <c r="J15" s="9">
        <v>1</v>
      </c>
      <c r="K15" s="9">
        <f>K5/J5</f>
        <v>0.59201751016726589</v>
      </c>
    </row>
    <row r="16" spans="1:11" x14ac:dyDescent="0.35">
      <c r="C16" s="7" t="s">
        <v>40</v>
      </c>
      <c r="D16" s="11">
        <v>1</v>
      </c>
      <c r="E16" s="11">
        <f>D6/C6</f>
        <v>0.68803843336002812</v>
      </c>
      <c r="I16" s="7" t="s">
        <v>40</v>
      </c>
      <c r="J16" s="9">
        <v>1</v>
      </c>
      <c r="K16" s="9">
        <f t="shared" ref="K16:K19" si="0">K6/J6</f>
        <v>0.59934834388110925</v>
      </c>
    </row>
    <row r="17" spans="3:11" x14ac:dyDescent="0.35">
      <c r="C17" s="7" t="s">
        <v>10</v>
      </c>
      <c r="D17" s="11">
        <v>1</v>
      </c>
      <c r="E17" s="11">
        <f>D7/C7</f>
        <v>0.62522151350112309</v>
      </c>
      <c r="I17" s="7" t="s">
        <v>10</v>
      </c>
      <c r="J17" s="9">
        <v>1</v>
      </c>
      <c r="K17" s="9">
        <f t="shared" si="0"/>
        <v>0.54731568399183117</v>
      </c>
    </row>
    <row r="18" spans="3:11" x14ac:dyDescent="0.35">
      <c r="C18" s="7" t="s">
        <v>13</v>
      </c>
      <c r="D18" s="11">
        <v>1</v>
      </c>
      <c r="E18" s="11">
        <f>D8/C8</f>
        <v>0.80408208385239266</v>
      </c>
      <c r="I18" s="7" t="s">
        <v>13</v>
      </c>
      <c r="J18" s="9">
        <v>1</v>
      </c>
      <c r="K18" s="9">
        <f t="shared" si="0"/>
        <v>0.6071353087773208</v>
      </c>
    </row>
    <row r="19" spans="3:11" x14ac:dyDescent="0.35">
      <c r="C19" s="7" t="s">
        <v>16</v>
      </c>
      <c r="D19" s="11">
        <v>1</v>
      </c>
      <c r="E19" s="11">
        <f>D9/C9</f>
        <v>0.64642901502920092</v>
      </c>
      <c r="I19" s="7" t="s">
        <v>16</v>
      </c>
      <c r="J19" s="9">
        <v>1</v>
      </c>
      <c r="K19" s="9">
        <f t="shared" si="0"/>
        <v>0.68511776416402836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1A538-116A-4FF8-88DF-28FEF9688D40}">
  <sheetPr>
    <tabColor rgb="FF7BCB98"/>
  </sheetPr>
  <dimension ref="A1:J15"/>
  <sheetViews>
    <sheetView showGridLines="0" workbookViewId="0">
      <selection activeCell="G4" sqref="G4"/>
    </sheetView>
  </sheetViews>
  <sheetFormatPr defaultRowHeight="14.5" x14ac:dyDescent="0.35"/>
  <cols>
    <col min="1" max="1" width="10.6328125" customWidth="1"/>
    <col min="3" max="3" width="17.90625" bestFit="1" customWidth="1"/>
    <col min="4" max="4" width="13.54296875" customWidth="1"/>
    <col min="5" max="5" width="8.81640625" customWidth="1"/>
    <col min="8" max="8" width="13.81640625" bestFit="1" customWidth="1"/>
  </cols>
  <sheetData>
    <row r="1" spans="1:10" x14ac:dyDescent="0.35">
      <c r="A1" t="s">
        <v>83</v>
      </c>
    </row>
    <row r="2" spans="1:10" x14ac:dyDescent="0.35">
      <c r="A2" s="40" t="s">
        <v>1</v>
      </c>
      <c r="B2" s="40" t="s">
        <v>95</v>
      </c>
      <c r="C2" s="40" t="s">
        <v>10</v>
      </c>
      <c r="D2" s="40" t="s">
        <v>13</v>
      </c>
      <c r="E2" s="40" t="s">
        <v>16</v>
      </c>
    </row>
    <row r="3" spans="1:10" x14ac:dyDescent="0.35">
      <c r="A3" s="41" t="s">
        <v>84</v>
      </c>
      <c r="B3" s="3">
        <v>1</v>
      </c>
      <c r="C3" s="48">
        <f>AVERAGEIFS('air traffic dataset'!L1:L250,'air traffic dataset'!B1:B250,'5.Month vs RPM,ASM,LF'!B3)</f>
        <v>61929012.047619045</v>
      </c>
      <c r="D3" s="46">
        <f>AVERAGEIFS('air traffic dataset'!O1:O250,'air traffic dataset'!B1:B250,'5.Month vs RPM,ASM,LF'!B3)</f>
        <v>82774549.619047612</v>
      </c>
      <c r="E3" s="50">
        <f>(AVERAGEIFS('air traffic dataset'!R1:R250,'air traffic dataset'!B1:B250,'5.Month vs RPM,ASM,LF'!B3))/100</f>
        <v>0.74225238095238089</v>
      </c>
      <c r="G3" s="52" t="s">
        <v>96</v>
      </c>
      <c r="H3" s="52"/>
    </row>
    <row r="4" spans="1:10" x14ac:dyDescent="0.35">
      <c r="A4" s="42" t="s">
        <v>85</v>
      </c>
      <c r="B4" s="3">
        <v>2</v>
      </c>
      <c r="C4" s="48">
        <f>AVERAGEIFS('air traffic dataset'!L2:L251,'air traffic dataset'!B2:B251,'5.Month vs RPM,ASM,LF'!B4)</f>
        <v>57467648.380952381</v>
      </c>
      <c r="D4" s="46">
        <f>AVERAGEIFS('air traffic dataset'!O2:O251,'air traffic dataset'!B2:B251,'5.Month vs RPM,ASM,LF'!B4)</f>
        <v>75837831.571428567</v>
      </c>
      <c r="E4" s="50">
        <f>(AVERAGEIFS('air traffic dataset'!R2:R251,'air traffic dataset'!B2:B251,'5.Month vs RPM,ASM,LF'!B4))/100</f>
        <v>0.75221428571428561</v>
      </c>
      <c r="G4" s="52" t="s">
        <v>50</v>
      </c>
      <c r="H4" s="52"/>
    </row>
    <row r="5" spans="1:10" x14ac:dyDescent="0.35">
      <c r="A5" s="42" t="s">
        <v>86</v>
      </c>
      <c r="B5" s="3">
        <v>3</v>
      </c>
      <c r="C5" s="48">
        <f>AVERAGEIFS('air traffic dataset'!L3:L252,'air traffic dataset'!B3:B252,'5.Month vs RPM,ASM,LF'!B5)</f>
        <v>70204280.238095239</v>
      </c>
      <c r="D5" s="46">
        <f>AVERAGEIFS('air traffic dataset'!O3:O252,'air traffic dataset'!B3:B252,'5.Month vs RPM,ASM,LF'!B5)</f>
        <v>87692277.428571433</v>
      </c>
      <c r="E5" s="50">
        <f>(AVERAGEIFS('air traffic dataset'!R3:R252,'air traffic dataset'!B3:B252,'5.Month vs RPM,ASM,LF'!B5))/100</f>
        <v>0.7957857142857141</v>
      </c>
    </row>
    <row r="6" spans="1:10" x14ac:dyDescent="0.35">
      <c r="A6" s="42" t="s">
        <v>87</v>
      </c>
      <c r="B6" s="3">
        <v>4</v>
      </c>
      <c r="C6" s="48">
        <f>AVERAGEIFS('air traffic dataset'!L4:L253,'air traffic dataset'!B4:B253,'5.Month vs RPM,ASM,LF'!B6)</f>
        <v>66065636.285714284</v>
      </c>
      <c r="D6" s="46">
        <f>AVERAGEIFS('air traffic dataset'!O4:O253,'air traffic dataset'!B4:B253,'5.Month vs RPM,ASM,LF'!B6)</f>
        <v>82495040.952380955</v>
      </c>
      <c r="E6" s="50">
        <f>(AVERAGEIFS('air traffic dataset'!R4:R253,'air traffic dataset'!B4:B253,'5.Month vs RPM,ASM,LF'!B6))/100</f>
        <v>0.77369999999999994</v>
      </c>
      <c r="G6" t="s">
        <v>10</v>
      </c>
      <c r="H6" s="39">
        <f>(_xlfn.XLOOKUP(G4,A3:A14,C3:C14))/1000000</f>
        <v>70.241079666666678</v>
      </c>
      <c r="I6" t="s">
        <v>97</v>
      </c>
    </row>
    <row r="7" spans="1:10" x14ac:dyDescent="0.35">
      <c r="A7" s="42" t="s">
        <v>50</v>
      </c>
      <c r="B7" s="3">
        <v>5</v>
      </c>
      <c r="C7" s="48">
        <f>AVERAGEIFS('air traffic dataset'!L5:L254,'air traffic dataset'!B5:B254,'5.Month vs RPM,ASM,LF'!B7)</f>
        <v>70241079.666666672</v>
      </c>
      <c r="D7" s="46">
        <f>AVERAGEIFS('air traffic dataset'!O5:O254,'air traffic dataset'!B5:B254,'5.Month vs RPM,ASM,LF'!B7)</f>
        <v>86154459.142857149</v>
      </c>
      <c r="E7" s="50">
        <f>(AVERAGEIFS('air traffic dataset'!R5:R254,'air traffic dataset'!B5:B254,'5.Month vs RPM,ASM,LF'!B7))/100</f>
        <v>0.79649999999999987</v>
      </c>
      <c r="G7" t="s">
        <v>13</v>
      </c>
      <c r="H7" s="39">
        <f>(_xlfn.XLOOKUP(G4,A3:A14,D3:D14))/1000000</f>
        <v>86.154459142857149</v>
      </c>
      <c r="I7" t="s">
        <v>97</v>
      </c>
    </row>
    <row r="8" spans="1:10" x14ac:dyDescent="0.35">
      <c r="A8" s="42" t="s">
        <v>88</v>
      </c>
      <c r="B8" s="3">
        <v>6</v>
      </c>
      <c r="C8" s="48">
        <f>AVERAGEIFS('air traffic dataset'!L6:L255,'air traffic dataset'!B6:B255,'5.Month vs RPM,ASM,LF'!B8)</f>
        <v>75647540.190476194</v>
      </c>
      <c r="D8" s="46">
        <f>AVERAGEIFS('air traffic dataset'!O6:O255,'air traffic dataset'!B6:B255,'5.Month vs RPM,ASM,LF'!B8)</f>
        <v>88813878.047619045</v>
      </c>
      <c r="E8" s="50">
        <f>(AVERAGEIFS('air traffic dataset'!R6:R255,'air traffic dataset'!B6:B255,'5.Month vs RPM,ASM,LF'!B8))/100</f>
        <v>0.83930476190476211</v>
      </c>
      <c r="G8" t="s">
        <v>16</v>
      </c>
      <c r="H8" s="11">
        <f>_xlfn.XLOOKUP(G4,A3:A14,E3:E14)</f>
        <v>0.79649999999999987</v>
      </c>
    </row>
    <row r="9" spans="1:10" x14ac:dyDescent="0.35">
      <c r="A9" s="42" t="s">
        <v>89</v>
      </c>
      <c r="B9" s="3">
        <v>7</v>
      </c>
      <c r="C9" s="48">
        <f>AVERAGEIFS('air traffic dataset'!L7:L256,'air traffic dataset'!B7:B256,'5.Month vs RPM,ASM,LF'!B9)</f>
        <v>80421178.952380955</v>
      </c>
      <c r="D9" s="46">
        <f>AVERAGEIFS('air traffic dataset'!O7:O256,'air traffic dataset'!B7:B256,'5.Month vs RPM,ASM,LF'!B9)</f>
        <v>94222037.809523806</v>
      </c>
      <c r="E9" s="50">
        <f>(AVERAGEIFS('air traffic dataset'!R7:R256,'air traffic dataset'!B7:B256,'5.Month vs RPM,ASM,LF'!B9))/100</f>
        <v>0.84278095238095252</v>
      </c>
    </row>
    <row r="10" spans="1:10" x14ac:dyDescent="0.35">
      <c r="A10" s="42" t="s">
        <v>90</v>
      </c>
      <c r="B10" s="3">
        <v>8</v>
      </c>
      <c r="C10" s="48">
        <f>AVERAGEIFS('air traffic dataset'!L8:L257,'air traffic dataset'!B8:B257,'5.Month vs RPM,ASM,LF'!B10)</f>
        <v>77400128.190476194</v>
      </c>
      <c r="D10" s="46">
        <f>AVERAGEIFS('air traffic dataset'!O8:O257,'air traffic dataset'!B8:B257,'5.Month vs RPM,ASM,LF'!B10)</f>
        <v>92978477.857142851</v>
      </c>
      <c r="E10" s="50">
        <f>(AVERAGEIFS('air traffic dataset'!R8:R257,'air traffic dataset'!B8:B257,'5.Month vs RPM,ASM,LF'!B10))/100</f>
        <v>0.82330476190476209</v>
      </c>
    </row>
    <row r="11" spans="1:10" x14ac:dyDescent="0.35">
      <c r="A11" s="42" t="s">
        <v>91</v>
      </c>
      <c r="B11" s="3">
        <v>9</v>
      </c>
      <c r="C11" s="48">
        <f>AVERAGEIFS('air traffic dataset'!L9:L258,'air traffic dataset'!B9:B258,'5.Month vs RPM,ASM,LF'!B11)</f>
        <v>65493984.095238097</v>
      </c>
      <c r="D11" s="46">
        <f>AVERAGEIFS('air traffic dataset'!O9:O258,'air traffic dataset'!B9:B258,'5.Month vs RPM,ASM,LF'!B11)</f>
        <v>83167100</v>
      </c>
      <c r="E11" s="50">
        <f>(AVERAGEIFS('air traffic dataset'!R9:R258,'air traffic dataset'!B9:B258,'5.Month vs RPM,ASM,LF'!B11))/100</f>
        <v>0.77923333333333344</v>
      </c>
    </row>
    <row r="12" spans="1:10" x14ac:dyDescent="0.35">
      <c r="A12" s="42" t="s">
        <v>92</v>
      </c>
      <c r="B12" s="3">
        <v>10</v>
      </c>
      <c r="C12" s="48">
        <f>AVERAGEIFS('air traffic dataset'!L10:L259,'air traffic dataset'!B10:B259,'5.Month vs RPM,ASM,LF'!B12)</f>
        <v>68079682.849999994</v>
      </c>
      <c r="D12" s="46">
        <f>AVERAGEIFS('air traffic dataset'!O10:O259,'air traffic dataset'!B10:B259,'5.Month vs RPM,ASM,LF'!B12)</f>
        <v>84680779.650000006</v>
      </c>
      <c r="E12" s="50">
        <f>(AVERAGEIFS('air traffic dataset'!R10:R259,'air traffic dataset'!B10:B259,'5.Month vs RPM,ASM,LF'!B12))/100</f>
        <v>0.79703499999999994</v>
      </c>
    </row>
    <row r="13" spans="1:10" x14ac:dyDescent="0.35">
      <c r="A13" s="42" t="s">
        <v>93</v>
      </c>
      <c r="B13" s="3">
        <v>11</v>
      </c>
      <c r="C13" s="48">
        <f>AVERAGEIFS('air traffic dataset'!L11:L260,'air traffic dataset'!B11:B260,'5.Month vs RPM,ASM,LF'!B13)</f>
        <v>63895727.350000001</v>
      </c>
      <c r="D13" s="46">
        <f>AVERAGEIFS('air traffic dataset'!O11:O260,'air traffic dataset'!B11:B260,'5.Month vs RPM,ASM,LF'!B13)</f>
        <v>81015360</v>
      </c>
      <c r="E13" s="50">
        <f>(AVERAGEIFS('air traffic dataset'!R11:R260,'air traffic dataset'!B11:B260,'5.Month vs RPM,ASM,LF'!B13))/100</f>
        <v>0.78219499999999997</v>
      </c>
    </row>
    <row r="14" spans="1:10" x14ac:dyDescent="0.35">
      <c r="A14" s="43" t="s">
        <v>94</v>
      </c>
      <c r="B14" s="5">
        <v>12</v>
      </c>
      <c r="C14" s="49">
        <f>AVERAGEIFS('air traffic dataset'!L12:L261,'air traffic dataset'!B12:B261,'5.Month vs RPM,ASM,LF'!B14)</f>
        <v>67960886.349999994</v>
      </c>
      <c r="D14" s="47">
        <f>AVERAGEIFS('air traffic dataset'!O12:O261,'air traffic dataset'!B12:B261,'5.Month vs RPM,ASM,LF'!B14)</f>
        <v>85404094.299999997</v>
      </c>
      <c r="E14" s="51">
        <f>(AVERAGEIFS('air traffic dataset'!R12:R261,'air traffic dataset'!B12:B261,'5.Month vs RPM,ASM,LF'!B14))/100</f>
        <v>0.7895850000000002</v>
      </c>
    </row>
    <row r="15" spans="1:10" x14ac:dyDescent="0.35">
      <c r="J15" s="53"/>
    </row>
  </sheetData>
  <phoneticPr fontId="23" type="noConversion"/>
  <dataValidations count="1">
    <dataValidation type="list" allowBlank="1" showInputMessage="1" showErrorMessage="1" sqref="G4" xr:uid="{68E6F56A-3D03-4C64-984D-C0DDB5F582EC}">
      <formula1>$A$3:$A$14</formula1>
    </dataValidation>
  </dataValidations>
  <pageMargins left="0.7" right="0.7" top="0.75" bottom="0.75" header="0.3" footer="0.3"/>
  <ignoredErrors>
    <ignoredError sqref="C5 C6:C14 D5:D14 E5:E14" formulaRange="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D2979-04CD-43B1-A2AB-BEDDD62CB150}">
  <sheetPr>
    <tabColor rgb="FF7BCB98"/>
  </sheetPr>
  <dimension ref="A1:I23"/>
  <sheetViews>
    <sheetView showGridLines="0" workbookViewId="0">
      <selection activeCell="I4" sqref="I4"/>
    </sheetView>
  </sheetViews>
  <sheetFormatPr defaultRowHeight="14.5" x14ac:dyDescent="0.35"/>
  <cols>
    <col min="2" max="3" width="11.36328125" bestFit="1" customWidth="1"/>
    <col min="4" max="4" width="9.36328125" bestFit="1" customWidth="1"/>
    <col min="5" max="5" width="8.90625" bestFit="1" customWidth="1"/>
    <col min="9" max="9" width="12.36328125" bestFit="1" customWidth="1"/>
  </cols>
  <sheetData>
    <row r="1" spans="1:9" x14ac:dyDescent="0.35">
      <c r="A1" t="s">
        <v>98</v>
      </c>
    </row>
    <row r="2" spans="1:9" x14ac:dyDescent="0.35">
      <c r="A2" s="54" t="s">
        <v>0</v>
      </c>
      <c r="B2" s="54" t="s">
        <v>99</v>
      </c>
      <c r="C2" s="54" t="s">
        <v>100</v>
      </c>
      <c r="D2" s="54" t="s">
        <v>101</v>
      </c>
      <c r="E2" s="54" t="s">
        <v>102</v>
      </c>
    </row>
    <row r="3" spans="1:9" x14ac:dyDescent="0.35">
      <c r="A3" s="3">
        <v>2003</v>
      </c>
      <c r="B3" s="44">
        <f t="shared" ref="B3:B23" si="0">AVERAGEIFS(Dom_Pax,Year,A3)</f>
        <v>48607813.5</v>
      </c>
      <c r="C3" s="44">
        <f t="shared" ref="C3:C23" si="1">AVERAGEIFS(Int_Pax,Year,A3)</f>
        <v>5078434.25</v>
      </c>
      <c r="D3" s="44">
        <f t="shared" ref="D3:D23" si="2">AVERAGEIFS(Dom_Flt,Year,A3)</f>
        <v>787784.58333333337</v>
      </c>
      <c r="E3" s="44">
        <f t="shared" ref="E3:E23" si="3">AVERAGEIFS(Int_Flt,Year,A3)</f>
        <v>56895.666666666664</v>
      </c>
      <c r="I3" s="55" t="s">
        <v>103</v>
      </c>
    </row>
    <row r="4" spans="1:9" x14ac:dyDescent="0.35">
      <c r="A4" s="3">
        <v>2004</v>
      </c>
      <c r="B4" s="44">
        <f t="shared" si="0"/>
        <v>52480707.166666664</v>
      </c>
      <c r="C4" s="44">
        <f t="shared" si="1"/>
        <v>5871853.416666667</v>
      </c>
      <c r="D4" s="44">
        <f t="shared" si="2"/>
        <v>830199.08333333337</v>
      </c>
      <c r="E4" s="44">
        <f t="shared" si="3"/>
        <v>61439.5</v>
      </c>
      <c r="I4" s="55">
        <v>2022</v>
      </c>
    </row>
    <row r="5" spans="1:9" x14ac:dyDescent="0.35">
      <c r="A5" s="3">
        <v>2005</v>
      </c>
      <c r="B5" s="44">
        <f t="shared" si="0"/>
        <v>54771790.583333336</v>
      </c>
      <c r="C5" s="44">
        <f t="shared" si="1"/>
        <v>6486931.75</v>
      </c>
      <c r="D5" s="44">
        <f t="shared" si="2"/>
        <v>836095</v>
      </c>
      <c r="E5" s="44">
        <f t="shared" si="3"/>
        <v>66061.75</v>
      </c>
    </row>
    <row r="6" spans="1:9" x14ac:dyDescent="0.35">
      <c r="A6" s="3">
        <v>2006</v>
      </c>
      <c r="B6" s="44">
        <f t="shared" si="0"/>
        <v>54863551.416666664</v>
      </c>
      <c r="C6" s="44">
        <f t="shared" si="1"/>
        <v>6894631.833333333</v>
      </c>
      <c r="D6" s="44">
        <f t="shared" si="2"/>
        <v>808999.33333333337</v>
      </c>
      <c r="E6" s="44">
        <f t="shared" si="3"/>
        <v>67787.5</v>
      </c>
      <c r="H6" t="s">
        <v>104</v>
      </c>
      <c r="I6" s="10">
        <f>(_xlfn.XLOOKUP(I4,A3:A23,B3:B23))/1000000</f>
        <v>62.545432333333338</v>
      </c>
    </row>
    <row r="7" spans="1:9" x14ac:dyDescent="0.35">
      <c r="A7" s="3">
        <v>2007</v>
      </c>
      <c r="B7" s="44">
        <f t="shared" si="0"/>
        <v>56597396.5</v>
      </c>
      <c r="C7" s="44">
        <f t="shared" si="1"/>
        <v>7288152</v>
      </c>
      <c r="D7" s="44">
        <f t="shared" si="2"/>
        <v>819643.5</v>
      </c>
      <c r="E7" s="44">
        <f t="shared" si="3"/>
        <v>69642.833333333328</v>
      </c>
      <c r="H7" t="s">
        <v>105</v>
      </c>
      <c r="I7" s="10">
        <f>(_xlfn.XLOOKUP(I4,A3:A23,C3:C23))/1000000</f>
        <v>8.5223615000000006</v>
      </c>
    </row>
    <row r="8" spans="1:9" x14ac:dyDescent="0.35">
      <c r="A8" s="3">
        <v>2008</v>
      </c>
      <c r="B8" s="44">
        <f t="shared" si="0"/>
        <v>54309161.666666664</v>
      </c>
      <c r="C8" s="44">
        <f t="shared" si="1"/>
        <v>7395916.083333333</v>
      </c>
      <c r="D8" s="44">
        <f t="shared" si="2"/>
        <v>781302.83333333337</v>
      </c>
      <c r="E8" s="44">
        <f t="shared" si="3"/>
        <v>68863.833333333328</v>
      </c>
      <c r="H8" t="s">
        <v>106</v>
      </c>
      <c r="I8" s="10">
        <f>_xlfn.XLOOKUP(I4,A3:A23,D3:D23)/1000</f>
        <v>618.46541666666667</v>
      </c>
    </row>
    <row r="9" spans="1:9" x14ac:dyDescent="0.35">
      <c r="A9" s="3">
        <v>2009</v>
      </c>
      <c r="B9" s="44">
        <f t="shared" si="0"/>
        <v>51504356.5</v>
      </c>
      <c r="C9" s="44">
        <f t="shared" si="1"/>
        <v>6926014.75</v>
      </c>
      <c r="D9" s="44">
        <f t="shared" si="2"/>
        <v>730536.25</v>
      </c>
      <c r="E9" s="44">
        <f t="shared" si="3"/>
        <v>64657.083333333336</v>
      </c>
      <c r="H9" t="s">
        <v>107</v>
      </c>
      <c r="I9" s="10">
        <f>_xlfn.XLOOKUP(I4,A3:A23,E3:E23)/1000</f>
        <v>62.744250000000001</v>
      </c>
    </row>
    <row r="10" spans="1:9" x14ac:dyDescent="0.35">
      <c r="A10" s="3">
        <v>2010</v>
      </c>
      <c r="B10" s="44">
        <f t="shared" si="0"/>
        <v>52461452</v>
      </c>
      <c r="C10" s="44">
        <f t="shared" si="1"/>
        <v>7350552.666666667</v>
      </c>
      <c r="D10" s="44">
        <f t="shared" si="2"/>
        <v>724991.08333333337</v>
      </c>
      <c r="E10" s="44">
        <f t="shared" si="3"/>
        <v>66595.916666666672</v>
      </c>
    </row>
    <row r="11" spans="1:9" x14ac:dyDescent="0.35">
      <c r="A11" s="3">
        <v>2011</v>
      </c>
      <c r="B11" s="44">
        <f t="shared" si="0"/>
        <v>53187269.333333336</v>
      </c>
      <c r="C11" s="44">
        <f t="shared" si="1"/>
        <v>7510088.75</v>
      </c>
      <c r="D11" s="44">
        <f t="shared" si="2"/>
        <v>720605.08333333337</v>
      </c>
      <c r="E11" s="44">
        <f t="shared" si="3"/>
        <v>67429.666666666672</v>
      </c>
    </row>
    <row r="12" spans="1:9" x14ac:dyDescent="0.35">
      <c r="A12" s="3">
        <v>2012</v>
      </c>
      <c r="B12" s="44">
        <f t="shared" si="0"/>
        <v>53524032.25</v>
      </c>
      <c r="C12" s="44">
        <f t="shared" si="1"/>
        <v>7669506.833333333</v>
      </c>
      <c r="D12" s="44">
        <f t="shared" si="2"/>
        <v>703736.41666666663</v>
      </c>
      <c r="E12" s="44">
        <f t="shared" si="3"/>
        <v>68542</v>
      </c>
    </row>
    <row r="13" spans="1:9" x14ac:dyDescent="0.35">
      <c r="A13" s="3">
        <v>2013</v>
      </c>
      <c r="B13" s="44">
        <f t="shared" si="0"/>
        <v>53806439.5</v>
      </c>
      <c r="C13" s="44">
        <f t="shared" si="1"/>
        <v>7931842.75</v>
      </c>
      <c r="D13" s="44">
        <f t="shared" si="2"/>
        <v>693563.33333333337</v>
      </c>
      <c r="E13" s="44">
        <f t="shared" si="3"/>
        <v>69144.5</v>
      </c>
    </row>
    <row r="14" spans="1:9" x14ac:dyDescent="0.35">
      <c r="A14" s="3">
        <v>2014</v>
      </c>
      <c r="B14" s="44">
        <f t="shared" si="0"/>
        <v>55235379.083333336</v>
      </c>
      <c r="C14" s="44">
        <f t="shared" si="1"/>
        <v>8181583.666666667</v>
      </c>
      <c r="D14" s="44">
        <f t="shared" si="2"/>
        <v>675546.16666666663</v>
      </c>
      <c r="E14" s="44">
        <f t="shared" si="3"/>
        <v>70655.666666666672</v>
      </c>
    </row>
    <row r="15" spans="1:9" x14ac:dyDescent="0.35">
      <c r="A15" s="3">
        <v>2015</v>
      </c>
      <c r="B15" s="44">
        <f t="shared" si="0"/>
        <v>58000897.333333336</v>
      </c>
      <c r="C15" s="44">
        <f t="shared" si="1"/>
        <v>8408612.916666666</v>
      </c>
      <c r="D15" s="44">
        <f t="shared" si="2"/>
        <v>671640.75</v>
      </c>
      <c r="E15" s="44">
        <f t="shared" si="3"/>
        <v>69743.583333333328</v>
      </c>
    </row>
    <row r="16" spans="1:9" x14ac:dyDescent="0.35">
      <c r="A16" s="3">
        <v>2016</v>
      </c>
      <c r="B16" s="44">
        <f t="shared" si="0"/>
        <v>59999113.333333336</v>
      </c>
      <c r="C16" s="44">
        <f t="shared" si="1"/>
        <v>8574938.583333334</v>
      </c>
      <c r="D16" s="44">
        <f t="shared" si="2"/>
        <v>681987</v>
      </c>
      <c r="E16" s="44">
        <f t="shared" si="3"/>
        <v>70155.166666666672</v>
      </c>
    </row>
    <row r="17" spans="1:5" x14ac:dyDescent="0.35">
      <c r="A17" s="3">
        <v>2017</v>
      </c>
      <c r="B17" s="44">
        <f t="shared" si="0"/>
        <v>61810664.75</v>
      </c>
      <c r="C17" s="44">
        <f t="shared" si="1"/>
        <v>8920141.166666666</v>
      </c>
      <c r="D17" s="44">
        <f t="shared" si="2"/>
        <v>681337.25</v>
      </c>
      <c r="E17" s="44">
        <f t="shared" si="3"/>
        <v>70482.833333333328</v>
      </c>
    </row>
    <row r="18" spans="1:5" x14ac:dyDescent="0.35">
      <c r="A18" s="3">
        <v>2018</v>
      </c>
      <c r="B18" s="44">
        <f t="shared" si="0"/>
        <v>64830240</v>
      </c>
      <c r="C18" s="44">
        <f t="shared" si="1"/>
        <v>9222252.083333334</v>
      </c>
      <c r="D18" s="44">
        <f t="shared" si="2"/>
        <v>699867</v>
      </c>
      <c r="E18" s="44">
        <f t="shared" si="3"/>
        <v>71533</v>
      </c>
    </row>
    <row r="19" spans="1:5" x14ac:dyDescent="0.35">
      <c r="A19" s="3">
        <v>2019</v>
      </c>
      <c r="B19" s="44">
        <f t="shared" si="0"/>
        <v>67622647.25</v>
      </c>
      <c r="C19" s="44">
        <f t="shared" si="1"/>
        <v>9580428.916666666</v>
      </c>
      <c r="D19" s="44">
        <f t="shared" si="2"/>
        <v>716239.16666666663</v>
      </c>
      <c r="E19" s="44">
        <f t="shared" si="3"/>
        <v>72404</v>
      </c>
    </row>
    <row r="20" spans="1:5" x14ac:dyDescent="0.35">
      <c r="A20" s="3">
        <v>2020</v>
      </c>
      <c r="B20" s="44">
        <f t="shared" si="0"/>
        <v>28123176.666666668</v>
      </c>
      <c r="C20" s="44">
        <f t="shared" si="1"/>
        <v>2843949.4166666665</v>
      </c>
      <c r="D20" s="44">
        <f t="shared" si="2"/>
        <v>434339.5</v>
      </c>
      <c r="E20" s="44">
        <f t="shared" si="3"/>
        <v>29024.25</v>
      </c>
    </row>
    <row r="21" spans="1:5" x14ac:dyDescent="0.35">
      <c r="A21" s="3">
        <v>2021</v>
      </c>
      <c r="B21" s="44">
        <f t="shared" si="0"/>
        <v>50493689.75</v>
      </c>
      <c r="C21" s="44">
        <f t="shared" si="1"/>
        <v>5018662.916666667</v>
      </c>
      <c r="D21" s="44">
        <f t="shared" si="2"/>
        <v>563198.91666666663</v>
      </c>
      <c r="E21" s="44">
        <f t="shared" si="3"/>
        <v>46391.333333333336</v>
      </c>
    </row>
    <row r="22" spans="1:5" x14ac:dyDescent="0.35">
      <c r="A22" s="3">
        <v>2022</v>
      </c>
      <c r="B22" s="44">
        <f t="shared" si="0"/>
        <v>62545432.333333336</v>
      </c>
      <c r="C22" s="44">
        <f t="shared" si="1"/>
        <v>8522361.5</v>
      </c>
      <c r="D22" s="44">
        <f t="shared" si="2"/>
        <v>618465.41666666663</v>
      </c>
      <c r="E22" s="44">
        <f t="shared" si="3"/>
        <v>62744.25</v>
      </c>
    </row>
    <row r="23" spans="1:5" x14ac:dyDescent="0.35">
      <c r="A23" s="5">
        <v>2023</v>
      </c>
      <c r="B23" s="45">
        <f t="shared" si="0"/>
        <v>67768359.666666672</v>
      </c>
      <c r="C23" s="45">
        <f t="shared" si="1"/>
        <v>10281986.111111112</v>
      </c>
      <c r="D23" s="45">
        <f t="shared" si="2"/>
        <v>646666.11111111112</v>
      </c>
      <c r="E23" s="45">
        <f t="shared" si="3"/>
        <v>70775</v>
      </c>
    </row>
  </sheetData>
  <dataValidations count="1">
    <dataValidation type="list" allowBlank="1" showInputMessage="1" showErrorMessage="1" sqref="I4" xr:uid="{D85E34B7-2AB1-4876-BD3D-608592A5C21D}">
      <formula1>$A$3:$A$23</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6B985-51FB-424D-93C7-F82D9B797206}">
  <sheetPr>
    <tabColor rgb="FF7BCB98"/>
  </sheetPr>
  <dimension ref="A1:C14"/>
  <sheetViews>
    <sheetView showGridLines="0" workbookViewId="0">
      <selection activeCell="L12" sqref="L12"/>
    </sheetView>
  </sheetViews>
  <sheetFormatPr defaultRowHeight="14.5" x14ac:dyDescent="0.35"/>
  <cols>
    <col min="2" max="2" width="11.36328125" customWidth="1"/>
    <col min="3" max="3" width="17.6328125" customWidth="1"/>
    <col min="14" max="14" width="10.81640625" bestFit="1" customWidth="1"/>
  </cols>
  <sheetData>
    <row r="1" spans="1:3" x14ac:dyDescent="0.35">
      <c r="A1" t="s">
        <v>108</v>
      </c>
    </row>
    <row r="2" spans="1:3" x14ac:dyDescent="0.35">
      <c r="A2" s="57" t="s">
        <v>95</v>
      </c>
      <c r="B2" s="57" t="s">
        <v>109</v>
      </c>
      <c r="C2" s="57" t="s">
        <v>110</v>
      </c>
    </row>
    <row r="3" spans="1:3" x14ac:dyDescent="0.35">
      <c r="A3" s="57">
        <v>1</v>
      </c>
      <c r="B3" s="57" t="s">
        <v>84</v>
      </c>
      <c r="C3" s="57">
        <f t="shared" ref="C3:C14" si="0">AVERAGEIFS(Pax,Month,A3)</f>
        <v>55842610.238095239</v>
      </c>
    </row>
    <row r="4" spans="1:3" x14ac:dyDescent="0.35">
      <c r="A4" s="57">
        <v>2</v>
      </c>
      <c r="B4" s="57" t="s">
        <v>85</v>
      </c>
      <c r="C4" s="57">
        <f t="shared" si="0"/>
        <v>53686859.142857142</v>
      </c>
    </row>
    <row r="5" spans="1:3" x14ac:dyDescent="0.35">
      <c r="A5" s="57">
        <v>3</v>
      </c>
      <c r="B5" s="57" t="s">
        <v>86</v>
      </c>
      <c r="C5" s="57">
        <f t="shared" si="0"/>
        <v>64958944.095238097</v>
      </c>
    </row>
    <row r="6" spans="1:3" x14ac:dyDescent="0.35">
      <c r="A6" s="57">
        <v>4</v>
      </c>
      <c r="B6" s="57" t="s">
        <v>87</v>
      </c>
      <c r="C6" s="57">
        <f t="shared" si="0"/>
        <v>60955339.904761903</v>
      </c>
    </row>
    <row r="7" spans="1:3" x14ac:dyDescent="0.35">
      <c r="A7" s="57">
        <v>5</v>
      </c>
      <c r="B7" s="57" t="s">
        <v>50</v>
      </c>
      <c r="C7" s="57">
        <f t="shared" si="0"/>
        <v>64255885.428571425</v>
      </c>
    </row>
    <row r="8" spans="1:3" x14ac:dyDescent="0.35">
      <c r="A8" s="57">
        <v>6</v>
      </c>
      <c r="B8" s="57" t="s">
        <v>88</v>
      </c>
      <c r="C8" s="57">
        <f t="shared" si="0"/>
        <v>67581831.476190478</v>
      </c>
    </row>
    <row r="9" spans="1:3" x14ac:dyDescent="0.35">
      <c r="A9" s="57">
        <v>7</v>
      </c>
      <c r="B9" s="57" t="s">
        <v>89</v>
      </c>
      <c r="C9" s="57">
        <f t="shared" si="0"/>
        <v>71194441.333333328</v>
      </c>
    </row>
    <row r="10" spans="1:3" x14ac:dyDescent="0.35">
      <c r="A10" s="57">
        <v>8</v>
      </c>
      <c r="B10" s="57" t="s">
        <v>90</v>
      </c>
      <c r="C10" s="57">
        <f t="shared" si="0"/>
        <v>68458020.285714284</v>
      </c>
    </row>
    <row r="11" spans="1:3" x14ac:dyDescent="0.35">
      <c r="A11" s="57">
        <v>9</v>
      </c>
      <c r="B11" s="57" t="s">
        <v>91</v>
      </c>
      <c r="C11" s="57">
        <f t="shared" si="0"/>
        <v>59057713.047619045</v>
      </c>
    </row>
    <row r="12" spans="1:3" x14ac:dyDescent="0.35">
      <c r="A12" s="57">
        <v>10</v>
      </c>
      <c r="B12" s="57" t="s">
        <v>92</v>
      </c>
      <c r="C12" s="57">
        <f t="shared" si="0"/>
        <v>63233488.149999999</v>
      </c>
    </row>
    <row r="13" spans="1:3" x14ac:dyDescent="0.35">
      <c r="A13" s="57">
        <v>11</v>
      </c>
      <c r="B13" s="57" t="s">
        <v>93</v>
      </c>
      <c r="C13" s="57">
        <f t="shared" si="0"/>
        <v>60100866.25</v>
      </c>
    </row>
    <row r="14" spans="1:3" x14ac:dyDescent="0.35">
      <c r="A14" s="57">
        <v>12</v>
      </c>
      <c r="B14" s="57" t="s">
        <v>94</v>
      </c>
      <c r="C14" s="57">
        <f t="shared" si="0"/>
        <v>61768314.299999997</v>
      </c>
    </row>
  </sheetData>
  <phoneticPr fontId="23" type="noConversion"/>
  <conditionalFormatting sqref="B3:B14">
    <cfRule type="expression" dxfId="1" priority="1">
      <formula>$C3&lt;=SMALL($C$3:$C$14,3)</formula>
    </cfRule>
    <cfRule type="expression" dxfId="0" priority="3">
      <formula>$C3&gt;=LARGE($C$3:$C$14,3)</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84AA6-2142-4207-8132-6596E62B8387}">
  <sheetPr>
    <tabColor rgb="FF7BCB98"/>
  </sheetPr>
  <dimension ref="A1:J251"/>
  <sheetViews>
    <sheetView showGridLines="0" workbookViewId="0">
      <selection activeCell="H15" sqref="H15"/>
    </sheetView>
  </sheetViews>
  <sheetFormatPr defaultRowHeight="14.5" x14ac:dyDescent="0.35"/>
  <cols>
    <col min="3" max="3" width="12.81640625" customWidth="1"/>
  </cols>
  <sheetData>
    <row r="1" spans="1:10" x14ac:dyDescent="0.35">
      <c r="A1" t="s">
        <v>113</v>
      </c>
    </row>
    <row r="2" spans="1:10" x14ac:dyDescent="0.35">
      <c r="A2" s="59" t="s">
        <v>0</v>
      </c>
      <c r="B2" s="59" t="s">
        <v>109</v>
      </c>
      <c r="C2" s="59" t="s">
        <v>114</v>
      </c>
      <c r="E2" s="1"/>
    </row>
    <row r="3" spans="1:10" x14ac:dyDescent="0.35">
      <c r="A3" s="57">
        <v>2003</v>
      </c>
      <c r="B3" s="57">
        <v>1</v>
      </c>
      <c r="C3" s="58">
        <v>842827</v>
      </c>
    </row>
    <row r="4" spans="1:10" x14ac:dyDescent="0.35">
      <c r="A4" s="57">
        <v>2003</v>
      </c>
      <c r="B4" s="57">
        <v>2</v>
      </c>
      <c r="C4" s="58">
        <v>741610</v>
      </c>
    </row>
    <row r="5" spans="1:10" x14ac:dyDescent="0.35">
      <c r="A5" s="57">
        <v>2003</v>
      </c>
      <c r="B5" s="57">
        <v>3</v>
      </c>
      <c r="C5" s="58">
        <v>856120</v>
      </c>
    </row>
    <row r="6" spans="1:10" x14ac:dyDescent="0.35">
      <c r="A6" s="57">
        <v>2003</v>
      </c>
      <c r="B6" s="57">
        <v>4</v>
      </c>
      <c r="C6" s="58">
        <v>821265</v>
      </c>
      <c r="I6" s="1"/>
    </row>
    <row r="7" spans="1:10" x14ac:dyDescent="0.35">
      <c r="A7" s="57">
        <v>2003</v>
      </c>
      <c r="B7" s="57">
        <v>5</v>
      </c>
      <c r="C7" s="58">
        <v>844662</v>
      </c>
    </row>
    <row r="8" spans="1:10" x14ac:dyDescent="0.35">
      <c r="A8" s="57">
        <v>2003</v>
      </c>
      <c r="B8" s="57">
        <v>6</v>
      </c>
      <c r="C8" s="58">
        <v>856576</v>
      </c>
    </row>
    <row r="9" spans="1:10" x14ac:dyDescent="0.35">
      <c r="A9" s="57">
        <v>2003</v>
      </c>
      <c r="B9" s="57">
        <v>7</v>
      </c>
      <c r="C9" s="58">
        <v>894576</v>
      </c>
    </row>
    <row r="10" spans="1:10" x14ac:dyDescent="0.35">
      <c r="A10" s="57">
        <v>2003</v>
      </c>
      <c r="B10" s="57">
        <v>8</v>
      </c>
      <c r="C10" s="58">
        <v>894497</v>
      </c>
    </row>
    <row r="11" spans="1:10" x14ac:dyDescent="0.35">
      <c r="A11" s="57">
        <v>2003</v>
      </c>
      <c r="B11" s="57">
        <v>9</v>
      </c>
      <c r="C11" s="58">
        <v>835821</v>
      </c>
      <c r="J11" s="1"/>
    </row>
    <row r="12" spans="1:10" x14ac:dyDescent="0.35">
      <c r="A12" s="57">
        <v>2003</v>
      </c>
      <c r="B12" s="57">
        <v>10</v>
      </c>
      <c r="C12" s="58">
        <v>872580</v>
      </c>
    </row>
    <row r="13" spans="1:10" x14ac:dyDescent="0.35">
      <c r="A13" s="57">
        <v>2003</v>
      </c>
      <c r="B13" s="57">
        <v>11</v>
      </c>
      <c r="C13" s="58">
        <v>819659</v>
      </c>
    </row>
    <row r="14" spans="1:10" x14ac:dyDescent="0.35">
      <c r="A14" s="57">
        <v>2003</v>
      </c>
      <c r="B14" s="57">
        <v>12</v>
      </c>
      <c r="C14" s="58">
        <v>855970</v>
      </c>
    </row>
    <row r="15" spans="1:10" x14ac:dyDescent="0.35">
      <c r="A15" s="57">
        <v>2004</v>
      </c>
      <c r="B15" s="57">
        <v>1</v>
      </c>
      <c r="C15" s="58">
        <v>845530</v>
      </c>
    </row>
    <row r="16" spans="1:10" x14ac:dyDescent="0.35">
      <c r="A16" s="57">
        <v>2004</v>
      </c>
      <c r="B16" s="57">
        <v>2</v>
      </c>
      <c r="C16" s="58">
        <v>817440</v>
      </c>
    </row>
    <row r="17" spans="1:3" x14ac:dyDescent="0.35">
      <c r="A17" s="57">
        <v>2004</v>
      </c>
      <c r="B17" s="57">
        <v>3</v>
      </c>
      <c r="C17" s="58">
        <v>895125</v>
      </c>
    </row>
    <row r="18" spans="1:3" x14ac:dyDescent="0.35">
      <c r="A18" s="57">
        <v>2004</v>
      </c>
      <c r="B18" s="57">
        <v>4</v>
      </c>
      <c r="C18" s="58">
        <v>878354</v>
      </c>
    </row>
    <row r="19" spans="1:3" x14ac:dyDescent="0.35">
      <c r="A19" s="57">
        <v>2004</v>
      </c>
      <c r="B19" s="57">
        <v>5</v>
      </c>
      <c r="C19" s="58">
        <v>895946</v>
      </c>
    </row>
    <row r="20" spans="1:3" x14ac:dyDescent="0.35">
      <c r="A20" s="57">
        <v>2004</v>
      </c>
      <c r="B20" s="57">
        <v>6</v>
      </c>
      <c r="C20" s="58">
        <v>901172</v>
      </c>
    </row>
    <row r="21" spans="1:3" x14ac:dyDescent="0.35">
      <c r="A21" s="57">
        <v>2004</v>
      </c>
      <c r="B21" s="57">
        <v>7</v>
      </c>
      <c r="C21" s="58">
        <v>940939</v>
      </c>
    </row>
    <row r="22" spans="1:3" x14ac:dyDescent="0.35">
      <c r="A22" s="57">
        <v>2004</v>
      </c>
      <c r="B22" s="57">
        <v>8</v>
      </c>
      <c r="C22" s="58">
        <v>951311</v>
      </c>
    </row>
    <row r="23" spans="1:3" x14ac:dyDescent="0.35">
      <c r="A23" s="57">
        <v>2004</v>
      </c>
      <c r="B23" s="57">
        <v>9</v>
      </c>
      <c r="C23" s="58">
        <v>875835</v>
      </c>
    </row>
    <row r="24" spans="1:3" x14ac:dyDescent="0.35">
      <c r="A24" s="57">
        <v>2004</v>
      </c>
      <c r="B24" s="57">
        <v>10</v>
      </c>
      <c r="C24" s="58">
        <v>919950</v>
      </c>
    </row>
    <row r="25" spans="1:3" x14ac:dyDescent="0.35">
      <c r="A25" s="57">
        <v>2004</v>
      </c>
      <c r="B25" s="57">
        <v>11</v>
      </c>
      <c r="C25" s="58">
        <v>878360</v>
      </c>
    </row>
    <row r="26" spans="1:3" x14ac:dyDescent="0.35">
      <c r="A26" s="57">
        <v>2004</v>
      </c>
      <c r="B26" s="57">
        <v>12</v>
      </c>
      <c r="C26" s="58">
        <v>899701</v>
      </c>
    </row>
    <row r="27" spans="1:3" x14ac:dyDescent="0.35">
      <c r="A27" s="57">
        <v>2005</v>
      </c>
      <c r="B27" s="57">
        <v>1</v>
      </c>
      <c r="C27" s="58">
        <v>872141</v>
      </c>
    </row>
    <row r="28" spans="1:3" x14ac:dyDescent="0.35">
      <c r="A28" s="57">
        <v>2005</v>
      </c>
      <c r="B28" s="57">
        <v>2</v>
      </c>
      <c r="C28" s="58">
        <v>820306</v>
      </c>
    </row>
    <row r="29" spans="1:3" x14ac:dyDescent="0.35">
      <c r="A29" s="57">
        <v>2005</v>
      </c>
      <c r="B29" s="57">
        <v>3</v>
      </c>
      <c r="C29" s="58">
        <v>935395</v>
      </c>
    </row>
    <row r="30" spans="1:3" x14ac:dyDescent="0.35">
      <c r="A30" s="57">
        <v>2005</v>
      </c>
      <c r="B30" s="57">
        <v>4</v>
      </c>
      <c r="C30" s="58">
        <v>904552</v>
      </c>
    </row>
    <row r="31" spans="1:3" x14ac:dyDescent="0.35">
      <c r="A31" s="57">
        <v>2005</v>
      </c>
      <c r="B31" s="57">
        <v>5</v>
      </c>
      <c r="C31" s="58">
        <v>941186</v>
      </c>
    </row>
    <row r="32" spans="1:3" x14ac:dyDescent="0.35">
      <c r="A32" s="57">
        <v>2005</v>
      </c>
      <c r="B32" s="57">
        <v>6</v>
      </c>
      <c r="C32" s="58">
        <v>933236</v>
      </c>
    </row>
    <row r="33" spans="1:3" x14ac:dyDescent="0.35">
      <c r="A33" s="57">
        <v>2005</v>
      </c>
      <c r="B33" s="57">
        <v>7</v>
      </c>
      <c r="C33" s="58">
        <v>961902</v>
      </c>
    </row>
    <row r="34" spans="1:3" x14ac:dyDescent="0.35">
      <c r="A34" s="57">
        <v>2005</v>
      </c>
      <c r="B34" s="57">
        <v>8</v>
      </c>
      <c r="C34" s="58">
        <v>964102</v>
      </c>
    </row>
    <row r="35" spans="1:3" x14ac:dyDescent="0.35">
      <c r="A35" s="57">
        <v>2005</v>
      </c>
      <c r="B35" s="57">
        <v>9</v>
      </c>
      <c r="C35" s="58">
        <v>876747</v>
      </c>
    </row>
    <row r="36" spans="1:3" x14ac:dyDescent="0.35">
      <c r="A36" s="57">
        <v>2005</v>
      </c>
      <c r="B36" s="57">
        <v>10</v>
      </c>
      <c r="C36" s="58">
        <v>892282</v>
      </c>
    </row>
    <row r="37" spans="1:3" x14ac:dyDescent="0.35">
      <c r="A37" s="57">
        <v>2005</v>
      </c>
      <c r="B37" s="57">
        <v>11</v>
      </c>
      <c r="C37" s="58">
        <v>856725</v>
      </c>
    </row>
    <row r="38" spans="1:3" x14ac:dyDescent="0.35">
      <c r="A38" s="57">
        <v>2005</v>
      </c>
      <c r="B38" s="57">
        <v>12</v>
      </c>
      <c r="C38" s="58">
        <v>867307</v>
      </c>
    </row>
    <row r="39" spans="1:3" x14ac:dyDescent="0.35">
      <c r="A39" s="57">
        <v>2006</v>
      </c>
      <c r="B39" s="57">
        <v>1</v>
      </c>
      <c r="C39" s="58">
        <v>851600</v>
      </c>
    </row>
    <row r="40" spans="1:3" x14ac:dyDescent="0.35">
      <c r="A40" s="57">
        <v>2006</v>
      </c>
      <c r="B40" s="57">
        <v>2</v>
      </c>
      <c r="C40" s="58">
        <v>776504</v>
      </c>
    </row>
    <row r="41" spans="1:3" x14ac:dyDescent="0.35">
      <c r="A41" s="57">
        <v>2006</v>
      </c>
      <c r="B41" s="57">
        <v>3</v>
      </c>
      <c r="C41" s="58">
        <v>894057</v>
      </c>
    </row>
    <row r="42" spans="1:3" x14ac:dyDescent="0.35">
      <c r="A42" s="57">
        <v>2006</v>
      </c>
      <c r="B42" s="57">
        <v>4</v>
      </c>
      <c r="C42" s="58">
        <v>862927</v>
      </c>
    </row>
    <row r="43" spans="1:3" x14ac:dyDescent="0.35">
      <c r="A43" s="57">
        <v>2006</v>
      </c>
      <c r="B43" s="57">
        <v>5</v>
      </c>
      <c r="C43" s="58">
        <v>892727</v>
      </c>
    </row>
    <row r="44" spans="1:3" x14ac:dyDescent="0.35">
      <c r="A44" s="57">
        <v>2006</v>
      </c>
      <c r="B44" s="57">
        <v>6</v>
      </c>
      <c r="C44" s="58">
        <v>891734</v>
      </c>
    </row>
    <row r="45" spans="1:3" x14ac:dyDescent="0.35">
      <c r="A45" s="57">
        <v>2006</v>
      </c>
      <c r="B45" s="57">
        <v>7</v>
      </c>
      <c r="C45" s="58">
        <v>928415</v>
      </c>
    </row>
    <row r="46" spans="1:3" x14ac:dyDescent="0.35">
      <c r="A46" s="57">
        <v>2006</v>
      </c>
      <c r="B46" s="57">
        <v>8</v>
      </c>
      <c r="C46" s="58">
        <v>941286</v>
      </c>
    </row>
    <row r="47" spans="1:3" x14ac:dyDescent="0.35">
      <c r="A47" s="57">
        <v>2006</v>
      </c>
      <c r="B47" s="57">
        <v>9</v>
      </c>
      <c r="C47" s="58">
        <v>862487</v>
      </c>
    </row>
    <row r="48" spans="1:3" x14ac:dyDescent="0.35">
      <c r="A48" s="57">
        <v>2006</v>
      </c>
      <c r="B48" s="57">
        <v>10</v>
      </c>
      <c r="C48" s="58">
        <v>891323</v>
      </c>
    </row>
    <row r="49" spans="1:3" x14ac:dyDescent="0.35">
      <c r="A49" s="57">
        <v>2006</v>
      </c>
      <c r="B49" s="57">
        <v>11</v>
      </c>
      <c r="C49" s="58">
        <v>854346</v>
      </c>
    </row>
    <row r="50" spans="1:3" x14ac:dyDescent="0.35">
      <c r="A50" s="57">
        <v>2006</v>
      </c>
      <c r="B50" s="57">
        <v>12</v>
      </c>
      <c r="C50" s="58">
        <v>874036</v>
      </c>
    </row>
    <row r="51" spans="1:3" x14ac:dyDescent="0.35">
      <c r="A51" s="57">
        <v>2007</v>
      </c>
      <c r="B51" s="57">
        <v>1</v>
      </c>
      <c r="C51" s="58">
        <v>873558</v>
      </c>
    </row>
    <row r="52" spans="1:3" x14ac:dyDescent="0.35">
      <c r="A52" s="57">
        <v>2007</v>
      </c>
      <c r="B52" s="57">
        <v>2</v>
      </c>
      <c r="C52" s="58">
        <v>787368</v>
      </c>
    </row>
    <row r="53" spans="1:3" x14ac:dyDescent="0.35">
      <c r="A53" s="57">
        <v>2007</v>
      </c>
      <c r="B53" s="57">
        <v>3</v>
      </c>
      <c r="C53" s="58">
        <v>902740</v>
      </c>
    </row>
    <row r="54" spans="1:3" x14ac:dyDescent="0.35">
      <c r="A54" s="57">
        <v>2007</v>
      </c>
      <c r="B54" s="57">
        <v>4</v>
      </c>
      <c r="C54" s="58">
        <v>879700</v>
      </c>
    </row>
    <row r="55" spans="1:3" x14ac:dyDescent="0.35">
      <c r="A55" s="57">
        <v>2007</v>
      </c>
      <c r="B55" s="57">
        <v>5</v>
      </c>
      <c r="C55" s="58">
        <v>914511</v>
      </c>
    </row>
    <row r="56" spans="1:3" x14ac:dyDescent="0.35">
      <c r="A56" s="57">
        <v>2007</v>
      </c>
      <c r="B56" s="57">
        <v>6</v>
      </c>
      <c r="C56" s="58">
        <v>904960</v>
      </c>
    </row>
    <row r="57" spans="1:3" x14ac:dyDescent="0.35">
      <c r="A57" s="57">
        <v>2007</v>
      </c>
      <c r="B57" s="57">
        <v>7</v>
      </c>
      <c r="C57" s="58">
        <v>941191</v>
      </c>
    </row>
    <row r="58" spans="1:3" x14ac:dyDescent="0.35">
      <c r="A58" s="57">
        <v>2007</v>
      </c>
      <c r="B58" s="57">
        <v>8</v>
      </c>
      <c r="C58" s="58">
        <v>949167</v>
      </c>
    </row>
    <row r="59" spans="1:3" x14ac:dyDescent="0.35">
      <c r="A59" s="57">
        <v>2007</v>
      </c>
      <c r="B59" s="57">
        <v>9</v>
      </c>
      <c r="C59" s="58">
        <v>869349</v>
      </c>
    </row>
    <row r="60" spans="1:3" x14ac:dyDescent="0.35">
      <c r="A60" s="57">
        <v>2007</v>
      </c>
      <c r="B60" s="57">
        <v>10</v>
      </c>
      <c r="C60" s="58">
        <v>905715</v>
      </c>
    </row>
    <row r="61" spans="1:3" x14ac:dyDescent="0.35">
      <c r="A61" s="57">
        <v>2007</v>
      </c>
      <c r="B61" s="57">
        <v>11</v>
      </c>
      <c r="C61" s="58">
        <v>868871</v>
      </c>
    </row>
    <row r="62" spans="1:3" x14ac:dyDescent="0.35">
      <c r="A62" s="57">
        <v>2007</v>
      </c>
      <c r="B62" s="57">
        <v>12</v>
      </c>
      <c r="C62" s="58">
        <v>874306</v>
      </c>
    </row>
    <row r="63" spans="1:3" x14ac:dyDescent="0.35">
      <c r="A63" s="57">
        <v>2008</v>
      </c>
      <c r="B63" s="57">
        <v>1</v>
      </c>
      <c r="C63" s="58">
        <v>864080</v>
      </c>
    </row>
    <row r="64" spans="1:3" x14ac:dyDescent="0.35">
      <c r="A64" s="57">
        <v>2008</v>
      </c>
      <c r="B64" s="57">
        <v>2</v>
      </c>
      <c r="C64" s="58">
        <v>813081</v>
      </c>
    </row>
    <row r="65" spans="1:3" x14ac:dyDescent="0.35">
      <c r="A65" s="57">
        <v>2008</v>
      </c>
      <c r="B65" s="57">
        <v>3</v>
      </c>
      <c r="C65" s="58">
        <v>891960</v>
      </c>
    </row>
    <row r="66" spans="1:3" x14ac:dyDescent="0.35">
      <c r="A66" s="57">
        <v>2008</v>
      </c>
      <c r="B66" s="57">
        <v>4</v>
      </c>
      <c r="C66" s="58">
        <v>870504</v>
      </c>
    </row>
    <row r="67" spans="1:3" x14ac:dyDescent="0.35">
      <c r="A67" s="57">
        <v>2008</v>
      </c>
      <c r="B67" s="57">
        <v>5</v>
      </c>
      <c r="C67" s="58">
        <v>891901</v>
      </c>
    </row>
    <row r="68" spans="1:3" x14ac:dyDescent="0.35">
      <c r="A68" s="57">
        <v>2008</v>
      </c>
      <c r="B68" s="57">
        <v>6</v>
      </c>
      <c r="C68" s="58">
        <v>888697</v>
      </c>
    </row>
    <row r="69" spans="1:3" x14ac:dyDescent="0.35">
      <c r="A69" s="57">
        <v>2008</v>
      </c>
      <c r="B69" s="57">
        <v>7</v>
      </c>
      <c r="C69" s="58">
        <v>921981</v>
      </c>
    </row>
    <row r="70" spans="1:3" x14ac:dyDescent="0.35">
      <c r="A70" s="57">
        <v>2008</v>
      </c>
      <c r="B70" s="57">
        <v>8</v>
      </c>
      <c r="C70" s="58">
        <v>898759</v>
      </c>
    </row>
    <row r="71" spans="1:3" x14ac:dyDescent="0.35">
      <c r="A71" s="57">
        <v>2008</v>
      </c>
      <c r="B71" s="57">
        <v>9</v>
      </c>
      <c r="C71" s="58">
        <v>788085</v>
      </c>
    </row>
    <row r="72" spans="1:3" x14ac:dyDescent="0.35">
      <c r="A72" s="57">
        <v>2008</v>
      </c>
      <c r="B72" s="57">
        <v>10</v>
      </c>
      <c r="C72" s="58">
        <v>819535</v>
      </c>
    </row>
    <row r="73" spans="1:3" x14ac:dyDescent="0.35">
      <c r="A73" s="57">
        <v>2008</v>
      </c>
      <c r="B73" s="57">
        <v>11</v>
      </c>
      <c r="C73" s="58">
        <v>767933</v>
      </c>
    </row>
    <row r="74" spans="1:3" x14ac:dyDescent="0.35">
      <c r="A74" s="57">
        <v>2008</v>
      </c>
      <c r="B74" s="57">
        <v>12</v>
      </c>
      <c r="C74" s="58">
        <v>785484</v>
      </c>
    </row>
    <row r="75" spans="1:3" x14ac:dyDescent="0.35">
      <c r="A75" s="57">
        <v>2009</v>
      </c>
      <c r="B75" s="57">
        <v>1</v>
      </c>
      <c r="C75" s="58">
        <v>776904</v>
      </c>
    </row>
    <row r="76" spans="1:3" x14ac:dyDescent="0.35">
      <c r="A76" s="57">
        <v>2009</v>
      </c>
      <c r="B76" s="57">
        <v>2</v>
      </c>
      <c r="C76" s="58">
        <v>721118</v>
      </c>
    </row>
    <row r="77" spans="1:3" x14ac:dyDescent="0.35">
      <c r="A77" s="57">
        <v>2009</v>
      </c>
      <c r="B77" s="57">
        <v>3</v>
      </c>
      <c r="C77" s="58">
        <v>817127</v>
      </c>
    </row>
    <row r="78" spans="1:3" x14ac:dyDescent="0.35">
      <c r="A78" s="57">
        <v>2009</v>
      </c>
      <c r="B78" s="57">
        <v>4</v>
      </c>
      <c r="C78" s="58">
        <v>795925</v>
      </c>
    </row>
    <row r="79" spans="1:3" x14ac:dyDescent="0.35">
      <c r="A79" s="57">
        <v>2009</v>
      </c>
      <c r="B79" s="57">
        <v>5</v>
      </c>
      <c r="C79" s="58">
        <v>812825</v>
      </c>
    </row>
    <row r="80" spans="1:3" x14ac:dyDescent="0.35">
      <c r="A80" s="57">
        <v>2009</v>
      </c>
      <c r="B80" s="57">
        <v>6</v>
      </c>
      <c r="C80" s="58">
        <v>826477</v>
      </c>
    </row>
    <row r="81" spans="1:3" x14ac:dyDescent="0.35">
      <c r="A81" s="57">
        <v>2009</v>
      </c>
      <c r="B81" s="57">
        <v>7</v>
      </c>
      <c r="C81" s="58">
        <v>865158</v>
      </c>
    </row>
    <row r="82" spans="1:3" x14ac:dyDescent="0.35">
      <c r="A82" s="57">
        <v>2009</v>
      </c>
      <c r="B82" s="57">
        <v>8</v>
      </c>
      <c r="C82" s="58">
        <v>851337</v>
      </c>
    </row>
    <row r="83" spans="1:3" x14ac:dyDescent="0.35">
      <c r="A83" s="57">
        <v>2009</v>
      </c>
      <c r="B83" s="57">
        <v>9</v>
      </c>
      <c r="C83" s="58">
        <v>767489</v>
      </c>
    </row>
    <row r="84" spans="1:3" x14ac:dyDescent="0.35">
      <c r="A84" s="57">
        <v>2009</v>
      </c>
      <c r="B84" s="57">
        <v>10</v>
      </c>
      <c r="C84" s="58">
        <v>784846</v>
      </c>
    </row>
    <row r="85" spans="1:3" x14ac:dyDescent="0.35">
      <c r="A85" s="57">
        <v>2009</v>
      </c>
      <c r="B85" s="57">
        <v>11</v>
      </c>
      <c r="C85" s="58">
        <v>753473</v>
      </c>
    </row>
    <row r="86" spans="1:3" x14ac:dyDescent="0.35">
      <c r="A86" s="57">
        <v>2009</v>
      </c>
      <c r="B86" s="57">
        <v>12</v>
      </c>
      <c r="C86" s="58">
        <v>769641</v>
      </c>
    </row>
    <row r="87" spans="1:3" x14ac:dyDescent="0.35">
      <c r="A87" s="57">
        <v>2010</v>
      </c>
      <c r="B87" s="57">
        <v>1</v>
      </c>
      <c r="C87" s="58">
        <v>761435</v>
      </c>
    </row>
    <row r="88" spans="1:3" x14ac:dyDescent="0.35">
      <c r="A88" s="57">
        <v>2010</v>
      </c>
      <c r="B88" s="57">
        <v>2</v>
      </c>
      <c r="C88" s="58">
        <v>682832</v>
      </c>
    </row>
    <row r="89" spans="1:3" x14ac:dyDescent="0.35">
      <c r="A89" s="57">
        <v>2010</v>
      </c>
      <c r="B89" s="57">
        <v>3</v>
      </c>
      <c r="C89" s="58">
        <v>809631</v>
      </c>
    </row>
    <row r="90" spans="1:3" x14ac:dyDescent="0.35">
      <c r="A90" s="57">
        <v>2010</v>
      </c>
      <c r="B90" s="57">
        <v>4</v>
      </c>
      <c r="C90" s="58">
        <v>788620</v>
      </c>
    </row>
    <row r="91" spans="1:3" x14ac:dyDescent="0.35">
      <c r="A91" s="57">
        <v>2010</v>
      </c>
      <c r="B91" s="57">
        <v>5</v>
      </c>
      <c r="C91" s="58">
        <v>809605</v>
      </c>
    </row>
    <row r="92" spans="1:3" x14ac:dyDescent="0.35">
      <c r="A92" s="57">
        <v>2010</v>
      </c>
      <c r="B92" s="57">
        <v>6</v>
      </c>
      <c r="C92" s="58">
        <v>821753</v>
      </c>
    </row>
    <row r="93" spans="1:3" x14ac:dyDescent="0.35">
      <c r="A93" s="57">
        <v>2010</v>
      </c>
      <c r="B93" s="57">
        <v>7</v>
      </c>
      <c r="C93" s="58">
        <v>858562</v>
      </c>
    </row>
    <row r="94" spans="1:3" x14ac:dyDescent="0.35">
      <c r="A94" s="57">
        <v>2010</v>
      </c>
      <c r="B94" s="57">
        <v>8</v>
      </c>
      <c r="C94" s="58">
        <v>854246</v>
      </c>
    </row>
    <row r="95" spans="1:3" x14ac:dyDescent="0.35">
      <c r="A95" s="57">
        <v>2010</v>
      </c>
      <c r="B95" s="57">
        <v>9</v>
      </c>
      <c r="C95" s="58">
        <v>779011</v>
      </c>
    </row>
    <row r="96" spans="1:3" x14ac:dyDescent="0.35">
      <c r="A96" s="57">
        <v>2010</v>
      </c>
      <c r="B96" s="57">
        <v>10</v>
      </c>
      <c r="C96" s="58">
        <v>799678</v>
      </c>
    </row>
    <row r="97" spans="1:3" x14ac:dyDescent="0.35">
      <c r="A97" s="57">
        <v>2010</v>
      </c>
      <c r="B97" s="57">
        <v>11</v>
      </c>
      <c r="C97" s="58">
        <v>765076</v>
      </c>
    </row>
    <row r="98" spans="1:3" x14ac:dyDescent="0.35">
      <c r="A98" s="57">
        <v>2010</v>
      </c>
      <c r="B98" s="57">
        <v>12</v>
      </c>
      <c r="C98" s="58">
        <v>768595</v>
      </c>
    </row>
    <row r="99" spans="1:3" x14ac:dyDescent="0.35">
      <c r="A99" s="57">
        <v>2011</v>
      </c>
      <c r="B99" s="57">
        <v>1</v>
      </c>
      <c r="C99" s="58">
        <v>749578</v>
      </c>
    </row>
    <row r="100" spans="1:3" x14ac:dyDescent="0.35">
      <c r="A100" s="57">
        <v>2011</v>
      </c>
      <c r="B100" s="57">
        <v>2</v>
      </c>
      <c r="C100" s="58">
        <v>687145</v>
      </c>
    </row>
    <row r="101" spans="1:3" x14ac:dyDescent="0.35">
      <c r="A101" s="57">
        <v>2011</v>
      </c>
      <c r="B101" s="57">
        <v>3</v>
      </c>
      <c r="C101" s="58">
        <v>826594</v>
      </c>
    </row>
    <row r="102" spans="1:3" x14ac:dyDescent="0.35">
      <c r="A102" s="57">
        <v>2011</v>
      </c>
      <c r="B102" s="57">
        <v>4</v>
      </c>
      <c r="C102" s="58">
        <v>788736</v>
      </c>
    </row>
    <row r="103" spans="1:3" x14ac:dyDescent="0.35">
      <c r="A103" s="57">
        <v>2011</v>
      </c>
      <c r="B103" s="57">
        <v>5</v>
      </c>
      <c r="C103" s="58">
        <v>811458</v>
      </c>
    </row>
    <row r="104" spans="1:3" x14ac:dyDescent="0.35">
      <c r="A104" s="57">
        <v>2011</v>
      </c>
      <c r="B104" s="57">
        <v>6</v>
      </c>
      <c r="C104" s="58">
        <v>826578</v>
      </c>
    </row>
    <row r="105" spans="1:3" x14ac:dyDescent="0.35">
      <c r="A105" s="57">
        <v>2011</v>
      </c>
      <c r="B105" s="57">
        <v>7</v>
      </c>
      <c r="C105" s="58">
        <v>860116</v>
      </c>
    </row>
    <row r="106" spans="1:3" x14ac:dyDescent="0.35">
      <c r="A106" s="57">
        <v>2011</v>
      </c>
      <c r="B106" s="57">
        <v>8</v>
      </c>
      <c r="C106" s="58">
        <v>839522</v>
      </c>
    </row>
    <row r="107" spans="1:3" x14ac:dyDescent="0.35">
      <c r="A107" s="57">
        <v>2011</v>
      </c>
      <c r="B107" s="57">
        <v>9</v>
      </c>
      <c r="C107" s="58">
        <v>768040</v>
      </c>
    </row>
    <row r="108" spans="1:3" x14ac:dyDescent="0.35">
      <c r="A108" s="57">
        <v>2011</v>
      </c>
      <c r="B108" s="57">
        <v>10</v>
      </c>
      <c r="C108" s="58">
        <v>786043</v>
      </c>
    </row>
    <row r="109" spans="1:3" x14ac:dyDescent="0.35">
      <c r="A109" s="57">
        <v>2011</v>
      </c>
      <c r="B109" s="57">
        <v>11</v>
      </c>
      <c r="C109" s="58">
        <v>743438</v>
      </c>
    </row>
    <row r="110" spans="1:3" x14ac:dyDescent="0.35">
      <c r="A110" s="57">
        <v>2011</v>
      </c>
      <c r="B110" s="57">
        <v>12</v>
      </c>
      <c r="C110" s="58">
        <v>769169</v>
      </c>
    </row>
    <row r="111" spans="1:3" x14ac:dyDescent="0.35">
      <c r="A111" s="57">
        <v>2012</v>
      </c>
      <c r="B111" s="57">
        <v>1</v>
      </c>
      <c r="C111" s="58">
        <v>745717</v>
      </c>
    </row>
    <row r="112" spans="1:3" x14ac:dyDescent="0.35">
      <c r="A112" s="57">
        <v>2012</v>
      </c>
      <c r="B112" s="57">
        <v>2</v>
      </c>
      <c r="C112" s="58">
        <v>711905</v>
      </c>
    </row>
    <row r="113" spans="1:3" x14ac:dyDescent="0.35">
      <c r="A113" s="57">
        <v>2012</v>
      </c>
      <c r="B113" s="57">
        <v>3</v>
      </c>
      <c r="C113" s="58">
        <v>801999</v>
      </c>
    </row>
    <row r="114" spans="1:3" x14ac:dyDescent="0.35">
      <c r="A114" s="57">
        <v>2012</v>
      </c>
      <c r="B114" s="57">
        <v>4</v>
      </c>
      <c r="C114" s="58">
        <v>775919</v>
      </c>
    </row>
    <row r="115" spans="1:3" x14ac:dyDescent="0.35">
      <c r="A115" s="57">
        <v>2012</v>
      </c>
      <c r="B115" s="57">
        <v>5</v>
      </c>
      <c r="C115" s="58">
        <v>795525</v>
      </c>
    </row>
    <row r="116" spans="1:3" x14ac:dyDescent="0.35">
      <c r="A116" s="57">
        <v>2012</v>
      </c>
      <c r="B116" s="57">
        <v>6</v>
      </c>
      <c r="C116" s="58">
        <v>807244</v>
      </c>
    </row>
    <row r="117" spans="1:3" x14ac:dyDescent="0.35">
      <c r="A117" s="57">
        <v>2012</v>
      </c>
      <c r="B117" s="57">
        <v>7</v>
      </c>
      <c r="C117" s="58">
        <v>833647</v>
      </c>
    </row>
    <row r="118" spans="1:3" x14ac:dyDescent="0.35">
      <c r="A118" s="57">
        <v>2012</v>
      </c>
      <c r="B118" s="57">
        <v>8</v>
      </c>
      <c r="C118" s="58">
        <v>827637</v>
      </c>
    </row>
    <row r="119" spans="1:3" x14ac:dyDescent="0.35">
      <c r="A119" s="57">
        <v>2012</v>
      </c>
      <c r="B119" s="57">
        <v>9</v>
      </c>
      <c r="C119" s="58">
        <v>740518</v>
      </c>
    </row>
    <row r="120" spans="1:3" x14ac:dyDescent="0.35">
      <c r="A120" s="57">
        <v>2012</v>
      </c>
      <c r="B120" s="57">
        <v>10</v>
      </c>
      <c r="C120" s="58">
        <v>757502</v>
      </c>
    </row>
    <row r="121" spans="1:3" x14ac:dyDescent="0.35">
      <c r="A121" s="57">
        <v>2012</v>
      </c>
      <c r="B121" s="57">
        <v>11</v>
      </c>
      <c r="C121" s="58">
        <v>731077</v>
      </c>
    </row>
    <row r="122" spans="1:3" x14ac:dyDescent="0.35">
      <c r="A122" s="57">
        <v>2012</v>
      </c>
      <c r="B122" s="57">
        <v>12</v>
      </c>
      <c r="C122" s="58">
        <v>738651</v>
      </c>
    </row>
    <row r="123" spans="1:3" x14ac:dyDescent="0.35">
      <c r="A123" s="57">
        <v>2013</v>
      </c>
      <c r="B123" s="57">
        <v>1</v>
      </c>
      <c r="C123" s="58">
        <v>730667</v>
      </c>
    </row>
    <row r="124" spans="1:3" x14ac:dyDescent="0.35">
      <c r="A124" s="57">
        <v>2013</v>
      </c>
      <c r="B124" s="57">
        <v>2</v>
      </c>
      <c r="C124" s="58">
        <v>670514</v>
      </c>
    </row>
    <row r="125" spans="1:3" x14ac:dyDescent="0.35">
      <c r="A125" s="57">
        <v>2013</v>
      </c>
      <c r="B125" s="57">
        <v>3</v>
      </c>
      <c r="C125" s="58">
        <v>783938</v>
      </c>
    </row>
    <row r="126" spans="1:3" x14ac:dyDescent="0.35">
      <c r="A126" s="57">
        <v>2013</v>
      </c>
      <c r="B126" s="57">
        <v>4</v>
      </c>
      <c r="C126" s="58">
        <v>762993</v>
      </c>
    </row>
    <row r="127" spans="1:3" x14ac:dyDescent="0.35">
      <c r="A127" s="57">
        <v>2013</v>
      </c>
      <c r="B127" s="57">
        <v>5</v>
      </c>
      <c r="C127" s="58">
        <v>792128</v>
      </c>
    </row>
    <row r="128" spans="1:3" x14ac:dyDescent="0.35">
      <c r="A128" s="57">
        <v>2013</v>
      </c>
      <c r="B128" s="57">
        <v>6</v>
      </c>
      <c r="C128" s="58">
        <v>792262</v>
      </c>
    </row>
    <row r="129" spans="1:3" x14ac:dyDescent="0.35">
      <c r="A129" s="57">
        <v>2013</v>
      </c>
      <c r="B129" s="57">
        <v>7</v>
      </c>
      <c r="C129" s="58">
        <v>828902</v>
      </c>
    </row>
    <row r="130" spans="1:3" x14ac:dyDescent="0.35">
      <c r="A130" s="57">
        <v>2013</v>
      </c>
      <c r="B130" s="57">
        <v>8</v>
      </c>
      <c r="C130" s="58">
        <v>822246</v>
      </c>
    </row>
    <row r="131" spans="1:3" x14ac:dyDescent="0.35">
      <c r="A131" s="57">
        <v>2013</v>
      </c>
      <c r="B131" s="57">
        <v>9</v>
      </c>
      <c r="C131" s="58">
        <v>745390</v>
      </c>
    </row>
    <row r="132" spans="1:3" x14ac:dyDescent="0.35">
      <c r="A132" s="57">
        <v>2013</v>
      </c>
      <c r="B132" s="57">
        <v>10</v>
      </c>
      <c r="C132" s="58">
        <v>772968</v>
      </c>
    </row>
    <row r="133" spans="1:3" x14ac:dyDescent="0.35">
      <c r="A133" s="57">
        <v>2013</v>
      </c>
      <c r="B133" s="57">
        <v>11</v>
      </c>
      <c r="C133" s="58">
        <v>719062</v>
      </c>
    </row>
    <row r="134" spans="1:3" x14ac:dyDescent="0.35">
      <c r="A134" s="57">
        <v>2013</v>
      </c>
      <c r="B134" s="57">
        <v>12</v>
      </c>
      <c r="C134" s="58">
        <v>731424</v>
      </c>
    </row>
    <row r="135" spans="1:3" x14ac:dyDescent="0.35">
      <c r="A135" s="57">
        <v>2014</v>
      </c>
      <c r="B135" s="57">
        <v>1</v>
      </c>
      <c r="C135" s="58">
        <v>693436</v>
      </c>
    </row>
    <row r="136" spans="1:3" x14ac:dyDescent="0.35">
      <c r="A136" s="57">
        <v>2014</v>
      </c>
      <c r="B136" s="57">
        <v>2</v>
      </c>
      <c r="C136" s="58">
        <v>640660</v>
      </c>
    </row>
    <row r="137" spans="1:3" x14ac:dyDescent="0.35">
      <c r="A137" s="57">
        <v>2014</v>
      </c>
      <c r="B137" s="57">
        <v>3</v>
      </c>
      <c r="C137" s="58">
        <v>772440</v>
      </c>
    </row>
    <row r="138" spans="1:3" x14ac:dyDescent="0.35">
      <c r="A138" s="57">
        <v>2014</v>
      </c>
      <c r="B138" s="57">
        <v>4</v>
      </c>
      <c r="C138" s="58">
        <v>747917</v>
      </c>
    </row>
    <row r="139" spans="1:3" x14ac:dyDescent="0.35">
      <c r="A139" s="57">
        <v>2014</v>
      </c>
      <c r="B139" s="57">
        <v>5</v>
      </c>
      <c r="C139" s="58">
        <v>768849</v>
      </c>
    </row>
    <row r="140" spans="1:3" x14ac:dyDescent="0.35">
      <c r="A140" s="57">
        <v>2014</v>
      </c>
      <c r="B140" s="57">
        <v>6</v>
      </c>
      <c r="C140" s="58">
        <v>778423</v>
      </c>
    </row>
    <row r="141" spans="1:3" x14ac:dyDescent="0.35">
      <c r="A141" s="57">
        <v>2014</v>
      </c>
      <c r="B141" s="57">
        <v>7</v>
      </c>
      <c r="C141" s="58">
        <v>815881</v>
      </c>
    </row>
    <row r="142" spans="1:3" x14ac:dyDescent="0.35">
      <c r="A142" s="57">
        <v>2014</v>
      </c>
      <c r="B142" s="57">
        <v>8</v>
      </c>
      <c r="C142" s="58">
        <v>800478</v>
      </c>
    </row>
    <row r="143" spans="1:3" x14ac:dyDescent="0.35">
      <c r="A143" s="57">
        <v>2014</v>
      </c>
      <c r="B143" s="57">
        <v>9</v>
      </c>
      <c r="C143" s="58">
        <v>727898</v>
      </c>
    </row>
    <row r="144" spans="1:3" x14ac:dyDescent="0.35">
      <c r="A144" s="57">
        <v>2014</v>
      </c>
      <c r="B144" s="57">
        <v>10</v>
      </c>
      <c r="C144" s="58">
        <v>757294</v>
      </c>
    </row>
    <row r="145" spans="1:3" x14ac:dyDescent="0.35">
      <c r="A145" s="57">
        <v>2014</v>
      </c>
      <c r="B145" s="57">
        <v>11</v>
      </c>
      <c r="C145" s="58">
        <v>713691</v>
      </c>
    </row>
    <row r="146" spans="1:3" x14ac:dyDescent="0.35">
      <c r="A146" s="57">
        <v>2014</v>
      </c>
      <c r="B146" s="57">
        <v>12</v>
      </c>
      <c r="C146" s="58">
        <v>737455</v>
      </c>
    </row>
    <row r="147" spans="1:3" x14ac:dyDescent="0.35">
      <c r="A147" s="57">
        <v>2015</v>
      </c>
      <c r="B147" s="57">
        <v>1</v>
      </c>
      <c r="C147" s="58">
        <v>704627</v>
      </c>
    </row>
    <row r="148" spans="1:3" x14ac:dyDescent="0.35">
      <c r="A148" s="57">
        <v>2015</v>
      </c>
      <c r="B148" s="57">
        <v>2</v>
      </c>
      <c r="C148" s="58">
        <v>632620</v>
      </c>
    </row>
    <row r="149" spans="1:3" x14ac:dyDescent="0.35">
      <c r="A149" s="57">
        <v>2015</v>
      </c>
      <c r="B149" s="57">
        <v>3</v>
      </c>
      <c r="C149" s="58">
        <v>756818</v>
      </c>
    </row>
    <row r="150" spans="1:3" x14ac:dyDescent="0.35">
      <c r="A150" s="57">
        <v>2015</v>
      </c>
      <c r="B150" s="57">
        <v>4</v>
      </c>
      <c r="C150" s="58">
        <v>740629</v>
      </c>
    </row>
    <row r="151" spans="1:3" x14ac:dyDescent="0.35">
      <c r="A151" s="57">
        <v>2015</v>
      </c>
      <c r="B151" s="57">
        <v>5</v>
      </c>
      <c r="C151" s="58">
        <v>761713</v>
      </c>
    </row>
    <row r="152" spans="1:3" x14ac:dyDescent="0.35">
      <c r="A152" s="57">
        <v>2015</v>
      </c>
      <c r="B152" s="57">
        <v>6</v>
      </c>
      <c r="C152" s="58">
        <v>771398</v>
      </c>
    </row>
    <row r="153" spans="1:3" x14ac:dyDescent="0.35">
      <c r="A153" s="57">
        <v>2015</v>
      </c>
      <c r="B153" s="57">
        <v>7</v>
      </c>
      <c r="C153" s="58">
        <v>811289</v>
      </c>
    </row>
    <row r="154" spans="1:3" x14ac:dyDescent="0.35">
      <c r="A154" s="57">
        <v>2015</v>
      </c>
      <c r="B154" s="57">
        <v>8</v>
      </c>
      <c r="C154" s="58">
        <v>799989</v>
      </c>
    </row>
    <row r="155" spans="1:3" x14ac:dyDescent="0.35">
      <c r="A155" s="57">
        <v>2015</v>
      </c>
      <c r="B155" s="57">
        <v>9</v>
      </c>
      <c r="C155" s="58">
        <v>720759</v>
      </c>
    </row>
    <row r="156" spans="1:3" x14ac:dyDescent="0.35">
      <c r="A156" s="57">
        <v>2015</v>
      </c>
      <c r="B156" s="57">
        <v>10</v>
      </c>
      <c r="C156" s="58">
        <v>751372</v>
      </c>
    </row>
    <row r="157" spans="1:3" x14ac:dyDescent="0.35">
      <c r="A157" s="57">
        <v>2015</v>
      </c>
      <c r="B157" s="57">
        <v>11</v>
      </c>
      <c r="C157" s="58">
        <v>714668</v>
      </c>
    </row>
    <row r="158" spans="1:3" x14ac:dyDescent="0.35">
      <c r="A158" s="57">
        <v>2015</v>
      </c>
      <c r="B158" s="57">
        <v>12</v>
      </c>
      <c r="C158" s="58">
        <v>730730</v>
      </c>
    </row>
    <row r="159" spans="1:3" x14ac:dyDescent="0.35">
      <c r="A159" s="57">
        <v>2016</v>
      </c>
      <c r="B159" s="57">
        <v>1</v>
      </c>
      <c r="C159" s="58">
        <v>707237</v>
      </c>
    </row>
    <row r="160" spans="1:3" x14ac:dyDescent="0.35">
      <c r="A160" s="57">
        <v>2016</v>
      </c>
      <c r="B160" s="57">
        <v>2</v>
      </c>
      <c r="C160" s="58">
        <v>678081</v>
      </c>
    </row>
    <row r="161" spans="1:3" x14ac:dyDescent="0.35">
      <c r="A161" s="57">
        <v>2016</v>
      </c>
      <c r="B161" s="57">
        <v>3</v>
      </c>
      <c r="C161" s="58">
        <v>771996</v>
      </c>
    </row>
    <row r="162" spans="1:3" x14ac:dyDescent="0.35">
      <c r="A162" s="57">
        <v>2016</v>
      </c>
      <c r="B162" s="57">
        <v>4</v>
      </c>
      <c r="C162" s="58">
        <v>746635</v>
      </c>
    </row>
    <row r="163" spans="1:3" x14ac:dyDescent="0.35">
      <c r="A163" s="57">
        <v>2016</v>
      </c>
      <c r="B163" s="57">
        <v>5</v>
      </c>
      <c r="C163" s="58">
        <v>775065</v>
      </c>
    </row>
    <row r="164" spans="1:3" x14ac:dyDescent="0.35">
      <c r="A164" s="57">
        <v>2016</v>
      </c>
      <c r="B164" s="57">
        <v>6</v>
      </c>
      <c r="C164" s="58">
        <v>788704</v>
      </c>
    </row>
    <row r="165" spans="1:3" x14ac:dyDescent="0.35">
      <c r="A165" s="57">
        <v>2016</v>
      </c>
      <c r="B165" s="57">
        <v>7</v>
      </c>
      <c r="C165" s="58">
        <v>809770</v>
      </c>
    </row>
    <row r="166" spans="1:3" x14ac:dyDescent="0.35">
      <c r="A166" s="57">
        <v>2016</v>
      </c>
      <c r="B166" s="57">
        <v>8</v>
      </c>
      <c r="C166" s="58">
        <v>806894</v>
      </c>
    </row>
    <row r="167" spans="1:3" x14ac:dyDescent="0.35">
      <c r="A167" s="57">
        <v>2016</v>
      </c>
      <c r="B167" s="57">
        <v>9</v>
      </c>
      <c r="C167" s="58">
        <v>735933</v>
      </c>
    </row>
    <row r="168" spans="1:3" x14ac:dyDescent="0.35">
      <c r="A168" s="57">
        <v>2016</v>
      </c>
      <c r="B168" s="57">
        <v>10</v>
      </c>
      <c r="C168" s="58">
        <v>751607</v>
      </c>
    </row>
    <row r="169" spans="1:3" x14ac:dyDescent="0.35">
      <c r="A169" s="57">
        <v>2016</v>
      </c>
      <c r="B169" s="57">
        <v>11</v>
      </c>
      <c r="C169" s="58">
        <v>719350</v>
      </c>
    </row>
    <row r="170" spans="1:3" x14ac:dyDescent="0.35">
      <c r="A170" s="57">
        <v>2016</v>
      </c>
      <c r="B170" s="57">
        <v>12</v>
      </c>
      <c r="C170" s="58">
        <v>734434</v>
      </c>
    </row>
    <row r="171" spans="1:3" x14ac:dyDescent="0.35">
      <c r="A171" s="57">
        <v>2017</v>
      </c>
      <c r="B171" s="57">
        <v>1</v>
      </c>
      <c r="C171" s="58">
        <v>716411</v>
      </c>
    </row>
    <row r="172" spans="1:3" x14ac:dyDescent="0.35">
      <c r="A172" s="57">
        <v>2017</v>
      </c>
      <c r="B172" s="57">
        <v>2</v>
      </c>
      <c r="C172" s="58">
        <v>655855</v>
      </c>
    </row>
    <row r="173" spans="1:3" x14ac:dyDescent="0.35">
      <c r="A173" s="57">
        <v>2017</v>
      </c>
      <c r="B173" s="57">
        <v>3</v>
      </c>
      <c r="C173" s="58">
        <v>770634</v>
      </c>
    </row>
    <row r="174" spans="1:3" x14ac:dyDescent="0.35">
      <c r="A174" s="57">
        <v>2017</v>
      </c>
      <c r="B174" s="57">
        <v>4</v>
      </c>
      <c r="C174" s="58">
        <v>745517</v>
      </c>
    </row>
    <row r="175" spans="1:3" x14ac:dyDescent="0.35">
      <c r="A175" s="57">
        <v>2017</v>
      </c>
      <c r="B175" s="57">
        <v>5</v>
      </c>
      <c r="C175" s="58">
        <v>779642</v>
      </c>
    </row>
    <row r="176" spans="1:3" x14ac:dyDescent="0.35">
      <c r="A176" s="57">
        <v>2017</v>
      </c>
      <c r="B176" s="57">
        <v>6</v>
      </c>
      <c r="C176" s="58">
        <v>795324</v>
      </c>
    </row>
    <row r="177" spans="1:3" x14ac:dyDescent="0.35">
      <c r="A177" s="57">
        <v>2017</v>
      </c>
      <c r="B177" s="57">
        <v>7</v>
      </c>
      <c r="C177" s="58">
        <v>820949</v>
      </c>
    </row>
    <row r="178" spans="1:3" x14ac:dyDescent="0.35">
      <c r="A178" s="57">
        <v>2017</v>
      </c>
      <c r="B178" s="57">
        <v>8</v>
      </c>
      <c r="C178" s="58">
        <v>810895</v>
      </c>
    </row>
    <row r="179" spans="1:3" x14ac:dyDescent="0.35">
      <c r="A179" s="57">
        <v>2017</v>
      </c>
      <c r="B179" s="57">
        <v>9</v>
      </c>
      <c r="C179" s="58">
        <v>712042</v>
      </c>
    </row>
    <row r="180" spans="1:3" x14ac:dyDescent="0.35">
      <c r="A180" s="57">
        <v>2017</v>
      </c>
      <c r="B180" s="57">
        <v>10</v>
      </c>
      <c r="C180" s="58">
        <v>756360</v>
      </c>
    </row>
    <row r="181" spans="1:3" x14ac:dyDescent="0.35">
      <c r="A181" s="57">
        <v>2017</v>
      </c>
      <c r="B181" s="57">
        <v>11</v>
      </c>
      <c r="C181" s="58">
        <v>719555</v>
      </c>
    </row>
    <row r="182" spans="1:3" x14ac:dyDescent="0.35">
      <c r="A182" s="57">
        <v>2017</v>
      </c>
      <c r="B182" s="57">
        <v>12</v>
      </c>
      <c r="C182" s="58">
        <v>738657</v>
      </c>
    </row>
    <row r="183" spans="1:3" x14ac:dyDescent="0.35">
      <c r="A183" s="57">
        <v>2018</v>
      </c>
      <c r="B183" s="57">
        <v>1</v>
      </c>
      <c r="C183" s="58">
        <v>723111</v>
      </c>
    </row>
    <row r="184" spans="1:3" x14ac:dyDescent="0.35">
      <c r="A184" s="57">
        <v>2018</v>
      </c>
      <c r="B184" s="57">
        <v>2</v>
      </c>
      <c r="C184" s="58">
        <v>663958</v>
      </c>
    </row>
    <row r="185" spans="1:3" x14ac:dyDescent="0.35">
      <c r="A185" s="57">
        <v>2018</v>
      </c>
      <c r="B185" s="57">
        <v>3</v>
      </c>
      <c r="C185" s="58">
        <v>773066</v>
      </c>
    </row>
    <row r="186" spans="1:3" x14ac:dyDescent="0.35">
      <c r="A186" s="57">
        <v>2018</v>
      </c>
      <c r="B186" s="57">
        <v>4</v>
      </c>
      <c r="C186" s="58">
        <v>767348</v>
      </c>
    </row>
    <row r="187" spans="1:3" x14ac:dyDescent="0.35">
      <c r="A187" s="57">
        <v>2018</v>
      </c>
      <c r="B187" s="57">
        <v>5</v>
      </c>
      <c r="C187" s="58">
        <v>797342</v>
      </c>
    </row>
    <row r="188" spans="1:3" x14ac:dyDescent="0.35">
      <c r="A188" s="57">
        <v>2018</v>
      </c>
      <c r="B188" s="57">
        <v>6</v>
      </c>
      <c r="C188" s="58">
        <v>809686</v>
      </c>
    </row>
    <row r="189" spans="1:3" x14ac:dyDescent="0.35">
      <c r="A189" s="57">
        <v>2018</v>
      </c>
      <c r="B189" s="57">
        <v>7</v>
      </c>
      <c r="C189" s="58">
        <v>841499</v>
      </c>
    </row>
    <row r="190" spans="1:3" x14ac:dyDescent="0.35">
      <c r="A190" s="57">
        <v>2018</v>
      </c>
      <c r="B190" s="57">
        <v>8</v>
      </c>
      <c r="C190" s="58">
        <v>833431</v>
      </c>
    </row>
    <row r="191" spans="1:3" x14ac:dyDescent="0.35">
      <c r="A191" s="57">
        <v>2018</v>
      </c>
      <c r="B191" s="57">
        <v>9</v>
      </c>
      <c r="C191" s="58">
        <v>751454</v>
      </c>
    </row>
    <row r="192" spans="1:3" x14ac:dyDescent="0.35">
      <c r="A192" s="57">
        <v>2018</v>
      </c>
      <c r="B192" s="57">
        <v>10</v>
      </c>
      <c r="C192" s="58">
        <v>789191</v>
      </c>
    </row>
    <row r="193" spans="1:3" x14ac:dyDescent="0.35">
      <c r="A193" s="57">
        <v>2018</v>
      </c>
      <c r="B193" s="57">
        <v>11</v>
      </c>
      <c r="C193" s="58">
        <v>742649</v>
      </c>
    </row>
    <row r="194" spans="1:3" x14ac:dyDescent="0.35">
      <c r="A194" s="57">
        <v>2018</v>
      </c>
      <c r="B194" s="57">
        <v>12</v>
      </c>
      <c r="C194" s="58">
        <v>764065</v>
      </c>
    </row>
    <row r="195" spans="1:3" x14ac:dyDescent="0.35">
      <c r="A195" s="57">
        <v>2019</v>
      </c>
      <c r="B195" s="57">
        <v>1</v>
      </c>
      <c r="C195" s="58">
        <v>739803</v>
      </c>
    </row>
    <row r="196" spans="1:3" x14ac:dyDescent="0.35">
      <c r="A196" s="57">
        <v>2019</v>
      </c>
      <c r="B196" s="57">
        <v>2</v>
      </c>
      <c r="C196" s="58">
        <v>673087</v>
      </c>
    </row>
    <row r="197" spans="1:3" x14ac:dyDescent="0.35">
      <c r="A197" s="57">
        <v>2019</v>
      </c>
      <c r="B197" s="57">
        <v>3</v>
      </c>
      <c r="C197" s="58">
        <v>806233</v>
      </c>
    </row>
    <row r="198" spans="1:3" x14ac:dyDescent="0.35">
      <c r="A198" s="57">
        <v>2019</v>
      </c>
      <c r="B198" s="57">
        <v>4</v>
      </c>
      <c r="C198" s="58">
        <v>781801</v>
      </c>
    </row>
    <row r="199" spans="1:3" x14ac:dyDescent="0.35">
      <c r="A199" s="57">
        <v>2019</v>
      </c>
      <c r="B199" s="57">
        <v>5</v>
      </c>
      <c r="C199" s="58">
        <v>815270</v>
      </c>
    </row>
    <row r="200" spans="1:3" x14ac:dyDescent="0.35">
      <c r="A200" s="57">
        <v>2019</v>
      </c>
      <c r="B200" s="57">
        <v>6</v>
      </c>
      <c r="C200" s="58">
        <v>820663</v>
      </c>
    </row>
    <row r="201" spans="1:3" x14ac:dyDescent="0.35">
      <c r="A201" s="57">
        <v>2019</v>
      </c>
      <c r="B201" s="57">
        <v>7</v>
      </c>
      <c r="C201" s="58">
        <v>851326</v>
      </c>
    </row>
    <row r="202" spans="1:3" x14ac:dyDescent="0.35">
      <c r="A202" s="57">
        <v>2019</v>
      </c>
      <c r="B202" s="57">
        <v>8</v>
      </c>
      <c r="C202" s="58">
        <v>848650</v>
      </c>
    </row>
    <row r="203" spans="1:3" x14ac:dyDescent="0.35">
      <c r="A203" s="57">
        <v>2019</v>
      </c>
      <c r="B203" s="57">
        <v>9</v>
      </c>
      <c r="C203" s="58">
        <v>769351</v>
      </c>
    </row>
    <row r="204" spans="1:3" x14ac:dyDescent="0.35">
      <c r="A204" s="57">
        <v>2019</v>
      </c>
      <c r="B204" s="57">
        <v>10</v>
      </c>
      <c r="C204" s="58">
        <v>805988</v>
      </c>
    </row>
    <row r="205" spans="1:3" x14ac:dyDescent="0.35">
      <c r="A205" s="57">
        <v>2019</v>
      </c>
      <c r="B205" s="57">
        <v>11</v>
      </c>
      <c r="C205" s="58">
        <v>758402</v>
      </c>
    </row>
    <row r="206" spans="1:3" x14ac:dyDescent="0.35">
      <c r="A206" s="57">
        <v>2019</v>
      </c>
      <c r="B206" s="57">
        <v>12</v>
      </c>
      <c r="C206" s="58">
        <v>793144</v>
      </c>
    </row>
    <row r="207" spans="1:3" x14ac:dyDescent="0.35">
      <c r="A207" s="57">
        <v>2020</v>
      </c>
      <c r="B207" s="57">
        <v>1</v>
      </c>
      <c r="C207" s="58">
        <v>770528</v>
      </c>
    </row>
    <row r="208" spans="1:3" x14ac:dyDescent="0.35">
      <c r="A208" s="57">
        <v>2020</v>
      </c>
      <c r="B208" s="57">
        <v>2</v>
      </c>
      <c r="C208" s="58">
        <v>724758</v>
      </c>
    </row>
    <row r="209" spans="1:3" x14ac:dyDescent="0.35">
      <c r="A209" s="57">
        <v>2020</v>
      </c>
      <c r="B209" s="57">
        <v>3</v>
      </c>
      <c r="C209" s="58">
        <v>667244</v>
      </c>
    </row>
    <row r="210" spans="1:3" x14ac:dyDescent="0.35">
      <c r="A210" s="57">
        <v>2020</v>
      </c>
      <c r="B210" s="57">
        <v>4</v>
      </c>
      <c r="C210" s="58">
        <v>222280</v>
      </c>
    </row>
    <row r="211" spans="1:3" x14ac:dyDescent="0.35">
      <c r="A211" s="57">
        <v>2020</v>
      </c>
      <c r="B211" s="57">
        <v>5</v>
      </c>
      <c r="C211" s="58">
        <v>257446</v>
      </c>
    </row>
    <row r="212" spans="1:3" x14ac:dyDescent="0.35">
      <c r="A212" s="57">
        <v>2020</v>
      </c>
      <c r="B212" s="57">
        <v>6</v>
      </c>
      <c r="C212" s="58">
        <v>280256</v>
      </c>
    </row>
    <row r="213" spans="1:3" x14ac:dyDescent="0.35">
      <c r="A213" s="57">
        <v>2020</v>
      </c>
      <c r="B213" s="57">
        <v>7</v>
      </c>
      <c r="C213" s="58">
        <v>427918</v>
      </c>
    </row>
    <row r="214" spans="1:3" x14ac:dyDescent="0.35">
      <c r="A214" s="57">
        <v>2020</v>
      </c>
      <c r="B214" s="57">
        <v>8</v>
      </c>
      <c r="C214" s="58">
        <v>459910</v>
      </c>
    </row>
    <row r="215" spans="1:3" x14ac:dyDescent="0.35">
      <c r="A215" s="57">
        <v>2020</v>
      </c>
      <c r="B215" s="57">
        <v>9</v>
      </c>
      <c r="C215" s="58">
        <v>397791</v>
      </c>
    </row>
    <row r="216" spans="1:3" x14ac:dyDescent="0.35">
      <c r="A216" s="57">
        <v>2020</v>
      </c>
      <c r="B216" s="57">
        <v>10</v>
      </c>
      <c r="C216" s="58">
        <v>433913</v>
      </c>
    </row>
    <row r="217" spans="1:3" x14ac:dyDescent="0.35">
      <c r="A217" s="57">
        <v>2020</v>
      </c>
      <c r="B217" s="57">
        <v>11</v>
      </c>
      <c r="C217" s="58">
        <v>450701</v>
      </c>
    </row>
    <row r="218" spans="1:3" x14ac:dyDescent="0.35">
      <c r="A218" s="57">
        <v>2020</v>
      </c>
      <c r="B218" s="57">
        <v>12</v>
      </c>
      <c r="C218" s="58">
        <v>467620</v>
      </c>
    </row>
    <row r="219" spans="1:3" x14ac:dyDescent="0.35">
      <c r="A219" s="57">
        <v>2021</v>
      </c>
      <c r="B219" s="57">
        <v>1</v>
      </c>
      <c r="C219" s="58">
        <v>449262</v>
      </c>
    </row>
    <row r="220" spans="1:3" x14ac:dyDescent="0.35">
      <c r="A220" s="57">
        <v>2021</v>
      </c>
      <c r="B220" s="57">
        <v>2</v>
      </c>
      <c r="C220" s="58">
        <v>396590</v>
      </c>
    </row>
    <row r="221" spans="1:3" x14ac:dyDescent="0.35">
      <c r="A221" s="57">
        <v>2021</v>
      </c>
      <c r="B221" s="57">
        <v>3</v>
      </c>
      <c r="C221" s="58">
        <v>541632</v>
      </c>
    </row>
    <row r="222" spans="1:3" x14ac:dyDescent="0.35">
      <c r="A222" s="57">
        <v>2021</v>
      </c>
      <c r="B222" s="57">
        <v>4</v>
      </c>
      <c r="C222" s="58">
        <v>555249</v>
      </c>
    </row>
    <row r="223" spans="1:3" x14ac:dyDescent="0.35">
      <c r="A223" s="57">
        <v>2021</v>
      </c>
      <c r="B223" s="57">
        <v>5</v>
      </c>
      <c r="C223" s="58">
        <v>610401</v>
      </c>
    </row>
    <row r="224" spans="1:3" x14ac:dyDescent="0.35">
      <c r="A224" s="57">
        <v>2021</v>
      </c>
      <c r="B224" s="57">
        <v>6</v>
      </c>
      <c r="C224" s="58">
        <v>666566</v>
      </c>
    </row>
    <row r="225" spans="1:3" x14ac:dyDescent="0.35">
      <c r="A225" s="57">
        <v>2021</v>
      </c>
      <c r="B225" s="57">
        <v>7</v>
      </c>
      <c r="C225" s="58">
        <v>717100</v>
      </c>
    </row>
    <row r="226" spans="1:3" x14ac:dyDescent="0.35">
      <c r="A226" s="57">
        <v>2021</v>
      </c>
      <c r="B226" s="57">
        <v>8</v>
      </c>
      <c r="C226" s="58">
        <v>712664</v>
      </c>
    </row>
    <row r="227" spans="1:3" x14ac:dyDescent="0.35">
      <c r="A227" s="57">
        <v>2021</v>
      </c>
      <c r="B227" s="57">
        <v>9</v>
      </c>
      <c r="C227" s="58">
        <v>654042</v>
      </c>
    </row>
    <row r="228" spans="1:3" x14ac:dyDescent="0.35">
      <c r="A228" s="57">
        <v>2021</v>
      </c>
      <c r="B228" s="57">
        <v>10</v>
      </c>
      <c r="C228" s="58">
        <v>677379</v>
      </c>
    </row>
    <row r="229" spans="1:3" x14ac:dyDescent="0.35">
      <c r="A229" s="57">
        <v>2021</v>
      </c>
      <c r="B229" s="57">
        <v>11</v>
      </c>
      <c r="C229" s="58">
        <v>668512</v>
      </c>
    </row>
    <row r="230" spans="1:3" x14ac:dyDescent="0.35">
      <c r="A230" s="57">
        <v>2021</v>
      </c>
      <c r="B230" s="57">
        <v>12</v>
      </c>
      <c r="C230" s="58">
        <v>665686</v>
      </c>
    </row>
    <row r="231" spans="1:3" x14ac:dyDescent="0.35">
      <c r="A231" s="57">
        <v>2022</v>
      </c>
      <c r="B231" s="57">
        <v>1</v>
      </c>
      <c r="C231" s="58">
        <v>628054</v>
      </c>
    </row>
    <row r="232" spans="1:3" x14ac:dyDescent="0.35">
      <c r="A232" s="57">
        <v>2022</v>
      </c>
      <c r="B232" s="57">
        <v>2</v>
      </c>
      <c r="C232" s="58">
        <v>586629</v>
      </c>
    </row>
    <row r="233" spans="1:3" x14ac:dyDescent="0.35">
      <c r="A233" s="57">
        <v>2022</v>
      </c>
      <c r="B233" s="57">
        <v>3</v>
      </c>
      <c r="C233" s="58">
        <v>691979</v>
      </c>
    </row>
    <row r="234" spans="1:3" x14ac:dyDescent="0.35">
      <c r="A234" s="57">
        <v>2022</v>
      </c>
      <c r="B234" s="57">
        <v>4</v>
      </c>
      <c r="C234" s="58">
        <v>679597</v>
      </c>
    </row>
    <row r="235" spans="1:3" x14ac:dyDescent="0.35">
      <c r="A235" s="57">
        <v>2022</v>
      </c>
      <c r="B235" s="57">
        <v>5</v>
      </c>
      <c r="C235" s="58">
        <v>709698</v>
      </c>
    </row>
    <row r="236" spans="1:3" x14ac:dyDescent="0.35">
      <c r="A236" s="57">
        <v>2022</v>
      </c>
      <c r="B236" s="57">
        <v>6</v>
      </c>
      <c r="C236" s="58">
        <v>708118</v>
      </c>
    </row>
    <row r="237" spans="1:3" x14ac:dyDescent="0.35">
      <c r="A237" s="57">
        <v>2022</v>
      </c>
      <c r="B237" s="57">
        <v>7</v>
      </c>
      <c r="C237" s="58">
        <v>739118</v>
      </c>
    </row>
    <row r="238" spans="1:3" x14ac:dyDescent="0.35">
      <c r="A238" s="57">
        <v>2022</v>
      </c>
      <c r="B238" s="57">
        <v>8</v>
      </c>
      <c r="C238" s="58">
        <v>726120</v>
      </c>
    </row>
    <row r="239" spans="1:3" x14ac:dyDescent="0.35">
      <c r="A239" s="57">
        <v>2022</v>
      </c>
      <c r="B239" s="57">
        <v>9</v>
      </c>
      <c r="C239" s="58">
        <v>679388</v>
      </c>
    </row>
    <row r="240" spans="1:3" x14ac:dyDescent="0.35">
      <c r="A240" s="57">
        <v>2022</v>
      </c>
      <c r="B240" s="57">
        <v>10</v>
      </c>
      <c r="C240" s="58">
        <v>697047</v>
      </c>
    </row>
    <row r="241" spans="1:3" x14ac:dyDescent="0.35">
      <c r="A241" s="57">
        <v>2022</v>
      </c>
      <c r="B241" s="57">
        <v>11</v>
      </c>
      <c r="C241" s="58">
        <v>664820</v>
      </c>
    </row>
    <row r="242" spans="1:3" x14ac:dyDescent="0.35">
      <c r="A242" s="57">
        <v>2022</v>
      </c>
      <c r="B242" s="57">
        <v>12</v>
      </c>
      <c r="C242" s="58">
        <v>663948</v>
      </c>
    </row>
    <row r="243" spans="1:3" x14ac:dyDescent="0.35">
      <c r="A243" s="57">
        <v>2023</v>
      </c>
      <c r="B243" s="57">
        <v>1</v>
      </c>
      <c r="C243" s="58">
        <v>672803</v>
      </c>
    </row>
    <row r="244" spans="1:3" x14ac:dyDescent="0.35">
      <c r="A244" s="57">
        <v>2023</v>
      </c>
      <c r="B244" s="57">
        <v>2</v>
      </c>
      <c r="C244" s="58">
        <v>628345</v>
      </c>
    </row>
    <row r="245" spans="1:3" x14ac:dyDescent="0.35">
      <c r="A245" s="57">
        <v>2023</v>
      </c>
      <c r="B245" s="57">
        <v>3</v>
      </c>
      <c r="C245" s="58">
        <v>726912</v>
      </c>
    </row>
    <row r="246" spans="1:3" x14ac:dyDescent="0.35">
      <c r="A246" s="57">
        <v>2023</v>
      </c>
      <c r="B246" s="57">
        <v>4</v>
      </c>
      <c r="C246" s="58">
        <v>706238</v>
      </c>
    </row>
    <row r="247" spans="1:3" x14ac:dyDescent="0.35">
      <c r="A247" s="57">
        <v>2023</v>
      </c>
      <c r="B247" s="57">
        <v>5</v>
      </c>
      <c r="C247" s="58">
        <v>739255</v>
      </c>
    </row>
    <row r="248" spans="1:3" x14ac:dyDescent="0.35">
      <c r="A248" s="57">
        <v>2023</v>
      </c>
      <c r="B248" s="57">
        <v>6</v>
      </c>
      <c r="C248" s="58">
        <v>736572</v>
      </c>
    </row>
    <row r="249" spans="1:3" x14ac:dyDescent="0.35">
      <c r="A249" s="57">
        <v>2023</v>
      </c>
      <c r="B249" s="57">
        <v>7</v>
      </c>
      <c r="C249" s="58">
        <v>764677</v>
      </c>
    </row>
    <row r="250" spans="1:3" x14ac:dyDescent="0.35">
      <c r="A250" s="57">
        <v>2023</v>
      </c>
      <c r="B250" s="57">
        <v>8</v>
      </c>
      <c r="C250" s="58">
        <v>768619</v>
      </c>
    </row>
    <row r="251" spans="1:3" x14ac:dyDescent="0.35">
      <c r="A251" s="57">
        <v>2023</v>
      </c>
      <c r="B251" s="57">
        <v>9</v>
      </c>
      <c r="C251" s="58">
        <v>713549</v>
      </c>
    </row>
  </sheetData>
  <conditionalFormatting sqref="C3:C251">
    <cfRule type="expression" priority="1" stopIfTrue="1">
      <formula>$C3&lt;AVERAGE($C$3:$C$251)</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3" id="{1C604829-C9CB-4EFE-A761-C40D2DFF5204}">
            <x14:iconSet iconSet="3Arrows" custom="1">
              <x14:cfvo type="percent">
                <xm:f>0</xm:f>
              </x14:cfvo>
              <x14:cfvo type="num">
                <xm:f>0</xm:f>
              </x14:cfvo>
              <x14:cfvo type="num">
                <xm:f>"Average($C$3:$C$251)"</xm:f>
              </x14:cfvo>
              <x14:cfIcon iconSet="NoIcons" iconId="0"/>
              <x14:cfIcon iconSet="NoIcons" iconId="0"/>
              <x14:cfIcon iconSet="3Arrows" iconId="2"/>
            </x14:iconSet>
          </x14:cfRule>
          <xm:sqref>A3:A251</xm:sqref>
        </x14:conditionalFormatting>
        <x14:conditionalFormatting xmlns:xm="http://schemas.microsoft.com/office/excel/2006/main">
          <x14:cfRule type="iconSet" priority="2" id="{A1451F02-C549-477C-AC45-29602890EF3A}">
            <x14:iconSet iconSet="3Arrows" custom="1">
              <x14:cfvo type="percent">
                <xm:f>0</xm:f>
              </x14:cfvo>
              <x14:cfvo type="percent">
                <xm:f>33</xm:f>
              </x14:cfvo>
              <x14:cfvo type="percent">
                <xm:f>50</xm:f>
              </x14:cfvo>
              <x14:cfIcon iconSet="3Flags" iconId="0"/>
              <x14:cfIcon iconSet="3Flags" iconId="1"/>
              <x14:cfIcon iconSet="3Flags" iconId="2"/>
            </x14:iconSet>
          </x14:cfRule>
          <xm:sqref>C3:C251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AE8F0-FCA3-498B-BA25-04633AAAB124}">
  <sheetPr>
    <tabColor rgb="FF0070C0"/>
  </sheetPr>
  <dimension ref="A1"/>
  <sheetViews>
    <sheetView showGridLines="0" tabSelected="1" zoomScale="85" zoomScaleNormal="85" workbookViewId="0">
      <selection activeCell="W13" sqref="W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1BAF4-C864-4155-A738-46BE66A8FCA7}">
  <sheetPr>
    <tabColor rgb="FFD60093"/>
  </sheetPr>
  <dimension ref="A3:M7"/>
  <sheetViews>
    <sheetView topLeftCell="A4" zoomScaleNormal="100" workbookViewId="0">
      <selection activeCell="V26" sqref="V26"/>
    </sheetView>
  </sheetViews>
  <sheetFormatPr defaultRowHeight="14.5" x14ac:dyDescent="0.35"/>
  <cols>
    <col min="1" max="1" width="12.36328125" bestFit="1" customWidth="1"/>
    <col min="2" max="2" width="12.26953125" bestFit="1" customWidth="1"/>
    <col min="5" max="5" width="10.08984375" customWidth="1"/>
    <col min="10" max="10" width="17.6328125" bestFit="1" customWidth="1"/>
    <col min="11" max="11" width="9.81640625" bestFit="1" customWidth="1"/>
  </cols>
  <sheetData>
    <row r="3" spans="1:13" x14ac:dyDescent="0.35">
      <c r="A3" s="12" t="s">
        <v>44</v>
      </c>
      <c r="B3" t="s">
        <v>156</v>
      </c>
    </row>
    <row r="4" spans="1:13" x14ac:dyDescent="0.35">
      <c r="A4" s="13" t="s">
        <v>155</v>
      </c>
      <c r="B4" s="65">
        <v>744815.1587301587</v>
      </c>
    </row>
    <row r="5" spans="1:13" x14ac:dyDescent="0.35">
      <c r="A5" s="13" t="s">
        <v>159</v>
      </c>
      <c r="B5" s="65">
        <v>775337.46031746035</v>
      </c>
    </row>
    <row r="6" spans="1:13" x14ac:dyDescent="0.35">
      <c r="A6" s="13" t="s">
        <v>160</v>
      </c>
      <c r="B6" s="65">
        <v>802661.19047619053</v>
      </c>
    </row>
    <row r="7" spans="1:13" x14ac:dyDescent="0.35">
      <c r="A7" s="13" t="s">
        <v>161</v>
      </c>
      <c r="B7" s="65">
        <v>762716.06666666665</v>
      </c>
      <c r="M7"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4653D-57A8-46AE-9C73-45BDADDB99FD}">
  <sheetPr>
    <tabColor rgb="FFD60093"/>
  </sheetPr>
  <dimension ref="A3:G25"/>
  <sheetViews>
    <sheetView zoomScaleNormal="100" workbookViewId="0">
      <selection activeCell="A11" sqref="A11"/>
    </sheetView>
  </sheetViews>
  <sheetFormatPr defaultRowHeight="14.5" x14ac:dyDescent="0.35"/>
  <cols>
    <col min="1" max="1" width="12.36328125" bestFit="1" customWidth="1"/>
    <col min="2" max="2" width="17.6328125" bestFit="1" customWidth="1"/>
    <col min="3" max="3" width="19.26953125" bestFit="1" customWidth="1"/>
    <col min="4" max="4" width="14.1796875" bestFit="1" customWidth="1"/>
    <col min="7" max="7" width="11.81640625" bestFit="1" customWidth="1"/>
  </cols>
  <sheetData>
    <row r="3" spans="1:7" x14ac:dyDescent="0.35">
      <c r="A3" s="12" t="s">
        <v>44</v>
      </c>
      <c r="B3" t="s">
        <v>123</v>
      </c>
      <c r="C3" t="s">
        <v>116</v>
      </c>
      <c r="D3" t="s">
        <v>122</v>
      </c>
    </row>
    <row r="4" spans="1:7" x14ac:dyDescent="0.35">
      <c r="A4" s="13" t="s">
        <v>126</v>
      </c>
      <c r="B4" s="65">
        <v>13101718.25</v>
      </c>
      <c r="C4" s="65">
        <v>41061093.166666664</v>
      </c>
      <c r="D4" s="65">
        <v>54162811.5</v>
      </c>
    </row>
    <row r="5" spans="1:7" x14ac:dyDescent="0.35">
      <c r="A5" s="13" t="s">
        <v>127</v>
      </c>
      <c r="B5" s="65">
        <v>15279595</v>
      </c>
      <c r="C5" s="65">
        <v>45234736</v>
      </c>
      <c r="D5" s="65">
        <v>60514331.166666664</v>
      </c>
    </row>
    <row r="6" spans="1:7" x14ac:dyDescent="0.35">
      <c r="A6" s="13" t="s">
        <v>128</v>
      </c>
      <c r="B6" s="65">
        <v>16815250.333333332</v>
      </c>
      <c r="C6" s="65">
        <v>47436303.666666664</v>
      </c>
      <c r="D6" s="65">
        <v>64251554.083333336</v>
      </c>
      <c r="F6" t="s">
        <v>118</v>
      </c>
      <c r="G6" s="62">
        <f>GETPIVOTDATA("Average of Dom_RPM",$A$3)</f>
        <v>49578034.1686747</v>
      </c>
    </row>
    <row r="7" spans="1:7" x14ac:dyDescent="0.35">
      <c r="A7" s="13" t="s">
        <v>129</v>
      </c>
      <c r="B7" s="65">
        <v>17930786.833333332</v>
      </c>
      <c r="C7" s="65">
        <v>47876603.833333336</v>
      </c>
      <c r="D7" s="65">
        <v>65807390.583333336</v>
      </c>
      <c r="F7" t="s">
        <v>119</v>
      </c>
      <c r="G7" s="62">
        <f>GETPIVOTDATA("Average of Int_RPM",$A$3)</f>
        <v>19181026.779116467</v>
      </c>
    </row>
    <row r="8" spans="1:7" x14ac:dyDescent="0.35">
      <c r="A8" s="13" t="s">
        <v>130</v>
      </c>
      <c r="B8" s="65">
        <v>19180986</v>
      </c>
      <c r="C8" s="65">
        <v>49360649.833333336</v>
      </c>
      <c r="D8" s="65">
        <v>68541635.75</v>
      </c>
      <c r="F8" t="s">
        <v>120</v>
      </c>
      <c r="G8" s="62">
        <f>GETPIVOTDATA("Average of RPM",$A$3)</f>
        <v>68759060.963855416</v>
      </c>
    </row>
    <row r="9" spans="1:7" x14ac:dyDescent="0.35">
      <c r="A9" s="13" t="s">
        <v>131</v>
      </c>
      <c r="B9" s="65">
        <v>19776218.916666668</v>
      </c>
      <c r="C9" s="65">
        <v>47353906</v>
      </c>
      <c r="D9" s="65">
        <v>67130124.666666672</v>
      </c>
    </row>
    <row r="10" spans="1:7" x14ac:dyDescent="0.35">
      <c r="A10" s="13" t="s">
        <v>132</v>
      </c>
      <c r="B10" s="65">
        <v>18695756.416666668</v>
      </c>
      <c r="C10" s="65">
        <v>44915174.75</v>
      </c>
      <c r="D10" s="65">
        <v>63610931.166666664</v>
      </c>
    </row>
    <row r="11" spans="1:7" x14ac:dyDescent="0.35">
      <c r="A11" s="13" t="s">
        <v>135</v>
      </c>
      <c r="B11" s="65">
        <v>19946209.833333332</v>
      </c>
      <c r="C11" s="65">
        <v>46071160.5</v>
      </c>
      <c r="D11" s="65">
        <v>66017370.333333336</v>
      </c>
    </row>
    <row r="12" spans="1:7" x14ac:dyDescent="0.35">
      <c r="A12" s="13" t="s">
        <v>136</v>
      </c>
      <c r="B12" s="65">
        <v>20434817.333333332</v>
      </c>
      <c r="C12" s="65">
        <v>46970582.666666664</v>
      </c>
      <c r="D12" s="65">
        <v>67405400.083333328</v>
      </c>
    </row>
    <row r="13" spans="1:7" x14ac:dyDescent="0.35">
      <c r="A13" s="13" t="s">
        <v>137</v>
      </c>
      <c r="B13" s="65">
        <v>20745440.5</v>
      </c>
      <c r="C13" s="65">
        <v>47390199.75</v>
      </c>
      <c r="D13" s="65">
        <v>68135640.333333328</v>
      </c>
    </row>
    <row r="14" spans="1:7" x14ac:dyDescent="0.35">
      <c r="A14" s="13" t="s">
        <v>138</v>
      </c>
      <c r="B14" s="65">
        <v>21407847.25</v>
      </c>
      <c r="C14" s="65">
        <v>48157372.75</v>
      </c>
      <c r="D14" s="65">
        <v>69565219.833333328</v>
      </c>
    </row>
    <row r="15" spans="1:7" x14ac:dyDescent="0.35">
      <c r="A15" s="13" t="s">
        <v>139</v>
      </c>
      <c r="B15" s="65">
        <v>21890909.333333332</v>
      </c>
      <c r="C15" s="65">
        <v>49611553.25</v>
      </c>
      <c r="D15" s="65">
        <v>71502462.75</v>
      </c>
    </row>
    <row r="16" spans="1:7" x14ac:dyDescent="0.35">
      <c r="A16" s="13" t="s">
        <v>140</v>
      </c>
      <c r="B16" s="65">
        <v>22364677.25</v>
      </c>
      <c r="C16" s="65">
        <v>52554826.833333336</v>
      </c>
      <c r="D16" s="65">
        <v>74919504.333333328</v>
      </c>
    </row>
    <row r="17" spans="1:4" x14ac:dyDescent="0.35">
      <c r="A17" s="13" t="s">
        <v>141</v>
      </c>
      <c r="B17" s="65">
        <v>22587348.333333332</v>
      </c>
      <c r="C17" s="65">
        <v>54998120.5</v>
      </c>
      <c r="D17" s="65">
        <v>77585468.75</v>
      </c>
    </row>
    <row r="18" spans="1:4" x14ac:dyDescent="0.35">
      <c r="A18" s="13" t="s">
        <v>142</v>
      </c>
      <c r="B18" s="65">
        <v>23266643.083333332</v>
      </c>
      <c r="C18" s="65">
        <v>56979153.5</v>
      </c>
      <c r="D18" s="65">
        <v>80245796.583333328</v>
      </c>
    </row>
    <row r="19" spans="1:4" x14ac:dyDescent="0.35">
      <c r="A19" s="13" t="s">
        <v>143</v>
      </c>
      <c r="B19" s="65">
        <v>24146234.666666668</v>
      </c>
      <c r="C19" s="65">
        <v>60068149.25</v>
      </c>
      <c r="D19" s="65">
        <v>84214383.916666672</v>
      </c>
    </row>
    <row r="20" spans="1:4" x14ac:dyDescent="0.35">
      <c r="A20" s="13" t="s">
        <v>144</v>
      </c>
      <c r="B20" s="65">
        <v>25170058.333333332</v>
      </c>
      <c r="C20" s="65">
        <v>62729819.666666664</v>
      </c>
      <c r="D20" s="65">
        <v>87899878.083333328</v>
      </c>
    </row>
    <row r="21" spans="1:4" x14ac:dyDescent="0.35">
      <c r="A21" s="13" t="s">
        <v>145</v>
      </c>
      <c r="B21" s="65">
        <v>6207710.916666667</v>
      </c>
      <c r="C21" s="65">
        <v>25426435.666666668</v>
      </c>
      <c r="D21" s="65">
        <v>31634146.75</v>
      </c>
    </row>
    <row r="22" spans="1:4" x14ac:dyDescent="0.35">
      <c r="A22" s="13" t="s">
        <v>146</v>
      </c>
      <c r="B22" s="65">
        <v>9665414.333333334</v>
      </c>
      <c r="C22" s="65">
        <v>47653240.916666664</v>
      </c>
      <c r="D22" s="65">
        <v>57318655.166666664</v>
      </c>
    </row>
    <row r="23" spans="1:4" x14ac:dyDescent="0.35">
      <c r="A23" s="13" t="s">
        <v>147</v>
      </c>
      <c r="B23" s="65">
        <v>20070412.5</v>
      </c>
      <c r="C23" s="65">
        <v>58923283.083333336</v>
      </c>
      <c r="D23" s="65">
        <v>78993695.5</v>
      </c>
    </row>
    <row r="24" spans="1:4" x14ac:dyDescent="0.35">
      <c r="A24" s="13" t="s">
        <v>148</v>
      </c>
      <c r="B24" s="65">
        <v>25763027</v>
      </c>
      <c r="C24" s="65">
        <v>63962457.888888888</v>
      </c>
      <c r="D24" s="65">
        <v>89725484.888888896</v>
      </c>
    </row>
    <row r="25" spans="1:4" x14ac:dyDescent="0.35">
      <c r="A25" s="13" t="s">
        <v>45</v>
      </c>
      <c r="B25" s="65">
        <v>19181026.779116467</v>
      </c>
      <c r="C25" s="65">
        <v>49578034.1686747</v>
      </c>
      <c r="D25" s="65">
        <v>68759060.963855416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8526A-3C61-4B34-A852-48615D4C4CCF}">
  <sheetPr>
    <tabColor rgb="FFD60093"/>
  </sheetPr>
  <dimension ref="A3:G11"/>
  <sheetViews>
    <sheetView workbookViewId="0">
      <selection activeCell="H15" sqref="H15"/>
    </sheetView>
  </sheetViews>
  <sheetFormatPr defaultRowHeight="14.5" x14ac:dyDescent="0.35"/>
  <cols>
    <col min="1" max="1" width="12.36328125" bestFit="1" customWidth="1"/>
    <col min="2" max="2" width="19.1796875" bestFit="1" customWidth="1"/>
    <col min="3" max="3" width="17.54296875" bestFit="1" customWidth="1"/>
    <col min="4" max="4" width="14.08984375" bestFit="1" customWidth="1"/>
    <col min="6" max="6" width="11.81640625" bestFit="1" customWidth="1"/>
    <col min="7" max="7" width="12.26953125" bestFit="1" customWidth="1"/>
    <col min="15" max="15" width="7.08984375" customWidth="1"/>
  </cols>
  <sheetData>
    <row r="3" spans="1:7" x14ac:dyDescent="0.35">
      <c r="A3" s="12" t="s">
        <v>44</v>
      </c>
      <c r="B3" t="s">
        <v>117</v>
      </c>
      <c r="C3" t="s">
        <v>121</v>
      </c>
    </row>
    <row r="4" spans="1:7" x14ac:dyDescent="0.35">
      <c r="A4" s="13" t="s">
        <v>162</v>
      </c>
      <c r="B4" s="65">
        <v>19489079</v>
      </c>
      <c r="C4" s="65">
        <v>1541419</v>
      </c>
    </row>
    <row r="5" spans="1:7" x14ac:dyDescent="0.35">
      <c r="A5" s="13" t="s">
        <v>163</v>
      </c>
      <c r="B5" s="65">
        <v>22120037</v>
      </c>
      <c r="C5" s="65">
        <v>1746343</v>
      </c>
      <c r="E5" t="s">
        <v>118</v>
      </c>
      <c r="F5">
        <f>GETPIVOTDATA("Average of Dom_ASM",$A$3)</f>
        <v>61318217.148594379</v>
      </c>
    </row>
    <row r="6" spans="1:7" x14ac:dyDescent="0.35">
      <c r="A6" s="13" t="s">
        <v>164</v>
      </c>
      <c r="B6" s="65">
        <v>44986888.571428575</v>
      </c>
      <c r="C6" s="65">
        <v>10404823.714285715</v>
      </c>
      <c r="E6" t="s">
        <v>119</v>
      </c>
      <c r="F6">
        <f>GETPIVOTDATA("Average of Int_ASM",$A$3)</f>
        <v>24139025.365461849</v>
      </c>
      <c r="G6" s="61"/>
    </row>
    <row r="7" spans="1:7" x14ac:dyDescent="0.35">
      <c r="A7" s="13" t="s">
        <v>149</v>
      </c>
      <c r="B7" s="65">
        <v>39252024.25</v>
      </c>
      <c r="C7" s="65">
        <v>8984638</v>
      </c>
      <c r="G7" s="61"/>
    </row>
    <row r="8" spans="1:7" x14ac:dyDescent="0.35">
      <c r="A8" s="13" t="s">
        <v>133</v>
      </c>
      <c r="B8" s="65">
        <v>57552086.18181818</v>
      </c>
      <c r="C8" s="65">
        <v>18759838.954545453</v>
      </c>
    </row>
    <row r="9" spans="1:7" x14ac:dyDescent="0.35">
      <c r="A9" s="13" t="s">
        <v>134</v>
      </c>
      <c r="B9" s="65">
        <v>60606026.345070422</v>
      </c>
      <c r="C9" s="65">
        <v>23940312.091549296</v>
      </c>
    </row>
    <row r="10" spans="1:7" x14ac:dyDescent="0.35">
      <c r="A10" s="13" t="s">
        <v>165</v>
      </c>
      <c r="B10" s="65">
        <v>67812625</v>
      </c>
      <c r="C10" s="65">
        <v>28976617.527777776</v>
      </c>
    </row>
    <row r="11" spans="1:7" x14ac:dyDescent="0.35">
      <c r="A11" s="13" t="s">
        <v>45</v>
      </c>
      <c r="B11" s="65">
        <v>61318217.148594379</v>
      </c>
      <c r="C11" s="65">
        <v>24139025.365461849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B60E-42A8-419A-AF1B-C256F44BC18F}">
  <sheetPr>
    <tabColor rgb="FFD60093"/>
  </sheetPr>
  <dimension ref="A3:B25"/>
  <sheetViews>
    <sheetView workbookViewId="0">
      <selection activeCell="A3" sqref="A3"/>
    </sheetView>
  </sheetViews>
  <sheetFormatPr defaultRowHeight="14.5" x14ac:dyDescent="0.35"/>
  <cols>
    <col min="1" max="1" width="12.36328125" bestFit="1" customWidth="1"/>
    <col min="2" max="2" width="11.81640625" bestFit="1" customWidth="1"/>
    <col min="3" max="3" width="10.81640625" bestFit="1" customWidth="1"/>
  </cols>
  <sheetData>
    <row r="3" spans="1:2" x14ac:dyDescent="0.35">
      <c r="A3" s="12" t="s">
        <v>44</v>
      </c>
      <c r="B3" t="s">
        <v>115</v>
      </c>
    </row>
    <row r="4" spans="1:2" x14ac:dyDescent="0.35">
      <c r="A4" s="13" t="s">
        <v>126</v>
      </c>
      <c r="B4" s="65">
        <v>644234973</v>
      </c>
    </row>
    <row r="5" spans="1:2" x14ac:dyDescent="0.35">
      <c r="A5" s="13" t="s">
        <v>127</v>
      </c>
      <c r="B5" s="65">
        <v>700230727</v>
      </c>
    </row>
    <row r="6" spans="1:2" x14ac:dyDescent="0.35">
      <c r="A6" s="13" t="s">
        <v>128</v>
      </c>
      <c r="B6" s="65">
        <v>735104668</v>
      </c>
    </row>
    <row r="7" spans="1:2" x14ac:dyDescent="0.35">
      <c r="A7" s="13" t="s">
        <v>129</v>
      </c>
      <c r="B7" s="65">
        <v>741098199</v>
      </c>
    </row>
    <row r="8" spans="1:2" x14ac:dyDescent="0.35">
      <c r="A8" s="13" t="s">
        <v>130</v>
      </c>
      <c r="B8" s="65">
        <v>766626582</v>
      </c>
    </row>
    <row r="9" spans="1:2" x14ac:dyDescent="0.35">
      <c r="A9" s="13" t="s">
        <v>131</v>
      </c>
      <c r="B9" s="65">
        <v>740460933</v>
      </c>
    </row>
    <row r="10" spans="1:2" x14ac:dyDescent="0.35">
      <c r="A10" s="13" t="s">
        <v>132</v>
      </c>
      <c r="B10" s="65">
        <v>701164455</v>
      </c>
    </row>
    <row r="11" spans="1:2" x14ac:dyDescent="0.35">
      <c r="A11" s="13" t="s">
        <v>135</v>
      </c>
      <c r="B11" s="65">
        <v>717744056</v>
      </c>
    </row>
    <row r="12" spans="1:2" x14ac:dyDescent="0.35">
      <c r="A12" s="13" t="s">
        <v>136</v>
      </c>
      <c r="B12" s="65">
        <v>728368297</v>
      </c>
    </row>
    <row r="13" spans="1:2" x14ac:dyDescent="0.35">
      <c r="A13" s="13" t="s">
        <v>137</v>
      </c>
      <c r="B13" s="65">
        <v>734322469</v>
      </c>
    </row>
    <row r="14" spans="1:2" x14ac:dyDescent="0.35">
      <c r="A14" s="13" t="s">
        <v>138</v>
      </c>
      <c r="B14" s="65">
        <v>740859387</v>
      </c>
    </row>
    <row r="15" spans="1:2" x14ac:dyDescent="0.35">
      <c r="A15" s="13" t="s">
        <v>139</v>
      </c>
      <c r="B15" s="65">
        <v>761003553</v>
      </c>
    </row>
    <row r="16" spans="1:2" x14ac:dyDescent="0.35">
      <c r="A16" s="13" t="s">
        <v>140</v>
      </c>
      <c r="B16" s="65">
        <v>796914123</v>
      </c>
    </row>
    <row r="17" spans="1:2" x14ac:dyDescent="0.35">
      <c r="A17" s="13" t="s">
        <v>141</v>
      </c>
      <c r="B17" s="65">
        <v>822888623</v>
      </c>
    </row>
    <row r="18" spans="1:2" x14ac:dyDescent="0.35">
      <c r="A18" s="13" t="s">
        <v>142</v>
      </c>
      <c r="B18" s="65">
        <v>848769671</v>
      </c>
    </row>
    <row r="19" spans="1:2" x14ac:dyDescent="0.35">
      <c r="A19" s="13" t="s">
        <v>143</v>
      </c>
      <c r="B19" s="65">
        <v>888629905</v>
      </c>
    </row>
    <row r="20" spans="1:2" x14ac:dyDescent="0.35">
      <c r="A20" s="13" t="s">
        <v>144</v>
      </c>
      <c r="B20" s="65">
        <v>926436914</v>
      </c>
    </row>
    <row r="21" spans="1:2" x14ac:dyDescent="0.35">
      <c r="A21" s="13" t="s">
        <v>145</v>
      </c>
      <c r="B21" s="65">
        <v>371605513</v>
      </c>
    </row>
    <row r="22" spans="1:2" x14ac:dyDescent="0.35">
      <c r="A22" s="13" t="s">
        <v>146</v>
      </c>
      <c r="B22" s="65">
        <v>666148232</v>
      </c>
    </row>
    <row r="23" spans="1:2" x14ac:dyDescent="0.35">
      <c r="A23" s="13" t="s">
        <v>147</v>
      </c>
      <c r="B23" s="65">
        <v>852813526</v>
      </c>
    </row>
    <row r="24" spans="1:2" x14ac:dyDescent="0.35">
      <c r="A24" s="13" t="s">
        <v>148</v>
      </c>
      <c r="B24" s="65">
        <v>702453112</v>
      </c>
    </row>
    <row r="25" spans="1:2" x14ac:dyDescent="0.35">
      <c r="A25" s="13" t="s">
        <v>45</v>
      </c>
      <c r="B25" s="65">
        <v>15587877918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6E2B-226A-4E4A-9936-B7B60978F279}">
  <sheetPr>
    <tabColor rgb="FFD60093"/>
  </sheetPr>
  <dimension ref="A3:F16"/>
  <sheetViews>
    <sheetView workbookViewId="0">
      <selection activeCell="I13" sqref="I13"/>
    </sheetView>
  </sheetViews>
  <sheetFormatPr defaultRowHeight="14.5" x14ac:dyDescent="0.35"/>
  <cols>
    <col min="1" max="1" width="12.36328125" bestFit="1" customWidth="1"/>
    <col min="2" max="2" width="17.08984375" bestFit="1" customWidth="1"/>
    <col min="3" max="3" width="19.1796875" bestFit="1" customWidth="1"/>
    <col min="4" max="4" width="7.90625" bestFit="1" customWidth="1"/>
    <col min="5" max="230" width="8.90625" bestFit="1" customWidth="1"/>
    <col min="231" max="250" width="10.453125" bestFit="1" customWidth="1"/>
    <col min="251" max="251" width="10.7265625" bestFit="1" customWidth="1"/>
  </cols>
  <sheetData>
    <row r="3" spans="1:6" x14ac:dyDescent="0.35">
      <c r="A3" s="12" t="s">
        <v>44</v>
      </c>
      <c r="B3" t="s">
        <v>124</v>
      </c>
    </row>
    <row r="4" spans="1:6" x14ac:dyDescent="0.35">
      <c r="A4" s="13" t="s">
        <v>46</v>
      </c>
      <c r="B4" s="65">
        <v>74.026666666666671</v>
      </c>
    </row>
    <row r="5" spans="1:6" x14ac:dyDescent="0.35">
      <c r="A5" s="13" t="s">
        <v>47</v>
      </c>
      <c r="B5" s="65">
        <v>76.811904761904742</v>
      </c>
    </row>
    <row r="6" spans="1:6" x14ac:dyDescent="0.35">
      <c r="A6" s="13" t="s">
        <v>48</v>
      </c>
      <c r="B6" s="65">
        <v>80.599523809523802</v>
      </c>
    </row>
    <row r="7" spans="1:6" x14ac:dyDescent="0.35">
      <c r="A7" s="13" t="s">
        <v>49</v>
      </c>
      <c r="B7" s="65">
        <v>78.646190476190469</v>
      </c>
    </row>
    <row r="8" spans="1:6" x14ac:dyDescent="0.35">
      <c r="A8" s="13" t="s">
        <v>50</v>
      </c>
      <c r="B8" s="65">
        <v>80.709523809523802</v>
      </c>
      <c r="F8" s="11"/>
    </row>
    <row r="9" spans="1:6" x14ac:dyDescent="0.35">
      <c r="A9" s="13" t="s">
        <v>51</v>
      </c>
      <c r="B9" s="65">
        <v>84.507142857142867</v>
      </c>
      <c r="D9" s="11">
        <f>GETPIVOTDATA("Dom_LF",$A$3)/100</f>
        <v>0.79938393574297195</v>
      </c>
      <c r="F9" s="11"/>
    </row>
    <row r="10" spans="1:6" x14ac:dyDescent="0.35">
      <c r="A10" s="13" t="s">
        <v>52</v>
      </c>
      <c r="B10" s="65">
        <v>84.665714285714301</v>
      </c>
      <c r="D10" s="11">
        <f>1-D9</f>
        <v>0.20061606425702805</v>
      </c>
    </row>
    <row r="11" spans="1:6" x14ac:dyDescent="0.35">
      <c r="A11" s="13" t="s">
        <v>53</v>
      </c>
      <c r="B11" s="65">
        <v>82.391904761904769</v>
      </c>
    </row>
    <row r="12" spans="1:6" x14ac:dyDescent="0.35">
      <c r="A12" s="13" t="s">
        <v>54</v>
      </c>
      <c r="B12" s="65">
        <v>77.831904761904781</v>
      </c>
    </row>
    <row r="13" spans="1:6" x14ac:dyDescent="0.35">
      <c r="A13" s="13" t="s">
        <v>55</v>
      </c>
      <c r="B13" s="65">
        <v>80.643000000000015</v>
      </c>
    </row>
    <row r="14" spans="1:6" x14ac:dyDescent="0.35">
      <c r="A14" s="13" t="s">
        <v>56</v>
      </c>
      <c r="B14" s="65">
        <v>79.114999999999995</v>
      </c>
    </row>
    <row r="15" spans="1:6" x14ac:dyDescent="0.35">
      <c r="A15" s="13" t="s">
        <v>57</v>
      </c>
      <c r="B15" s="65">
        <v>79.275000000000006</v>
      </c>
    </row>
    <row r="16" spans="1:6" x14ac:dyDescent="0.35">
      <c r="A16" s="13" t="s">
        <v>45</v>
      </c>
      <c r="B16" s="65">
        <v>79.938393574297194</v>
      </c>
    </row>
  </sheetData>
  <phoneticPr fontId="23" type="noConversion"/>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A037-6A58-4CEA-AEAB-7612FA0C2220}">
  <sheetPr>
    <tabColor rgb="FFD60093"/>
  </sheetPr>
  <dimension ref="A3:E16"/>
  <sheetViews>
    <sheetView workbookViewId="0">
      <selection activeCell="I12" sqref="I12"/>
    </sheetView>
  </sheetViews>
  <sheetFormatPr defaultRowHeight="14.5" x14ac:dyDescent="0.35"/>
  <cols>
    <col min="1" max="1" width="12.36328125" bestFit="1" customWidth="1"/>
    <col min="2" max="2" width="15.36328125" bestFit="1" customWidth="1"/>
    <col min="3" max="3" width="14.36328125" bestFit="1" customWidth="1"/>
  </cols>
  <sheetData>
    <row r="3" spans="1:5" x14ac:dyDescent="0.35">
      <c r="A3" s="12" t="s">
        <v>44</v>
      </c>
      <c r="B3" t="s">
        <v>125</v>
      </c>
    </row>
    <row r="4" spans="1:5" x14ac:dyDescent="0.35">
      <c r="A4" s="13" t="s">
        <v>46</v>
      </c>
      <c r="B4" s="65">
        <v>74.77095238095238</v>
      </c>
      <c r="E4" s="11"/>
    </row>
    <row r="5" spans="1:5" x14ac:dyDescent="0.35">
      <c r="A5" s="13" t="s">
        <v>47</v>
      </c>
      <c r="B5" s="65">
        <v>71.038095238095238</v>
      </c>
      <c r="E5" s="11"/>
    </row>
    <row r="6" spans="1:5" x14ac:dyDescent="0.35">
      <c r="A6" s="13" t="s">
        <v>48</v>
      </c>
      <c r="B6" s="65">
        <v>76.80714285714285</v>
      </c>
    </row>
    <row r="7" spans="1:5" x14ac:dyDescent="0.35">
      <c r="A7" s="13" t="s">
        <v>49</v>
      </c>
      <c r="B7" s="65">
        <v>74.218571428571437</v>
      </c>
    </row>
    <row r="8" spans="1:5" x14ac:dyDescent="0.35">
      <c r="A8" s="13" t="s">
        <v>50</v>
      </c>
      <c r="B8" s="65">
        <v>76.435714285714297</v>
      </c>
      <c r="D8" s="11">
        <f>GETPIVOTDATA("Int_LF",$A$3)/100</f>
        <v>0.77304939759036184</v>
      </c>
    </row>
    <row r="9" spans="1:5" x14ac:dyDescent="0.35">
      <c r="A9" s="13" t="s">
        <v>51</v>
      </c>
      <c r="B9" s="65">
        <v>81.618571428571414</v>
      </c>
      <c r="D9" s="11">
        <f>1-D8</f>
        <v>0.22695060240963816</v>
      </c>
    </row>
    <row r="10" spans="1:5" x14ac:dyDescent="0.35">
      <c r="A10" s="13" t="s">
        <v>52</v>
      </c>
      <c r="B10" s="65">
        <v>82.79095238095239</v>
      </c>
    </row>
    <row r="11" spans="1:5" x14ac:dyDescent="0.35">
      <c r="A11" s="13" t="s">
        <v>53</v>
      </c>
      <c r="B11" s="65">
        <v>81.774761904761903</v>
      </c>
    </row>
    <row r="12" spans="1:5" x14ac:dyDescent="0.35">
      <c r="A12" s="13" t="s">
        <v>54</v>
      </c>
      <c r="B12" s="65">
        <v>77.625238095238089</v>
      </c>
    </row>
    <row r="13" spans="1:5" x14ac:dyDescent="0.35">
      <c r="A13" s="13" t="s">
        <v>55</v>
      </c>
      <c r="B13" s="65">
        <v>76.807000000000016</v>
      </c>
    </row>
    <row r="14" spans="1:5" x14ac:dyDescent="0.35">
      <c r="A14" s="13" t="s">
        <v>56</v>
      </c>
      <c r="B14" s="65">
        <v>75.624499999999983</v>
      </c>
    </row>
    <row r="15" spans="1:5" x14ac:dyDescent="0.35">
      <c r="A15" s="13" t="s">
        <v>57</v>
      </c>
      <c r="B15" s="65">
        <v>78.080999999999989</v>
      </c>
    </row>
    <row r="16" spans="1:5" x14ac:dyDescent="0.35">
      <c r="A16" s="13" t="s">
        <v>45</v>
      </c>
      <c r="B16" s="65">
        <v>77.304939759036188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18</vt:i4>
      </vt:variant>
    </vt:vector>
  </HeadingPairs>
  <TitlesOfParts>
    <vt:vector size="36" baseType="lpstr">
      <vt:lpstr>Description</vt:lpstr>
      <vt:lpstr>air traffic dataset</vt:lpstr>
      <vt:lpstr>Keyterms and Questions</vt:lpstr>
      <vt:lpstr>1.Frequency Vs Months</vt:lpstr>
      <vt:lpstr>2.Seasonality in data</vt:lpstr>
      <vt:lpstr>3.Future trends</vt:lpstr>
      <vt:lpstr>4.Covid impact</vt:lpstr>
      <vt:lpstr>5.Month vs RPM,ASM,LF</vt:lpstr>
      <vt:lpstr>6.Year vs Passenger,Flight</vt:lpstr>
      <vt:lpstr>7.Top 3 months for max_pax</vt:lpstr>
      <vt:lpstr>8.formatting Flights</vt:lpstr>
      <vt:lpstr>DASHBOARD</vt:lpstr>
      <vt:lpstr>Flight variation with time</vt:lpstr>
      <vt:lpstr>10.Variation of Revenue</vt:lpstr>
      <vt:lpstr>11.Variation of ASM</vt:lpstr>
      <vt:lpstr>12.passenger vs time </vt:lpstr>
      <vt:lpstr>13.Domestic Load factor</vt:lpstr>
      <vt:lpstr>14.International Load Factor</vt:lpstr>
      <vt:lpstr>ASM</vt:lpstr>
      <vt:lpstr>Date</vt:lpstr>
      <vt:lpstr>Dom_ASM</vt:lpstr>
      <vt:lpstr>Dom_Flt</vt:lpstr>
      <vt:lpstr>Dom_LF</vt:lpstr>
      <vt:lpstr>Dom_Pax</vt:lpstr>
      <vt:lpstr>Dom_RPM</vt:lpstr>
      <vt:lpstr>Flt</vt:lpstr>
      <vt:lpstr>Int_ASM</vt:lpstr>
      <vt:lpstr>Int_Flt</vt:lpstr>
      <vt:lpstr>Int_LF</vt:lpstr>
      <vt:lpstr>Int_Pax</vt:lpstr>
      <vt:lpstr>Int_RPM</vt:lpstr>
      <vt:lpstr>LF</vt:lpstr>
      <vt:lpstr>Month</vt:lpstr>
      <vt:lpstr>Pax</vt:lpstr>
      <vt:lpstr>RPM</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 Mondal</dc:creator>
  <cp:lastModifiedBy>Sourav Mondal</cp:lastModifiedBy>
  <cp:lastPrinted>2024-02-02T09:40:26Z</cp:lastPrinted>
  <dcterms:created xsi:type="dcterms:W3CDTF">2024-01-29T15:25:56Z</dcterms:created>
  <dcterms:modified xsi:type="dcterms:W3CDTF">2024-02-23T07:02:21Z</dcterms:modified>
</cp:coreProperties>
</file>