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ables/table2.xml" ContentType="application/vnd.openxmlformats-officedocument.spreadsheetml.table+xml"/>
  <Override PartName="/xl/comments2.xml" ContentType="application/vnd.openxmlformats-officedocument.spreadsheetml.comments+xml"/>
  <Override PartName="/xl/tables/table3.xml" ContentType="application/vnd.openxmlformats-officedocument.spreadsheetml.table+xml"/>
  <Override PartName="/xl/comments3.xml" ContentType="application/vnd.openxmlformats-officedocument.spreadsheetml.comments+xml"/>
  <Override PartName="/xl/tables/table4.xml" ContentType="application/vnd.openxmlformats-officedocument.spreadsheetml.table+xml"/>
  <Override PartName="/xl/comments4.xml" ContentType="application/vnd.openxmlformats-officedocument.spreadsheetml.comments+xml"/>
  <Override PartName="/xl/drawings/drawing1.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omments5.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drawings/drawing2.xml" ContentType="application/vnd.openxmlformats-officedocument.drawing+xml"/>
  <Override PartName="/xl/tables/table9.xml" ContentType="application/vnd.openxmlformats-officedocument.spreadsheetml.table+xml"/>
  <Override PartName="/xl/tables/table10.xml" ContentType="application/vnd.openxmlformats-officedocument.spreadsheetml.table+xml"/>
  <Override PartName="/xl/charts/chart9.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01"/>
  <workbookPr codeName="ThisWorkbook" defaultThemeVersion="124226"/>
  <mc:AlternateContent xmlns:mc="http://schemas.openxmlformats.org/markup-compatibility/2006">
    <mc:Choice Requires="x15">
      <x15ac:absPath xmlns:x15ac="http://schemas.microsoft.com/office/spreadsheetml/2010/11/ac" url="C:\Users\Sourav\Desktop\ICRCICN 2017\Twitter Dataset\"/>
    </mc:Choice>
  </mc:AlternateContent>
  <bookViews>
    <workbookView xWindow="0" yWindow="0" windowWidth="12285" windowHeight="7035"/>
  </bookViews>
  <sheets>
    <sheet name="Edges" sheetId="1" r:id="rId1"/>
    <sheet name="Vertices" sheetId="3" r:id="rId2"/>
    <sheet name="Do Not Delete" sheetId="4" state="hidden" r:id="rId3"/>
    <sheet name="Groups" sheetId="5" r:id="rId4"/>
    <sheet name="Group Vertices" sheetId="6" r:id="rId5"/>
    <sheet name="Overall Metrics" sheetId="7" r:id="rId6"/>
    <sheet name="Misc" sheetId="2" state="hidden" r:id="rId7"/>
  </sheets>
  <definedNames>
    <definedName name="BinDivisor">'Overall Metrics'!$X$2</definedName>
    <definedName name="DynamicFilterColumnName">'Overall Metrics'!#REF!</definedName>
    <definedName name="DynamicFilterForceCalculationRange">HistogramBins[[Dynamic Filter Bin]:[Dynamic Filter Frequency]]</definedName>
    <definedName name="DynamicFilterSourceColumnRange">'Overall Metrics'!$X$4</definedName>
    <definedName name="DynamicFilterTableName">'Overall Metrics'!#REF!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 name="NoMetricMessage">'Overall Metrics'!$X$3</definedName>
    <definedName name="NotAvailable">'Overall Metrics'!$X$2</definedName>
    <definedName name="ValidBooleansDefaultFalse">Misc!$G$2:$G$5</definedName>
    <definedName name="ValidEdgeStyles">Misc!$B$2:$B$11</definedName>
    <definedName name="ValidEdgeVisibilities">Misc!$A$2:$A$7</definedName>
    <definedName name="ValidGroupShapes">Misc!$E$2:$E$19</definedName>
    <definedName name="ValidGroupVisibilities">Misc!$F$2:$F$7</definedName>
    <definedName name="ValidVertexLabelPositions">Misc!$H$2:$H$21</definedName>
    <definedName name="ValidVertexShapes">Misc!$D$2:$D$23</definedName>
    <definedName name="ValidVertexVisibilities">Misc!$C$2:$C$9</definedName>
  </definedNames>
  <calcPr calcId="162913"/>
</workbook>
</file>

<file path=xl/calcChain.xml><?xml version="1.0" encoding="utf-8"?>
<calcChain xmlns="http://schemas.openxmlformats.org/spreadsheetml/2006/main">
  <c r="B128" i="7" l="1"/>
  <c r="B127" i="7"/>
  <c r="B130" i="7"/>
  <c r="B129" i="7"/>
  <c r="P45" i="7"/>
  <c r="Q45" i="7" s="1"/>
  <c r="P2" i="7"/>
  <c r="B142" i="7"/>
  <c r="B141" i="7"/>
  <c r="B144" i="7"/>
  <c r="B143" i="7"/>
  <c r="R45" i="7"/>
  <c r="S45" i="7" s="1"/>
  <c r="R2" i="7"/>
  <c r="B114" i="7"/>
  <c r="B113" i="7"/>
  <c r="B116" i="7"/>
  <c r="B115" i="7"/>
  <c r="N45" i="7"/>
  <c r="O45" i="7" s="1"/>
  <c r="N2" i="7"/>
  <c r="B100" i="7"/>
  <c r="B99" i="7"/>
  <c r="B86" i="7"/>
  <c r="B85" i="7"/>
  <c r="B102" i="7"/>
  <c r="B101" i="7"/>
  <c r="L45" i="7"/>
  <c r="M45" i="7" s="1"/>
  <c r="L2" i="7"/>
  <c r="B72" i="7"/>
  <c r="B71" i="7"/>
  <c r="B58" i="7"/>
  <c r="B57" i="7"/>
  <c r="B88" i="7"/>
  <c r="B87" i="7"/>
  <c r="J45" i="7"/>
  <c r="K45" i="7" s="1"/>
  <c r="J2" i="7"/>
  <c r="B74" i="7"/>
  <c r="B73" i="7"/>
  <c r="H45" i="7"/>
  <c r="I45" i="7" s="1"/>
  <c r="H2" i="7"/>
  <c r="B60" i="7"/>
  <c r="B59" i="7"/>
  <c r="F45" i="7"/>
  <c r="G45" i="7" s="1"/>
  <c r="F2" i="7"/>
  <c r="B44" i="7"/>
  <c r="B43" i="7"/>
  <c r="B46" i="7"/>
  <c r="B45" i="7"/>
  <c r="T2" i="7"/>
  <c r="T45" i="7"/>
  <c r="X2" i="7" l="1"/>
  <c r="P3" i="7" s="1"/>
  <c r="P4" i="7" s="1"/>
  <c r="P5" i="7" s="1"/>
  <c r="P6" i="7" s="1"/>
  <c r="P7" i="7" s="1"/>
  <c r="P8" i="7" s="1"/>
  <c r="P9" i="7" s="1"/>
  <c r="P10" i="7" s="1"/>
  <c r="P11" i="7" s="1"/>
  <c r="P12" i="7" s="1"/>
  <c r="P13" i="7" s="1"/>
  <c r="P14" i="7" s="1"/>
  <c r="P15" i="7" s="1"/>
  <c r="P16" i="7" s="1"/>
  <c r="P17" i="7" s="1"/>
  <c r="P18" i="7" s="1"/>
  <c r="P19" i="7" s="1"/>
  <c r="P20" i="7" s="1"/>
  <c r="P21" i="7" s="1"/>
  <c r="P22" i="7" s="1"/>
  <c r="P23" i="7" s="1"/>
  <c r="P24" i="7" s="1"/>
  <c r="P25" i="7" s="1"/>
  <c r="P26" i="7" s="1"/>
  <c r="P27" i="7" s="1"/>
  <c r="P28" i="7" s="1"/>
  <c r="P29" i="7" s="1"/>
  <c r="P30" i="7" s="1"/>
  <c r="P31" i="7" s="1"/>
  <c r="P32" i="7" s="1"/>
  <c r="P33" i="7" s="1"/>
  <c r="P34" i="7" s="1"/>
  <c r="P35" i="7" s="1"/>
  <c r="P36" i="7" s="1"/>
  <c r="P37" i="7" s="1"/>
  <c r="P38" i="7" s="1"/>
  <c r="P39" i="7" s="1"/>
  <c r="P40" i="7" s="1"/>
  <c r="P41" i="7" s="1"/>
  <c r="P42" i="7" s="1"/>
  <c r="P43" i="7" s="1"/>
  <c r="P44" i="7" s="1"/>
  <c r="D45" i="7"/>
  <c r="E45" i="7" s="1"/>
  <c r="D2" i="7"/>
  <c r="U45" i="7"/>
  <c r="Q3" i="7" l="1"/>
  <c r="Q2" i="7"/>
  <c r="R3" i="7"/>
  <c r="R4" i="7" s="1"/>
  <c r="S3" i="7" s="1"/>
  <c r="T3" i="7"/>
  <c r="L3" i="7"/>
  <c r="M2" i="7" s="1"/>
  <c r="N3" i="7"/>
  <c r="H3" i="7"/>
  <c r="J3" i="7"/>
  <c r="D3" i="7"/>
  <c r="D4" i="7" s="1"/>
  <c r="E3" i="7" s="1"/>
  <c r="F3" i="7"/>
  <c r="U2" i="7"/>
  <c r="Q5" i="7" l="1"/>
  <c r="Q4" i="7"/>
  <c r="S2" i="7"/>
  <c r="T4" i="7"/>
  <c r="R5" i="7"/>
  <c r="S4" i="7" s="1"/>
  <c r="N4" i="7"/>
  <c r="O2" i="7"/>
  <c r="L4" i="7"/>
  <c r="L5" i="7" s="1"/>
  <c r="L6" i="7" s="1"/>
  <c r="L7" i="7" s="1"/>
  <c r="L8" i="7" s="1"/>
  <c r="L9" i="7" s="1"/>
  <c r="L10" i="7" s="1"/>
  <c r="L11" i="7" s="1"/>
  <c r="L12" i="7" s="1"/>
  <c r="L13" i="7" s="1"/>
  <c r="L14" i="7" s="1"/>
  <c r="L15" i="7" s="1"/>
  <c r="L16" i="7" s="1"/>
  <c r="L17" i="7" s="1"/>
  <c r="L18" i="7" s="1"/>
  <c r="L19" i="7" s="1"/>
  <c r="L20" i="7" s="1"/>
  <c r="L21" i="7" s="1"/>
  <c r="L22" i="7" s="1"/>
  <c r="L23" i="7" s="1"/>
  <c r="L24" i="7" s="1"/>
  <c r="L25" i="7" s="1"/>
  <c r="L26" i="7" s="1"/>
  <c r="L27" i="7" s="1"/>
  <c r="L28" i="7" s="1"/>
  <c r="L29" i="7" s="1"/>
  <c r="L30" i="7" s="1"/>
  <c r="L31" i="7" s="1"/>
  <c r="L32" i="7" s="1"/>
  <c r="L33" i="7" s="1"/>
  <c r="L34" i="7" s="1"/>
  <c r="L35" i="7" s="1"/>
  <c r="L36" i="7" s="1"/>
  <c r="L37" i="7" s="1"/>
  <c r="L38" i="7" s="1"/>
  <c r="L39" i="7" s="1"/>
  <c r="L40" i="7" s="1"/>
  <c r="L41" i="7" s="1"/>
  <c r="L42" i="7" s="1"/>
  <c r="L43" i="7" s="1"/>
  <c r="L44" i="7" s="1"/>
  <c r="I2" i="7"/>
  <c r="J4" i="7"/>
  <c r="K2" i="7"/>
  <c r="H4" i="7"/>
  <c r="H5" i="7" s="1"/>
  <c r="E2" i="7"/>
  <c r="F4" i="7"/>
  <c r="G2" i="7"/>
  <c r="D5" i="7"/>
  <c r="E4" i="7" s="1"/>
  <c r="U3" i="7"/>
  <c r="Q6" i="7" l="1"/>
  <c r="T5" i="7"/>
  <c r="M3" i="7"/>
  <c r="R6" i="7"/>
  <c r="S5" i="7" s="1"/>
  <c r="I3" i="7"/>
  <c r="N5" i="7"/>
  <c r="O3" i="7"/>
  <c r="M4" i="7"/>
  <c r="M5" i="7"/>
  <c r="M6" i="7"/>
  <c r="J5" i="7"/>
  <c r="K3" i="7"/>
  <c r="H6" i="7"/>
  <c r="I5" i="7" s="1"/>
  <c r="I4" i="7"/>
  <c r="F5" i="7"/>
  <c r="G3" i="7"/>
  <c r="D6" i="7"/>
  <c r="E5" i="7" s="1"/>
  <c r="U4" i="7"/>
  <c r="Q7" i="7" l="1"/>
  <c r="T6" i="7"/>
  <c r="R7" i="7"/>
  <c r="S6" i="7" s="1"/>
  <c r="N6" i="7"/>
  <c r="O4" i="7"/>
  <c r="M7" i="7"/>
  <c r="J6" i="7"/>
  <c r="K4" i="7"/>
  <c r="H7" i="7"/>
  <c r="I6" i="7" s="1"/>
  <c r="F6" i="7"/>
  <c r="G4" i="7"/>
  <c r="D7" i="7"/>
  <c r="E6" i="7" s="1"/>
  <c r="U5" i="7"/>
  <c r="T7" i="7" l="1"/>
  <c r="R8" i="7"/>
  <c r="N7" i="7"/>
  <c r="O5" i="7"/>
  <c r="M8" i="7"/>
  <c r="J7" i="7"/>
  <c r="K6" i="7" s="1"/>
  <c r="K5" i="7"/>
  <c r="H8" i="7"/>
  <c r="F7" i="7"/>
  <c r="G6" i="7" s="1"/>
  <c r="G5" i="7"/>
  <c r="D8" i="7"/>
  <c r="E7" i="7" s="1"/>
  <c r="U6" i="7"/>
  <c r="Q9" i="7" l="1"/>
  <c r="Q8" i="7"/>
  <c r="T8" i="7"/>
  <c r="R9" i="7"/>
  <c r="S7" i="7"/>
  <c r="N8" i="7"/>
  <c r="O6" i="7"/>
  <c r="M9" i="7"/>
  <c r="J8" i="7"/>
  <c r="K7" i="7" s="1"/>
  <c r="H9" i="7"/>
  <c r="I8" i="7" s="1"/>
  <c r="I7" i="7"/>
  <c r="F8" i="7"/>
  <c r="D9" i="7"/>
  <c r="E8" i="7" s="1"/>
  <c r="U7" i="7"/>
  <c r="Q10" i="7" l="1"/>
  <c r="T9" i="7"/>
  <c r="R10" i="7"/>
  <c r="S9" i="7" s="1"/>
  <c r="S8" i="7"/>
  <c r="N9" i="7"/>
  <c r="O8" i="7" s="1"/>
  <c r="O7" i="7"/>
  <c r="M10" i="7"/>
  <c r="J9" i="7"/>
  <c r="K8" i="7" s="1"/>
  <c r="H10" i="7"/>
  <c r="I9" i="7" s="1"/>
  <c r="F9" i="7"/>
  <c r="G8" i="7" s="1"/>
  <c r="G7" i="7"/>
  <c r="D10" i="7"/>
  <c r="E9" i="7" s="1"/>
  <c r="U8" i="7"/>
  <c r="Q11" i="7" l="1"/>
  <c r="T10" i="7"/>
  <c r="R11" i="7"/>
  <c r="S10" i="7" s="1"/>
  <c r="N10" i="7"/>
  <c r="O9" i="7" s="1"/>
  <c r="M11" i="7"/>
  <c r="J10" i="7"/>
  <c r="K9" i="7" s="1"/>
  <c r="H11" i="7"/>
  <c r="I10" i="7" s="1"/>
  <c r="F10" i="7"/>
  <c r="G9" i="7" s="1"/>
  <c r="D11" i="7"/>
  <c r="E10" i="7" s="1"/>
  <c r="U9" i="7"/>
  <c r="Q12" i="7" l="1"/>
  <c r="T11" i="7"/>
  <c r="R12" i="7"/>
  <c r="S11" i="7" s="1"/>
  <c r="N11" i="7"/>
  <c r="O10" i="7" s="1"/>
  <c r="M12" i="7"/>
  <c r="J11" i="7"/>
  <c r="K10" i="7" s="1"/>
  <c r="H12" i="7"/>
  <c r="I11" i="7" s="1"/>
  <c r="F11" i="7"/>
  <c r="G10" i="7" s="1"/>
  <c r="D12" i="7"/>
  <c r="E11" i="7" s="1"/>
  <c r="U10" i="7"/>
  <c r="Q13" i="7" l="1"/>
  <c r="T12" i="7"/>
  <c r="R13" i="7"/>
  <c r="S12" i="7" s="1"/>
  <c r="N12" i="7"/>
  <c r="O11" i="7" s="1"/>
  <c r="M13" i="7"/>
  <c r="J12" i="7"/>
  <c r="K11" i="7" s="1"/>
  <c r="H13" i="7"/>
  <c r="I12" i="7" s="1"/>
  <c r="F12" i="7"/>
  <c r="G11" i="7" s="1"/>
  <c r="D13" i="7"/>
  <c r="E12" i="7" s="1"/>
  <c r="U11" i="7"/>
  <c r="Q14" i="7" l="1"/>
  <c r="T13" i="7"/>
  <c r="R14" i="7"/>
  <c r="S13" i="7" s="1"/>
  <c r="N13" i="7"/>
  <c r="O12" i="7" s="1"/>
  <c r="M14" i="7"/>
  <c r="J13" i="7"/>
  <c r="K12" i="7" s="1"/>
  <c r="H14" i="7"/>
  <c r="I13" i="7" s="1"/>
  <c r="F13" i="7"/>
  <c r="G12" i="7" s="1"/>
  <c r="D14" i="7"/>
  <c r="E13" i="7" s="1"/>
  <c r="U12" i="7"/>
  <c r="Q15" i="7" l="1"/>
  <c r="T14" i="7"/>
  <c r="R15" i="7"/>
  <c r="N14" i="7"/>
  <c r="O13" i="7" s="1"/>
  <c r="M15" i="7"/>
  <c r="J14" i="7"/>
  <c r="K13" i="7" s="1"/>
  <c r="H15" i="7"/>
  <c r="I14" i="7" s="1"/>
  <c r="F14" i="7"/>
  <c r="G13" i="7" s="1"/>
  <c r="D15" i="7"/>
  <c r="E14" i="7" s="1"/>
  <c r="U13" i="7"/>
  <c r="Q16" i="7" l="1"/>
  <c r="T15" i="7"/>
  <c r="R16" i="7"/>
  <c r="S15" i="7" s="1"/>
  <c r="S14" i="7"/>
  <c r="N15" i="7"/>
  <c r="O14" i="7" s="1"/>
  <c r="M16" i="7"/>
  <c r="J15" i="7"/>
  <c r="K14" i="7" s="1"/>
  <c r="H16" i="7"/>
  <c r="I15" i="7" s="1"/>
  <c r="F15" i="7"/>
  <c r="G14" i="7" s="1"/>
  <c r="D16" i="7"/>
  <c r="E15" i="7" s="1"/>
  <c r="U14" i="7"/>
  <c r="Q17" i="7" l="1"/>
  <c r="T16" i="7"/>
  <c r="R17" i="7"/>
  <c r="N16" i="7"/>
  <c r="O15" i="7" s="1"/>
  <c r="M17" i="7"/>
  <c r="J16" i="7"/>
  <c r="K15" i="7" s="1"/>
  <c r="H17" i="7"/>
  <c r="I16" i="7" s="1"/>
  <c r="F16" i="7"/>
  <c r="G15" i="7" s="1"/>
  <c r="D17" i="7"/>
  <c r="E16" i="7" s="1"/>
  <c r="U15" i="7"/>
  <c r="Q18" i="7" l="1"/>
  <c r="T17" i="7"/>
  <c r="R18" i="7"/>
  <c r="S16" i="7"/>
  <c r="N17" i="7"/>
  <c r="O16" i="7" s="1"/>
  <c r="M18" i="7"/>
  <c r="J17" i="7"/>
  <c r="K16" i="7" s="1"/>
  <c r="H18" i="7"/>
  <c r="I17" i="7" s="1"/>
  <c r="F17" i="7"/>
  <c r="G16" i="7" s="1"/>
  <c r="D18" i="7"/>
  <c r="E17" i="7" s="1"/>
  <c r="U16" i="7"/>
  <c r="Q19" i="7" l="1"/>
  <c r="T18" i="7"/>
  <c r="R19" i="7"/>
  <c r="S18" i="7" s="1"/>
  <c r="S17" i="7"/>
  <c r="N18" i="7"/>
  <c r="O17" i="7" s="1"/>
  <c r="M19" i="7"/>
  <c r="J18" i="7"/>
  <c r="K17" i="7" s="1"/>
  <c r="H19" i="7"/>
  <c r="I18" i="7" s="1"/>
  <c r="F18" i="7"/>
  <c r="G17" i="7" s="1"/>
  <c r="D19" i="7"/>
  <c r="E18" i="7" s="1"/>
  <c r="U17" i="7"/>
  <c r="Q20" i="7" l="1"/>
  <c r="T19" i="7"/>
  <c r="R20" i="7"/>
  <c r="S19" i="7" s="1"/>
  <c r="N19" i="7"/>
  <c r="O18" i="7" s="1"/>
  <c r="M20" i="7"/>
  <c r="J19" i="7"/>
  <c r="K18" i="7" s="1"/>
  <c r="H20" i="7"/>
  <c r="I19" i="7" s="1"/>
  <c r="F19" i="7"/>
  <c r="G18" i="7" s="1"/>
  <c r="D20" i="7"/>
  <c r="E19" i="7" s="1"/>
  <c r="U18" i="7"/>
  <c r="Q21" i="7" l="1"/>
  <c r="T20" i="7"/>
  <c r="R21" i="7"/>
  <c r="S20" i="7" s="1"/>
  <c r="N20" i="7"/>
  <c r="O19" i="7" s="1"/>
  <c r="M21" i="7"/>
  <c r="J20" i="7"/>
  <c r="K19" i="7" s="1"/>
  <c r="H21" i="7"/>
  <c r="I20" i="7" s="1"/>
  <c r="F20" i="7"/>
  <c r="G19" i="7" s="1"/>
  <c r="D21" i="7"/>
  <c r="E20" i="7" s="1"/>
  <c r="U19" i="7"/>
  <c r="T21" i="7" l="1"/>
  <c r="R22" i="7"/>
  <c r="S21" i="7" s="1"/>
  <c r="N21" i="7"/>
  <c r="O20" i="7" s="1"/>
  <c r="M22" i="7"/>
  <c r="J21" i="7"/>
  <c r="K20" i="7" s="1"/>
  <c r="H22" i="7"/>
  <c r="I21" i="7" s="1"/>
  <c r="F21" i="7"/>
  <c r="G20" i="7" s="1"/>
  <c r="D22" i="7"/>
  <c r="E21" i="7" s="1"/>
  <c r="U20" i="7"/>
  <c r="Q22" i="7" l="1"/>
  <c r="T22" i="7"/>
  <c r="R23" i="7"/>
  <c r="S22" i="7" s="1"/>
  <c r="N22" i="7"/>
  <c r="O21" i="7" s="1"/>
  <c r="M23" i="7"/>
  <c r="J22" i="7"/>
  <c r="K21" i="7" s="1"/>
  <c r="H23" i="7"/>
  <c r="I22" i="7" s="1"/>
  <c r="F22" i="7"/>
  <c r="G21" i="7" s="1"/>
  <c r="D23" i="7"/>
  <c r="E22" i="7" s="1"/>
  <c r="U21" i="7"/>
  <c r="Q23" i="7" l="1"/>
  <c r="T23" i="7"/>
  <c r="R24" i="7"/>
  <c r="S23" i="7" s="1"/>
  <c r="N23" i="7"/>
  <c r="O22" i="7" s="1"/>
  <c r="M24" i="7"/>
  <c r="J23" i="7"/>
  <c r="K22" i="7" s="1"/>
  <c r="H24" i="7"/>
  <c r="I23" i="7" s="1"/>
  <c r="F23" i="7"/>
  <c r="G22" i="7" s="1"/>
  <c r="D24" i="7"/>
  <c r="E23" i="7" s="1"/>
  <c r="U22" i="7"/>
  <c r="Q24" i="7" l="1"/>
  <c r="T24" i="7"/>
  <c r="R25" i="7"/>
  <c r="S24" i="7" s="1"/>
  <c r="N24" i="7"/>
  <c r="O23" i="7" s="1"/>
  <c r="M25" i="7"/>
  <c r="J24" i="7"/>
  <c r="K23" i="7" s="1"/>
  <c r="H25" i="7"/>
  <c r="I24" i="7" s="1"/>
  <c r="F24" i="7"/>
  <c r="G23" i="7" s="1"/>
  <c r="D25" i="7"/>
  <c r="E24" i="7" s="1"/>
  <c r="U23" i="7"/>
  <c r="Q25" i="7" l="1"/>
  <c r="T25" i="7"/>
  <c r="R26" i="7"/>
  <c r="S25" i="7" s="1"/>
  <c r="N25" i="7"/>
  <c r="O24" i="7" s="1"/>
  <c r="M26" i="7"/>
  <c r="J25" i="7"/>
  <c r="K24" i="7" s="1"/>
  <c r="H26" i="7"/>
  <c r="I25" i="7" s="1"/>
  <c r="F25" i="7"/>
  <c r="G24" i="7" s="1"/>
  <c r="D26" i="7"/>
  <c r="E25" i="7" s="1"/>
  <c r="U24" i="7"/>
  <c r="Q26" i="7" l="1"/>
  <c r="T26" i="7"/>
  <c r="R27" i="7"/>
  <c r="S26" i="7" s="1"/>
  <c r="N26" i="7"/>
  <c r="O25" i="7" s="1"/>
  <c r="M27" i="7"/>
  <c r="J26" i="7"/>
  <c r="K25" i="7" s="1"/>
  <c r="H27" i="7"/>
  <c r="I26" i="7" s="1"/>
  <c r="F26" i="7"/>
  <c r="G25" i="7" s="1"/>
  <c r="D27" i="7"/>
  <c r="E26" i="7" s="1"/>
  <c r="U25" i="7"/>
  <c r="Q27" i="7" l="1"/>
  <c r="T27" i="7"/>
  <c r="R28" i="7"/>
  <c r="S27" i="7" s="1"/>
  <c r="N27" i="7"/>
  <c r="O26" i="7" s="1"/>
  <c r="M28" i="7"/>
  <c r="J27" i="7"/>
  <c r="K26" i="7" s="1"/>
  <c r="H28" i="7"/>
  <c r="I27" i="7" s="1"/>
  <c r="F27" i="7"/>
  <c r="G26" i="7" s="1"/>
  <c r="D28" i="7"/>
  <c r="E27" i="7" s="1"/>
  <c r="U26" i="7"/>
  <c r="Q28" i="7" l="1"/>
  <c r="T28" i="7"/>
  <c r="R29" i="7"/>
  <c r="S28" i="7" s="1"/>
  <c r="N28" i="7"/>
  <c r="O27" i="7" s="1"/>
  <c r="M29" i="7"/>
  <c r="J28" i="7"/>
  <c r="K27" i="7" s="1"/>
  <c r="H29" i="7"/>
  <c r="I28" i="7" s="1"/>
  <c r="F28" i="7"/>
  <c r="G27" i="7" s="1"/>
  <c r="D29" i="7"/>
  <c r="E28" i="7" s="1"/>
  <c r="U27" i="7"/>
  <c r="Q29" i="7" l="1"/>
  <c r="T29" i="7"/>
  <c r="R30" i="7"/>
  <c r="N29" i="7"/>
  <c r="O28" i="7" s="1"/>
  <c r="M30" i="7"/>
  <c r="J29" i="7"/>
  <c r="K28" i="7" s="1"/>
  <c r="H30" i="7"/>
  <c r="I29" i="7" s="1"/>
  <c r="F29" i="7"/>
  <c r="G28" i="7" s="1"/>
  <c r="D30" i="7"/>
  <c r="E29" i="7" s="1"/>
  <c r="U28" i="7"/>
  <c r="Q30" i="7" l="1"/>
  <c r="T30" i="7"/>
  <c r="R31" i="7"/>
  <c r="S30" i="7" s="1"/>
  <c r="S29" i="7"/>
  <c r="N30" i="7"/>
  <c r="O29" i="7" s="1"/>
  <c r="M31" i="7"/>
  <c r="J30" i="7"/>
  <c r="K29" i="7" s="1"/>
  <c r="H31" i="7"/>
  <c r="I30" i="7" s="1"/>
  <c r="F30" i="7"/>
  <c r="G29" i="7" s="1"/>
  <c r="D31" i="7"/>
  <c r="E30" i="7" s="1"/>
  <c r="U29" i="7"/>
  <c r="Q31" i="7" l="1"/>
  <c r="T31" i="7"/>
  <c r="R32" i="7"/>
  <c r="S31" i="7" s="1"/>
  <c r="N31" i="7"/>
  <c r="O30" i="7" s="1"/>
  <c r="M32" i="7"/>
  <c r="J31" i="7"/>
  <c r="K30" i="7" s="1"/>
  <c r="H32" i="7"/>
  <c r="I31" i="7" s="1"/>
  <c r="F31" i="7"/>
  <c r="G30" i="7" s="1"/>
  <c r="D32" i="7"/>
  <c r="E31" i="7" s="1"/>
  <c r="U30" i="7"/>
  <c r="Q32" i="7" l="1"/>
  <c r="T32" i="7"/>
  <c r="R33" i="7"/>
  <c r="N32" i="7"/>
  <c r="O31" i="7" s="1"/>
  <c r="M33" i="7"/>
  <c r="J32" i="7"/>
  <c r="K31" i="7" s="1"/>
  <c r="H33" i="7"/>
  <c r="I32" i="7" s="1"/>
  <c r="F32" i="7"/>
  <c r="G31" i="7" s="1"/>
  <c r="D33" i="7"/>
  <c r="E32" i="7" s="1"/>
  <c r="U31" i="7"/>
  <c r="Q33" i="7" l="1"/>
  <c r="T33" i="7"/>
  <c r="R34" i="7"/>
  <c r="S33" i="7" s="1"/>
  <c r="S32" i="7"/>
  <c r="N33" i="7"/>
  <c r="O32" i="7" s="1"/>
  <c r="M34" i="7"/>
  <c r="J33" i="7"/>
  <c r="K32" i="7" s="1"/>
  <c r="H34" i="7"/>
  <c r="I33" i="7" s="1"/>
  <c r="F33" i="7"/>
  <c r="G32" i="7" s="1"/>
  <c r="D34" i="7"/>
  <c r="E33" i="7" s="1"/>
  <c r="U32" i="7"/>
  <c r="Q34" i="7" l="1"/>
  <c r="T34" i="7"/>
  <c r="R35" i="7"/>
  <c r="S34" i="7" s="1"/>
  <c r="N34" i="7"/>
  <c r="O33" i="7" s="1"/>
  <c r="M35" i="7"/>
  <c r="J34" i="7"/>
  <c r="K33" i="7" s="1"/>
  <c r="H35" i="7"/>
  <c r="I34" i="7" s="1"/>
  <c r="F34" i="7"/>
  <c r="G33" i="7" s="1"/>
  <c r="D35" i="7"/>
  <c r="E34" i="7" s="1"/>
  <c r="U33" i="7"/>
  <c r="Q35" i="7" l="1"/>
  <c r="T35" i="7"/>
  <c r="R36" i="7"/>
  <c r="S35" i="7" s="1"/>
  <c r="N35" i="7"/>
  <c r="O34" i="7" s="1"/>
  <c r="M36" i="7"/>
  <c r="J35" i="7"/>
  <c r="K34" i="7" s="1"/>
  <c r="H36" i="7"/>
  <c r="I35" i="7" s="1"/>
  <c r="F35" i="7"/>
  <c r="G34" i="7" s="1"/>
  <c r="D36" i="7"/>
  <c r="E35" i="7" s="1"/>
  <c r="U34" i="7"/>
  <c r="Q36" i="7" l="1"/>
  <c r="T36" i="7"/>
  <c r="R37" i="7"/>
  <c r="S36" i="7" s="1"/>
  <c r="N36" i="7"/>
  <c r="O35" i="7" s="1"/>
  <c r="M37" i="7"/>
  <c r="J36" i="7"/>
  <c r="K35" i="7" s="1"/>
  <c r="H37" i="7"/>
  <c r="I36" i="7" s="1"/>
  <c r="F36" i="7"/>
  <c r="G35" i="7" s="1"/>
  <c r="D37" i="7"/>
  <c r="E36" i="7" s="1"/>
  <c r="U35" i="7"/>
  <c r="Q37" i="7" l="1"/>
  <c r="T37" i="7"/>
  <c r="R38" i="7"/>
  <c r="S37" i="7" s="1"/>
  <c r="N37" i="7"/>
  <c r="O36" i="7" s="1"/>
  <c r="M38" i="7"/>
  <c r="J37" i="7"/>
  <c r="K36" i="7" s="1"/>
  <c r="H38" i="7"/>
  <c r="I37" i="7" s="1"/>
  <c r="F37" i="7"/>
  <c r="G36" i="7" s="1"/>
  <c r="D38" i="7"/>
  <c r="E37" i="7" s="1"/>
  <c r="U36" i="7"/>
  <c r="Q38" i="7" l="1"/>
  <c r="T38" i="7"/>
  <c r="R39" i="7"/>
  <c r="S38" i="7" s="1"/>
  <c r="N38" i="7"/>
  <c r="O37" i="7" s="1"/>
  <c r="M39" i="7"/>
  <c r="J38" i="7"/>
  <c r="K37" i="7" s="1"/>
  <c r="H39" i="7"/>
  <c r="I38" i="7" s="1"/>
  <c r="F38" i="7"/>
  <c r="G37" i="7" s="1"/>
  <c r="D39" i="7"/>
  <c r="E38" i="7" s="1"/>
  <c r="U37" i="7"/>
  <c r="Q39" i="7" l="1"/>
  <c r="T39" i="7"/>
  <c r="R40" i="7"/>
  <c r="S39" i="7" s="1"/>
  <c r="N39" i="7"/>
  <c r="O38" i="7" s="1"/>
  <c r="M40" i="7"/>
  <c r="J39" i="7"/>
  <c r="K38" i="7" s="1"/>
  <c r="H40" i="7"/>
  <c r="I39" i="7" s="1"/>
  <c r="F39" i="7"/>
  <c r="G38" i="7" s="1"/>
  <c r="D40" i="7"/>
  <c r="E39" i="7" s="1"/>
  <c r="U38" i="7"/>
  <c r="Q40" i="7" l="1"/>
  <c r="T40" i="7"/>
  <c r="R41" i="7"/>
  <c r="S40" i="7" s="1"/>
  <c r="N40" i="7"/>
  <c r="O39" i="7" s="1"/>
  <c r="M41" i="7"/>
  <c r="J40" i="7"/>
  <c r="K39" i="7" s="1"/>
  <c r="H41" i="7"/>
  <c r="I40" i="7" s="1"/>
  <c r="F40" i="7"/>
  <c r="G39" i="7" s="1"/>
  <c r="D41" i="7"/>
  <c r="E40" i="7" s="1"/>
  <c r="U39" i="7"/>
  <c r="Q41" i="7" l="1"/>
  <c r="T41" i="7"/>
  <c r="R42" i="7"/>
  <c r="S41" i="7" s="1"/>
  <c r="N41" i="7"/>
  <c r="O40" i="7" s="1"/>
  <c r="M42" i="7"/>
  <c r="J41" i="7"/>
  <c r="K40" i="7" s="1"/>
  <c r="H42" i="7"/>
  <c r="I41" i="7" s="1"/>
  <c r="F41" i="7"/>
  <c r="G40" i="7" s="1"/>
  <c r="D42" i="7"/>
  <c r="E41" i="7" s="1"/>
  <c r="U40" i="7"/>
  <c r="Q44" i="7" l="1"/>
  <c r="Q42" i="7"/>
  <c r="T42" i="7"/>
  <c r="R43" i="7"/>
  <c r="S42" i="7" s="1"/>
  <c r="N42" i="7"/>
  <c r="O41" i="7" s="1"/>
  <c r="M43" i="7"/>
  <c r="M44" i="7"/>
  <c r="J42" i="7"/>
  <c r="K41" i="7" s="1"/>
  <c r="H43" i="7"/>
  <c r="I42" i="7" s="1"/>
  <c r="F42" i="7"/>
  <c r="G41" i="7" s="1"/>
  <c r="D43" i="7"/>
  <c r="E42" i="7" s="1"/>
  <c r="U41" i="7"/>
  <c r="Q43" i="7" l="1"/>
  <c r="T43" i="7"/>
  <c r="R44" i="7"/>
  <c r="S44" i="7" s="1"/>
  <c r="N43" i="7"/>
  <c r="O42" i="7" s="1"/>
  <c r="J43" i="7"/>
  <c r="K42" i="7" s="1"/>
  <c r="H44" i="7"/>
  <c r="I44" i="7" s="1"/>
  <c r="F43" i="7"/>
  <c r="G42" i="7" s="1"/>
  <c r="D44" i="7"/>
  <c r="E44" i="7" s="1"/>
  <c r="U42" i="7"/>
  <c r="S43" i="7" l="1"/>
  <c r="T44" i="7"/>
  <c r="N44" i="7"/>
  <c r="O44" i="7" s="1"/>
  <c r="J44" i="7"/>
  <c r="K44" i="7" s="1"/>
  <c r="I43" i="7"/>
  <c r="F44" i="7"/>
  <c r="G44" i="7" s="1"/>
  <c r="E43" i="7"/>
  <c r="U44" i="7"/>
  <c r="O43" i="7" l="1"/>
  <c r="K43" i="7"/>
  <c r="G43" i="7"/>
  <c r="U43" i="7"/>
</calcChain>
</file>

<file path=xl/comments1.xml><?xml version="1.0" encoding="utf-8"?>
<comments xmlns="http://schemas.openxmlformats.org/spreadsheetml/2006/main">
  <authors>
    <author>TonyAdmin</author>
    <author>Tony</author>
    <author>Tony C.</author>
  </authors>
  <commentList>
    <comment ref="A2" authorId="0" shapeId="0">
      <text>
        <r>
          <rPr>
            <b/>
            <sz val="8"/>
            <color indexed="81"/>
            <rFont val="Tahoma"/>
            <family val="2"/>
          </rPr>
          <t xml:space="preserve">Vertex 1 Name
</t>
        </r>
        <r>
          <rPr>
            <sz val="8"/>
            <color indexed="81"/>
            <rFont val="Tahoma"/>
            <family val="2"/>
          </rPr>
          <t xml:space="preserve">
Enter the name of the edge's first vertex.
</t>
        </r>
        <r>
          <rPr>
            <u/>
            <sz val="8"/>
            <color indexed="81"/>
            <rFont val="Tahoma"/>
            <family val="2"/>
          </rPr>
          <t>Worksheet Overview</t>
        </r>
        <r>
          <rPr>
            <sz val="8"/>
            <color indexed="81"/>
            <rFont val="Tahoma"/>
            <family val="2"/>
          </rPr>
          <t xml:space="preserve">
To create a NodeXL graph in Excel 2007, enter the graph's edges on this worksheet, one row per edge.  The first two columns are required; the other columns can be used to customize the edge's appearance.
To customize the appearance of an individual vertex or add an isolated vertex not connected to an edge, click the "Vertices" tab near Excel's lower-left corner.
After you have entered the edges, click the "Show Graph" button in the NodeXL tab in Excel's Ribbon.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
</t>
        </r>
      </text>
    </comment>
    <comment ref="B2" authorId="0" shapeId="0">
      <text>
        <r>
          <rPr>
            <b/>
            <sz val="8"/>
            <color indexed="81"/>
            <rFont val="Tahoma"/>
            <family val="2"/>
          </rPr>
          <t xml:space="preserve">Vertex 2 Name
</t>
        </r>
        <r>
          <rPr>
            <sz val="8"/>
            <color indexed="81"/>
            <rFont val="Tahoma"/>
            <family val="2"/>
          </rPr>
          <t xml:space="preserve">
Enter the name of the edge's second vertex.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Columns</t>
        </r>
        <r>
          <rPr>
            <sz val="8"/>
            <color indexed="81"/>
            <rFont val="Tahoma"/>
            <family val="2"/>
          </rPr>
          <t xml:space="preserve">
The Vertex 1 and Vertex 2 columns are frozen, meaning that they remain visible even if you scroll the worksheet to the right.  To unfreeze them, use View, Freeze Panes, Unfreeze Panes in the Excel Ribbon.</t>
        </r>
      </text>
    </comment>
    <comment ref="C2" authorId="0" shapeId="0">
      <text>
        <r>
          <rPr>
            <b/>
            <sz val="8"/>
            <color indexed="81"/>
            <rFont val="Tahoma"/>
            <family val="2"/>
          </rPr>
          <t xml:space="preserve">Edge Color
</t>
        </r>
        <r>
          <rPr>
            <sz val="8"/>
            <color indexed="81"/>
            <rFont val="Tahoma"/>
            <family val="2"/>
          </rPr>
          <t xml:space="preserve">
To select an optional edge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D2" authorId="0" shapeId="0">
      <text>
        <r>
          <rPr>
            <b/>
            <sz val="8"/>
            <color indexed="81"/>
            <rFont val="Tahoma"/>
            <family val="2"/>
          </rPr>
          <t xml:space="preserve">Edge Width
</t>
        </r>
        <r>
          <rPr>
            <sz val="8"/>
            <color indexed="81"/>
            <rFont val="Tahoma"/>
            <family val="2"/>
          </rPr>
          <t xml:space="preserve">
Enter an optional edge width between 1 and 10.</t>
        </r>
      </text>
    </comment>
    <comment ref="E2" authorId="1" shapeId="0">
      <text>
        <r>
          <rPr>
            <b/>
            <sz val="8"/>
            <color indexed="81"/>
            <rFont val="Tahoma"/>
            <family val="2"/>
          </rPr>
          <t>Edge Style</t>
        </r>
        <r>
          <rPr>
            <b/>
            <sz val="9"/>
            <color indexed="81"/>
            <rFont val="Tahoma"/>
            <charset val="1"/>
          </rPr>
          <t xml:space="preserve">
</t>
        </r>
        <r>
          <rPr>
            <sz val="8"/>
            <color indexed="81"/>
            <rFont val="Tahoma"/>
            <family val="2"/>
          </rPr>
          <t xml:space="preserve">Select an optional edge style.
</t>
        </r>
        <r>
          <rPr>
            <u/>
            <sz val="8"/>
            <color indexed="81"/>
            <rFont val="Tahoma"/>
            <family val="2"/>
          </rPr>
          <t>Formulas</t>
        </r>
        <r>
          <rPr>
            <sz val="8"/>
            <color indexed="81"/>
            <rFont val="Tahoma"/>
            <family val="2"/>
          </rPr>
          <t xml:space="preserve">
If you are using Excel formulas to compute the styles, you may find it helpful to use the numerical options instead of text:
1 = Solid
2 = Dash
3 = Dot
4 = Dash Dot
5 = Dash Dot Dot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b/>
            <sz val="8"/>
            <color indexed="81"/>
            <rFont val="Tahoma"/>
            <family val="2"/>
          </rPr>
          <t xml:space="preserve">
</t>
        </r>
        <r>
          <rPr>
            <sz val="8"/>
            <color indexed="81"/>
            <rFont val="Tahoma"/>
            <family val="2"/>
          </rPr>
          <t xml:space="preserve">
</t>
        </r>
      </text>
    </comment>
    <comment ref="F2" authorId="0" shapeId="0">
      <text>
        <r>
          <rPr>
            <b/>
            <sz val="8"/>
            <color indexed="81"/>
            <rFont val="Tahoma"/>
            <family val="2"/>
          </rPr>
          <t xml:space="preserve">Edge Opacity
</t>
        </r>
        <r>
          <rPr>
            <sz val="8"/>
            <color indexed="81"/>
            <rFont val="Tahoma"/>
            <family val="2"/>
          </rPr>
          <t xml:space="preserve">
Enter an optional edge opacity between 0 (transparent) and 100 (opaque).</t>
        </r>
      </text>
    </comment>
    <comment ref="G2" authorId="0" shapeId="0">
      <text>
        <r>
          <rPr>
            <b/>
            <sz val="8"/>
            <color indexed="81"/>
            <rFont val="Tahoma"/>
            <family val="2"/>
          </rPr>
          <t xml:space="preserve">Edge Visibility
</t>
        </r>
        <r>
          <rPr>
            <sz val="8"/>
            <color indexed="81"/>
            <rFont val="Tahoma"/>
            <family val="2"/>
          </rPr>
          <t xml:space="preserve">
Select an optional edge visibility.
</t>
        </r>
        <r>
          <rPr>
            <b/>
            <sz val="8"/>
            <color indexed="81"/>
            <rFont val="Tahoma"/>
            <family val="2"/>
          </rPr>
          <t>Show</t>
        </r>
        <r>
          <rPr>
            <sz val="8"/>
            <color indexed="81"/>
            <rFont val="Tahoma"/>
            <family val="2"/>
          </rPr>
          <t xml:space="preserve">
Show the edge when the graph is refreshed.  This is the default.
</t>
        </r>
        <r>
          <rPr>
            <b/>
            <sz val="8"/>
            <color indexed="81"/>
            <rFont val="Tahoma"/>
            <family val="2"/>
          </rPr>
          <t>Skip</t>
        </r>
        <r>
          <rPr>
            <sz val="8"/>
            <color indexed="81"/>
            <rFont val="Tahoma"/>
            <family val="2"/>
          </rPr>
          <t xml:space="preserve">
Skip the edge row.
</t>
        </r>
        <r>
          <rPr>
            <b/>
            <sz val="8"/>
            <color indexed="81"/>
            <rFont val="Tahoma"/>
            <family val="2"/>
          </rPr>
          <t>Hide</t>
        </r>
        <r>
          <rPr>
            <sz val="8"/>
            <color indexed="81"/>
            <rFont val="Tahoma"/>
            <family val="2"/>
          </rPr>
          <t xml:space="preserve">
Use the edge when laying out the graph but then hide it.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2" shapeId="0">
      <text>
        <r>
          <rPr>
            <b/>
            <sz val="8"/>
            <color indexed="81"/>
            <rFont val="Tahoma"/>
            <family val="2"/>
          </rPr>
          <t xml:space="preserve">Edge Label
</t>
        </r>
        <r>
          <rPr>
            <sz val="8"/>
            <color indexed="81"/>
            <rFont val="Tahoma"/>
            <family val="2"/>
          </rPr>
          <t xml:space="preserve">Enter an optional edge label.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text>
    </comment>
    <comment ref="I2" authorId="1" shapeId="0">
      <text>
        <r>
          <rPr>
            <b/>
            <sz val="8"/>
            <color indexed="81"/>
            <rFont val="Tahoma"/>
            <family val="2"/>
          </rPr>
          <t xml:space="preserve">Edge Label Text Color
</t>
        </r>
        <r>
          <rPr>
            <sz val="8"/>
            <color indexed="81"/>
            <rFont val="Tahoma"/>
            <family val="2"/>
          </rPr>
          <t xml:space="preserve">
To select an optional label text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Edge Label Font Size
</t>
        </r>
        <r>
          <rPr>
            <sz val="8"/>
            <color indexed="81"/>
            <rFont val="Tahoma"/>
            <family val="2"/>
          </rPr>
          <t>Enter an optional label font size between 8 and 72.</t>
        </r>
        <r>
          <rPr>
            <b/>
            <sz val="8"/>
            <color indexed="81"/>
            <rFont val="Tahoma"/>
            <family val="2"/>
          </rPr>
          <t xml:space="preserve">
</t>
        </r>
      </text>
    </comment>
    <comment ref="K2" authorId="1" shapeId="0">
      <text>
        <r>
          <rPr>
            <b/>
            <sz val="8"/>
            <color indexed="81"/>
            <rFont val="Tahoma"/>
            <family val="2"/>
          </rPr>
          <t xml:space="preserve">Edge Reciprocated?
</t>
        </r>
        <r>
          <rPr>
            <sz val="8"/>
            <color indexed="81"/>
            <rFont val="Tahoma"/>
            <family val="2"/>
          </rPr>
          <t xml:space="preserve">
You can tell NodeXL to calculate this and other graph metrics by going to NodeXL, Analysis, Graph Metrics in the Ribbon.</t>
        </r>
        <r>
          <rPr>
            <sz val="9"/>
            <color indexed="81"/>
            <rFont val="Tahoma"/>
            <charset val="1"/>
          </rPr>
          <t xml:space="preserve">
</t>
        </r>
      </text>
    </comment>
    <comment ref="L2" authorId="0" shapeId="0">
      <text>
        <r>
          <rPr>
            <b/>
            <sz val="8"/>
            <color indexed="81"/>
            <rFont val="Tahoma"/>
            <family val="2"/>
          </rPr>
          <t xml:space="preserve">Edge ID
</t>
        </r>
        <r>
          <rPr>
            <sz val="8"/>
            <color indexed="81"/>
            <rFont val="Tahoma"/>
            <family val="2"/>
          </rPr>
          <t>This is a unique ID that gets filled in automatically.  Do not edit this column.</t>
        </r>
      </text>
    </comment>
    <comment ref="N2" authorId="0" shapeId="0">
      <text>
        <r>
          <rPr>
            <b/>
            <sz val="8"/>
            <color indexed="81"/>
            <rFont val="Tahoma"/>
            <family val="2"/>
          </rPr>
          <t xml:space="preserve">How to Add Your Own Columns
</t>
        </r>
        <r>
          <rPr>
            <sz val="8"/>
            <color indexed="81"/>
            <rFont val="Tahoma"/>
            <family val="2"/>
          </rPr>
          <t>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r>
          <rPr>
            <sz val="8"/>
            <color indexed="81"/>
            <rFont val="Tahoma"/>
            <family val="2"/>
          </rPr>
          <t xml:space="preserve">
</t>
        </r>
      </text>
    </comment>
  </commentList>
</comments>
</file>

<file path=xl/comments2.xml><?xml version="1.0" encoding="utf-8"?>
<comments xmlns="http://schemas.openxmlformats.org/spreadsheetml/2006/main">
  <authors>
    <author>TonyAdmin</author>
    <author>Tony C.</author>
    <author>Tony</author>
  </authors>
  <commentList>
    <comment ref="A2" authorId="0" shapeId="0">
      <text>
        <r>
          <rPr>
            <b/>
            <sz val="8"/>
            <color indexed="81"/>
            <rFont val="Tahoma"/>
            <family val="2"/>
          </rPr>
          <t xml:space="preserve">Vertex Name
</t>
        </r>
        <r>
          <rPr>
            <sz val="8"/>
            <color indexed="81"/>
            <rFont val="Tahoma"/>
            <family val="2"/>
          </rPr>
          <t xml:space="preserve">
Enter the name of the vertex.
</t>
        </r>
        <r>
          <rPr>
            <u/>
            <sz val="8"/>
            <color indexed="81"/>
            <rFont val="Tahoma"/>
            <family val="2"/>
          </rPr>
          <t>Worksheet Overview</t>
        </r>
        <r>
          <rPr>
            <sz val="8"/>
            <color indexed="81"/>
            <rFont val="Tahoma"/>
            <family val="2"/>
          </rPr>
          <t xml:space="preserve">
Use this worksheet to customize the appearance of the graph's vertices and to add isolated vertices that are not connected to edges.  You do not have to enter anything on this worksheet if you don't need either of these features.
</t>
        </r>
        <r>
          <rPr>
            <u/>
            <sz val="8"/>
            <color indexed="81"/>
            <rFont val="Tahoma"/>
            <family val="2"/>
          </rPr>
          <t>Isolated Vertices</t>
        </r>
        <r>
          <rPr>
            <sz val="8"/>
            <color indexed="81"/>
            <rFont val="Tahoma"/>
            <family val="2"/>
          </rPr>
          <t xml:space="preserve">
To add an isolated vertex that is not connected to any edges, enter it on this worksheet and set its Visibility cell to "Show."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
</t>
        </r>
        <r>
          <rPr>
            <u/>
            <sz val="8"/>
            <color indexed="81"/>
            <rFont val="Tahoma"/>
            <family val="2"/>
          </rPr>
          <t>Frozen Column</t>
        </r>
        <r>
          <rPr>
            <sz val="8"/>
            <color indexed="81"/>
            <rFont val="Tahoma"/>
            <family val="2"/>
          </rPr>
          <t xml:space="preserve">
The Vertex column is frozen, meaning that it remains visible even if you scroll the worksheet to the right.  To unfreeze it,  use View, Freeze Panes, Unfreeze Panes in the Excel Ribbon.</t>
        </r>
      </text>
    </comment>
    <comment ref="B2" authorId="0" shapeId="0">
      <text>
        <r>
          <rPr>
            <b/>
            <sz val="8"/>
            <color indexed="81"/>
            <rFont val="Tahoma"/>
            <family val="2"/>
          </rPr>
          <t xml:space="preserve">Vertex Color
</t>
        </r>
        <r>
          <rPr>
            <sz val="8"/>
            <color indexed="81"/>
            <rFont val="Tahoma"/>
            <family val="2"/>
          </rPr>
          <t xml:space="preserve">
To select an optional vertex color,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
</t>
        </r>
      </text>
    </comment>
    <comment ref="C2" authorId="0" shapeId="0">
      <text>
        <r>
          <rPr>
            <b/>
            <sz val="8"/>
            <color indexed="81"/>
            <rFont val="Tahoma"/>
            <family val="2"/>
          </rPr>
          <t xml:space="preserve">Vertex Shape
</t>
        </r>
        <r>
          <rPr>
            <sz val="8"/>
            <color indexed="81"/>
            <rFont val="Tahoma"/>
            <family val="2"/>
          </rPr>
          <t xml:space="preserve">
Select an optional vertex shape.
</t>
        </r>
        <r>
          <rPr>
            <u/>
            <sz val="8"/>
            <color indexed="81"/>
            <rFont val="Tahoma"/>
            <family val="2"/>
          </rPr>
          <t>Formulas</t>
        </r>
        <r>
          <rPr>
            <sz val="8"/>
            <color indexed="81"/>
            <rFont val="Tahoma"/>
            <family val="2"/>
          </rPr>
          <t xml:space="preserve">
If you are using Excel formulas to compute the shapes, you may find it helpful to use the numerical options instead of text:
1 = Circle
2 = Disk
3 = Sphere
4 = Square
5 = Solid Square
6 = Diamond
7 = Solid Diamond
8 = Triangle
9 = Solid Triangle
10 = Label
11 = Image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D2" authorId="0" shapeId="0">
      <text>
        <r>
          <rPr>
            <b/>
            <sz val="8"/>
            <color indexed="81"/>
            <rFont val="Tahoma"/>
            <family val="2"/>
          </rPr>
          <t xml:space="preserve">Vertex Size
</t>
        </r>
        <r>
          <rPr>
            <sz val="8"/>
            <color indexed="81"/>
            <rFont val="Tahoma"/>
            <family val="2"/>
          </rPr>
          <t xml:space="preserve">
Enter an optional vertex size between 1 and 1,000.</t>
        </r>
      </text>
    </comment>
    <comment ref="E2" authorId="0" shapeId="0">
      <text>
        <r>
          <rPr>
            <b/>
            <sz val="8"/>
            <color indexed="81"/>
            <rFont val="Tahoma"/>
            <family val="2"/>
          </rPr>
          <t xml:space="preserve">Vertex Opacity
</t>
        </r>
        <r>
          <rPr>
            <sz val="8"/>
            <color indexed="81"/>
            <rFont val="Tahoma"/>
            <family val="2"/>
          </rPr>
          <t xml:space="preserve">
Enter an optional vertex opacity between 0 (transparent) and 100 (opaque).</t>
        </r>
      </text>
    </comment>
    <comment ref="F2" authorId="0" shapeId="0">
      <text>
        <r>
          <rPr>
            <b/>
            <sz val="8"/>
            <color indexed="81"/>
            <rFont val="Tahoma"/>
            <family val="2"/>
          </rPr>
          <t>Vertex Image File</t>
        </r>
        <r>
          <rPr>
            <sz val="8"/>
            <color indexed="81"/>
            <rFont val="Tahoma"/>
            <family val="2"/>
          </rPr>
          <t xml:space="preserve">
To show a vertex as an image, set the Shape to Image and enter one of the following into the Image File column:
* The full path to an image file on your computer or local network.  Example: "C:\MyImages\Image.jpg".
* If the workbook has been saved, a path that is relative to the saved workbook file.  Example: "Images\Image.jpg"
* An URL to an image on the Internet.  Example: "http://www.somesite.com/Image.jpg".</t>
        </r>
      </text>
    </comment>
    <comment ref="G2" authorId="0" shapeId="0">
      <text>
        <r>
          <rPr>
            <b/>
            <sz val="8"/>
            <color indexed="81"/>
            <rFont val="Tahoma"/>
            <family val="2"/>
          </rPr>
          <t xml:space="preserve">Vertex Visibility
</t>
        </r>
        <r>
          <rPr>
            <sz val="8"/>
            <color indexed="81"/>
            <rFont val="Tahoma"/>
            <family val="2"/>
          </rPr>
          <t xml:space="preserve">
Select an optional vertex visibility
</t>
        </r>
        <r>
          <rPr>
            <b/>
            <sz val="8"/>
            <color indexed="81"/>
            <rFont val="Tahoma"/>
            <family val="2"/>
          </rPr>
          <t>Show if in an Edge</t>
        </r>
        <r>
          <rPr>
            <sz val="8"/>
            <color indexed="81"/>
            <rFont val="Tahoma"/>
            <family val="2"/>
          </rPr>
          <t xml:space="preserve">
Show the vertex when the graph is refreshed if it is part of an edge.  Otherwise, ignore the vertex row.  This is the default.
</t>
        </r>
        <r>
          <rPr>
            <b/>
            <sz val="8"/>
            <color indexed="81"/>
            <rFont val="Tahoma"/>
            <family val="2"/>
          </rPr>
          <t>Skip</t>
        </r>
        <r>
          <rPr>
            <sz val="8"/>
            <color indexed="81"/>
            <rFont val="Tahoma"/>
            <family val="2"/>
          </rPr>
          <t xml:space="preserve">
Skip the vertex row and any edge rows that use the vertex.
</t>
        </r>
        <r>
          <rPr>
            <b/>
            <sz val="8"/>
            <color indexed="81"/>
            <rFont val="Tahoma"/>
            <family val="2"/>
          </rPr>
          <t>Hide</t>
        </r>
        <r>
          <rPr>
            <sz val="8"/>
            <color indexed="81"/>
            <rFont val="Tahoma"/>
            <family val="2"/>
          </rPr>
          <t xml:space="preserve">
If the vertex is part of an edge, use it when laying out the graph but then hide it.  Otherwise, ignore the vertex row.
</t>
        </r>
        <r>
          <rPr>
            <b/>
            <sz val="8"/>
            <color indexed="81"/>
            <rFont val="Tahoma"/>
            <family val="2"/>
          </rPr>
          <t>Show</t>
        </r>
        <r>
          <rPr>
            <sz val="8"/>
            <color indexed="81"/>
            <rFont val="Tahoma"/>
            <family val="2"/>
          </rPr>
          <t xml:space="preserve">
Show the vertex regardless of whether it is part of an edge.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if in an Edge
0 = Skip
2 = Hide
4 = Show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H2" authorId="0" shapeId="0">
      <text>
        <r>
          <rPr>
            <b/>
            <sz val="8"/>
            <color indexed="81"/>
            <rFont val="Tahoma"/>
            <family val="2"/>
          </rPr>
          <t xml:space="preserve">Vertex Label
</t>
        </r>
        <r>
          <rPr>
            <sz val="8"/>
            <color indexed="81"/>
            <rFont val="Tahoma"/>
            <family val="2"/>
          </rPr>
          <t xml:space="preserve">
To show a vertex as a box containing text, set the Shape to Label and enter the text into the Label column.  To annotate another shape with text, set the Shape to something else and enter the annotation text into the Label column.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I2" authorId="0" shapeId="0">
      <text>
        <r>
          <rPr>
            <b/>
            <sz val="8"/>
            <color indexed="81"/>
            <rFont val="Tahoma"/>
            <family val="2"/>
          </rPr>
          <t xml:space="preserve">Vertex Label Fill Color
</t>
        </r>
        <r>
          <rPr>
            <sz val="8"/>
            <color indexed="81"/>
            <rFont val="Tahoma"/>
            <family val="2"/>
          </rPr>
          <t>To select an optional fill color for the Label shape,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J2" authorId="1" shapeId="0">
      <text>
        <r>
          <rPr>
            <b/>
            <sz val="8"/>
            <color indexed="81"/>
            <rFont val="Tahoma"/>
            <family val="2"/>
          </rPr>
          <t xml:space="preserve">Vertex Label Position
</t>
        </r>
        <r>
          <rPr>
            <sz val="8"/>
            <color indexed="81"/>
            <rFont val="Tahoma"/>
            <family val="2"/>
          </rPr>
          <t xml:space="preserve">Select an optional vertex label position.  This is used only when the label annotates the vertex, not when the vertex Shape is Label.  Hover the mouse over the Label column header for more details.
</t>
        </r>
        <r>
          <rPr>
            <u/>
            <sz val="8"/>
            <color indexed="81"/>
            <rFont val="Tahoma"/>
            <family val="2"/>
          </rPr>
          <t>Formulas</t>
        </r>
        <r>
          <rPr>
            <sz val="8"/>
            <color indexed="81"/>
            <rFont val="Tahoma"/>
            <family val="2"/>
          </rPr>
          <t xml:space="preserve">
If you are using Excel formulas to compute the positions, you may find it helpful to use the numerical options instead of text:
0 = Nowhere
1 = Top Left
2 = Top Center
3 = Top Right
4 = Middle Left
5 = Middle Center
6 = Middle Right
7 = Bottom Left
8 = Bottom Center
9 = Bottom Right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text>
    </comment>
    <comment ref="K2" authorId="0" shapeId="0">
      <text>
        <r>
          <rPr>
            <b/>
            <sz val="8"/>
            <color indexed="81"/>
            <rFont val="Tahoma"/>
            <family val="2"/>
          </rPr>
          <t xml:space="preserve">Vertex Tooltip
</t>
        </r>
        <r>
          <rPr>
            <sz val="8"/>
            <color indexed="81"/>
            <rFont val="Tahoma"/>
            <family val="2"/>
          </rPr>
          <t xml:space="preserve">
Enter optional text that will pop up when the mouse is hovered over the vertex in the graph pane.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text>
    </comment>
    <comment ref="L2" authorId="0" shapeId="0">
      <text>
        <r>
          <rPr>
            <b/>
            <sz val="8"/>
            <color indexed="81"/>
            <rFont val="Tahoma"/>
            <family val="2"/>
          </rPr>
          <t xml:space="preserve">Vertex Layout Order
</t>
        </r>
        <r>
          <rPr>
            <sz val="8"/>
            <color indexed="81"/>
            <rFont val="Tahoma"/>
            <family val="2"/>
          </rPr>
          <t xml:space="preserve">Enter an optional number to control the order in which the vertices are laid out in the graph when a geometric layout algorithm (Circle, Spiral and so on) is used.  This also controls the vertex stacking order when vertices overlap.  Vertices with larger numbers are stacked on top of vertices with smaller numbers.
</t>
        </r>
      </text>
    </comment>
    <comment ref="M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N2" authorId="0" shapeId="0">
      <text>
        <r>
          <rPr>
            <b/>
            <sz val="8"/>
            <color indexed="81"/>
            <rFont val="Tahoma"/>
            <family val="2"/>
          </rPr>
          <t xml:space="preserve">Vertex Location
</t>
        </r>
        <r>
          <rPr>
            <sz val="8"/>
            <color indexed="81"/>
            <rFont val="Tahoma"/>
            <family val="2"/>
          </rPr>
          <t xml:space="preserve">
Enter an optional vertex location.
X and Y values should be between 0 and 9,999.  If you enter X and Y values, you should set NodeXL, Graph, Layout to "None" to prevent NodeXL from overwriting your values when you show the graph.</t>
        </r>
      </text>
    </comment>
    <comment ref="O2" authorId="0" shapeId="0">
      <text>
        <r>
          <rPr>
            <b/>
            <sz val="8"/>
            <color indexed="81"/>
            <rFont val="Tahoma"/>
            <family val="2"/>
          </rPr>
          <t xml:space="preserve">Vertex Locked?
</t>
        </r>
        <r>
          <rPr>
            <sz val="8"/>
            <color indexed="81"/>
            <rFont val="Tahoma"/>
            <family val="2"/>
          </rPr>
          <t xml:space="preserve">
Set to Yes to lock the vertex at its current location.
</t>
        </r>
        <r>
          <rPr>
            <u/>
            <sz val="8"/>
            <color indexed="81"/>
            <rFont val="Tahoma"/>
            <family val="2"/>
          </rPr>
          <t>Formulas</t>
        </r>
        <r>
          <rPr>
            <sz val="8"/>
            <color indexed="81"/>
            <rFont val="Tahoma"/>
            <family val="2"/>
          </rPr>
          <t xml:space="preserve">
If you are using Excel formulas to compute the locked values, you may find it helpful to use the numerical options instead of text:
0 = No
1 = Yes
</t>
        </r>
        <r>
          <rPr>
            <u/>
            <sz val="8"/>
            <color indexed="81"/>
            <rFont val="Tahoma"/>
            <family val="2"/>
          </rPr>
          <t xml:space="preserve">Pasting
</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P2" authorId="0" shapeId="0">
      <text>
        <r>
          <rPr>
            <b/>
            <sz val="8"/>
            <color indexed="81"/>
            <rFont val="Tahoma"/>
            <family val="2"/>
          </rPr>
          <t xml:space="preserve">Vertex Polar R
</t>
        </r>
        <r>
          <rPr>
            <sz val="8"/>
            <color indexed="81"/>
            <rFont val="Tahoma"/>
            <family val="2"/>
          </rPr>
          <t xml:space="preserve">
Enter an optional vertex polar radial coordinate.  This is used only when the Layout is set to Polar or Polar Absolute in the graph pane.
</t>
        </r>
        <r>
          <rPr>
            <u/>
            <sz val="8"/>
            <color indexed="81"/>
            <rFont val="Tahoma"/>
            <family val="2"/>
          </rPr>
          <t>For the Polar Layout</t>
        </r>
        <r>
          <rPr>
            <sz val="8"/>
            <color indexed="81"/>
            <rFont val="Tahoma"/>
            <family val="2"/>
          </rPr>
          <t xml:space="preserve">
0.0 represents the polar origin, which is the center of the graph pane, while 1.0 represents one-half the graph pane's width or height, whichever is smaller.
Polar R values less than 0.0 are allowed, but they have the same effect as the value 0.0.  Similarly, polar R values greater than 1.0 are allowed, but they have the same effect as the value 1.0.
Any vertex that is missing polar coordinates is placed at the polar origin.
</t>
        </r>
        <r>
          <rPr>
            <u/>
            <sz val="8"/>
            <color indexed="81"/>
            <rFont val="Tahoma"/>
            <family val="2"/>
          </rPr>
          <t>For the Polar Absolute Layout</t>
        </r>
        <r>
          <rPr>
            <sz val="8"/>
            <color indexed="81"/>
            <rFont val="Tahoma"/>
            <family val="2"/>
          </rPr>
          <t xml:space="preserve">
0.0 represents the polar origin, which is the center of the graph pane, while 1.0 represents an absolute distance of about 1/96 inch.
There are no limits on Polar R values when using the Polar Absolute layout.  Negative values have the effect of adding 180 degrees to the specified Polar Angle.
Any vertex that is missing polar coordinates is placed at the polar origin.
</t>
        </r>
      </text>
    </comment>
    <comment ref="Q2" authorId="0" shapeId="0">
      <text>
        <r>
          <rPr>
            <b/>
            <sz val="8"/>
            <color indexed="81"/>
            <rFont val="Tahoma"/>
            <family val="2"/>
          </rPr>
          <t xml:space="preserve">Vertex Polar Angle
</t>
        </r>
        <r>
          <rPr>
            <sz val="8"/>
            <color indexed="81"/>
            <rFont val="Tahoma"/>
            <family val="2"/>
          </rPr>
          <t>Enter an optional vertex polar angle coordinate, in degrees.  This is used only when the Layout is set to Polar or Polar Absolute in the graph pane.
0.0 degrees is to the right, 90.0 degrees is up, 180.0 degrees is to the left, and 270.0 degrees is down.  Angles less than 0 are allowed: -1.0 is the same as 359.0, for example.  Similarly, angles greater than 360.0 are allowed: 361.0 is the same as 1.0, for example.
Any vertex that is missing polar coordinates is placed at the polar origin.</t>
        </r>
        <r>
          <rPr>
            <b/>
            <sz val="8"/>
            <color indexed="81"/>
            <rFont val="Tahoma"/>
            <family val="2"/>
          </rPr>
          <t xml:space="preserve">
</t>
        </r>
      </text>
    </comment>
    <comment ref="R2" authorId="0" shapeId="0">
      <text>
        <r>
          <rPr>
            <b/>
            <sz val="8"/>
            <color indexed="81"/>
            <rFont val="Tahoma"/>
            <family val="2"/>
          </rPr>
          <t>Vertex Degree</t>
        </r>
        <r>
          <rPr>
            <sz val="8"/>
            <color indexed="81"/>
            <rFont val="Tahoma"/>
            <family val="2"/>
          </rPr>
          <t xml:space="preserve">
You can tell NodeXL to calculate this and other graph metrics by going to NodeXL, Analysis, Graph Metrics in the Ribbon.
</t>
        </r>
      </text>
    </comment>
    <comment ref="S2" authorId="0" shapeId="0">
      <text>
        <r>
          <rPr>
            <b/>
            <sz val="8"/>
            <color indexed="81"/>
            <rFont val="Tahoma"/>
            <family val="2"/>
          </rPr>
          <t xml:space="preserve">Vertex In-Degree
</t>
        </r>
        <r>
          <rPr>
            <sz val="8"/>
            <color indexed="81"/>
            <rFont val="Tahoma"/>
            <family val="2"/>
          </rPr>
          <t xml:space="preserve">You can tell NodeXL to calculate this and other graph metrics by going to NodeXL, Analysis, Graph Metrics in the Ribbon.
</t>
        </r>
      </text>
    </comment>
    <comment ref="T2" authorId="0" shapeId="0">
      <text>
        <r>
          <rPr>
            <b/>
            <sz val="8"/>
            <color indexed="81"/>
            <rFont val="Tahoma"/>
            <family val="2"/>
          </rPr>
          <t xml:space="preserve">Vertex Out-Degree
</t>
        </r>
        <r>
          <rPr>
            <sz val="8"/>
            <color indexed="81"/>
            <rFont val="Tahoma"/>
            <family val="2"/>
          </rPr>
          <t xml:space="preserve">You can tell NodeXL to calculate this and other graph metrics by going to NodeXL, Analysis, Graph Metrics in the Ribbon.
</t>
        </r>
      </text>
    </comment>
    <comment ref="U2" authorId="0" shapeId="0">
      <text>
        <r>
          <rPr>
            <b/>
            <sz val="8"/>
            <color indexed="81"/>
            <rFont val="Tahoma"/>
            <family val="2"/>
          </rPr>
          <t xml:space="preserve">Vertex Betweenness Centrality
</t>
        </r>
        <r>
          <rPr>
            <sz val="8"/>
            <color indexed="81"/>
            <rFont val="Tahoma"/>
            <family val="2"/>
          </rPr>
          <t xml:space="preserve">You can tell NodeXL to calculate this and other graph metrics by going to NodeXL, Analysis, Graph Metrics in the Ribbon.
</t>
        </r>
      </text>
    </comment>
    <comment ref="V2" authorId="0" shapeId="0">
      <text>
        <r>
          <rPr>
            <b/>
            <sz val="8"/>
            <color indexed="81"/>
            <rFont val="Tahoma"/>
            <family val="2"/>
          </rPr>
          <t xml:space="preserve">Vertex Closeness Centrality
</t>
        </r>
        <r>
          <rPr>
            <sz val="8"/>
            <color indexed="81"/>
            <rFont val="Tahoma"/>
            <family val="2"/>
          </rPr>
          <t xml:space="preserve">You can tell NodeXL to calculate this and other graph metrics by going to NodeXL, Analysis, Graph Metrics in the Ribbon.
</t>
        </r>
      </text>
    </comment>
    <comment ref="W2" authorId="0" shapeId="0">
      <text>
        <r>
          <rPr>
            <b/>
            <sz val="8"/>
            <color indexed="81"/>
            <rFont val="Tahoma"/>
            <family val="2"/>
          </rPr>
          <t xml:space="preserve">Vertex Eigenvector Centrality
</t>
        </r>
        <r>
          <rPr>
            <sz val="8"/>
            <color indexed="81"/>
            <rFont val="Tahoma"/>
            <family val="2"/>
          </rPr>
          <t xml:space="preserve">You can tell NodeXL to calculate this and other graph metrics by going to NodeXL, Analysis, Graph Metrics in the Ribbon.
</t>
        </r>
      </text>
    </comment>
    <comment ref="X2" authorId="2" shapeId="0">
      <text>
        <r>
          <rPr>
            <b/>
            <sz val="8"/>
            <color indexed="81"/>
            <rFont val="Tahoma"/>
            <family val="2"/>
          </rPr>
          <t xml:space="preserve">Vertex PageRank
</t>
        </r>
        <r>
          <rPr>
            <sz val="8"/>
            <color indexed="81"/>
            <rFont val="Tahoma"/>
            <family val="2"/>
          </rPr>
          <t>You can tell NodeXL to calculate this and other graph metrics by going to NodeXL, Analysis, Graph Metrics in the Ribbon.</t>
        </r>
      </text>
    </comment>
    <comment ref="Y2" authorId="0" shapeId="0">
      <text>
        <r>
          <rPr>
            <b/>
            <sz val="8"/>
            <color indexed="81"/>
            <rFont val="Tahoma"/>
            <family val="2"/>
          </rPr>
          <t xml:space="preserve">Vertex Clustering Coefficient
</t>
        </r>
        <r>
          <rPr>
            <sz val="8"/>
            <color indexed="81"/>
            <rFont val="Tahoma"/>
            <family val="2"/>
          </rPr>
          <t xml:space="preserve">You can tell NodeXL to calculate this and other graph metrics by going to NodeXL, Analysis, Graph Metrics in the Ribbon.
</t>
        </r>
      </text>
    </comment>
    <comment ref="Z2" authorId="2" shapeId="0">
      <text>
        <r>
          <rPr>
            <b/>
            <sz val="8"/>
            <color indexed="81"/>
            <rFont val="Tahoma"/>
            <family val="2"/>
          </rPr>
          <t>Vertex Reciprocated Pair Ratio</t>
        </r>
        <r>
          <rPr>
            <sz val="8"/>
            <color indexed="81"/>
            <rFont val="Tahoma"/>
            <family val="2"/>
          </rPr>
          <t xml:space="preserve">
You can tell NodeXL to calculate this and other graph metrics by going to NodeXL, Analysis, Graph Metrics in the Ribbon.</t>
        </r>
      </text>
    </comment>
    <comment ref="AA2" authorId="0" shapeId="0">
      <text>
        <r>
          <rPr>
            <b/>
            <sz val="8"/>
            <color indexed="81"/>
            <rFont val="Tahoma"/>
            <family val="2"/>
          </rPr>
          <t xml:space="preserve">Vertex ID
</t>
        </r>
        <r>
          <rPr>
            <sz val="8"/>
            <color indexed="81"/>
            <rFont val="Tahoma"/>
            <family val="2"/>
          </rPr>
          <t xml:space="preserve">
This is a unique ID that gets filled in automatically.  Do not edit this column.</t>
        </r>
      </text>
    </comment>
    <comment ref="AC2" authorId="0" shapeId="0">
      <text>
        <r>
          <rPr>
            <b/>
            <sz val="8"/>
            <color indexed="81"/>
            <rFont val="Tahoma"/>
            <family val="2"/>
          </rPr>
          <t>How to Add Your Own Columns</t>
        </r>
        <r>
          <rPr>
            <sz val="8"/>
            <color indexed="81"/>
            <rFont val="Tahoma"/>
            <family val="2"/>
          </rPr>
          <t xml:space="preserve">
If you want NodeXL to use any columns you add, you must add them to this table.  The table is distinguished from the rest of the worksheet by the table column headers in row 2, so you can tell where the table ends and the rest of the worksheet begins.
You can add a column to the right end of the table by simply typing a column name into the first empty cell in row 2.  Excel will automatically extend the table to the right to include the new column.
You can also insert a column anywhere within the table, but that will interfere with NodeXL's ability to show and hide groups of related columns and is not recommended.</t>
        </r>
        <r>
          <rPr>
            <b/>
            <sz val="8"/>
            <color indexed="81"/>
            <rFont val="Tahoma"/>
            <family val="2"/>
          </rPr>
          <t xml:space="preserve">
</t>
        </r>
      </text>
    </comment>
  </commentList>
</comments>
</file>

<file path=xl/comments3.xml><?xml version="1.0" encoding="utf-8"?>
<comments xmlns="http://schemas.openxmlformats.org/spreadsheetml/2006/main">
  <authors>
    <author>TonyAdmin</author>
    <author>Tony</author>
  </authors>
  <commentList>
    <comment ref="A2"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
        </r>
        <r>
          <rPr>
            <u/>
            <sz val="8"/>
            <color indexed="81"/>
            <rFont val="Tahoma"/>
            <family val="2"/>
          </rPr>
          <t xml:space="preserve">
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2" authorId="0" shapeId="0">
      <text>
        <r>
          <rPr>
            <b/>
            <sz val="8"/>
            <color indexed="81"/>
            <rFont val="Tahoma"/>
            <family val="2"/>
          </rPr>
          <t xml:space="preserve">Group Vertex Color
</t>
        </r>
        <r>
          <rPr>
            <sz val="8"/>
            <color indexed="81"/>
            <rFont val="Tahoma"/>
            <family val="2"/>
          </rPr>
          <t xml:space="preserve">
(In most cases, you should not edit this worksheet.  Instead, use the items on the NodeXL, Analysis, Groups menu to create and work with groups.)
To select a color to use for all vertices in the group,  right-click and select Select Color on the right-click menu.
If you are familiar with CSS color names, such as Red, MediumBlue, and DarkOliveGreen, you can enter one of the names instead of using Select Color.  Spaces in CSS color names are optional, so Medium Blue is the same as MediumBlue.
You can also enter a color in the format "R, G, B" (don't include the quotes), where R, G, and B are between 0 and 255.  Sample: "240, 12, 135".</t>
        </r>
      </text>
    </comment>
    <comment ref="C2" authorId="0" shapeId="0">
      <text>
        <r>
          <rPr>
            <b/>
            <sz val="8"/>
            <color indexed="81"/>
            <rFont val="Tahoma"/>
            <family val="2"/>
          </rPr>
          <t>Group Vertex Shape</t>
        </r>
        <r>
          <rPr>
            <sz val="8"/>
            <color indexed="81"/>
            <rFont val="Tahoma"/>
            <family val="2"/>
          </rPr>
          <t xml:space="preserve">
(In most cases, you should not edit this worksheet.  Instead, use the items on the NodeXL, Analysis, Groups menu to create and work with groups.)
Select a shape to use for all vertices in the group.
</t>
        </r>
        <r>
          <rPr>
            <u/>
            <sz val="8"/>
            <color indexed="81"/>
            <rFont val="Tahoma"/>
            <family val="2"/>
          </rPr>
          <t>Pasting</t>
        </r>
        <r>
          <rPr>
            <sz val="8"/>
            <color indexed="81"/>
            <rFont val="Tahoma"/>
            <family val="2"/>
          </rPr>
          <t xml:space="preserve">
If you want to paste shapes into this column, do not use the standard Paste command (Ctrl-V).  The standard Paste command removes the shape drop-downs from the column.  Instead, use Home, Paste, Paste Values in the Excel Ribbon.</t>
        </r>
      </text>
    </comment>
    <comment ref="D2" authorId="1" shapeId="0">
      <text>
        <r>
          <rPr>
            <b/>
            <sz val="8"/>
            <color indexed="81"/>
            <rFont val="Tahoma"/>
            <family val="2"/>
          </rPr>
          <t>Group Visibility</t>
        </r>
        <r>
          <rPr>
            <sz val="8"/>
            <color indexed="81"/>
            <rFont val="Tahoma"/>
            <family val="2"/>
          </rPr>
          <t xml:space="preserve">
Select an optional group visibility.
</t>
        </r>
        <r>
          <rPr>
            <b/>
            <sz val="8"/>
            <color indexed="81"/>
            <rFont val="Tahoma"/>
            <family val="2"/>
          </rPr>
          <t>Show</t>
        </r>
        <r>
          <rPr>
            <sz val="8"/>
            <color indexed="81"/>
            <rFont val="Tahoma"/>
            <family val="2"/>
          </rPr>
          <t xml:space="preserve">
Show the group's vertices and edges when the graph is refreshed.  This is the default.
</t>
        </r>
        <r>
          <rPr>
            <b/>
            <sz val="8"/>
            <color indexed="81"/>
            <rFont val="Tahoma"/>
            <family val="2"/>
          </rPr>
          <t>Skip</t>
        </r>
        <r>
          <rPr>
            <sz val="8"/>
            <color indexed="81"/>
            <rFont val="Tahoma"/>
            <family val="2"/>
          </rPr>
          <t xml:space="preserve">
Skip the group's vertices and edges.
</t>
        </r>
        <r>
          <rPr>
            <b/>
            <sz val="8"/>
            <color indexed="81"/>
            <rFont val="Tahoma"/>
            <family val="2"/>
          </rPr>
          <t>Hide</t>
        </r>
        <r>
          <rPr>
            <sz val="8"/>
            <color indexed="81"/>
            <rFont val="Tahoma"/>
            <family val="2"/>
          </rPr>
          <t xml:space="preserve">
Use the group's vertices and edges when laying out the graph, but then hide the group's vertices and edges.
</t>
        </r>
        <r>
          <rPr>
            <u/>
            <sz val="8"/>
            <color indexed="81"/>
            <rFont val="Tahoma"/>
            <family val="2"/>
          </rPr>
          <t>Formulas</t>
        </r>
        <r>
          <rPr>
            <sz val="8"/>
            <color indexed="81"/>
            <rFont val="Tahoma"/>
            <family val="2"/>
          </rPr>
          <t xml:space="preserve">
If you are using Excel formulas to compute the visibilities, you may find it helpful to use the numerical options instead of text:
1 = Show
0 = Skip
2 = Hide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
</t>
        </r>
      </text>
    </comment>
    <comment ref="E2" authorId="1" shapeId="0">
      <text>
        <r>
          <rPr>
            <b/>
            <sz val="8"/>
            <color indexed="81"/>
            <rFont val="Tahoma"/>
            <family val="2"/>
          </rPr>
          <t xml:space="preserve">Group Collapsed?
</t>
        </r>
        <r>
          <rPr>
            <sz val="8"/>
            <color indexed="81"/>
            <rFont val="Tahoma"/>
            <family val="2"/>
          </rPr>
          <t>(In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 xml:space="preserve">Set to Yes to collapse the group.
</t>
        </r>
        <r>
          <rPr>
            <u/>
            <sz val="8"/>
            <color indexed="81"/>
            <rFont val="Tahoma"/>
            <family val="2"/>
          </rPr>
          <t>Formulas</t>
        </r>
        <r>
          <rPr>
            <sz val="8"/>
            <color indexed="81"/>
            <rFont val="Tahoma"/>
            <family val="2"/>
          </rPr>
          <t xml:space="preserve">
If you are using Excel formulas to compute the collapsed values, you may find it helpful to use the numerical options instead of text:
0 = No
1 = Yes
</t>
        </r>
        <r>
          <rPr>
            <u/>
            <sz val="8"/>
            <color indexed="81"/>
            <rFont val="Tahoma"/>
            <family val="2"/>
          </rPr>
          <t>Pasting</t>
        </r>
        <r>
          <rPr>
            <sz val="8"/>
            <color indexed="81"/>
            <rFont val="Tahoma"/>
            <family val="2"/>
          </rPr>
          <t xml:space="preserve">
If you want to paste values into this column, do not use the standard Paste command (Ctrl-V).  The standard Paste command removes the drop-down lists from the column.  Instead, use Home, Paste, Paste Values in the Excel Ribbon.</t>
        </r>
        <r>
          <rPr>
            <sz val="9"/>
            <color indexed="81"/>
            <rFont val="Tahoma"/>
            <family val="2"/>
          </rPr>
          <t xml:space="preserve">
</t>
        </r>
      </text>
    </comment>
    <comment ref="F2" authorId="1" shapeId="0">
      <text>
        <r>
          <rPr>
            <b/>
            <sz val="8"/>
            <color indexed="81"/>
            <rFont val="Tahoma"/>
            <family val="2"/>
          </rPr>
          <t>Group Label</t>
        </r>
        <r>
          <rPr>
            <sz val="8"/>
            <color indexed="81"/>
            <rFont val="Tahoma"/>
            <family val="2"/>
          </rPr>
          <t xml:space="preserve">
Enter an optional group label.
Group labels are used when you choose to lay out each of the graph's groups in its own box (NodeXL, Graph, Layout, Layout Options), and when you collapse a group (NodeXL, Analysis, Groups, Collapse Selected Groups).
</t>
        </r>
        <r>
          <rPr>
            <u/>
            <sz val="8"/>
            <color indexed="81"/>
            <rFont val="Tahoma"/>
            <family val="2"/>
          </rPr>
          <t>Formulas</t>
        </r>
        <r>
          <rPr>
            <sz val="8"/>
            <color indexed="81"/>
            <rFont val="Tahoma"/>
            <family val="2"/>
          </rPr>
          <t xml:space="preserve">
This column is formatted as Text, which causes formulas to be ignored.  If you want to use an Excel formula in this column, you must change the column format to General.</t>
        </r>
        <r>
          <rPr>
            <sz val="9"/>
            <color indexed="81"/>
            <rFont val="Tahoma"/>
            <charset val="1"/>
          </rPr>
          <t xml:space="preserve">
</t>
        </r>
      </text>
    </comment>
    <comment ref="G2" authorId="1" shapeId="0">
      <text>
        <r>
          <rPr>
            <b/>
            <sz val="8"/>
            <color indexed="81"/>
            <rFont val="Tahoma"/>
            <family val="2"/>
          </rPr>
          <t xml:space="preserve">Collapsed Location
</t>
        </r>
        <r>
          <rPr>
            <sz val="8"/>
            <color indexed="81"/>
            <rFont val="Tahoma"/>
            <family val="2"/>
          </rPr>
          <t xml:space="preserve">
(In most cases, you should not edit this worksheet.  Instead, use the items on the NodeXL, Analysis, Groups menu to create and work with groups.)</t>
        </r>
        <r>
          <rPr>
            <b/>
            <sz val="8"/>
            <color indexed="81"/>
            <rFont val="Tahoma"/>
            <family val="2"/>
          </rPr>
          <t xml:space="preserve">
</t>
        </r>
        <r>
          <rPr>
            <sz val="8"/>
            <color indexed="81"/>
            <rFont val="Tahoma"/>
            <family val="2"/>
          </rPr>
          <t>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H2" authorId="1" shapeId="0">
      <text>
        <r>
          <rPr>
            <b/>
            <sz val="8"/>
            <color indexed="81"/>
            <rFont val="Tahoma"/>
            <family val="2"/>
          </rPr>
          <t xml:space="preserve">Collapsed Location
</t>
        </r>
        <r>
          <rPr>
            <sz val="8"/>
            <color indexed="81"/>
            <rFont val="Tahoma"/>
            <family val="2"/>
          </rPr>
          <t>(In most cases, you should not edit this worksheet.  Instead, use the items on the NodeXL, Analysis, Groups menu to create and work with groups.)
Enter an optional location for the group when it is collapsed.
Collapsed X and Collapsed Y values should be between 0 and 9,999.  If you enter Collapsed X and Collapsed Y values, you should set NodeXL, Graph, Layout to "None" to prevent NodeXL from overwriting your values when you show the graph.</t>
        </r>
      </text>
    </comment>
    <comment ref="K2" authorId="1" shapeId="0">
      <text>
        <r>
          <rPr>
            <b/>
            <sz val="8"/>
            <color indexed="81"/>
            <rFont val="Tahoma"/>
            <family val="2"/>
          </rPr>
          <t xml:space="preserve">Group Vertices
</t>
        </r>
        <r>
          <rPr>
            <sz val="8"/>
            <color indexed="81"/>
            <rFont val="Tahoma"/>
            <family val="2"/>
          </rPr>
          <t xml:space="preserve">
You can tell NodeXL to calculate this and other graph metrics by going to NodeXL, Analysis, Graph Metrics in the Ribbon.</t>
        </r>
        <r>
          <rPr>
            <b/>
            <sz val="9"/>
            <color indexed="81"/>
            <rFont val="Tahoma"/>
            <charset val="1"/>
          </rPr>
          <t xml:space="preserve">
</t>
        </r>
        <r>
          <rPr>
            <sz val="9"/>
            <color indexed="81"/>
            <rFont val="Tahoma"/>
            <charset val="1"/>
          </rPr>
          <t xml:space="preserve">
</t>
        </r>
      </text>
    </comment>
    <comment ref="L2" authorId="1" shapeId="0">
      <text>
        <r>
          <rPr>
            <b/>
            <sz val="8"/>
            <color indexed="81"/>
            <rFont val="Tahoma"/>
            <family val="2"/>
          </rPr>
          <t>Group Unique Edges</t>
        </r>
        <r>
          <rPr>
            <sz val="8"/>
            <color indexed="81"/>
            <rFont val="Tahoma"/>
            <family val="2"/>
          </rPr>
          <t xml:space="preserve">
You can tell NodeXL to calculate this and other graph metrics by going to NodeXL, Analysis, Graph Metrics in the Ribbon.</t>
        </r>
      </text>
    </comment>
    <comment ref="M2" authorId="1" shapeId="0">
      <text>
        <r>
          <rPr>
            <b/>
            <sz val="8"/>
            <color indexed="81"/>
            <rFont val="Tahoma"/>
            <family val="2"/>
          </rPr>
          <t>Group Edges With Duplicates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N2" authorId="1" shapeId="0">
      <text>
        <r>
          <rPr>
            <b/>
            <sz val="8"/>
            <color indexed="81"/>
            <rFont val="Tahoma"/>
            <family val="2"/>
          </rPr>
          <t>Group Total Edges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O2" authorId="1" shapeId="0">
      <text>
        <r>
          <rPr>
            <b/>
            <sz val="8"/>
            <color indexed="81"/>
            <rFont val="Tahoma"/>
            <family val="2"/>
          </rPr>
          <t>Group Self-Loops</t>
        </r>
        <r>
          <rPr>
            <sz val="8"/>
            <color indexed="81"/>
            <rFont val="Tahoma"/>
            <family val="2"/>
          </rPr>
          <t xml:space="preserve">
You can tell NodeXL to calculate this and other graph metrics by going to NodeXL, Analysis, Graph Metrics in the Ribbon.</t>
        </r>
        <r>
          <rPr>
            <sz val="9"/>
            <color indexed="81"/>
            <rFont val="Tahoma"/>
            <family val="2"/>
          </rPr>
          <t xml:space="preserve">
</t>
        </r>
      </text>
    </comment>
    <comment ref="P2" authorId="1" shapeId="0">
      <text>
        <r>
          <rPr>
            <b/>
            <sz val="8"/>
            <color indexed="81"/>
            <rFont val="Tahoma"/>
            <family val="2"/>
          </rPr>
          <t xml:space="preserve">Group Reciprocated Vertex Pair Ratio
</t>
        </r>
        <r>
          <rPr>
            <sz val="8"/>
            <color indexed="81"/>
            <rFont val="Tahoma"/>
            <family val="2"/>
          </rPr>
          <t>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Q2" authorId="1" shapeId="0">
      <text>
        <r>
          <rPr>
            <b/>
            <sz val="8"/>
            <color indexed="81"/>
            <rFont val="Tahoma"/>
            <family val="2"/>
          </rPr>
          <t xml:space="preserve">Group Reciprocated Edge Ratio
</t>
        </r>
        <r>
          <rPr>
            <sz val="8"/>
            <color indexed="81"/>
            <rFont val="Tahoma"/>
            <family val="2"/>
          </rPr>
          <t>You can tell NodeXL to calculate this and other graph metrics by going to NodeXL, Analysis, Graph Metrics in the Ribbon.</t>
        </r>
      </text>
    </comment>
    <comment ref="R2" authorId="1" shapeId="0">
      <text>
        <r>
          <rPr>
            <b/>
            <sz val="8"/>
            <color indexed="81"/>
            <rFont val="Tahoma"/>
            <family val="2"/>
          </rPr>
          <t>Group Connected Components</t>
        </r>
        <r>
          <rPr>
            <sz val="8"/>
            <color indexed="81"/>
            <rFont val="Tahoma"/>
            <family val="2"/>
          </rPr>
          <t xml:space="preserve">
You can tell NodeXL to calculate this and other graph metrics by going to NodeXL, Analysis, Graph Metrics in the Ribbon.</t>
        </r>
        <r>
          <rPr>
            <b/>
            <sz val="8"/>
            <color indexed="81"/>
            <rFont val="Tahoma"/>
            <family val="2"/>
          </rPr>
          <t xml:space="preserve">
</t>
        </r>
      </text>
    </comment>
    <comment ref="S2" authorId="1" shapeId="0">
      <text>
        <r>
          <rPr>
            <b/>
            <sz val="8"/>
            <color indexed="81"/>
            <rFont val="Tahoma"/>
            <family val="2"/>
          </rPr>
          <t>Group Single-Vertex Connected Components</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r>
          <rPr>
            <sz val="9"/>
            <color indexed="81"/>
            <rFont val="Tahoma"/>
            <family val="2"/>
          </rPr>
          <t xml:space="preserve">
</t>
        </r>
      </text>
    </comment>
    <comment ref="T2" authorId="1" shapeId="0">
      <text>
        <r>
          <rPr>
            <b/>
            <sz val="8"/>
            <color indexed="81"/>
            <rFont val="Tahoma"/>
            <family val="2"/>
          </rPr>
          <t>Group Maximum Vertices in a Connected Component</t>
        </r>
        <r>
          <rPr>
            <sz val="8"/>
            <color indexed="81"/>
            <rFont val="Tahoma"/>
            <family val="2"/>
          </rPr>
          <t xml:space="preserve">
You can tell NodeXL to calculate this and other graph metrics by going to NodeXL, Analysis, Graph Metrics in the Ribbon.
</t>
        </r>
        <r>
          <rPr>
            <sz val="9"/>
            <color indexed="81"/>
            <rFont val="Tahoma"/>
            <family val="2"/>
          </rPr>
          <t xml:space="preserve">
</t>
        </r>
      </text>
    </comment>
    <comment ref="U2" authorId="1" shapeId="0">
      <text>
        <r>
          <rPr>
            <b/>
            <sz val="8"/>
            <color indexed="81"/>
            <rFont val="Tahoma"/>
            <family val="2"/>
          </rPr>
          <t>Group Maximum Edges in a Connected Component</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 ref="V2" authorId="1" shapeId="0">
      <text>
        <r>
          <rPr>
            <b/>
            <sz val="8"/>
            <color indexed="81"/>
            <rFont val="Tahoma"/>
            <family val="2"/>
          </rPr>
          <t>Group Maximum Geodesic Distance (Diameter)</t>
        </r>
        <r>
          <rPr>
            <sz val="8"/>
            <color indexed="81"/>
            <rFont val="Tahoma"/>
            <family val="2"/>
          </rPr>
          <t xml:space="preserve">
You can tell NodeXL to calculate this and other graph metrics by going to NodeXL, Analysis, Graph Metrics in the Ribbon.</t>
        </r>
      </text>
    </comment>
    <comment ref="W2" authorId="1" shapeId="0">
      <text>
        <r>
          <rPr>
            <b/>
            <sz val="8"/>
            <color indexed="81"/>
            <rFont val="Tahoma"/>
            <family val="2"/>
          </rPr>
          <t>Group Average Geodesic Distance</t>
        </r>
        <r>
          <rPr>
            <sz val="8"/>
            <color indexed="81"/>
            <rFont val="Tahoma"/>
            <family val="2"/>
          </rPr>
          <t xml:space="preserve">
You can tell NodeXL to calculate this and other graph metrics by going to NodeXL, Analysis, Graph Metrics in the Ribbon.</t>
        </r>
      </text>
    </comment>
    <comment ref="X2" authorId="1" shapeId="0">
      <text>
        <r>
          <rPr>
            <b/>
            <sz val="8"/>
            <color indexed="81"/>
            <rFont val="Tahoma"/>
            <family val="2"/>
          </rPr>
          <t>Group Graph Density</t>
        </r>
        <r>
          <rPr>
            <sz val="8"/>
            <color indexed="81"/>
            <rFont val="Tahoma"/>
            <family val="2"/>
          </rPr>
          <t xml:space="preserve">
You can tell NodeXL to calculate this and other graph metrics by going to NodeXL, Analysis, Graph Metrics in the Ribbon.</t>
        </r>
        <r>
          <rPr>
            <b/>
            <sz val="9"/>
            <color indexed="81"/>
            <rFont val="Tahoma"/>
            <family val="2"/>
          </rPr>
          <t xml:space="preserve">
</t>
        </r>
      </text>
    </comment>
  </commentList>
</comments>
</file>

<file path=xl/comments4.xml><?xml version="1.0" encoding="utf-8"?>
<comments xmlns="http://schemas.openxmlformats.org/spreadsheetml/2006/main">
  <authors>
    <author>TonyAdmin</author>
    <author>Tony</author>
  </authors>
  <commentList>
    <comment ref="A1" authorId="0" shapeId="0">
      <text>
        <r>
          <rPr>
            <b/>
            <sz val="8"/>
            <color indexed="81"/>
            <rFont val="Tahoma"/>
            <family val="2"/>
          </rPr>
          <t>Group Name</t>
        </r>
        <r>
          <rPr>
            <sz val="8"/>
            <color indexed="81"/>
            <rFont val="Tahoma"/>
            <family val="2"/>
          </rPr>
          <t xml:space="preserve">
(In most cases, you should not edit this worksheet.  Instead, use the items on the NodeXL, Analysis, Groups menu to create and work with groups.)
Enter the name of the group.  The group name must also be entered on the Groups worksheet.
</t>
        </r>
        <r>
          <rPr>
            <u/>
            <sz val="8"/>
            <color indexed="81"/>
            <rFont val="Tahoma"/>
            <family val="2"/>
          </rPr>
          <t>Worksheet Overview</t>
        </r>
        <r>
          <rPr>
            <sz val="8"/>
            <color indexed="81"/>
            <rFont val="Tahoma"/>
            <family val="2"/>
          </rPr>
          <t xml:space="preserve">
A group is a set of related vertices.  Groups are usually indicated by vertex color and shape when the graph is refreshed.  All the vertices in one group might be blue disks, for example.
You can control how groups are shown using NodeXL, Analysis, Groups, Group Options.</t>
        </r>
        <r>
          <rPr>
            <b/>
            <sz val="8"/>
            <color indexed="81"/>
            <rFont val="Tahoma"/>
            <family val="2"/>
          </rPr>
          <t xml:space="preserve">
</t>
        </r>
      </text>
    </comment>
    <comment ref="B1" authorId="0" shapeId="0">
      <text>
        <r>
          <rPr>
            <b/>
            <sz val="8"/>
            <color indexed="81"/>
            <rFont val="Tahoma"/>
            <family val="2"/>
          </rPr>
          <t>Vertex Name</t>
        </r>
        <r>
          <rPr>
            <sz val="8"/>
            <color indexed="81"/>
            <rFont val="Tahoma"/>
            <family val="2"/>
          </rPr>
          <t xml:space="preserve">
(In most cases, you should not edit this worksheet.  Instead, use the items on the NodeXL, Analysis, Groups menu to create and work with groups.)
Enter the name of a vertex to include in this group.</t>
        </r>
      </text>
    </comment>
    <comment ref="C1" authorId="1" shapeId="0">
      <text>
        <r>
          <rPr>
            <b/>
            <sz val="8"/>
            <color indexed="81"/>
            <rFont val="Tahoma"/>
            <family val="2"/>
          </rPr>
          <t xml:space="preserve">Vertex ID
</t>
        </r>
        <r>
          <rPr>
            <sz val="8"/>
            <color indexed="81"/>
            <rFont val="Tahoma"/>
            <family val="2"/>
          </rPr>
          <t xml:space="preserve">
This gets filled in by the items on the NodeXL, Analysis, Groups menu.</t>
        </r>
        <r>
          <rPr>
            <b/>
            <sz val="9"/>
            <color indexed="81"/>
            <rFont val="Tahoma"/>
            <charset val="1"/>
          </rPr>
          <t xml:space="preserve">
</t>
        </r>
        <r>
          <rPr>
            <sz val="9"/>
            <color indexed="81"/>
            <rFont val="Tahoma"/>
            <charset val="1"/>
          </rPr>
          <t xml:space="preserve">
</t>
        </r>
      </text>
    </comment>
  </commentList>
</comments>
</file>

<file path=xl/comments5.xml><?xml version="1.0" encoding="utf-8"?>
<comments xmlns="http://schemas.openxmlformats.org/spreadsheetml/2006/main">
  <authors>
    <author>TonyAdmin</author>
  </authors>
  <commentList>
    <comment ref="A1" authorId="0" shapeId="0">
      <text>
        <r>
          <rPr>
            <b/>
            <sz val="8"/>
            <color indexed="81"/>
            <rFont val="Tahoma"/>
            <family val="2"/>
          </rPr>
          <t>Overall Metrics</t>
        </r>
        <r>
          <rPr>
            <sz val="8"/>
            <color indexed="81"/>
            <rFont val="Tahoma"/>
            <family val="2"/>
          </rPr>
          <t xml:space="preserve">
</t>
        </r>
        <r>
          <rPr>
            <u/>
            <sz val="8"/>
            <color indexed="81"/>
            <rFont val="Tahoma"/>
            <family val="2"/>
          </rPr>
          <t>Worksheet Overview</t>
        </r>
        <r>
          <rPr>
            <sz val="8"/>
            <color indexed="81"/>
            <rFont val="Tahoma"/>
            <family val="2"/>
          </rPr>
          <t xml:space="preserve">
This worksheet displays overall graph metrics, which can be calculated using NodeXL, Analysis, Graph Metrics in the Ribbon.  It also displays overall readability metrics, which can be calculated using NodeXL, Graph, Layout, Calculate Readability Metrics.</t>
        </r>
      </text>
    </comment>
  </commentList>
</comments>
</file>

<file path=xl/sharedStrings.xml><?xml version="1.0" encoding="utf-8"?>
<sst xmlns="http://schemas.openxmlformats.org/spreadsheetml/2006/main" count="2427" uniqueCount="1278">
  <si>
    <t>Vertex 1</t>
  </si>
  <si>
    <t>Vertex 2</t>
  </si>
  <si>
    <t>Color</t>
  </si>
  <si>
    <t>Width</t>
  </si>
  <si>
    <t>Opacity</t>
  </si>
  <si>
    <t>Vertex</t>
  </si>
  <si>
    <t>Valid Edge Visibilities</t>
  </si>
  <si>
    <t>Valid Vertex Visibilities</t>
  </si>
  <si>
    <t>Shape</t>
  </si>
  <si>
    <t>Valid Vertex Shapes</t>
  </si>
  <si>
    <t>Tooltip</t>
  </si>
  <si>
    <t>Visibility</t>
  </si>
  <si>
    <t>ID</t>
  </si>
  <si>
    <t>Locked?</t>
  </si>
  <si>
    <t>Valid Booleans Default False</t>
  </si>
  <si>
    <t>X</t>
  </si>
  <si>
    <t>Y</t>
  </si>
  <si>
    <t>Value</t>
  </si>
  <si>
    <t>Per-Workbook Setting</t>
  </si>
  <si>
    <t>Template Version</t>
  </si>
  <si>
    <t>Vertex Shape</t>
  </si>
  <si>
    <t>Vertex Color</t>
  </si>
  <si>
    <t>Table Name</t>
  </si>
  <si>
    <t>Column Name</t>
  </si>
  <si>
    <t>Selected Minimum</t>
  </si>
  <si>
    <t>Selected Maximum</t>
  </si>
  <si>
    <t>Add Your Own Columns Here</t>
  </si>
  <si>
    <t>Layout Order</t>
  </si>
  <si>
    <t>Polar R</t>
  </si>
  <si>
    <t>Polar Angle</t>
  </si>
  <si>
    <t>Graph Directedness</t>
  </si>
  <si>
    <t>Degree</t>
  </si>
  <si>
    <t>In-Degree</t>
  </si>
  <si>
    <t>Out-Degree</t>
  </si>
  <si>
    <t>Betweenness Centrality</t>
  </si>
  <si>
    <t>Closeness Centrality</t>
  </si>
  <si>
    <t>Eigenvector Centrality</t>
  </si>
  <si>
    <t>Clustering Coefficient</t>
  </si>
  <si>
    <t>Dynamic Filter</t>
  </si>
  <si>
    <t>Visual Properties</t>
  </si>
  <si>
    <t>Do Not Edit</t>
  </si>
  <si>
    <t>Other Columns</t>
  </si>
  <si>
    <t>Graph Metrics</t>
  </si>
  <si>
    <t>Labels</t>
  </si>
  <si>
    <t>Layout</t>
  </si>
  <si>
    <t>Size</t>
  </si>
  <si>
    <t>Label</t>
  </si>
  <si>
    <t>Label Fill Color</t>
  </si>
  <si>
    <t>Image File</t>
  </si>
  <si>
    <t>This worksheet is no longer used but is retained to allow older versions of NodeXL to open workbooks created with NodeXL version 1.0.1.96 or later.</t>
  </si>
  <si>
    <t>Do not delete this worksheet.</t>
  </si>
  <si>
    <t>Show</t>
  </si>
  <si>
    <t>Skip</t>
  </si>
  <si>
    <t>Hide</t>
  </si>
  <si>
    <t>Show if in an Edge</t>
  </si>
  <si>
    <t>Circle</t>
  </si>
  <si>
    <t>Disk</t>
  </si>
  <si>
    <t>Sphere</t>
  </si>
  <si>
    <t>Square</t>
  </si>
  <si>
    <t>Solid Square</t>
  </si>
  <si>
    <t>Diamond</t>
  </si>
  <si>
    <t>Solid Diamond</t>
  </si>
  <si>
    <t>Triangle</t>
  </si>
  <si>
    <t>Solid Triangle</t>
  </si>
  <si>
    <t>Image</t>
  </si>
  <si>
    <t>No</t>
  </si>
  <si>
    <t>Yes</t>
  </si>
  <si>
    <t>Valid Vertex Label Positions</t>
  </si>
  <si>
    <t>Top Left</t>
  </si>
  <si>
    <t>Top Center</t>
  </si>
  <si>
    <t>Top Right</t>
  </si>
  <si>
    <t>Middle Left</t>
  </si>
  <si>
    <t>Middle Center</t>
  </si>
  <si>
    <t>Middle Right</t>
  </si>
  <si>
    <t>Bottom Left</t>
  </si>
  <si>
    <t>Bottom Center</t>
  </si>
  <si>
    <t>Bottom Right</t>
  </si>
  <si>
    <t>Label Position</t>
  </si>
  <si>
    <t>Auto Layout on Open</t>
  </si>
  <si>
    <t>Degree Bin</t>
  </si>
  <si>
    <t>Degree Frequency</t>
  </si>
  <si>
    <t>Minimum Degree</t>
  </si>
  <si>
    <t>Maximum Degree</t>
  </si>
  <si>
    <t>Average Degree</t>
  </si>
  <si>
    <t>Median Degree</t>
  </si>
  <si>
    <t>Not Available</t>
  </si>
  <si>
    <t>In-Degree Bin</t>
  </si>
  <si>
    <t>In-Degree Frequency</t>
  </si>
  <si>
    <t>Minimum In-Degree</t>
  </si>
  <si>
    <t>Maximum In-Degree</t>
  </si>
  <si>
    <t>Average In-Degree</t>
  </si>
  <si>
    <t>Median In-Degree</t>
  </si>
  <si>
    <t>Out-Degree Bin</t>
  </si>
  <si>
    <t>Out-Degree Frequency</t>
  </si>
  <si>
    <t>Minimum Out-Degree</t>
  </si>
  <si>
    <t>Maximum Out-Degree</t>
  </si>
  <si>
    <t>Average Out-Degree</t>
  </si>
  <si>
    <t>Median Out-Degree</t>
  </si>
  <si>
    <t>Betweenness Centrality Bin</t>
  </si>
  <si>
    <t>Betweenness Centrality Frequency</t>
  </si>
  <si>
    <t>Minimum Betweenness Centrality</t>
  </si>
  <si>
    <t>Maximum Betweenness Centrality</t>
  </si>
  <si>
    <t>Average Betweenness Centrality</t>
  </si>
  <si>
    <t>Median Betweenness Centrality</t>
  </si>
  <si>
    <t>Closeness Centrality Bin</t>
  </si>
  <si>
    <t>Closeness Centrality Frequency</t>
  </si>
  <si>
    <t>Minimum Closeness Centrality</t>
  </si>
  <si>
    <t>Maximum Closeness Centrality</t>
  </si>
  <si>
    <t>Average Closeness Centrality</t>
  </si>
  <si>
    <t>Median Closeness Centrality</t>
  </si>
  <si>
    <t>Eigenvector Centrality Bin</t>
  </si>
  <si>
    <t>Eigenvector Centrality Frequency</t>
  </si>
  <si>
    <t>Minimum Eigenvector Centrality</t>
  </si>
  <si>
    <t>Maximum Eigenvector Centrality</t>
  </si>
  <si>
    <t>Average Eigenvector Centrality</t>
  </si>
  <si>
    <t>Median Eigenvector Centrality</t>
  </si>
  <si>
    <t>Clustering Coefficient Bin</t>
  </si>
  <si>
    <t>Clustering Coefficient Frequency</t>
  </si>
  <si>
    <t>Minimum Clustering Coefficient</t>
  </si>
  <si>
    <t>Maximum Clustering Coefficient</t>
  </si>
  <si>
    <t>Average Clustering Coefficient</t>
  </si>
  <si>
    <t>Median Clustering Coefficient</t>
  </si>
  <si>
    <t>Dynamic Filter Bin</t>
  </si>
  <si>
    <t>Dynamic Filter Frequency</t>
  </si>
  <si>
    <t>Bin Divisor</t>
  </si>
  <si>
    <t>No Metric Message</t>
  </si>
  <si>
    <t>Dynamic Filter Source Column Range</t>
  </si>
  <si>
    <t>Histogram Property</t>
  </si>
  <si>
    <t>TableName[ColumnName]</t>
  </si>
  <si>
    <t xml:space="preserve">The empty chart above is used to create histogram images for dynamic filters.  It is associated with two columns in the HistogramBins table on the Overall Metrics worksheet, and on the HistogramProperties table on that worksheet.  The chart is on this worksheet instead of the more logical Overall Metrics worksheet because the chart must be visible for a histogram image to be created.  If the chart where in Overall Metrics in a visible range the user would see it, whereas the user never sees this Misc worksheet because the entire worksheet is hidden. </t>
  </si>
  <si>
    <t>Style</t>
  </si>
  <si>
    <t>Valid Edge Styles</t>
  </si>
  <si>
    <t>Solid</t>
  </si>
  <si>
    <t>Dash</t>
  </si>
  <si>
    <t>Dot</t>
  </si>
  <si>
    <t>Dash Dot</t>
  </si>
  <si>
    <t>Dash Dot Dot</t>
  </si>
  <si>
    <t>PageRank</t>
  </si>
  <si>
    <t>PageRank Bin</t>
  </si>
  <si>
    <t>PageRank Frequency</t>
  </si>
  <si>
    <t>Minimum PageRank</t>
  </si>
  <si>
    <t>Maximum PageRank</t>
  </si>
  <si>
    <t>Average PageRank</t>
  </si>
  <si>
    <t>Median PageRank</t>
  </si>
  <si>
    <t>Group</t>
  </si>
  <si>
    <t>Collapsed?</t>
  </si>
  <si>
    <t>Vertices</t>
  </si>
  <si>
    <t>Vertex ID</t>
  </si>
  <si>
    <t>Unique Edges</t>
  </si>
  <si>
    <t>Edges With Duplicates</t>
  </si>
  <si>
    <t>Total Edges</t>
  </si>
  <si>
    <t>Self-Loops</t>
  </si>
  <si>
    <t>Connected Components</t>
  </si>
  <si>
    <t>Single-Vertex Connected Components</t>
  </si>
  <si>
    <t>Maximum Vertices in a Connected Component</t>
  </si>
  <si>
    <t>Maximum Edges in a Connected Component</t>
  </si>
  <si>
    <t>Maximum Geodesic Distance (Diameter)</t>
  </si>
  <si>
    <t>Average Geodesic Distance</t>
  </si>
  <si>
    <t>Graph Density</t>
  </si>
  <si>
    <t>Nowhere</t>
  </si>
  <si>
    <t>Label Text Color</t>
  </si>
  <si>
    <t>Label Font Size</t>
  </si>
  <si>
    <t>Graph Metric</t>
  </si>
  <si>
    <t>Readability Metric</t>
  </si>
  <si>
    <t>Valid Group Shapes</t>
  </si>
  <si>
    <t>Reciprocated?</t>
  </si>
  <si>
    <t>Collapsed Properties</t>
  </si>
  <si>
    <t>Collapsed X</t>
  </si>
  <si>
    <t>Collapsed Y</t>
  </si>
  <si>
    <t>Valid Group Visibilities</t>
  </si>
  <si>
    <t>Reciprocated Vertex Pair Ratio</t>
  </si>
  <si>
    <t>Reciprocated Edge Ratio</t>
  </si>
  <si>
    <t>Workbook Settings 1</t>
  </si>
  <si>
    <t>Workbook Settings Cell Count</t>
  </si>
  <si>
    <t>Autofill Workbook Results</t>
  </si>
  <si>
    <t>▓0▓0▓0▓True▓Black▓Black▓▓▓0▓0▓0▓0▓0▓False▓▓0▓0▓0▓0▓0▓False▓▓0▓0▓0▓True▓Black▓Black▓▓▓0▓0▓0▓0▓0▓False▓▓0▓0▓0▓0▓0▓False▓▓0▓0▓0▓0▓0▓False▓▓0▓0▓0▓0▓0▓False</t>
  </si>
  <si>
    <t>Graph History</t>
  </si>
  <si>
    <t>Relationship</t>
  </si>
  <si>
    <t>Relationship Date (UTC)</t>
  </si>
  <si>
    <t>Tweet</t>
  </si>
  <si>
    <t>URLs in Tweet</t>
  </si>
  <si>
    <t>Domains in Tweet</t>
  </si>
  <si>
    <t>Hashtags in Tweet</t>
  </si>
  <si>
    <t>Tweet Date (UTC)</t>
  </si>
  <si>
    <t>Twitter Page for Tweet</t>
  </si>
  <si>
    <t>Latitude</t>
  </si>
  <si>
    <t>Longitude</t>
  </si>
  <si>
    <t>Imported ID</t>
  </si>
  <si>
    <t>In-Reply-To Tweet ID</t>
  </si>
  <si>
    <t>Mentions</t>
  </si>
  <si>
    <t>Followed</t>
  </si>
  <si>
    <t>Followers</t>
  </si>
  <si>
    <t>Tweets</t>
  </si>
  <si>
    <t>Favorites</t>
  </si>
  <si>
    <t>Time Zone UTC Offset (Seconds)</t>
  </si>
  <si>
    <t>Description</t>
  </si>
  <si>
    <t>Location</t>
  </si>
  <si>
    <t>Web</t>
  </si>
  <si>
    <t>Time Zone</t>
  </si>
  <si>
    <t>Joined Twitter Date (UTC)</t>
  </si>
  <si>
    <t>Custom Menu Item Text</t>
  </si>
  <si>
    <t>Custom Menu Item Action</t>
  </si>
  <si>
    <t>Tweeted Search Term?</t>
  </si>
  <si>
    <t>India</t>
  </si>
  <si>
    <t>Pacific Time (US &amp; Canada)</t>
  </si>
  <si>
    <t>New Delhi</t>
  </si>
  <si>
    <t>Chennai</t>
  </si>
  <si>
    <t>Hawaii</t>
  </si>
  <si>
    <t>Open Twitter Page for This Person</t>
  </si>
  <si>
    <t>Directed</t>
  </si>
  <si>
    <t>mirornow</t>
  </si>
  <si>
    <t>gudiya_thedoll_</t>
  </si>
  <si>
    <t>ashak014</t>
  </si>
  <si>
    <t>vaio_0819</t>
  </si>
  <si>
    <t>hridaytiwari</t>
  </si>
  <si>
    <t>boardfyto</t>
  </si>
  <si>
    <t>gardenviewsandy</t>
  </si>
  <si>
    <t>trendingnowpage</t>
  </si>
  <si>
    <t>shinils</t>
  </si>
  <si>
    <t>patrick_in198</t>
  </si>
  <si>
    <t>88kanhaiyalal</t>
  </si>
  <si>
    <t>pavan_sethi</t>
  </si>
  <si>
    <t>jatpintu</t>
  </si>
  <si>
    <t>sudrashantiwari</t>
  </si>
  <si>
    <t>maddycharan</t>
  </si>
  <si>
    <t>bharatkavikas</t>
  </si>
  <si>
    <t>mistrymck</t>
  </si>
  <si>
    <t>anandraaj01</t>
  </si>
  <si>
    <t>ramakri01248370</t>
  </si>
  <si>
    <t>rohit_paradkar</t>
  </si>
  <si>
    <t>rakesh8bharti</t>
  </si>
  <si>
    <t>arjunpradhanirs</t>
  </si>
  <si>
    <t>tejassh19</t>
  </si>
  <si>
    <t>rahultri1977</t>
  </si>
  <si>
    <t>walaleashish</t>
  </si>
  <si>
    <t>nungaivsraj</t>
  </si>
  <si>
    <t>truelyuers</t>
  </si>
  <si>
    <t>rajannautiyal</t>
  </si>
  <si>
    <t>vijayjha14</t>
  </si>
  <si>
    <t>nikeshsinha4u</t>
  </si>
  <si>
    <t>rg_fan_group</t>
  </si>
  <si>
    <t>himgarg12</t>
  </si>
  <si>
    <t>lother_tenzin</t>
  </si>
  <si>
    <t>anilkhanna248</t>
  </si>
  <si>
    <t>prabhjotsingh67</t>
  </si>
  <si>
    <t>wealthpedia_in</t>
  </si>
  <si>
    <t>swatiullas</t>
  </si>
  <si>
    <t>bbaghel</t>
  </si>
  <si>
    <t>its_anagha</t>
  </si>
  <si>
    <t>vj_devil007</t>
  </si>
  <si>
    <t>hrblockindia</t>
  </si>
  <si>
    <t>meshiveshpandey</t>
  </si>
  <si>
    <t>ccujaipur_tweet</t>
  </si>
  <si>
    <t>arun_sh2000</t>
  </si>
  <si>
    <t>dkomal_kd</t>
  </si>
  <si>
    <t>rak_esh_raz</t>
  </si>
  <si>
    <t>jagaaiadmk</t>
  </si>
  <si>
    <t>vasu1deivigan</t>
  </si>
  <si>
    <t>deepakroutjsl</t>
  </si>
  <si>
    <t>kiranchourad</t>
  </si>
  <si>
    <t>newproblem</t>
  </si>
  <si>
    <t>calzhyrts</t>
  </si>
  <si>
    <t>blexrts</t>
  </si>
  <si>
    <t>krish88harris</t>
  </si>
  <si>
    <t>kancha_bhau</t>
  </si>
  <si>
    <t>basant_bhoruka</t>
  </si>
  <si>
    <t>chhaprisala</t>
  </si>
  <si>
    <t>namo_satya</t>
  </si>
  <si>
    <t>narende79983176</t>
  </si>
  <si>
    <t>murali_pulapa</t>
  </si>
  <si>
    <t>partnersadworld</t>
  </si>
  <si>
    <t>thalaarmy1</t>
  </si>
  <si>
    <t>austinvijay</t>
  </si>
  <si>
    <t>tallysolutions</t>
  </si>
  <si>
    <t>sibiyogan</t>
  </si>
  <si>
    <t>dhargamalik</t>
  </si>
  <si>
    <t>haji_wahab143</t>
  </si>
  <si>
    <t>cxnagpur_tweet</t>
  </si>
  <si>
    <t>krshubhambhagat</t>
  </si>
  <si>
    <t>sanguine01chan</t>
  </si>
  <si>
    <t>yogesh_r_p</t>
  </si>
  <si>
    <t>babs8060</t>
  </si>
  <si>
    <t>linkpropind</t>
  </si>
  <si>
    <t>politicalstuntz</t>
  </si>
  <si>
    <t>harmony1960</t>
  </si>
  <si>
    <t>ingeniousmanish</t>
  </si>
  <si>
    <t>vikasku14365475</t>
  </si>
  <si>
    <t>jugvirsingha</t>
  </si>
  <si>
    <t>rt_himachal</t>
  </si>
  <si>
    <t>vjsingh878</t>
  </si>
  <si>
    <t>praveendel</t>
  </si>
  <si>
    <t>gajwanilalit992</t>
  </si>
  <si>
    <t>ramji34344930</t>
  </si>
  <si>
    <t>shashihegdevk</t>
  </si>
  <si>
    <t>deepish99</t>
  </si>
  <si>
    <t>teamcait</t>
  </si>
  <si>
    <t>check_karo_yaar</t>
  </si>
  <si>
    <t>ibackmodi</t>
  </si>
  <si>
    <t>biharimarathi</t>
  </si>
  <si>
    <t>ethindi</t>
  </si>
  <si>
    <t>navbharattimes</t>
  </si>
  <si>
    <t>monishkhore1</t>
  </si>
  <si>
    <t>bigdreamineyes</t>
  </si>
  <si>
    <t>chennaitimestoi</t>
  </si>
  <si>
    <t>nazar_battu</t>
  </si>
  <si>
    <t>newslaundry</t>
  </si>
  <si>
    <t>priyankaghatak</t>
  </si>
  <si>
    <t>amrita_soni1996</t>
  </si>
  <si>
    <t>cbec_india</t>
  </si>
  <si>
    <t>shainanc</t>
  </si>
  <si>
    <t>charupragya</t>
  </si>
  <si>
    <t>dev_fadnavis</t>
  </si>
  <si>
    <t>narendramodi</t>
  </si>
  <si>
    <t>tata_hexa</t>
  </si>
  <si>
    <t>tatamotors</t>
  </si>
  <si>
    <t>odmag</t>
  </si>
  <si>
    <t>ogl_baba</t>
  </si>
  <si>
    <t>janbazhagan</t>
  </si>
  <si>
    <t>digvijaya_28</t>
  </si>
  <si>
    <t>myogiadityanath</t>
  </si>
  <si>
    <t>arunjaitley</t>
  </si>
  <si>
    <t>divyaspandana</t>
  </si>
  <si>
    <t>nsitharaman</t>
  </si>
  <si>
    <t>pushp_1504</t>
  </si>
  <si>
    <t>bulletpandiofcl</t>
  </si>
  <si>
    <t>cauverytv</t>
  </si>
  <si>
    <t>dubeyabhay_</t>
  </si>
  <si>
    <t>realkeerthi</t>
  </si>
  <si>
    <t>relay_rts</t>
  </si>
  <si>
    <t>hyperrt</t>
  </si>
  <si>
    <t>fearrts</t>
  </si>
  <si>
    <t>pmoindia</t>
  </si>
  <si>
    <t>shaan001</t>
  </si>
  <si>
    <t>maulinshah9</t>
  </si>
  <si>
    <t>baldevschauhan</t>
  </si>
  <si>
    <t>adhia03</t>
  </si>
  <si>
    <t>officialvinoth</t>
  </si>
  <si>
    <t>finminindia</t>
  </si>
  <si>
    <t>Replies to</t>
  </si>
  <si>
    <t>RT @HRBlockIndia: Deodorants which were earlier taxed at 26% will now be taxed at 28% under GST. https://t.co/dIsGbdMmdF #GSTeffect https:/…</t>
  </si>
  <si>
    <t>RT @BigDreaminEyes: जब तक बेवकूफ हैं दिमाग वाले को मेहनत करने की क्या जरूरत
#GSTForNewIndia #GSTeffect</t>
  </si>
  <si>
    <t>RT @ChennaiTimesTOI: #GSTeffect: Director Kannan, whose film released this Friday, makes a tearful plea to his peers following the strike c…</t>
  </si>
  <si>
    <t>Time to switch back to Cutting Chai breaks! #GST #GSTeffect https://t.co/91feWPdhVr</t>
  </si>
  <si>
    <t>पूरे देश की फटी पडी है...
अब CA भी कितना सीए...!!
#GST #GSTBoostForBiz #GSTForNewIndia #GSTeffect #GSTSimplified #GSTFAQs #gstrollout</t>
  </si>
  <si>
    <t>RT @shinils: #Flipkart begins phone delivery to UP, #Bihar post #GST
https://t.co/UIijZxHfNT
#India #Ecommerce #OnlineShopping #GSTeffect #…</t>
  </si>
  <si>
    <t>&amp;amp; what is #GST on #Condoms  #WednesdayWisdom #Israel #familyplanning #ModiInIsrael #ModiIsraelVisit #GSTForNewIndia… https://t.co/rwKjWt6WwH</t>
  </si>
  <si>
    <t>https://t.co/McwHw57ATx
#GSTEXPLAINED by @nazar_battu #nazarbattu  #GSTForNewIndia #GSTeffect #OneNationOneTaxOneMarket #GSTForCommonMan</t>
  </si>
  <si>
    <t>#Flipkart begins phone delivery to UP, #Bihar post #GST
https://t.co/UIijZxHfNT
#India #Ecommerce #OnlineShopping #GSTeffect #Business #News</t>
  </si>
  <si>
    <t>RT @88kanhaiyalal: मोदी जी देश में होते तो पूछता आम आदमी अपना सामान ट्रांसपोर्ट से क्यों नहीं भेज पा रहा है।
#GSTeffect 
#GST</t>
  </si>
  <si>
    <t>RT @newslaundry: While bindis and artichokes are tax free, sanitary pads and tampons are taxed at 12% #GSTeffect #replug
https://t.co/SfnFf…</t>
  </si>
  <si>
    <t>RT @priyankaghatak: Jab bhi thode paise jama hone lagte hain. . .
Kahi se awaaz ati he. .. "Mitrooooo"
🤣🤣😂😂😂😂😫😫😫 #GSTeffect</t>
  </si>
  <si>
    <t>RT @amrita_soni1996: पूरे देश की फटी पडी है...
अब CA भी कितना सीए ?...! ☺ #GSTeffect</t>
  </si>
  <si>
    <t>RT @CBEC_India: #GSTeffect 22 states have abolished check posts #Easeofdoingbusiness https://t.co/1aUFqGwJGk</t>
  </si>
  <si>
    <t>@narendramodi @Dev_Fadnavis #GSTForNewIndia #GSTForCommonMan #GSTeffect #GSTBoostForBiz @charupragya @ShainaNC… https://t.co/mE0EnhpXgy</t>
  </si>
  <si>
    <t>RT @vj_devil007: https://t.co/GRKINa67Db #GSTeffect another mess after #DeMon https://t.co/w4ErdyLKbA</t>
  </si>
  <si>
    <t>RT @odmag: #GSTEffect @TataMotors is offering a discount of up to Rs 2.17 lakh on the @Tata_Hexa https://t.co/F7ZxBo7ZbU https://t.co/A92d4…</t>
  </si>
  <si>
    <t>RT @OGL_baba: #GSTIndia for #GSTForNewIndia 
#GSTeffect 
#EaseofDoingBusiness
#CheckOnCorruption
#MakeInIndia
#CheckOnBlackMoney
#Cheaper2C…</t>
  </si>
  <si>
    <t>RT @iBackModi: #GSTeffect 
चेक पोस्ट पर से ट्रकों की लाइन गायब,
माल आवागमन की गति दोगुनी हुई,
एक दिन में 350-400 KM तक पहुँच रहे ट्रक।
भ्र…</t>
  </si>
  <si>
    <t>RT @JAnbazhagan: Meme of the Week.
#GSTeffect https://t.co/MlemXtShXR</t>
  </si>
  <si>
    <t>@digvijaya_28 Diggi sir ab ye mat bolna ki ye v #GSTeffect ki wajah se price hike huwa.</t>
  </si>
  <si>
    <t>#GST #GSTeffect https://t.co/KPtKRQZSAA</t>
  </si>
  <si>
    <t>@arunjaitley   सर नयी बिल बुक पर 
*भूल चूक लेनी देनी* छपवाना है कि नही 🤠😂😎😂
@narendramodi  
#GST
#GSTeffect 
@myogiadityanath</t>
  </si>
  <si>
    <t>How to save money after #GSTLaunch in India? 
#GST #GSTN #gstrollout #GSTForCommonMan #GSTeffect 
https://t.co/8yi4s7MDbc</t>
  </si>
  <si>
    <t>RT @BBaghel: नमक पर जीएसटी में कोई टैक्स नहीं है,.....
दिल खोल के जख्मों पर छिड़किए....!
#GSTeffect</t>
  </si>
  <si>
    <t>Half of d nation is busy with #GST n #GSTeffect and d rest is rhyming #doritos 🍪🍪 and #papitos with #Despacito 😂😂 #Sarcasm #purelyMyThoughts</t>
  </si>
  <si>
    <t>RT @vj_devil007: @nsitharaman plz resign #GSTeffect
@divyaspandana https://t.co/82RwEY0JOB</t>
  </si>
  <si>
    <t>Cashew nuts expected to boost sales with a low tax rate of 5% &amp;gt;&amp;gt; https://t.co/I8Tj7i6hVW #GSTeffect https://t.co/hN9oQRiwFY</t>
  </si>
  <si>
    <t>RT @Pushp_1504: #GSTeffect ☺☺☺☺ https://t.co/ZgS5aibe06</t>
  </si>
  <si>
    <t>RT @BulletPandiOfcl: #Bulletpandi #BulletpandiOfficial #GST #BJP #Modi #CentralGovt #ModiTeaShop #TrollModi #GSTeffect https://t.co/GI3ubyX…</t>
  </si>
  <si>
    <t>RT @cauverytv: டுவிட்டரில் புதிய சாதனையை படைத்த ஜிஎஸ்டிhttps://t.co/rCK7FbwZK3  #gsteffect #GSTForNewIndia #TamilNadu #gstrollout https://t…</t>
  </si>
  <si>
    <t>@DubeyAbhay_ #Chacha u must happy for #GSTeffect 
#Sampoo gets expensive &amp;amp; u don't need #Sampoo 😂😂😂😂</t>
  </si>
  <si>
    <t>RT @realkeerthi: Today morning I went to petrol bunk. The petrol boy said petrol prices reduced from 65 to 56. #GSTEffect. Thanks Ambaniji.…</t>
  </si>
  <si>
    <t>RT @newproblem: @PMOIndia #GSTeffect price rise everywhere, also by governments against OCTROI-why? @CalzhyRTs @FearRTs @HyperRT @Relay_RTs…</t>
  </si>
  <si>
    <t>@PMOIndia #GSTeffect price rise everywhere, also by governments against OCTROI-why? @CalzhyRTs @FearRTs @HyperRT… https://t.co/ic2GJlSP1T</t>
  </si>
  <si>
    <t>Factu Factu 😀 #GSTeffect #TamilCinema https://t.co/dH79x4FUm4</t>
  </si>
  <si>
    <t>RT @shaan001: #GSTForNewIndia 
#GSTeffect 😂😂😂😂 https://t.co/QtoFUZ3w1e</t>
  </si>
  <si>
    <t>RT @PartnersAdWorld: #GST #GoodsServiceTax #GSTbill #OneNationOneTax #GSTeffect #CGST #SGST #partners #advertising #ad #agency #print #medi…</t>
  </si>
  <si>
    <t>RT @SibiYogan: #SaveTamilCinema #GSTEffect 
Keep Sharing https://t.co/TbOwvwQhjy</t>
  </si>
  <si>
    <t>#GSTeffect https://t.co/pY9ftDJpge</t>
  </si>
  <si>
    <t>#SaveTamilCinema #GSTEffect 
Keep Sharing https://t.co/TbOwvwQhjy</t>
  </si>
  <si>
    <t>Demonetization destroyed Pakistan now GST will destroy China..
Bhat Continue Namo Namo Jaap..
#GSTeffect</t>
  </si>
  <si>
    <t>#GSTeffect  https://t.co/nP7nFZ9sfw</t>
  </si>
  <si>
    <t>RT @ETHindi: क्रेडिट कार्ड पेमेंट पर दो बार #GST का दावा कितना सच? 
https://t.co/HzeaEcy71P via @NavbharatTimes #GSTImpact #GSTeffect #GSTS…</t>
  </si>
  <si>
    <t>#GSTForCommonMan 
#gsteffect 
#GoodandSimpleTax 
@narendramodi 
#OneNationOneTax https://t.co/fm61N0EIt3</t>
  </si>
  <si>
    <t>Impact of GST on Real Estate!! 
#GSTIMPACT #GSTeffect #linkpropind https://t.co/jN12apusme</t>
  </si>
  <si>
    <t>#Centre should reconsider taxes on #Kollywood industry: #CPI (M) https://t.co/Y8w0nuUsIU #TamilNadu #GST #GSTeffect</t>
  </si>
  <si>
    <t>RT @maulinshah9: पूरे देश की फटी पडी है...
अब CA भी कितना सीए ?...! ☺ #GSTeffect</t>
  </si>
  <si>
    <t>RT @ETHindi: कारों पर #GST का फायदा नहीं लेने देंगी सरकारें!
 https://t.co/HVpZONhfRx via @NavbharatTimes #GSTeffect #GSTForCommonMan #GSTB…</t>
  </si>
  <si>
    <t>RT @BaldevSChauhan: My already expensive daily #coffee in a downtown #Shimla cafe has become even more expensive! #GSTeffect</t>
  </si>
  <si>
    <t>RT @ETHindi: एंप्लॉयीज को पर्क्स, गिफ्ट्स पर लगेगा GST?
https://t.co/zHAzktoRg3 via @NavbharatTimes #GSTeffect #GSTForCommonMan #GSTSimplif…</t>
  </si>
  <si>
    <t>Countrywide trade leaders meet on #GSTeffect tomorrow at New Delhi &amp;amp; to chalk out working plan to take GST down line @arunjaitley @adhia03</t>
  </si>
  <si>
    <t>ಕಿರಾಣಿ ಅಂಗಡಿ ಮಾಲೀಕರಿಗೆ #GST ನೋಂದಣಿ ಬೇಕೆ?Read #VkGstGuide #ವಿಕGstGuide #VkGstCorner #ವಿಕGstCorner #GSTFAQs #GSTeffect https://t.co/KT0JwdIYwL</t>
  </si>
  <si>
    <t>RT @OfficialVinoth: Watha... 😂😂😂😂😂😂 #gstrollout #GSTMemes #GSTeffect https://t.co/ftkb3RTdg5</t>
  </si>
  <si>
    <t>Traders on #GSTeffect at New Delhi tomorrow! @arunjaitley @FinMinIndia @PMOIndia @narendramodi @CBEC_India @adhia03… https://t.co/8caCXoSybv</t>
  </si>
  <si>
    <t>#GSTeffect 
चेक पोस्ट पर से ट्रकों की लाइन गायब,
माल आवागमन की गति दोगुनी हुई,
एक दिन में 350-400 KM तक पहुँच रहे ट्रक।
भ्रष्टाचार बन्द।</t>
  </si>
  <si>
    <t>कारों पर #GST का फायदा नहीं लेने देंगी सरकारें!
 https://t.co/HVpZONhfRx via @NavbharatTimes #GSTeffect #GSTForCommonMan #GSTBoostForBiz</t>
  </si>
  <si>
    <t>एंप्लॉयीज को पर्क्स, गिफ्ट्स पर लगेगा GST?
https://t.co/zHAzktoRg3 via @NavbharatTimes #GSTeffect #GSTForCommonMan #GSTSimplified #GSTImpact</t>
  </si>
  <si>
    <t>https://www.hrblock.in/goods-and-services-tax.aspx?utm_source=CTW&amp;utm_medium=Twitter&amp;utm_campaign=27June2017</t>
  </si>
  <si>
    <t>http://economictimes.indiatimes.com/small-biz/startups/flipkart-begins-phone-delivery-to-all-up-bihar-cities-post-gst/articleshow/59464341.cms</t>
  </si>
  <si>
    <t>https://twitter.com/i/web/status/882702416835104768</t>
  </si>
  <si>
    <t>https://www.youtube.com/watch?v=WJph90e70mI&amp;feature=youtu.be</t>
  </si>
  <si>
    <t>https://twitter.com/i/web/status/882775264241086464</t>
  </si>
  <si>
    <t>https://mobile.twitter.com/vj_devil007/status/881069000712744960</t>
  </si>
  <si>
    <t>http://overdrive.in/news-cars-auto/gst-effect-tata-motors-is-offering-a-price-cut-of-up-to-rs-3300-2-17-lakh-across-its-range-in-india/</t>
  </si>
  <si>
    <t>http://www.wealthpedia.in/how-to-save-money-after-gst-launch/</t>
  </si>
  <si>
    <t>https://www.hrblock.in/goods-and-services-tax.aspx?utm_source=CTW&amp;utm_medium=Twitter&amp;utm_campaign=6July2017</t>
  </si>
  <si>
    <t>http://www.cauverynews.tv/%E0%AE%9F%E0%AF%81%E0%AE%B5%E0%AE%BF%E0%AE%9F%E0%AF%8D%E0%AE%9F%E0%AE%B0%E0%AE%BF%E0%AE%B2%E0%AF%8D-%E0%AE%AA%E0%AF%81%E0%AE%A4%E0%AE%BF%E0%AE%AF-%E0%AE%9A%E0%AE%BE%E0%AE%A4%E0%AE%A9%E0%AF%88%E0%AE%AF%E0%AF%88-%E0%AE%AA%E0%AE%9F%E0%AF%88%E0%AE%A4%E0%AF%8D%E0%AE%A4-%E0%AE%9C%E0%AE%BF%E0%AE%8E%E0%AE%B8%E0%AF%8D%E0%AE%9F%E0%AE%BF</t>
  </si>
  <si>
    <t>https://twitter.com/i/web/status/882807837654740992</t>
  </si>
  <si>
    <t>https://twitter.com/CBEC_India/status/882537406536208385</t>
  </si>
  <si>
    <t>http://m.businesstoday.in/story/tata-motors-cuts-passenger-vehicle-prices-by-up-to-rs2.17-lakh/1/255817.html</t>
  </si>
  <si>
    <t>http://nbt.in/micron/redirect.html?str=tlPPpb/kcf</t>
  </si>
  <si>
    <t>https://twitter.com/News18India/status/882835537282969600</t>
  </si>
  <si>
    <t>http://realtyplusmag.com/the-impact-of-gst-on-real-estate/?utm_content=buffer61eee&amp;utm_medium=social&amp;utm_source=twitter.com&amp;utm_campaign=buffer</t>
  </si>
  <si>
    <t>http://politicalstunts.com/centre-should-reconsider-taxes-on-kollywood-industry-cpi-m/</t>
  </si>
  <si>
    <t>http://nbt.in/micron/redirect.html?str=uYXo0Z/kcf</t>
  </si>
  <si>
    <t>http://nbt.in/micron/redirect.html?str=hACnPZ/kcf</t>
  </si>
  <si>
    <t>https://twitter.com/i/web/status/882849259569111044</t>
  </si>
  <si>
    <t>hrblock.in</t>
  </si>
  <si>
    <t>indiatimes.com</t>
  </si>
  <si>
    <t>twitter.com</t>
  </si>
  <si>
    <t>youtube.com</t>
  </si>
  <si>
    <t>overdrive.in</t>
  </si>
  <si>
    <t>wealthpedia.in</t>
  </si>
  <si>
    <t>cauverynews.tv</t>
  </si>
  <si>
    <t>businesstoday.in</t>
  </si>
  <si>
    <t>nbt.in</t>
  </si>
  <si>
    <t>realtyplusmag.com</t>
  </si>
  <si>
    <t>politicalstunts.com</t>
  </si>
  <si>
    <t>gsteffect</t>
  </si>
  <si>
    <t>gstfornewindia gsteffect</t>
  </si>
  <si>
    <t>gst gsteffect</t>
  </si>
  <si>
    <t>gst gstboostforbiz gstfornewindia gsteffect gstsimplified gstfaqs gstrollout</t>
  </si>
  <si>
    <t>flipkart bihar gst india ecommerce onlineshopping gsteffect</t>
  </si>
  <si>
    <t>gst condoms wednesdaywisdom israel familyplanning modiinisrael modiisraelvisit gstfornewindia</t>
  </si>
  <si>
    <t>gstexplained nazarbattu gstfornewindia gsteffect onenationonetaxonemarket gstforcommonman</t>
  </si>
  <si>
    <t>flipkart bihar gst india ecommerce onlineshopping gsteffect business news</t>
  </si>
  <si>
    <t>gsteffect gst</t>
  </si>
  <si>
    <t>gsteffect replug</t>
  </si>
  <si>
    <t>gsteffect easeofdoingbusiness</t>
  </si>
  <si>
    <t>gstfornewindia gstforcommonman gsteffect gstboostforbiz</t>
  </si>
  <si>
    <t>gsteffect demon</t>
  </si>
  <si>
    <t>gstindia gstfornewindia gsteffect easeofdoingbusiness checkoncorruption makeinindia checkonblackmoney</t>
  </si>
  <si>
    <t>gstlaunch gst gstn gstrollout gstforcommonman gsteffect</t>
  </si>
  <si>
    <t>gst gsteffect doritos papitos despacito sarcasm purelymythoughts</t>
  </si>
  <si>
    <t>bulletpandi bulletpandiofficial gst bjp modi centralgovt moditeashop trollmodi gsteffect</t>
  </si>
  <si>
    <t>gsteffect gstfornewindia tamilnadu gstrollout</t>
  </si>
  <si>
    <t>chacha gsteffect sampoo sampoo</t>
  </si>
  <si>
    <t>gsteffect tamilcinema</t>
  </si>
  <si>
    <t>gst goodsservicetax gstbill onenationonetax gsteffect cgst sgst partners advertising ad agency print</t>
  </si>
  <si>
    <t>savetamilcinema gsteffect</t>
  </si>
  <si>
    <t>gst gstimpact gsteffect</t>
  </si>
  <si>
    <t>gstforcommonman gsteffect goodandsimpletax onenationonetax</t>
  </si>
  <si>
    <t>gstimpact gsteffect linkpropind</t>
  </si>
  <si>
    <t>centre kollywood cpi tamilnadu gst gsteffect</t>
  </si>
  <si>
    <t>gst gsteffect gstforcommonman</t>
  </si>
  <si>
    <t>coffee shimla gsteffect</t>
  </si>
  <si>
    <t>gsteffect gstforcommonman</t>
  </si>
  <si>
    <t>gst vkgstguide ವಿಕgstguide vkgstcorner ವಿಕgstcorner gstfaqs gsteffect</t>
  </si>
  <si>
    <t>gstrollout gstmemes gsteffect</t>
  </si>
  <si>
    <t>gst gsteffect gstforcommonman gstboostforbiz</t>
  </si>
  <si>
    <t>gsteffect gstforcommonman gstsimplified gstimpact</t>
  </si>
  <si>
    <t>https://twitter.com/#!/mirornow/status/882683578844315648</t>
  </si>
  <si>
    <t>https://twitter.com/#!/gudiya_thedoll_/status/882689009344032773</t>
  </si>
  <si>
    <t>https://twitter.com/#!/ashak014/status/882692743322927104</t>
  </si>
  <si>
    <t>https://twitter.com/#!/vaio_0819/status/882692956892811264</t>
  </si>
  <si>
    <t>https://twitter.com/#!/hridaytiwari/status/882693431704698880</t>
  </si>
  <si>
    <t>https://twitter.com/#!/boardfyto/status/882701552439504897</t>
  </si>
  <si>
    <t>https://twitter.com/#!/gardenviewsandy/status/882702416835104768</t>
  </si>
  <si>
    <t>https://twitter.com/#!/trendingnowpage/status/882705803135795200</t>
  </si>
  <si>
    <t>https://twitter.com/#!/shinils/status/882701043800211456</t>
  </si>
  <si>
    <t>https://twitter.com/#!/patrick_in198/status/882714783513845761</t>
  </si>
  <si>
    <t>https://twitter.com/#!/88kanhaiyalal/status/882742397389635584</t>
  </si>
  <si>
    <t>https://twitter.com/#!/pavan_sethi/status/882764625732919297</t>
  </si>
  <si>
    <t>https://twitter.com/#!/jatpintu/status/882768718752874500</t>
  </si>
  <si>
    <t>https://twitter.com/#!/sudrashantiwari/status/882773790777913346</t>
  </si>
  <si>
    <t>https://twitter.com/#!/maddycharan/status/882774884824211457</t>
  </si>
  <si>
    <t>https://twitter.com/#!/bharatkavikas/status/882775264241086464</t>
  </si>
  <si>
    <t>https://twitter.com/#!/mistrymck/status/882776754783371268</t>
  </si>
  <si>
    <t>https://twitter.com/#!/anandraaj01/status/882777779594571777</t>
  </si>
  <si>
    <t>https://twitter.com/#!/ramakri01248370/status/882781075340054529</t>
  </si>
  <si>
    <t>https://twitter.com/#!/rohit_paradkar/status/882784298075430914</t>
  </si>
  <si>
    <t>https://twitter.com/#!/rakesh8bharti/status/882784435225088000</t>
  </si>
  <si>
    <t>https://twitter.com/#!/arjunpradhanirs/status/882784599755051008</t>
  </si>
  <si>
    <t>https://twitter.com/#!/tejassh19/status/882786405499449345</t>
  </si>
  <si>
    <t>https://twitter.com/#!/rahultri1977/status/882786875936833536</t>
  </si>
  <si>
    <t>https://twitter.com/#!/walaleashish/status/882786966093406209</t>
  </si>
  <si>
    <t>https://twitter.com/#!/nungaivsraj/status/882787702235553792</t>
  </si>
  <si>
    <t>https://twitter.com/#!/truelyuers/status/882788423274086403</t>
  </si>
  <si>
    <t>https://twitter.com/#!/rajannautiyal/status/882789536316534784</t>
  </si>
  <si>
    <t>https://twitter.com/#!/vijayjha14/status/882792215810125826</t>
  </si>
  <si>
    <t>https://twitter.com/#!/nikeshsinha4u/status/882792372563615745</t>
  </si>
  <si>
    <t>https://twitter.com/#!/rg_fan_group/status/882793734156541952</t>
  </si>
  <si>
    <t>https://twitter.com/#!/himgarg12/status/882794226282446848</t>
  </si>
  <si>
    <t>https://twitter.com/#!/lother_tenzin/status/882794761073152000</t>
  </si>
  <si>
    <t>https://twitter.com/#!/anilkhanna248/status/882794928182611970</t>
  </si>
  <si>
    <t>https://twitter.com/#!/prabhjotsingh67/status/882796089967071235</t>
  </si>
  <si>
    <t>https://twitter.com/#!/wealthpedia_in/status/882797315320233985</t>
  </si>
  <si>
    <t>https://twitter.com/#!/swatiullas/status/882797928871481344</t>
  </si>
  <si>
    <t>https://twitter.com/#!/bbaghel/status/882798344606818304</t>
  </si>
  <si>
    <t>https://twitter.com/#!/its_anagha/status/882800234761306112</t>
  </si>
  <si>
    <t>https://twitter.com/#!/vj_devil007/status/882802505817706496</t>
  </si>
  <si>
    <t>https://twitter.com/#!/vj_devil007/status/882775947354701824</t>
  </si>
  <si>
    <t>https://twitter.com/#!/hrblockindia/status/882803806207176708</t>
  </si>
  <si>
    <t>https://twitter.com/#!/meshiveshpandey/status/882804277718265856</t>
  </si>
  <si>
    <t>https://twitter.com/#!/ccujaipur_tweet/status/882804464813568001</t>
  </si>
  <si>
    <t>https://twitter.com/#!/arun_sh2000/status/882805078532530176</t>
  </si>
  <si>
    <t>https://twitter.com/#!/dkomal_kd/status/882806947614949376</t>
  </si>
  <si>
    <t>https://twitter.com/#!/rak_esh_raz/status/882807383701028864</t>
  </si>
  <si>
    <t>https://twitter.com/#!/jagaaiadmk/status/882809328935333888</t>
  </si>
  <si>
    <t>https://twitter.com/#!/vasu1deivigan/status/882809778531119104</t>
  </si>
  <si>
    <t>https://twitter.com/#!/deepakroutjsl/status/882810720437624837</t>
  </si>
  <si>
    <t>https://twitter.com/#!/kiranchourad/status/882812329796272128</t>
  </si>
  <si>
    <t>https://twitter.com/#!/newproblem/status/882807864699604993</t>
  </si>
  <si>
    <t>https://twitter.com/#!/calzhyrts/status/882811124047020032</t>
  </si>
  <si>
    <t>https://twitter.com/#!/blexrts/status/882812343922475008</t>
  </si>
  <si>
    <t>https://twitter.com/#!/newproblem/status/882807837654740992</t>
  </si>
  <si>
    <t>https://twitter.com/#!/krish88harris/status/882813677950447616</t>
  </si>
  <si>
    <t>https://twitter.com/#!/kancha_bhau/status/882815775903555585</t>
  </si>
  <si>
    <t>https://twitter.com/#!/basant_bhoruka/status/882817564648378373</t>
  </si>
  <si>
    <t>https://twitter.com/#!/chhaprisala/status/882817686236954624</t>
  </si>
  <si>
    <t>https://twitter.com/#!/namo_satya/status/882818377223372800</t>
  </si>
  <si>
    <t>https://twitter.com/#!/narende79983176/status/882821902951219201</t>
  </si>
  <si>
    <t>https://twitter.com/#!/murali_pulapa/status/882824538395996160</t>
  </si>
  <si>
    <t>https://twitter.com/#!/partnersadworld/status/882826258375208962</t>
  </si>
  <si>
    <t>https://twitter.com/#!/thalaarmy1/status/882827237413748738</t>
  </si>
  <si>
    <t>https://twitter.com/#!/austinvijay/status/882827375553257476</t>
  </si>
  <si>
    <t>https://twitter.com/#!/tallysolutions/status/882827529937203200</t>
  </si>
  <si>
    <t>https://twitter.com/#!/sibiyogan/status/882820668777222145</t>
  </si>
  <si>
    <t>https://twitter.com/#!/dhargamalik/status/882827764772081665</t>
  </si>
  <si>
    <t>https://twitter.com/#!/haji_wahab143/status/882828960773681152</t>
  </si>
  <si>
    <t>https://twitter.com/#!/cxnagpur_tweet/status/882829184015454210</t>
  </si>
  <si>
    <t>https://twitter.com/#!/krshubhambhagat/status/882831575314026496</t>
  </si>
  <si>
    <t>https://twitter.com/#!/sanguine01chan/status/882834729757749249</t>
  </si>
  <si>
    <t>https://twitter.com/#!/yogesh_r_p/status/882836348918517760</t>
  </si>
  <si>
    <t>https://twitter.com/#!/babs8060/status/882840404848066563</t>
  </si>
  <si>
    <t>https://twitter.com/#!/linkpropind/status/882840744880463872</t>
  </si>
  <si>
    <t>https://twitter.com/#!/politicalstuntz/status/882842491845726208</t>
  </si>
  <si>
    <t>https://twitter.com/#!/harmony1960/status/882843111025549313</t>
  </si>
  <si>
    <t>https://twitter.com/#!/ingeniousmanish/status/882845124472041472</t>
  </si>
  <si>
    <t>https://twitter.com/#!/vikasku14365475/status/882845262212997120</t>
  </si>
  <si>
    <t>https://twitter.com/#!/jugvirsingha/status/882845521236439041</t>
  </si>
  <si>
    <t>https://twitter.com/#!/rt_himachal/status/882845522654048256</t>
  </si>
  <si>
    <t>https://twitter.com/#!/vjsingh878/status/882846092290904065</t>
  </si>
  <si>
    <t>https://twitter.com/#!/vjsingh878/status/882846141955571712</t>
  </si>
  <si>
    <t>https://twitter.com/#!/praveendel/status/882847469712756737</t>
  </si>
  <si>
    <t>https://twitter.com/#!/gajwanilalit992/status/882847931325394944</t>
  </si>
  <si>
    <t>https://twitter.com/#!/ramji34344930/status/882848437846159361</t>
  </si>
  <si>
    <t>https://twitter.com/#!/shashihegdevk/status/882849079050461184</t>
  </si>
  <si>
    <t>https://twitter.com/#!/deepish99/status/882849144024383488</t>
  </si>
  <si>
    <t>https://twitter.com/#!/teamcait/status/882849259569111044</t>
  </si>
  <si>
    <t>https://twitter.com/#!/check_karo_yaar/status/882849588293419009</t>
  </si>
  <si>
    <t>https://twitter.com/#!/ibackmodi/status/882785315718606848</t>
  </si>
  <si>
    <t>https://twitter.com/#!/biharimarathi/status/882849748759326722</t>
  </si>
  <si>
    <t>https://twitter.com/#!/ethindi/status/882844509842808832</t>
  </si>
  <si>
    <t>https://twitter.com/#!/ethindi/status/882845134987042816</t>
  </si>
  <si>
    <t>https://twitter.com/#!/navbharattimes/status/882844528624807938</t>
  </si>
  <si>
    <t>https://twitter.com/#!/navbharattimes/status/882845162526855168</t>
  </si>
  <si>
    <t>https://twitter.com/#!/monishkhore1/status/882844853436108800</t>
  </si>
  <si>
    <t>https://twitter.com/#!/monishkhore1/status/882850462193647616</t>
  </si>
  <si>
    <t>882683578844315648</t>
  </si>
  <si>
    <t>882689009344032773</t>
  </si>
  <si>
    <t>882692743322927104</t>
  </si>
  <si>
    <t>882692956892811264</t>
  </si>
  <si>
    <t>882693431704698880</t>
  </si>
  <si>
    <t>882701552439504897</t>
  </si>
  <si>
    <t>882702416835104768</t>
  </si>
  <si>
    <t>882705803135795200</t>
  </si>
  <si>
    <t>882701043800211456</t>
  </si>
  <si>
    <t>882714783513845761</t>
  </si>
  <si>
    <t>882742397389635584</t>
  </si>
  <si>
    <t>882764625732919297</t>
  </si>
  <si>
    <t>882768718752874500</t>
  </si>
  <si>
    <t>882773790777913346</t>
  </si>
  <si>
    <t>882774884824211457</t>
  </si>
  <si>
    <t>882775264241086464</t>
  </si>
  <si>
    <t>882776754783371268</t>
  </si>
  <si>
    <t>882777779594571777</t>
  </si>
  <si>
    <t>882781075340054529</t>
  </si>
  <si>
    <t>882784298075430914</t>
  </si>
  <si>
    <t>882784435225088000</t>
  </si>
  <si>
    <t>882784599755051008</t>
  </si>
  <si>
    <t>882786405499449345</t>
  </si>
  <si>
    <t>882786875936833536</t>
  </si>
  <si>
    <t>882786966093406209</t>
  </si>
  <si>
    <t>882787702235553792</t>
  </si>
  <si>
    <t>882788423274086403</t>
  </si>
  <si>
    <t>882789536316534784</t>
  </si>
  <si>
    <t>882792215810125826</t>
  </si>
  <si>
    <t>882792372563615745</t>
  </si>
  <si>
    <t>882793734156541952</t>
  </si>
  <si>
    <t>882794226282446848</t>
  </si>
  <si>
    <t>882794761073152000</t>
  </si>
  <si>
    <t>882794928182611970</t>
  </si>
  <si>
    <t>882796089967071235</t>
  </si>
  <si>
    <t>882797315320233985</t>
  </si>
  <si>
    <t>882797928871481344</t>
  </si>
  <si>
    <t>882798344606818304</t>
  </si>
  <si>
    <t>882800234761306112</t>
  </si>
  <si>
    <t>882802505817706496</t>
  </si>
  <si>
    <t>882775947354701824</t>
  </si>
  <si>
    <t>882803806207176708</t>
  </si>
  <si>
    <t>882804277718265856</t>
  </si>
  <si>
    <t>882804464813568001</t>
  </si>
  <si>
    <t>882805078532530176</t>
  </si>
  <si>
    <t>882806947614949376</t>
  </si>
  <si>
    <t>882807383701028864</t>
  </si>
  <si>
    <t>882809328935333888</t>
  </si>
  <si>
    <t>882809778531119104</t>
  </si>
  <si>
    <t>882810720437624837</t>
  </si>
  <si>
    <t>882812329796272128</t>
  </si>
  <si>
    <t>882807864699604993</t>
  </si>
  <si>
    <t>882811124047020032</t>
  </si>
  <si>
    <t>882812343922475008</t>
  </si>
  <si>
    <t>882807837654740992</t>
  </si>
  <si>
    <t>882813677950447616</t>
  </si>
  <si>
    <t>882815775903555585</t>
  </si>
  <si>
    <t>882817564648378373</t>
  </si>
  <si>
    <t>882817686236954624</t>
  </si>
  <si>
    <t>882818377223372800</t>
  </si>
  <si>
    <t>882821902951219201</t>
  </si>
  <si>
    <t>882824538395996160</t>
  </si>
  <si>
    <t>882826258375208962</t>
  </si>
  <si>
    <t>882827237413748738</t>
  </si>
  <si>
    <t>882827375553257476</t>
  </si>
  <si>
    <t>882827529937203200</t>
  </si>
  <si>
    <t>882820668777222145</t>
  </si>
  <si>
    <t>882827764772081665</t>
  </si>
  <si>
    <t>882828960773681152</t>
  </si>
  <si>
    <t>882829184015454210</t>
  </si>
  <si>
    <t>882831575314026496</t>
  </si>
  <si>
    <t>882834729757749249</t>
  </si>
  <si>
    <t>882836348918517760</t>
  </si>
  <si>
    <t>882840404848066563</t>
  </si>
  <si>
    <t>882840744880463872</t>
  </si>
  <si>
    <t>882842491845726208</t>
  </si>
  <si>
    <t>882843111025549313</t>
  </si>
  <si>
    <t>882845124472041472</t>
  </si>
  <si>
    <t>882845262212997120</t>
  </si>
  <si>
    <t>882845521236439041</t>
  </si>
  <si>
    <t>882845522654048256</t>
  </si>
  <si>
    <t>882846092290904065</t>
  </si>
  <si>
    <t>882846141955571712</t>
  </si>
  <si>
    <t>882847469712756737</t>
  </si>
  <si>
    <t>882847931325394944</t>
  </si>
  <si>
    <t>882848437846159361</t>
  </si>
  <si>
    <t>882849079050461184</t>
  </si>
  <si>
    <t>882849144024383488</t>
  </si>
  <si>
    <t>882849259569111044</t>
  </si>
  <si>
    <t>882849588293419009</t>
  </si>
  <si>
    <t>882785315718606848</t>
  </si>
  <si>
    <t>882849748759326722</t>
  </si>
  <si>
    <t>882844509842808832</t>
  </si>
  <si>
    <t>882845134987042816</t>
  </si>
  <si>
    <t>882844528624807938</t>
  </si>
  <si>
    <t>882845162526855168</t>
  </si>
  <si>
    <t>882844853436108800</t>
  </si>
  <si>
    <t>882850462193647616</t>
  </si>
  <si>
    <t>882771569289773056</t>
  </si>
  <si>
    <t>882693832017563648</t>
  </si>
  <si>
    <t>H&amp;R Block Your Tax Expert</t>
  </si>
  <si>
    <t>moody/ capricorn/🐕 pet lover/music🎧 lover/
tweets 👉💟</t>
  </si>
  <si>
    <t>🏃✍🎧அரட்டைக்கு பதிலளிப்பவன் நுண்ணரசியல், கலாய்💐©Electrical engineer #Innovation 💡 #Engineer 🎓 #Jobs #fun 😜 #entomology 🦋🐞 #organic 🌿#Honey 🐝 #exports ✈️ #imports</t>
  </si>
  <si>
    <t>Get to know what's happening in the world of Tamil cinema from India's No. 1 digital news destination https://t.co/VSKi1mkZBr</t>
  </si>
  <si>
    <t>Hopeless Optimist | Growth &amp; Marketing | Curious Human | Trekking | Foodie | Yoga | Potterhead |</t>
  </si>
  <si>
    <t>I am master of my fate, I am captain of my soul.</t>
  </si>
  <si>
    <t>https://t.co/iHxSXT4xy2 a platform to track all your competitors or distributors prices. We help Ecommerce and Brands increase their sales!</t>
  </si>
  <si>
    <t>I am a Director at MarkoMon Impex Pvt. Ltd., an E-commerce company.</t>
  </si>
  <si>
    <t>भारत माता की जय</t>
  </si>
  <si>
    <t>we need followers  target 1000 followers. please follow us , like us , retweet​ our post and reply us .
Find out what videos are trending right now in india.</t>
  </si>
  <si>
    <t>You give us a topic, and we will make a video out of it! 
Mail us at: nazarbattuproductions@gmail.com</t>
  </si>
  <si>
    <t>Here For Only My Idol @BeingSalmanKhan \m/ 😎😎😎</t>
  </si>
  <si>
    <t>Artisan,कर्म ही सब कुछ है।कर्म किये जा मत कर फल की इच्छा।ट्वीट का किसी व्यक्ति विशेष से सबंध नही,केवल मनोरंजन के लिए।unfollow=un follow,
follow=follow</t>
  </si>
  <si>
    <t>You watch...we are watching. Sabki Dhulai. 
Subscribe: https://t.co/rsUk6IVjrt, Podcast: https://t.co/S4UePx0vfz</t>
  </si>
  <si>
    <t>I am just cool &amp; always happy.
I am what I am ❤PK❤</t>
  </si>
  <si>
    <t>I write crime for d cheque,cook for "living" read fr d soul,film buff,wd great continuity I romance life...while in search of a voice for my soul!!! #FoodieSoul</t>
  </si>
  <si>
    <t>Bhakt-hunter😈/Student📖/
Politically agressive/Socially regressive/
Nationalist but not blind bhakt/
Believing in myself, not in fenku Politicians.</t>
  </si>
  <si>
    <t>L!^e L!£e K!ng S!ze ! Desire!   That's the one secret of every man's career. Not education. Not being born with hidden talents.   I'M social,  VASUDEV KUTUMB</t>
  </si>
  <si>
    <t>Official Handle of the Central Board of Excise &amp; Customs, responsible for administering Indirect Taxes in India.
Ministry of Finance, Government of India</t>
  </si>
  <si>
    <t>Explorer !</t>
  </si>
  <si>
    <t>Fashion designer.Treasurer, BJP Maharashtra. Spokesperson, BJP. Popularly known as the Queen of Drapes for draping the saree in 54 styles &amp; in the fastest time.</t>
  </si>
  <si>
    <t>Bhartiya Janta Yuva Morcha National Incharge (Legal Cell); Partner - Jayakar &amp; Partners</t>
  </si>
  <si>
    <t>Chief Minister of Maharashtra</t>
  </si>
  <si>
    <t>Prime Minister of India</t>
  </si>
  <si>
    <t>robbie4mihir</t>
  </si>
  <si>
    <t>Proud Indian. 🇮🇳💪True Nationalist 🇮🇳💪</t>
  </si>
  <si>
    <t>\|/   I could care less about what people think . . . .  
I'm a Devil without a cause \|/</t>
  </si>
  <si>
    <t>Additional Commissioner</t>
  </si>
  <si>
    <t>Biker &amp; car-guy ever-ready to travel for good food. A.K.A Rash, Founder of RSA. Motoring journalist. Currently with @odmag. Views are personal. Ride To Live!</t>
  </si>
  <si>
    <t>Welcome to the official Twitter handle of Tata Motors - India’s largest automobile company.</t>
  </si>
  <si>
    <t>OVERDRIVE, India's No. 1 Car &amp; Bike Media</t>
  </si>
  <si>
    <t>Traders Activist #DMDA #CAIT @lubindia
राष्ट्रवादी चिंतक जिसका जीवन मंत्र है,राष्ट्रसेवा परमो धर्म #TansformingIndia through #JanBhagidari @mygovindia @NamoApp</t>
  </si>
  <si>
    <t>Asst. commissioner of Central Tax, Bangalore North commissionerate, Division 4 (560003,560006,560024,560055, 560080)</t>
  </si>
  <si>
    <t>IT Professional</t>
  </si>
  <si>
    <t>सनातनधर्मी ,श्रेष्ठ भारत निर्माण आकांक्षी,नमो भक्त परन्तु अंध नहीं।राष्ट्रवादी सोच वालों का समर्थक।</t>
  </si>
  <si>
    <t>I back Modi. Bcoz my all believes believe him.</t>
  </si>
  <si>
    <t>लाख करो चतुराई मगर ये,
कर्म गति नहीं टलती है।</t>
  </si>
  <si>
    <t>Member of Legislative Assembly in TamilNadu for Chepauk-Triplicane Constituency, DMK District Secretary - Chennai West. Film Producer &amp; Distributor.</t>
  </si>
  <si>
    <t>Business man</t>
  </si>
  <si>
    <t>Meet me to know about me._x000D_
_x000D_
LIFE IS TOO SHORT. SO WHY DON'T YOU LOVE ME BEFORE WE RUN OUT OF TIME.</t>
  </si>
  <si>
    <t>Rashtra hit sarvopari.🇮🇳 Rashtra ki ekta aur akhandta hi hamara lakshya.🕉️✝️☪️🔱
Make India Great 😊</t>
  </si>
  <si>
    <t>General Secretary of All India Congress Committee , Ex CM Madhya Pradesh Ex President MPCC and Member Rajya Sabha</t>
  </si>
  <si>
    <t>Network of Rahul Gandhi Fans and Supporters . No official affiliation to INC whatsoever. Retweets are not endorsements.</t>
  </si>
  <si>
    <t>Proud भारतीय and हिन्दू, Foodie | RTs are not endorsements | #NaMo fan &amp; follower</t>
  </si>
  <si>
    <t>self employee</t>
  </si>
  <si>
    <t>Art of Living Faculty. Reiki Master. Vaastu, Feng Shui, Pyra-vaastu Consultant. I Love my Bharat. RTs not endorsements.</t>
  </si>
  <si>
    <t>dil mera kulli malanga di mainu dar choran to aaunda na..
तुम्हें लिखूँ ..
 तुम्हारे लिए लिखूँ .. 
ऐ इश्क़ बता .. 
तुम्हें ख़ुद सा कैसे लिखूँ ..</t>
  </si>
  <si>
    <t>माननीय मुख्यमंत्री (उत्तर प्रदेश),
गोरक्षपीठाधीश्वर, गोरक्षपीठ, लोक सभा सदस्य गोरखपुर, उत्तर प्रदेश</t>
  </si>
  <si>
    <t>Minister of Finance, Defence and Corporate Affairs, Government of India</t>
  </si>
  <si>
    <t>Best source for #Personal #Finance | #Money #Saving | #Smart #Investment</t>
  </si>
  <si>
    <t>Administrator, Treasurer-(FSWS)                        **Honesty is the best policy**
self employed</t>
  </si>
  <si>
    <t>Realistically Sarcastic// Twitter Lover// Happy Wife// &amp; A Budding Chef . 
https://t.co/34HX6Jtd96</t>
  </si>
  <si>
    <t>Union Minister of State, Commerce &amp; Industry (I/C), GoI, MP (RS) representing Karnataka, Formerly BJP Natl Spokesperson. Views personal, RTs no endorsement.</t>
  </si>
  <si>
    <t>IT Professional ◆
Get Follow back
【अच्छे के लिए साफ़ दिल और प्यार, काले दिल वालों के लिए तलवार..!!
हूँ हिंदोस्तानी दिल और धर्म से, हर देशभक्त से है प्यार..!!】</t>
  </si>
  <si>
    <t>Followed by @PiyushGoyalOffc &amp; Brave soldier @majorgauravarya Nation First..I love Indian Army..Jai Hind..Love u Modiji..
my tweets in likes💗</t>
  </si>
  <si>
    <t>Official Twitter handle of GST Jaipur Zone.</t>
  </si>
  <si>
    <t>Graphologist | Content Writer | Armed Forces Devotee | Nation First | #CivilianSainik</t>
  </si>
  <si>
    <t>||ॐ||Shivaholic||ॐ||
मेरे ट्वीट   👉 💟 में</t>
  </si>
  <si>
    <t>ஒரு வரி கவிஞன்</t>
  </si>
  <si>
    <t>Based in Chennai, Cauvery News is one of the youngest Tamil multimedia digital news platforms in the world.</t>
  </si>
  <si>
    <t>Original Parody of a Great Journalist, not in connection to any political party. All views personal. Parody Account</t>
  </si>
  <si>
    <t>Citizen of India|Born on 1989|Modi Follower| Horticulture |UHS|KRCCH| AHO Govt of KA | Former Banker|Believes in God| My ❤ Jyo 56| ✖ @Kchourad</t>
  </si>
  <si>
    <t>CEO, HR Startup. Politically Neutral. 🍁 Daddy's Little Princess. Contributor to @newsexpressco , The Digital News Platform.</t>
  </si>
  <si>
    <t>Get rid of the old one's...Go in 4 a NewProblem!!!   ShouOut &amp; RT's,   social awareness n justice is the need of the day. FOLLOW BACK</t>
  </si>
  <si>
    <t>| @ me for an instantaneous retweet | Must be following | Owned by @Rxlays | Affiliated w/ @RelayGrips &amp; @Relay_Tourneys | High Quality Designs @RelayCreations</t>
  </si>
  <si>
    <t>I retweet everything • @ me for a Retweet (must follow) • Backup @Calzhy • Promotions: Just DM ME</t>
  </si>
  <si>
    <t>@ Us For A Retweet (Must Be Following) - DM for services/promos.</t>
  </si>
  <si>
    <t>Backup account for @HyperRTs. @ us for a retweet. Main account @Hypervilla</t>
  </si>
  <si>
    <t>• Tag us in your tweets and we will automatically retweet them • Must be following • Affiliated with @FearSupremacy •</t>
  </si>
  <si>
    <t>Office of the Prime Minister of India</t>
  </si>
  <si>
    <t>Very friendly, Straight forward, Thala Ajith Fanatic, Cine Freak, Cricket Mad !!</t>
  </si>
  <si>
    <t>Blog के लिये https://t.co/krzaex3N8s पर जायें!
Rt के लिये
Archive Account  @kalyugibabag</t>
  </si>
  <si>
    <t>i proud 2 be a INDIAN MUSLIM 
      (हिंदी और उर्दू ) ( شان )
मेरे ट्वीट like में और spree @shaan002</t>
  </si>
  <si>
    <t>Shuttling between India &amp; China for business</t>
  </si>
  <si>
    <t>Music || Quotes || Positivity|| Nationalists || छपरी || Wisdom || Nagpur || I can Cook || Indian Cricket || ChelseaFC || धर्मो रक्षति रक्षित: ||</t>
  </si>
  <si>
    <t>Country Business Head: Industrial Automation</t>
  </si>
  <si>
    <t>chartered accountant student</t>
  </si>
  <si>
    <t>Yevan nenchalum Thala Ajith Atta(M)mudiyadhu</t>
  </si>
  <si>
    <t>#CinemaTracker #LearningCinema #ThalaCraze #Designer #Filmmaker #Photographer #Msdian #GvmAddict #Yuvanlove #Love2watchThrillermovies</t>
  </si>
  <si>
    <t>Am here to convey &amp; not to convince anyone 😊😊</t>
  </si>
  <si>
    <t>The official twitter feed of Tally Solutions -  A pioneer in the business software products arena. #PowerOfSimplicity</t>
  </si>
  <si>
    <t>₹₹₹
எனக்கு நண்பனா இருக்க எந்த தகுதியும் தேவயில்ல ஆனா எதிரியா இருக்க தகுதி  வேணும்</t>
  </si>
  <si>
    <t>Official handle of GST, Customs &amp; Central Excise Zone, Nagpur. It works under CBIC, Ministry of Finance, Govt. of India.</t>
  </si>
  <si>
    <t>https://t.co/EMJk1tkFQP(finalYear)❕
#CAfoundation student❕
#GST will be 0 % on your Smile &amp; happiness ...so keep Smiling &amp; stay happy 😀</t>
  </si>
  <si>
    <t>Latest India News in Hindi, India Breaking News in Hindi, Latest India News, भारत समाचार, National News</t>
  </si>
  <si>
    <t>ET Hindi is No. 1 site for Business, Finance and Markets News in Hindi</t>
  </si>
  <si>
    <t>Secular humanist. Atheist.</t>
  </si>
  <si>
    <t>@narendramodi ji ka Supporter | 
Followed by @PiyushGoyalOffc</t>
  </si>
  <si>
    <t>General Manager - Sales and Service                     
MV Agusta India Pvt. Ltd.                                          
Pune, India.</t>
  </si>
  <si>
    <t>Whether you are looking to buy, sell or lease of your property in South Delhi, Gurgaon &amp; Noida,        https://t.co/tA25DPEY3o</t>
  </si>
  <si>
    <t>Political Stunts stands for providing all type of political news from ground level politics to world politics.</t>
  </si>
  <si>
    <t>Firm believer of the law of attraction and the power of positive thinking  Love to think beyond religion,politics. unbiased always and RT not endorsement</t>
  </si>
  <si>
    <t>Engineer, Investor, Merchant. Hindu but not Rightist! Love Gujarat but not Modiism,If Modiism wins Bhartiyata Losses! Tweet is strictly personal. RT≠Endorsement</t>
  </si>
  <si>
    <t>Environmentalist; Humanitarian; Philosopher; Photographer; ceaseless yearn 4 Ayurveda n Yoga; chartin d uncharted, quest remains 4 telecom, business n Gl😎ry!</t>
  </si>
  <si>
    <t>As simple as you, I'm not complicated</t>
  </si>
  <si>
    <t>nature lover, keen observer,  tracking events,,,interest for media and communication,but friendly and enthusiastic</t>
  </si>
  <si>
    <t>journalist, critic. drawn to lean prose, old cinema and nomad shepherds.</t>
  </si>
  <si>
    <t>A tweet bot,
retweets, #himachal , #himachalPradesh made by @paharihacker</t>
  </si>
  <si>
    <t>Secretary General, Confederation of All India Traders (CAIT) Retail Trade &amp; Taxation Expert. Favorite slogan: Be Proud To Be A Trader</t>
  </si>
  <si>
    <t>Revenue Secretary, Ministry of Finance, Government of India</t>
  </si>
  <si>
    <t>Works At Job , Post-Accountant( Billing + Tally ) , Block = Ambala , M.No =09896778826 , Blood group-"B+"</t>
  </si>
  <si>
    <t>Journalist/ Senior Special Correspondent @VijayaKarnataka, TimesGroup. Views Expressed Here Are Personal.</t>
  </si>
  <si>
    <t>Live &amp; Let Live...:)
#நீடூழிவாழ்க😊</t>
  </si>
  <si>
    <t>Media Mafia 😉</t>
  </si>
  <si>
    <t>Confederation of All India Traders (CAIT) is empowering Indian trade because small business is big business. Be proud to be a trader!</t>
  </si>
  <si>
    <t>Official Account of the Ministry of Finance, Government of India.</t>
  </si>
  <si>
    <t>क्या में अच्छा कॉपी-पेस्ट कर लेता हु ?
कृपया बताये :)</t>
  </si>
  <si>
    <t>Rebel by nature, Nation first ,
CHANGE one word that inspire me...
Android app engineer</t>
  </si>
  <si>
    <t>HQ: PUNE</t>
  </si>
  <si>
    <t>New Delhi, India</t>
  </si>
  <si>
    <t xml:space="preserve">Delhi </t>
  </si>
  <si>
    <t>யாதும் ஊரே</t>
  </si>
  <si>
    <t xml:space="preserve">Planet Earth </t>
  </si>
  <si>
    <t>Pune, India</t>
  </si>
  <si>
    <t>Barcelona, Spain</t>
  </si>
  <si>
    <t>Sultanpur, U.P.</t>
  </si>
  <si>
    <t>Mulund West, Mumbai</t>
  </si>
  <si>
    <t>Amchi Mumbai</t>
  </si>
  <si>
    <t>Rajasthan, India</t>
  </si>
  <si>
    <t>Chittaurgarh, India</t>
  </si>
  <si>
    <t>Mumbai, India</t>
  </si>
  <si>
    <t>Guwahati, India</t>
  </si>
  <si>
    <t>GURGAON, India</t>
  </si>
  <si>
    <t>Mumbai</t>
  </si>
  <si>
    <t>Maharashtra State,India</t>
  </si>
  <si>
    <t xml:space="preserve">India </t>
  </si>
  <si>
    <t>Chennai, India</t>
  </si>
  <si>
    <t>अखंण्ड भारत</t>
  </si>
  <si>
    <t>Bengaluru, India</t>
  </si>
  <si>
    <t>Allahabad</t>
  </si>
  <si>
    <t>Chennai,TN,India</t>
  </si>
  <si>
    <t>Hyderabad</t>
  </si>
  <si>
    <t>Dehradun</t>
  </si>
  <si>
    <t>Faridabad, India</t>
  </si>
  <si>
    <t>Delhi</t>
  </si>
  <si>
    <t>Bokaro Steel City</t>
  </si>
  <si>
    <t>United States</t>
  </si>
  <si>
    <t>Kullu and Manali, India</t>
  </si>
  <si>
    <t>Chiplun, Maharashtra</t>
  </si>
  <si>
    <t>Maigalganj, India</t>
  </si>
  <si>
    <t>गोरखपुर, उत्तर प्रदेश</t>
  </si>
  <si>
    <t>Ahmedabad City, India</t>
  </si>
  <si>
    <t>Bhopal, India</t>
  </si>
  <si>
    <t>Pune, India &amp; Doha , Qatar</t>
  </si>
  <si>
    <t>Delhi, India</t>
  </si>
  <si>
    <t>▶ गर्वित भारत का,गर्वित नागरिक 【LKO】</t>
  </si>
  <si>
    <t xml:space="preserve"> India</t>
  </si>
  <si>
    <t>Jaipur, India</t>
  </si>
  <si>
    <t>delhi</t>
  </si>
  <si>
    <t>भारत (India)</t>
  </si>
  <si>
    <t>ॐ</t>
  </si>
  <si>
    <t>Hubli, Karnataka. India</t>
  </si>
  <si>
    <t>BOMB-BAY</t>
  </si>
  <si>
    <t>Message us for promotions! ⬇️</t>
  </si>
  <si>
    <t>मांडवा</t>
  </si>
  <si>
    <t>Shenzhen - China</t>
  </si>
  <si>
    <t>Kabristan</t>
  </si>
  <si>
    <t>Pitampura, New Delhi</t>
  </si>
  <si>
    <t>Rajahmundry, India</t>
  </si>
  <si>
    <t>Elante Mall Chandigarh</t>
  </si>
  <si>
    <t>Lichtenstein, Deutschland</t>
  </si>
  <si>
    <t>Coimbatore, Tamil Nadu</t>
  </si>
  <si>
    <t xml:space="preserve">Tirupur </t>
  </si>
  <si>
    <t>Bangalore</t>
  </si>
  <si>
    <t>indore</t>
  </si>
  <si>
    <t>Nagpur, India</t>
  </si>
  <si>
    <t>Bhagalpur, India</t>
  </si>
  <si>
    <t>Ahmedabad</t>
  </si>
  <si>
    <t>Dubai, United Arab Emirates</t>
  </si>
  <si>
    <t>Malmo</t>
  </si>
  <si>
    <t>Lucknow, India</t>
  </si>
  <si>
    <t>Kotgarh, India</t>
  </si>
  <si>
    <t>simla himalayas</t>
  </si>
  <si>
    <t>Himachal Pradesh, India</t>
  </si>
  <si>
    <t>varanasi</t>
  </si>
  <si>
    <t>Ambala, India</t>
  </si>
  <si>
    <t>भारत</t>
  </si>
  <si>
    <t>Maharashtra, India</t>
  </si>
  <si>
    <t>http://t.co/UzwcogsL7i</t>
  </si>
  <si>
    <t>http://t.co/uzONAERH1e</t>
  </si>
  <si>
    <t>https://t.co/i7RWQ0ySfW</t>
  </si>
  <si>
    <t>http://t.co/EGx02gaamO</t>
  </si>
  <si>
    <t>https://t.co/J9dLIkBeOP</t>
  </si>
  <si>
    <t>https://t.co/4NJrryYPYv</t>
  </si>
  <si>
    <t>http://t.co/Z6xeS1aokd</t>
  </si>
  <si>
    <t>https://t.co/enuotRT76C</t>
  </si>
  <si>
    <t>https://t.co/yx92BCxWDL</t>
  </si>
  <si>
    <t>https://t.co/lp0xQtxPzJ</t>
  </si>
  <si>
    <t>http://t.co/i7NW4Bof2G</t>
  </si>
  <si>
    <t>http://t.co/rXA6Nn8z84</t>
  </si>
  <si>
    <t>http://t.co/u1yYlCPdCF</t>
  </si>
  <si>
    <t>https://t.co/FxoxDwjtbj</t>
  </si>
  <si>
    <t>https://t.co/Cs6IJAmweE</t>
  </si>
  <si>
    <t>https://t.co/MsnfADSszs</t>
  </si>
  <si>
    <t>https://t.co/HiaPQsaaF2</t>
  </si>
  <si>
    <t>https://t.co/8rj8ASDaLP</t>
  </si>
  <si>
    <t>https://t.co/0Wr7PT4cmO</t>
  </si>
  <si>
    <t>https://t.co/IkrHmWcB4t</t>
  </si>
  <si>
    <t>https://t.co/GofLMe2qo6</t>
  </si>
  <si>
    <t>https://t.co/gZCMJZzFql</t>
  </si>
  <si>
    <t>https://t.co/jEHtwwh7UE</t>
  </si>
  <si>
    <t>https://t.co/LfxBKIyVTG</t>
  </si>
  <si>
    <t>https://t.co/hrtYlwXStz</t>
  </si>
  <si>
    <t>https://t.co/XHavjnPnjp</t>
  </si>
  <si>
    <t>https://t.co/lgUef2ni2b</t>
  </si>
  <si>
    <t>https://t.co/m1gd3PQY05</t>
  </si>
  <si>
    <t>https://t.co/2lP9fZNv6I</t>
  </si>
  <si>
    <t>https://t.co/FnmcsubuwO</t>
  </si>
  <si>
    <t>https://t.co/rRrY7SsRsx</t>
  </si>
  <si>
    <t>http://t.co/8rx4lFTNxZ</t>
  </si>
  <si>
    <t>https://t.co/sjZCQllodU</t>
  </si>
  <si>
    <t>https://t.co/OLAPcgK9YU</t>
  </si>
  <si>
    <t>https://t.co/oWY7N8V6Lk</t>
  </si>
  <si>
    <t>https://t.co/8rc4ehYSrO</t>
  </si>
  <si>
    <t>https://t.co/D37EimGpDZ</t>
  </si>
  <si>
    <t>https://t.co/MUgmIAEAkt</t>
  </si>
  <si>
    <t>http://t.co/EMkLUoh3tp</t>
  </si>
  <si>
    <t>http://t.co/2zYtvuzbg4</t>
  </si>
  <si>
    <t>https://t.co/tA25DPEY3o</t>
  </si>
  <si>
    <t>https://t.co/vCbknzRJzw</t>
  </si>
  <si>
    <t>https://t.co/lxkaF4ZSDB</t>
  </si>
  <si>
    <t>https://t.co/V9dZ9GYT0z</t>
  </si>
  <si>
    <t>https://t.co/xeKGXxZLZe</t>
  </si>
  <si>
    <t>https://t.co/95798rvDaD</t>
  </si>
  <si>
    <t>https://t.co/pRA3seheVz</t>
  </si>
  <si>
    <t>https://t.co/FfZpPxXb0u</t>
  </si>
  <si>
    <t>https://t.co/JgGB9wsdb9</t>
  </si>
  <si>
    <t>http://t.co/95798reA8D</t>
  </si>
  <si>
    <t>http://t.co/hIyfq6WZ0k</t>
  </si>
  <si>
    <t>Volgograd</t>
  </si>
  <si>
    <t>Asia/Calcutta</t>
  </si>
  <si>
    <t>Urumqi</t>
  </si>
  <si>
    <t>Eastern Time (US &amp; Canada)</t>
  </si>
  <si>
    <t>Indiana (East)</t>
  </si>
  <si>
    <t>Stockholm</t>
  </si>
  <si>
    <t>http://pbs.twimg.com/profile_images/794997370450804740/OiI9i8qG_normal.jpg</t>
  </si>
  <si>
    <t>http://pbs.twimg.com/profile_images/875638965566439425/fhSFsbv1_normal.jpg</t>
  </si>
  <si>
    <t>http://pbs.twimg.com/profile_images/882210995288104961/RwzhYx0M_normal.jpg</t>
  </si>
  <si>
    <t>http://pbs.twimg.com/profile_images/879737762076803072/44wVwFR0_normal.jpg</t>
  </si>
  <si>
    <t>http://pbs.twimg.com/profile_images/881211827169902593/i4HXKOs__normal.jpg</t>
  </si>
  <si>
    <t>http://pbs.twimg.com/profile_images/828930951338196992/TletchDf_normal.jpg</t>
  </si>
  <si>
    <t>http://pbs.twimg.com/profile_images/882688712995356672/S6tGFZPP_normal.jpg</t>
  </si>
  <si>
    <t>http://pbs.twimg.com/profile_images/719055378189647872/fll4pq8Y_normal.jpg</t>
  </si>
  <si>
    <t>http://pbs.twimg.com/profile_images/801084368760537088/Dvi_XKj7_normal.jpg</t>
  </si>
  <si>
    <t>http://pbs.twimg.com/profile_images/62210448/shinil_normal.jpg</t>
  </si>
  <si>
    <t>http://pbs.twimg.com/profile_images/689425713242320897/wdp1yt_q_normal.jpg</t>
  </si>
  <si>
    <t>http://pbs.twimg.com/profile_images/855872668872003584/L7SHbY2l_normal.jpg</t>
  </si>
  <si>
    <t>http://pbs.twimg.com/profile_images/679620811649490944/kn3AIQI9_normal.jpg</t>
  </si>
  <si>
    <t>http://pbs.twimg.com/profile_images/722260288557330432/EefKcg24_normal.jpg</t>
  </si>
  <si>
    <t>http://pbs.twimg.com/profile_images/874294804187893760/kgH2X69Q_normal.jpg</t>
  </si>
  <si>
    <t>http://pbs.twimg.com/profile_images/855696273588056064/tV58hpjo_normal.jpg</t>
  </si>
  <si>
    <t>http://pbs.twimg.com/profile_images/683927767449112576/qiMQgIos_normal.png</t>
  </si>
  <si>
    <t>http://pbs.twimg.com/profile_images/879522157650378752/VIYvGffI_normal.jpg</t>
  </si>
  <si>
    <t>http://pbs.twimg.com/profile_images/864047292210323456/s-7CaUxn_normal.jpg</t>
  </si>
  <si>
    <t>http://abs.twimg.com/sticky/default_profile_images/default_profile_normal.png</t>
  </si>
  <si>
    <t>http://pbs.twimg.com/profile_images/881917535636955136/thMgCwKv_normal.jpg</t>
  </si>
  <si>
    <t>http://pbs.twimg.com/profile_images/824555289902854144/I_wqCZgI_normal.jpg</t>
  </si>
  <si>
    <t>http://pbs.twimg.com/profile_images/634612378701721600/6pg9jwb6_normal.jpg</t>
  </si>
  <si>
    <t>http://pbs.twimg.com/profile_images/882798567555026944/cVjUbVV8_normal.jpg</t>
  </si>
  <si>
    <t>http://pbs.twimg.com/profile_images/797085281522515968/uuGA5oRt_normal.jpg</t>
  </si>
  <si>
    <t>http://pbs.twimg.com/profile_images/867310871822946304/tpvw1RQm_normal.jpg</t>
  </si>
  <si>
    <t>http://pbs.twimg.com/profile_images/769893188232318976/prAWbng0_normal.jpg</t>
  </si>
  <si>
    <t>http://pbs.twimg.com/profile_images/718314968102367232/ypY1GPCQ_normal.jpg</t>
  </si>
  <si>
    <t>http://pbs.twimg.com/profile_images/874506204164128769/mEAXZbn__normal.jpg</t>
  </si>
  <si>
    <t>http://pbs.twimg.com/profile_images/718970582596001792/jaY4xrH4_normal.jpg</t>
  </si>
  <si>
    <t>http://pbs.twimg.com/profile_images/845355180212338689/fimNMjkh_normal.jpg</t>
  </si>
  <si>
    <t>http://pbs.twimg.com/profile_images/881058772826730497/e_jr9_oK_normal.jpg</t>
  </si>
  <si>
    <t>http://pbs.twimg.com/profile_images/751791658803560448/dzAjLKtL_normal.jpg</t>
  </si>
  <si>
    <t>http://pbs.twimg.com/profile_images/844057943515451393/qK4h59fQ_normal.jpg</t>
  </si>
  <si>
    <t>http://pbs.twimg.com/profile_images/880360498947948544/OTtJtLv3_normal.jpg</t>
  </si>
  <si>
    <t>http://pbs.twimg.com/profile_images/852770566947823620/-v204w3h_normal.jpg</t>
  </si>
  <si>
    <t>http://pbs.twimg.com/profile_images/789523829257228289/PsUcdlIq_normal.jpg</t>
  </si>
  <si>
    <t>http://pbs.twimg.com/profile_images/737152139131113472/ia8vl5Ig_normal.jpg</t>
  </si>
  <si>
    <t>http://pbs.twimg.com/profile_images/755236244532191232/csJ6UUbR_normal.jpg</t>
  </si>
  <si>
    <t>http://pbs.twimg.com/profile_images/868773647942594561/fpVjHAcN_normal.jpg</t>
  </si>
  <si>
    <t>http://pbs.twimg.com/profile_images/502792176367980544/1MR3aIkT_normal.jpeg</t>
  </si>
  <si>
    <t>http://pbs.twimg.com/profile_images/875404076992925700/DHdjy-3-_normal.jpg</t>
  </si>
  <si>
    <t>http://pbs.twimg.com/profile_images/702870378771648512/vahvytLk_normal.jpg</t>
  </si>
  <si>
    <t>http://pbs.twimg.com/profile_images/829228492977995776/y-kzgkwW_normal.jpg</t>
  </si>
  <si>
    <t>http://pbs.twimg.com/profile_images/624705096/meditation5_normal.jpg</t>
  </si>
  <si>
    <t>http://pbs.twimg.com/profile_images/778074278969344000/lZZQX5ye_normal.jpg</t>
  </si>
  <si>
    <t>http://pbs.twimg.com/profile_images/869128709030244352/P8qYFRnK_normal.jpg</t>
  </si>
  <si>
    <t>http://pbs.twimg.com/profile_images/1655923884/21sheela1_normal.jpg</t>
  </si>
  <si>
    <t>http://pbs.twimg.com/profile_images/696754827955535872/YZwI3zuY_normal.jpg</t>
  </si>
  <si>
    <t>http://pbs.twimg.com/profile_images/873402184519618560/wayXrgyh_normal.jpg</t>
  </si>
  <si>
    <t>http://pbs.twimg.com/profile_images/743819905737306112/M67sdL8K_normal.jpg</t>
  </si>
  <si>
    <t>http://pbs.twimg.com/profile_images/835417346839724032/P0HP5xkt_normal.jpg</t>
  </si>
  <si>
    <t>http://pbs.twimg.com/profile_images/844990025200783362/1ASX9cf8_normal.jpg</t>
  </si>
  <si>
    <t>http://pbs.twimg.com/profile_images/738203205092311041/K4WH6nk5_normal.jpg</t>
  </si>
  <si>
    <t>http://pbs.twimg.com/profile_images/870952291490123776/CfN7Y0Qv_normal.jpg</t>
  </si>
  <si>
    <t>http://pbs.twimg.com/profile_images/378800000828197225/f1d53aeab8f0534c7d73b0fbd5651130_normal.png</t>
  </si>
  <si>
    <t>http://pbs.twimg.com/profile_images/863785150127013888/x5VRj58t_normal.jpg</t>
  </si>
  <si>
    <t>http://pbs.twimg.com/profile_images/1385328643/Photo0354_normal.jpg</t>
  </si>
  <si>
    <t>http://pbs.twimg.com/profile_images/873562846801547268/9JZBdOLj_normal.jpg</t>
  </si>
  <si>
    <t>http://pbs.twimg.com/profile_images/779431303796043776/3LGZ4naZ_normal.jpg</t>
  </si>
  <si>
    <t>http://pbs.twimg.com/profile_images/877565153767636992/JhbFewOk_normal.jpg</t>
  </si>
  <si>
    <t>http://pbs.twimg.com/profile_images/816551533361893376/ZzncRWBE_normal.jpg</t>
  </si>
  <si>
    <t>http://pbs.twimg.com/profile_images/879277756193923072/ds5OigYE_normal.jpg</t>
  </si>
  <si>
    <t>http://pbs.twimg.com/profile_images/717212082391949313/jGTl2TC__normal.jpg</t>
  </si>
  <si>
    <t>http://pbs.twimg.com/profile_images/777469950675947520/qqKOx7Gq_normal.jpg</t>
  </si>
  <si>
    <t>http://pbs.twimg.com/profile_images/867049078328352768/76DVWbnP_normal.jpg</t>
  </si>
  <si>
    <t>http://pbs.twimg.com/profile_images/866497123096907776/JWW5Vtrw_normal.jpg</t>
  </si>
  <si>
    <t>http://pbs.twimg.com/profile_images/875979934597955584/XA7Cj1ZA_normal.jpg</t>
  </si>
  <si>
    <t>http://pbs.twimg.com/profile_images/866609470515937281/YLb1W-iA_normal.jpg</t>
  </si>
  <si>
    <t>http://pbs.twimg.com/profile_images/814842469179412480/f0EtBeSs_normal.jpg</t>
  </si>
  <si>
    <t>http://pbs.twimg.com/profile_images/719801100782727168/tlvC9_zF_normal.jpg</t>
  </si>
  <si>
    <t>http://pbs.twimg.com/profile_images/825244688592408577/oyaC18ow_normal.jpg</t>
  </si>
  <si>
    <t>http://pbs.twimg.com/profile_images/871945472751030272/7ozzJMQ5_normal.jpg</t>
  </si>
  <si>
    <t>http://pbs.twimg.com/profile_images/793737857122783233/NEPBiO4U_normal.jpg</t>
  </si>
  <si>
    <t>http://pbs.twimg.com/profile_images/881503755702722560/l1CGr_nU_normal.jpg</t>
  </si>
  <si>
    <t>http://pbs.twimg.com/profile_images/564701311476580354/wlE7HKJJ_normal.jpeg</t>
  </si>
  <si>
    <t>http://pbs.twimg.com/profile_images/871906017159688192/b1lrIz1K_normal.jpg</t>
  </si>
  <si>
    <t>http://pbs.twimg.com/profile_images/798270418272579585/k-k7qBuq_normal.jpg</t>
  </si>
  <si>
    <t>http://pbs.twimg.com/profile_images/882742712054697984/8QtZsdSq_normal.jpg</t>
  </si>
  <si>
    <t>http://pbs.twimg.com/profile_images/794463382204084224/E2XGQbyX_normal.jpg</t>
  </si>
  <si>
    <t>http://pbs.twimg.com/profile_images/832721849268056065/wiLz8_Rl_normal.jpg</t>
  </si>
  <si>
    <t>http://pbs.twimg.com/profile_images/718314653181427716/9gKTzW1d_normal.jpg</t>
  </si>
  <si>
    <t>http://pbs.twimg.com/profile_images/823943592380989440/4W2hl1NX_normal.jpg</t>
  </si>
  <si>
    <t>http://pbs.twimg.com/profile_images/858975043484872704/SKC11bT8_normal.jpg</t>
  </si>
  <si>
    <t>http://pbs.twimg.com/profile_images/880670122251366405/zTfly79t_normal.jpg</t>
  </si>
  <si>
    <t>http://pbs.twimg.com/profile_images/695352305378398208/PiD9RNiH_normal.jpg</t>
  </si>
  <si>
    <t>http://pbs.twimg.com/profile_images/821241308471824385/O4jTx6ne_normal.jpg</t>
  </si>
  <si>
    <t>http://pbs.twimg.com/profile_images/877814882984493056/_5gHHP_s_normal.jpg</t>
  </si>
  <si>
    <t>http://pbs.twimg.com/profile_images/847984633597763586/idn6_e6z_normal.jpg</t>
  </si>
  <si>
    <t>http://pbs.twimg.com/profile_images/859311791725326337/seZ_KQIz_normal.jpg</t>
  </si>
  <si>
    <t>http://pbs.twimg.com/profile_images/655995891921240065/7yvi_X-l_normal.jpg</t>
  </si>
  <si>
    <t>http://pbs.twimg.com/profile_images/882179168389050368/oPo-m4y-_normal.jpg</t>
  </si>
  <si>
    <t>http://pbs.twimg.com/profile_images/882820894242082818/3VO1Eg5__normal.jpg</t>
  </si>
  <si>
    <t>http://pbs.twimg.com/profile_images/862254588849737728/zJqiMgsG_normal.jpg</t>
  </si>
  <si>
    <t>http://pbs.twimg.com/profile_images/466538498002935808/xc92ruv2_normal.jpeg</t>
  </si>
  <si>
    <t>http://pbs.twimg.com/profile_images/880785290302025732/eLyYVidp_normal.jpg</t>
  </si>
  <si>
    <t>http://pbs.twimg.com/profile_images/542929874457853952/W78nJPws_normal.jpeg</t>
  </si>
  <si>
    <t>http://pbs.twimg.com/profile_images/881559470798589952/bPvOufZj_normal.jpg</t>
  </si>
  <si>
    <t>http://pbs.twimg.com/profile_images/860767434428395520/LllVvRjn_normal.jpg</t>
  </si>
  <si>
    <t>http://pbs.twimg.com/profile_images/781533130490417152/zjSq0VMS_normal.jpg</t>
  </si>
  <si>
    <t>http://pbs.twimg.com/profile_images/579171324993490944/mFhsVH4s_normal.jpg</t>
  </si>
  <si>
    <t>http://pbs.twimg.com/profile_images/704222149683257344/TweNqPki_normal.jpg</t>
  </si>
  <si>
    <t>http://pbs.twimg.com/profile_images/879726710278803456/QHUpPdnC_normal.jpg</t>
  </si>
  <si>
    <t>http://pbs.twimg.com/profile_images/776095826691104769/rcwGqHPI_normal.jpg</t>
  </si>
  <si>
    <t>http://pbs.twimg.com/profile_images/784738121216761856/7IUcBiaS_normal.jpg</t>
  </si>
  <si>
    <t>http://pbs.twimg.com/profile_images/819088403232944128/QCMj0N-3_normal.jpg</t>
  </si>
  <si>
    <t>http://pbs.twimg.com/profile_images/880356151505727488/x9Fy1Xa2_normal.jpg</t>
  </si>
  <si>
    <t>http://pbs.twimg.com/profile_images/869730724697358336/SznPd5yY_normal.jpg</t>
  </si>
  <si>
    <t>http://pbs.twimg.com/profile_images/1776002255/images_normal.jpg</t>
  </si>
  <si>
    <t>http://pbs.twimg.com/profile_images/864289754782871552/AYe6Xsi-_normal.jpg</t>
  </si>
  <si>
    <t>http://pbs.twimg.com/profile_images/680773969268457472/kAL9Dhzl_normal.jpg</t>
  </si>
  <si>
    <t>http://pbs.twimg.com/profile_images/813396690463928325/yzMKOnIl_normal.jpg</t>
  </si>
  <si>
    <t>http://pbs.twimg.com/profile_images/693093839695785988/dy2suLza_normal.jpg</t>
  </si>
  <si>
    <t>http://pbs.twimg.com/profile_images/818444800403918848/t3NbLIfe_normal.jpg</t>
  </si>
  <si>
    <t>http://pbs.twimg.com/profile_images/719058074506383360/H-CbIO4P_normal.jpg</t>
  </si>
  <si>
    <t>http://pbs.twimg.com/profile_images/2925511197/d32f3db60b1b3dc824c5a8befab0f651_normal.jpeg</t>
  </si>
  <si>
    <t>http://pbs.twimg.com/profile_images/864197642833637376/Kxhrmn6N_normal.jpg</t>
  </si>
  <si>
    <t>http://pbs.twimg.com/profile_images/844118025326362626/Ny-zw6ec_normal.jpg</t>
  </si>
  <si>
    <t>http://pbs.twimg.com/profile_images/845917851869310977/f0CstVRs_normal.jpg</t>
  </si>
  <si>
    <t>http://pbs.twimg.com/profile_images/869932746151313408/lwm2QO9h_normal.jpg</t>
  </si>
  <si>
    <t>http://pbs.twimg.com/profile_images/880070695845154816/KXqEH9Nd_normal.jpg</t>
  </si>
  <si>
    <t>http://pbs.twimg.com/profile_images/716260794904621056/QmZVcQM8_normal.jpg</t>
  </si>
  <si>
    <t>http://pbs.twimg.com/profile_images/829993628365791232/uQ29BFxq_normal.jpg</t>
  </si>
  <si>
    <t>http://pbs.twimg.com/profile_images/686903923022508033/hg_4yUMP_normal.jpg</t>
  </si>
  <si>
    <t>http://pbs.twimg.com/profile_images/851518925615640576/3dLp-Hil_normal.jpg</t>
  </si>
  <si>
    <t>http://pbs.twimg.com/profile_images/841838335421235200/XmzdDfKl_normal.jpg</t>
  </si>
  <si>
    <t>https://twitter.com/mirornow</t>
  </si>
  <si>
    <t>https://twitter.com/hrblockindia</t>
  </si>
  <si>
    <t>https://twitter.com/gudiya_thedoll_</t>
  </si>
  <si>
    <t>https://twitter.com/bigdreamineyes</t>
  </si>
  <si>
    <t>https://twitter.com/ashak014</t>
  </si>
  <si>
    <t>https://twitter.com/chennaitimestoi</t>
  </si>
  <si>
    <t>https://twitter.com/vaio_0819</t>
  </si>
  <si>
    <t>https://twitter.com/hridaytiwari</t>
  </si>
  <si>
    <t>https://twitter.com/boardfyto</t>
  </si>
  <si>
    <t>https://twitter.com/shinils</t>
  </si>
  <si>
    <t>https://twitter.com/gardenviewsandy</t>
  </si>
  <si>
    <t>https://twitter.com/trendingnowpage</t>
  </si>
  <si>
    <t>https://twitter.com/nazar_battu</t>
  </si>
  <si>
    <t>https://twitter.com/patrick_in198</t>
  </si>
  <si>
    <t>https://twitter.com/88kanhaiyalal</t>
  </si>
  <si>
    <t>https://twitter.com/pavan_sethi</t>
  </si>
  <si>
    <t>https://twitter.com/newslaundry</t>
  </si>
  <si>
    <t>https://twitter.com/jatpintu</t>
  </si>
  <si>
    <t>https://twitter.com/priyankaghatak</t>
  </si>
  <si>
    <t>https://twitter.com/sudrashantiwari</t>
  </si>
  <si>
    <t>https://twitter.com/amrita_soni1996</t>
  </si>
  <si>
    <t>https://twitter.com/maddycharan</t>
  </si>
  <si>
    <t>https://twitter.com/cbec_india</t>
  </si>
  <si>
    <t>https://twitter.com/bharatkavikas</t>
  </si>
  <si>
    <t>https://twitter.com/shainanc</t>
  </si>
  <si>
    <t>https://twitter.com/charupragya</t>
  </si>
  <si>
    <t>https://twitter.com/dev_fadnavis</t>
  </si>
  <si>
    <t>https://twitter.com/narendramodi</t>
  </si>
  <si>
    <t>https://twitter.com/mistrymck</t>
  </si>
  <si>
    <t>https://twitter.com/anandraaj01</t>
  </si>
  <si>
    <t>https://twitter.com/vj_devil007</t>
  </si>
  <si>
    <t>https://twitter.com/ramakri01248370</t>
  </si>
  <si>
    <t>https://twitter.com/rohit_paradkar</t>
  </si>
  <si>
    <t>https://twitter.com/tata_hexa</t>
  </si>
  <si>
    <t>https://twitter.com/tatamotors</t>
  </si>
  <si>
    <t>https://twitter.com/odmag</t>
  </si>
  <si>
    <t>https://twitter.com/rakesh8bharti</t>
  </si>
  <si>
    <t>https://twitter.com/ogl_baba</t>
  </si>
  <si>
    <t>https://twitter.com/arjunpradhanirs</t>
  </si>
  <si>
    <t>https://twitter.com/tejassh19</t>
  </si>
  <si>
    <t>https://twitter.com/rahultri1977</t>
  </si>
  <si>
    <t>https://twitter.com/ibackmodi</t>
  </si>
  <si>
    <t>https://twitter.com/walaleashish</t>
  </si>
  <si>
    <t>https://twitter.com/nungaivsraj</t>
  </si>
  <si>
    <t>https://twitter.com/janbazhagan</t>
  </si>
  <si>
    <t>https://twitter.com/truelyuers</t>
  </si>
  <si>
    <t>https://twitter.com/rajannautiyal</t>
  </si>
  <si>
    <t>https://twitter.com/vijayjha14</t>
  </si>
  <si>
    <t>https://twitter.com/digvijaya_28</t>
  </si>
  <si>
    <t>https://twitter.com/nikeshsinha4u</t>
  </si>
  <si>
    <t>https://twitter.com/rg_fan_group</t>
  </si>
  <si>
    <t>https://twitter.com/himgarg12</t>
  </si>
  <si>
    <t>https://twitter.com/lother_tenzin</t>
  </si>
  <si>
    <t>https://twitter.com/anilkhanna248</t>
  </si>
  <si>
    <t>https://twitter.com/prabhjotsingh67</t>
  </si>
  <si>
    <t>https://twitter.com/myogiadityanath</t>
  </si>
  <si>
    <t>https://twitter.com/arunjaitley</t>
  </si>
  <si>
    <t>https://twitter.com/wealthpedia_in</t>
  </si>
  <si>
    <t>https://twitter.com/swatiullas</t>
  </si>
  <si>
    <t>https://twitter.com/bbaghel</t>
  </si>
  <si>
    <t>https://twitter.com/its_anagha</t>
  </si>
  <si>
    <t>https://twitter.com/divyaspandana</t>
  </si>
  <si>
    <t>https://twitter.com/nsitharaman</t>
  </si>
  <si>
    <t>https://twitter.com/meshiveshpandey</t>
  </si>
  <si>
    <t>https://twitter.com/pushp_1504</t>
  </si>
  <si>
    <t>https://twitter.com/ccujaipur_tweet</t>
  </si>
  <si>
    <t>https://twitter.com/arun_sh2000</t>
  </si>
  <si>
    <t>https://twitter.com/dkomal_kd</t>
  </si>
  <si>
    <t>https://twitter.com/rak_esh_raz</t>
  </si>
  <si>
    <t>https://twitter.com/jagaaiadmk</t>
  </si>
  <si>
    <t>https://twitter.com/bulletpandiofcl</t>
  </si>
  <si>
    <t>https://twitter.com/vasu1deivigan</t>
  </si>
  <si>
    <t>https://twitter.com/cauverytv</t>
  </si>
  <si>
    <t>https://twitter.com/deepakroutjsl</t>
  </si>
  <si>
    <t>https://twitter.com/dubeyabhay_</t>
  </si>
  <si>
    <t>https://twitter.com/kiranchourad</t>
  </si>
  <si>
    <t>https://twitter.com/realkeerthi</t>
  </si>
  <si>
    <t>https://twitter.com/newproblem</t>
  </si>
  <si>
    <t>https://twitter.com/relay_rts</t>
  </si>
  <si>
    <t>https://twitter.com/calzhyrts</t>
  </si>
  <si>
    <t>https://twitter.com/blexrts</t>
  </si>
  <si>
    <t>https://twitter.com/hyperrt</t>
  </si>
  <si>
    <t>https://twitter.com/fearrts</t>
  </si>
  <si>
    <t>https://twitter.com/pmoindia</t>
  </si>
  <si>
    <t>https://twitter.com/krish88harris</t>
  </si>
  <si>
    <t>https://twitter.com/kancha_bhau</t>
  </si>
  <si>
    <t>https://twitter.com/shaan001</t>
  </si>
  <si>
    <t>https://twitter.com/basant_bhoruka</t>
  </si>
  <si>
    <t>https://twitter.com/chhaprisala</t>
  </si>
  <si>
    <t>https://twitter.com/namo_satya</t>
  </si>
  <si>
    <t>https://twitter.com/narende79983176</t>
  </si>
  <si>
    <t>https://twitter.com/murali_pulapa</t>
  </si>
  <si>
    <t>https://twitter.com/partnersadworld</t>
  </si>
  <si>
    <t>https://twitter.com/thalaarmy1</t>
  </si>
  <si>
    <t>https://twitter.com/sibiyogan</t>
  </si>
  <si>
    <t>https://twitter.com/austinvijay</t>
  </si>
  <si>
    <t>https://twitter.com/tallysolutions</t>
  </si>
  <si>
    <t>https://twitter.com/dhargamalik</t>
  </si>
  <si>
    <t>https://twitter.com/haji_wahab143</t>
  </si>
  <si>
    <t>https://twitter.com/cxnagpur_tweet</t>
  </si>
  <si>
    <t>https://twitter.com/krshubhambhagat</t>
  </si>
  <si>
    <t>https://twitter.com/navbharattimes</t>
  </si>
  <si>
    <t>https://twitter.com/ethindi</t>
  </si>
  <si>
    <t>https://twitter.com/sanguine01chan</t>
  </si>
  <si>
    <t>https://twitter.com/yogesh_r_p</t>
  </si>
  <si>
    <t>https://twitter.com/babs8060</t>
  </si>
  <si>
    <t>https://twitter.com/linkpropind</t>
  </si>
  <si>
    <t>https://twitter.com/politicalstuntz</t>
  </si>
  <si>
    <t>https://twitter.com/harmony1960</t>
  </si>
  <si>
    <t>https://twitter.com/maulinshah9</t>
  </si>
  <si>
    <t>https://twitter.com/ingeniousmanish</t>
  </si>
  <si>
    <t>https://twitter.com/vikasku14365475</t>
  </si>
  <si>
    <t>https://twitter.com/jugvirsingha</t>
  </si>
  <si>
    <t>https://twitter.com/baldevschauhan</t>
  </si>
  <si>
    <t>https://twitter.com/rt_himachal</t>
  </si>
  <si>
    <t>https://twitter.com/vjsingh878</t>
  </si>
  <si>
    <t>https://twitter.com/praveendel</t>
  </si>
  <si>
    <t>https://twitter.com/adhia03</t>
  </si>
  <si>
    <t>https://twitter.com/gajwanilalit992</t>
  </si>
  <si>
    <t>https://twitter.com/ramji34344930</t>
  </si>
  <si>
    <t>https://twitter.com/shashihegdevk</t>
  </si>
  <si>
    <t>https://twitter.com/deepish99</t>
  </si>
  <si>
    <t>https://twitter.com/officialvinoth</t>
  </si>
  <si>
    <t>https://twitter.com/teamcait</t>
  </si>
  <si>
    <t>https://twitter.com/finminindia</t>
  </si>
  <si>
    <t>https://twitter.com/check_karo_yaar</t>
  </si>
  <si>
    <t>https://twitter.com/biharimarathi</t>
  </si>
  <si>
    <t>https://twitter.com/monishkhore1</t>
  </si>
  <si>
    <t>mirornow
RT @HRBlockIndia: Deodorants which
were earlier taxed at 26% will
now be taxed at 28% under GST.
https://t.co/dIsGbdMmdF #GSTeffect
https:/…</t>
  </si>
  <si>
    <t>hrblockindia
Cashew nuts expected to boost sales
with a low tax rate of 5% &amp;gt;&amp;gt;
https://t.co/I8Tj7i6hVW #GSTeffect
https://t.co/hN9oQRiwFY</t>
  </si>
  <si>
    <t>gudiya_thedoll_
RT @BigDreaminEyes: जब तक बेवकूफ
हैं दिमाग वाले को मेहनत करने की
क्या जरूरत #GSTForNewIndia #GSTeffect</t>
  </si>
  <si>
    <t xml:space="preserve">bigdreamineyes
</t>
  </si>
  <si>
    <t>ashak014
RT @ChennaiTimesTOI: #GSTeffect:
Director Kannan, whose film released
this Friday, makes a tearful plea
to his peers following the strike
c…</t>
  </si>
  <si>
    <t xml:space="preserve">chennaitimestoi
</t>
  </si>
  <si>
    <t>vaio_0819
Time to switch back to Cutting
Chai breaks! #GST #GSTeffect https://t.co/91feWPdhVr</t>
  </si>
  <si>
    <t>hridaytiwari
पूरे देश की फटी पडी है... अब CA
भी कितना सीए...!! #GST #GSTBoostForBiz
#GSTForNewIndia #GSTeffect #GSTSimplified
#GSTFAQs #gstrollout</t>
  </si>
  <si>
    <t>boardfyto
RT @shinils: #Flipkart begins phone
delivery to UP, #Bihar post #GST
https://t.co/UIijZxHfNT #India
#Ecommerce #OnlineShopping #GSTeffect
#…</t>
  </si>
  <si>
    <t>shinils
#Flipkart begins phone delivery
to UP, #Bihar post #GST https://t.co/UIijZxHfNT
#India #Ecommerce #OnlineShopping
#GSTeffect #Business #News</t>
  </si>
  <si>
    <t>gardenviewsandy
&amp;amp; what is #GST on #Condoms
#WednesdayWisdom #Israel #familyplanning
#ModiInIsrael #ModiIsraelVisit
#GSTForNewIndia… https://t.co/rwKjWt6WwH</t>
  </si>
  <si>
    <t>trendingnowpage
https://t.co/McwHw57ATx #GSTEXPLAINED
by @nazar_battu #nazarbattu #GSTForNewIndia
#GSTeffect #OneNationOneTaxOneMarket
#GSTForCommonMan</t>
  </si>
  <si>
    <t xml:space="preserve">nazar_battu
</t>
  </si>
  <si>
    <t>patrick_in198
RT @shinils: #Flipkart begins phone
delivery to UP, #Bihar post #GST
https://t.co/UIijZxHfNT #India
#Ecommerce #OnlineShopping #GSTeffect
#…</t>
  </si>
  <si>
    <t>88kanhaiyalal
RT @88kanhaiyalal: मोदी जी देश
में होते तो पूछता आम आदमी अपना
सामान ट्रांसपोर्ट से क्यों नहीं
भेज पा रहा है। #GSTeffect #GST</t>
  </si>
  <si>
    <t>pavan_sethi
RT @newslaundry: While bindis and
artichokes are tax free, sanitary
pads and tampons are taxed at 12%
#GSTeffect #replug https://t.co/SfnFf…</t>
  </si>
  <si>
    <t xml:space="preserve">newslaundry
</t>
  </si>
  <si>
    <t>jatpintu
RT @priyankaghatak: Jab bhi thode
paise jama hone lagte hain. . .
Kahi se awaaz ati he. .. "Mitrooooo"
🤣🤣😂😂😂😂😫😫😫 #GSTeffect</t>
  </si>
  <si>
    <t xml:space="preserve">priyankaghatak
</t>
  </si>
  <si>
    <t>sudrashantiwari
RT @amrita_soni1996: पूरे देश की
फटी पडी है... अब CA भी कितना सीए
?...! ☺ #GSTeffect</t>
  </si>
  <si>
    <t xml:space="preserve">amrita_soni1996
</t>
  </si>
  <si>
    <t>maddycharan
RT @CBEC_India: #GSTeffect 22 states
have abolished check posts #Easeofdoingbusiness
https://t.co/1aUFqGwJGk</t>
  </si>
  <si>
    <t xml:space="preserve">cbec_india
</t>
  </si>
  <si>
    <t>bharatkavikas
@narendramodi @Dev_Fadnavis #GSTForNewIndia
#GSTForCommonMan #GSTeffect #GSTBoostForBiz
@charupragya @ShainaNC… https://t.co/mE0EnhpXgy</t>
  </si>
  <si>
    <t xml:space="preserve">shainanc
</t>
  </si>
  <si>
    <t xml:space="preserve">charupragya
</t>
  </si>
  <si>
    <t xml:space="preserve">dev_fadnavis
</t>
  </si>
  <si>
    <t xml:space="preserve">narendramodi
</t>
  </si>
  <si>
    <t>mistrymck
RT @CBEC_India: #GSTeffect 22 states
have abolished check posts #Easeofdoingbusiness
https://t.co/1aUFqGwJGk</t>
  </si>
  <si>
    <t>anandraaj01
RT @vj_devil007: https://t.co/GRKINa67Db
#GSTeffect another mess after #DeMon
https://t.co/w4ErdyLKbA</t>
  </si>
  <si>
    <t>vj_devil007
RT @vj_devil007: @nsitharaman plz
resign #GSTeffect @divyaspandana
https://t.co/82RwEY0JOB</t>
  </si>
  <si>
    <t>ramakri01248370
RT @CBEC_India: #GSTeffect 22 states
have abolished check posts #Easeofdoingbusiness
https://t.co/1aUFqGwJGk</t>
  </si>
  <si>
    <t>rohit_paradkar
RT @odmag: #GSTEffect @TataMotors
is offering a discount of up to
Rs 2.17 lakh on the @Tata_Hexa
https://t.co/F7ZxBo7ZbU https://t.co/A92d4…</t>
  </si>
  <si>
    <t xml:space="preserve">tata_hexa
</t>
  </si>
  <si>
    <t xml:space="preserve">tatamotors
</t>
  </si>
  <si>
    <t xml:space="preserve">odmag
</t>
  </si>
  <si>
    <t>rakesh8bharti
RT @OGL_baba: #GSTIndia for #GSTForNewIndia
#GSTeffect #EaseofDoingBusiness
#CheckOnCorruption #MakeInIndia
#CheckOnBlackMoney #Cheaper2C…</t>
  </si>
  <si>
    <t xml:space="preserve">ogl_baba
</t>
  </si>
  <si>
    <t>arjunpradhanirs
RT @CBEC_India: #GSTeffect 22 states
have abolished check posts #Easeofdoingbusiness
https://t.co/1aUFqGwJGk</t>
  </si>
  <si>
    <t>tejassh19
RT @CBEC_India: #GSTeffect 22 states
have abolished check posts #Easeofdoingbusiness
https://t.co/1aUFqGwJGk</t>
  </si>
  <si>
    <t>rahultri1977
RT @iBackModi: #GSTeffect चेक पोस्ट
पर से ट्रकों की लाइन गायब, माल
आवागमन की गति दोगुनी हुई, एक दिन
में 350-400 KM तक पहुँच रहे ट्रक।
भ्र…</t>
  </si>
  <si>
    <t>ibackmodi
#GSTeffect चेक पोस्ट पर से ट्रकों
की लाइन गायब, माल आवागमन की गति
दोगुनी हुई, एक दिन में 350-400
KM तक पहुँच रहे ट्रक। भ्रष्टाचार
बन्द।</t>
  </si>
  <si>
    <t>walaleashish
RT @iBackModi: #GSTeffect चेक पोस्ट
पर से ट्रकों की लाइन गायब, माल
आवागमन की गति दोगुनी हुई, एक दिन
में 350-400 KM तक पहुँच रहे ट्रक।
भ्र…</t>
  </si>
  <si>
    <t>nungaivsraj
RT @JAnbazhagan: Meme of the Week.
#GSTeffect https://t.co/MlemXtShXR</t>
  </si>
  <si>
    <t xml:space="preserve">janbazhagan
</t>
  </si>
  <si>
    <t>truelyuers
RT @iBackModi: #GSTeffect चेक पोस्ट
पर से ट्रकों की लाइन गायब, माल
आवागमन की गति दोगुनी हुई, एक दिन
में 350-400 KM तक पहुँच रहे ट्रक।
भ्र…</t>
  </si>
  <si>
    <t>rajannautiyal
RT @CBEC_India: #GSTeffect 22 states
have abolished check posts #Easeofdoingbusiness
https://t.co/1aUFqGwJGk</t>
  </si>
  <si>
    <t>vijayjha14
@digvijaya_28 Diggi sir ab ye mat
bolna ki ye v #GSTeffect ki wajah
se price hike huwa.</t>
  </si>
  <si>
    <t xml:space="preserve">digvijaya_28
</t>
  </si>
  <si>
    <t>nikeshsinha4u
RT @iBackModi: #GSTeffect चेक पोस्ट
पर से ट्रकों की लाइन गायब, माल
आवागमन की गति दोगुनी हुई, एक दिन
में 350-400 KM तक पहुँच रहे ट्रक।
भ्र…</t>
  </si>
  <si>
    <t>rg_fan_group
#GST #GSTeffect https://t.co/KPtKRQZSAA</t>
  </si>
  <si>
    <t>himgarg12
RT @iBackModi: #GSTeffect चेक पोस्ट
पर से ट्रकों की लाइन गायब, माल
आवागमन की गति दोगुनी हुई, एक दिन
में 350-400 KM तक पहुँच रहे ट्रक।
भ्र…</t>
  </si>
  <si>
    <t>lother_tenzin
RT @iBackModi: #GSTeffect चेक पोस्ट
पर से ट्रकों की लाइन गायब, माल
आवागमन की गति दोगुनी हुई, एक दिन
में 350-400 KM तक पहुँच रहे ट्रक।
भ्र…</t>
  </si>
  <si>
    <t>anilkhanna248
RT @iBackModi: #GSTeffect चेक पोस्ट
पर से ट्रकों की लाइन गायब, माल
आवागमन की गति दोगुनी हुई, एक दिन
में 350-400 KM तक पहुँच रहे ट्रक।
भ्र…</t>
  </si>
  <si>
    <t>prabhjotsingh67
@arunjaitley सर नयी बिल बुक पर
*भूल चूक लेनी देनी* छपवाना है कि
नही 🤠😂😎😂 @narendramodi #GST
#GSTeffect @myogiadityanath</t>
  </si>
  <si>
    <t xml:space="preserve">myogiadityanath
</t>
  </si>
  <si>
    <t xml:space="preserve">arunjaitley
</t>
  </si>
  <si>
    <t>wealthpedia_in
How to save money after #GSTLaunch
in India? #GST #GSTN #gstrollout
#GSTForCommonMan #GSTeffect https://t.co/8yi4s7MDbc</t>
  </si>
  <si>
    <t>swatiullas
RT @newslaundry: While bindis and
artichokes are tax free, sanitary
pads and tampons are taxed at 12%
#GSTeffect #replug https://t.co/SfnFf…</t>
  </si>
  <si>
    <t>bbaghel
RT @BBaghel: नमक पर जीएसटी में
कोई टैक्स नहीं है,..... दिल खोल
के जख्मों पर छिड़किए....! #GSTeffect</t>
  </si>
  <si>
    <t>its_anagha
Half of d nation is busy with #GST
n #GSTeffect and d rest is rhyming
#doritos 🍪🍪 and #papitos with
#Despacito 😂😂 #Sarcasm #purelyMyThoughts</t>
  </si>
  <si>
    <t xml:space="preserve">divyaspandana
</t>
  </si>
  <si>
    <t xml:space="preserve">nsitharaman
</t>
  </si>
  <si>
    <t>meshiveshpandey
RT @Pushp_1504: #GSTeffect ☺☺☺☺
https://t.co/ZgS5aibe06</t>
  </si>
  <si>
    <t xml:space="preserve">pushp_1504
</t>
  </si>
  <si>
    <t>ccujaipur_tweet
RT @CBEC_India: #GSTeffect 22 states
have abolished check posts #Easeofdoingbusiness
https://t.co/1aUFqGwJGk</t>
  </si>
  <si>
    <t>arun_sh2000
RT @iBackModi: #GSTeffect चेक पोस्ट
पर से ट्रकों की लाइन गायब, माल
आवागमन की गति दोगुनी हुई, एक दिन
में 350-400 KM तक पहुँच रहे ट्रक।
भ्र…</t>
  </si>
  <si>
    <t>dkomal_kd
RT @Pushp_1504: #GSTeffect ☺☺☺☺
https://t.co/ZgS5aibe06</t>
  </si>
  <si>
    <t>rak_esh_raz
RT @iBackModi: #GSTeffect चेक पोस्ट
पर से ट्रकों की लाइन गायब, माल
आवागमन की गति दोगुनी हुई, एक दिन
में 350-400 KM तक पहुँच रहे ट्रक।
भ्र…</t>
  </si>
  <si>
    <t>jagaaiadmk
RT @BulletPandiOfcl: #Bulletpandi
#BulletpandiOfficial #GST #BJP
#Modi #CentralGovt #ModiTeaShop
#TrollModi #GSTeffect https://t.co/GI3ubyX…</t>
  </si>
  <si>
    <t xml:space="preserve">bulletpandiofcl
</t>
  </si>
  <si>
    <t>vasu1deivigan
RT @cauverytv: டுவிட்டரில் புதிய
சாதனையை படைத்த ஜிஎஸ்டிhttps://t.co/rCK7FbwZK3
#gsteffect #GSTForNewIndia #TamilNadu
#gstrollout https://t…</t>
  </si>
  <si>
    <t xml:space="preserve">cauverytv
</t>
  </si>
  <si>
    <t>deepakroutjsl
@DubeyAbhay_ #Chacha u must happy
for #GSTeffect #Sampoo gets expensive
&amp;amp; u don't need #Sampoo 😂😂😂😂</t>
  </si>
  <si>
    <t xml:space="preserve">dubeyabhay_
</t>
  </si>
  <si>
    <t>kiranchourad
RT @realkeerthi: Today morning
I went to petrol bunk. The petrol
boy said petrol prices reduced
from 65 to 56. #GSTEffect. Thanks
Ambaniji.…</t>
  </si>
  <si>
    <t xml:space="preserve">realkeerthi
</t>
  </si>
  <si>
    <t>newproblem
RT @newproblem: @PMOIndia #GSTeffect
price rise everywhere, also by
governments against OCTROI-why?
@CalzhyRTs @FearRTs @HyperRT @Relay_RTs…</t>
  </si>
  <si>
    <t xml:space="preserve">relay_rts
</t>
  </si>
  <si>
    <t>calzhyrts
RT @newproblem: @PMOIndia #GSTeffect
price rise everywhere, also by
governments against OCTROI-why?
@CalzhyRTs @FearRTs @HyperRT @Relay_RTs…</t>
  </si>
  <si>
    <t>blexrts
RT @newproblem: @PMOIndia #GSTeffect
price rise everywhere, also by
governments against OCTROI-why?
@CalzhyRTs @FearRTs @HyperRT @Relay_RTs…</t>
  </si>
  <si>
    <t xml:space="preserve">hyperrt
</t>
  </si>
  <si>
    <t xml:space="preserve">fearrts
</t>
  </si>
  <si>
    <t xml:space="preserve">pmoindia
</t>
  </si>
  <si>
    <t>krish88harris
Factu Factu 😀 #GSTeffect #TamilCinema
https://t.co/dH79x4FUm4</t>
  </si>
  <si>
    <t>kancha_bhau
RT @shaan001: #GSTForNewIndia #GSTeffect
😂😂😂😂 https://t.co/QtoFUZ3w1e</t>
  </si>
  <si>
    <t xml:space="preserve">shaan001
</t>
  </si>
  <si>
    <t>basant_bhoruka
RT @iBackModi: #GSTeffect चेक पोस्ट
पर से ट्रकों की लाइन गायब, माल
आवागमन की गति दोगुनी हुई, एक दिन
में 350-400 KM तक पहुँच रहे ट्रक।
भ्र…</t>
  </si>
  <si>
    <t>chhaprisala
RT @shaan001: #GSTForNewIndia #GSTeffect
😂😂😂😂 https://t.co/QtoFUZ3w1e</t>
  </si>
  <si>
    <t>namo_satya
RT @Pushp_1504: #GSTeffect ☺☺☺☺
https://t.co/ZgS5aibe06</t>
  </si>
  <si>
    <t>narende79983176
RT @OGL_baba: #GSTIndia for #GSTForNewIndia
#GSTeffect #EaseofDoingBusiness
#CheckOnCorruption #MakeInIndia
#CheckOnBlackMoney #Cheaper2C…</t>
  </si>
  <si>
    <t>murali_pulapa
RT @CBEC_India: #GSTeffect 22 states
have abolished check posts #Easeofdoingbusiness
https://t.co/1aUFqGwJGk</t>
  </si>
  <si>
    <t>partnersadworld
RT @PartnersAdWorld: #GST #GoodsServiceTax
#GSTbill #OneNationOneTax #GSTeffect
#CGST #SGST #partners #advertising
#ad #agency #print #medi…</t>
  </si>
  <si>
    <t>thalaarmy1
RT @SibiYogan: #SaveTamilCinema
#GSTEffect Keep Sharing https://t.co/TbOwvwQhjy</t>
  </si>
  <si>
    <t>sibiyogan
#SaveTamilCinema #GSTEffect Keep
Sharing https://t.co/TbOwvwQhjy</t>
  </si>
  <si>
    <t>austinvijay
RT @CBEC_India: #GSTeffect 22 states
have abolished check posts #Easeofdoingbusiness
https://t.co/1aUFqGwJGk</t>
  </si>
  <si>
    <t>tallysolutions
#GSTeffect https://t.co/pY9ftDJpge</t>
  </si>
  <si>
    <t>dhargamalik
RT @SibiYogan: #SaveTamilCinema
#GSTEffect Keep Sharing https://t.co/TbOwvwQhjy</t>
  </si>
  <si>
    <t>haji_wahab143
Demonetization destroyed Pakistan
now GST will destroy China.. Bhat
Continue Namo Namo Jaap.. #GSTeffect</t>
  </si>
  <si>
    <t>cxnagpur_tweet
#GSTeffect https://t.co/nP7nFZ9sfw</t>
  </si>
  <si>
    <t>krshubhambhagat
RT @ETHindi: क्रेडिट कार्ड पेमेंट
पर दो बार #GST का दावा कितना सच?
https://t.co/HzeaEcy71P via @NavbharatTimes
#GSTImpact #GSTeffect #GSTS…</t>
  </si>
  <si>
    <t>navbharattimes
RT @ETHindi: एंप्लॉयीज को पर्क्स,
गिफ्ट्स पर लगेगा GST? https://t.co/zHAzktoRg3
via @NavbharatTimes #GSTeffect
#GSTForCommonMan #GSTSimplif…</t>
  </si>
  <si>
    <t>ethindi
एंप्लॉयीज को पर्क्स, गिफ्ट्स पर
लगेगा GST? https://t.co/zHAzktoRg3
via @NavbharatTimes #GSTeffect
#GSTForCommonMan #GSTSimplified
#GSTImpact</t>
  </si>
  <si>
    <t>sanguine01chan
RT @newslaundry: While bindis and
artichokes are tax free, sanitary
pads and tampons are taxed at 12%
#GSTeffect #replug https://t.co/SfnFf…</t>
  </si>
  <si>
    <t>yogesh_r_p
#GSTForCommonMan #gsteffect #GoodandSimpleTax
@narendramodi #OneNationOneTax
https://t.co/fm61N0EIt3</t>
  </si>
  <si>
    <t>babs8060
RT @iBackModi: #GSTeffect चेक पोस्ट
पर से ट्रकों की लाइन गायब, माल
आवागमन की गति दोगुनी हुई, एक दिन
में 350-400 KM तक पहुँच रहे ट्रक।
भ्र…</t>
  </si>
  <si>
    <t>linkpropind
Impact of GST on Real Estate!!
#GSTIMPACT #GSTeffect #linkpropind
https://t.co/jN12apusme</t>
  </si>
  <si>
    <t>politicalstuntz
#Centre should reconsider taxes
on #Kollywood industry: #CPI (M)
https://t.co/Y8w0nuUsIU #TamilNadu
#GST #GSTeffect</t>
  </si>
  <si>
    <t>harmony1960
RT @maulinshah9: पूरे देश की फटी
पडी है... अब CA भी कितना सीए ?...!
☺ #GSTeffect</t>
  </si>
  <si>
    <t xml:space="preserve">maulinshah9
</t>
  </si>
  <si>
    <t>ingeniousmanish
RT @ETHindi: कारों पर #GST का फायदा
नहीं लेने देंगी सरकारें! https://t.co/HVpZONhfRx
via @NavbharatTimes #GSTeffect
#GSTForCommonMan #GSTB…</t>
  </si>
  <si>
    <t>vikasku14365475
RT @ETHindi: कारों पर #GST का फायदा
नहीं लेने देंगी सरकारें! https://t.co/HVpZONhfRx
via @NavbharatTimes #GSTeffect
#GSTForCommonMan #GSTB…</t>
  </si>
  <si>
    <t>jugvirsingha
RT @BaldevSChauhan: My already
expensive daily #coffee in a downtown
#Shimla cafe has become even more
expensive! #GSTeffect</t>
  </si>
  <si>
    <t xml:space="preserve">baldevschauhan
</t>
  </si>
  <si>
    <t>rt_himachal
RT @BaldevSChauhan: My already
expensive daily #coffee in a downtown
#Shimla cafe has become even more
expensive! #GSTeffect</t>
  </si>
  <si>
    <t>vjsingh878
RT @ETHindi: कारों पर #GST का फायदा
नहीं लेने देंगी सरकारें! https://t.co/HVpZONhfRx
via @NavbharatTimes #GSTeffect
#GSTForCommonMan #GSTB…</t>
  </si>
  <si>
    <t>praveendel
Countrywide trade leaders meet
on #GSTeffect tomorrow at New Delhi
&amp;amp; to chalk out working plan
to take GST down line @arunjaitley
@adhia03</t>
  </si>
  <si>
    <t xml:space="preserve">adhia03
</t>
  </si>
  <si>
    <t>gajwanilalit992
RT @ETHindi: कारों पर #GST का फायदा
नहीं लेने देंगी सरकारें! https://t.co/HVpZONhfRx
via @NavbharatTimes #GSTeffect
#GSTForCommonMan #GSTB…</t>
  </si>
  <si>
    <t>ramji34344930
RT @ETHindi: कारों पर #GST का फायदा
नहीं लेने देंगी सरकारें! https://t.co/HVpZONhfRx
via @NavbharatTimes #GSTeffect
#GSTForCommonMan #GSTB…</t>
  </si>
  <si>
    <t>shashihegdevk
ಕಿರಾಣಿ ಅಂಗಡಿ ಮಾಲೀಕರಿಗೆ #GST ನೋಂದಣಿ
ಬೇಕೆ?Read #VkGstGuide #ವಿಕGstGuide
#VkGstCorner #ವಿಕGstCorner #GSTFAQs
#GSTeffect https://t.co/KT0JwdIYwL</t>
  </si>
  <si>
    <t>deepish99
RT @OfficialVinoth: Watha... 😂😂😂😂😂😂
#gstrollout #GSTMemes #GSTeffect
https://t.co/ftkb3RTdg5</t>
  </si>
  <si>
    <t xml:space="preserve">officialvinoth
</t>
  </si>
  <si>
    <t>teamcait
Traders on #GSTeffect at New Delhi
tomorrow! @arunjaitley @FinMinIndia
@PMOIndia @narendramodi @CBEC_India
@adhia03… https://t.co/8caCXoSybv</t>
  </si>
  <si>
    <t xml:space="preserve">finminindia
</t>
  </si>
  <si>
    <t>check_karo_yaar
RT @ETHindi: कारों पर #GST का फायदा
नहीं लेने देंगी सरकारें! https://t.co/HVpZONhfRx
via @NavbharatTimes #GSTeffect
#GSTForCommonMan #GSTB…</t>
  </si>
  <si>
    <t>biharimarathi
RT @iBackModi: #GSTeffect चेक पोस्ट
पर से ट्रकों की लाइन गायब, माल
आवागमन की गति दोगुनी हुई, एक दिन
में 350-400 KM तक पहुँच रहे ट्रक।
भ्र…</t>
  </si>
  <si>
    <t>monishkhore1
RT @ETHindi: एंप्लॉयीज को पर्क्स,
गिफ्ट्स पर लगेगा GST? https://t.co/zHAzktoRg3
via @NavbharatTimes #GSTeffect
#GSTForCommonMan #GSTSimplif…</t>
  </si>
  <si>
    <t>GraphSource░TwitterSearch▓GraphTerm░#gsteffect▓LayoutAlgorithm░The graph was laid out using the Fruchterman-Reingold layout algorithm.▓GraphDirectedness░The graph is directed.</t>
  </si>
  <si>
    <t>&lt;?xml version="1.0" encoding="utf-8"?&gt;_x000D_
&lt;configuration&gt;_x000D_
  &lt;configSections&gt;_x000D_
    &lt;sectionGroup name="userSettings" type="System.Configuration.UserSettingsGroup, System, Version=2.0.0.0, Culture=neutral, PublicKeyToken=b77a5c561934e089"&gt;_x000D_
      &lt;section name="GraphZoomAndScaleUserSettings" type="System.Configuration.ClientSettingsSection, System, Version=2.0.0.0, Culture=neutral, PublicKeyToken=b77a5c561934e089" allowExeDefinition="MachineToLocalUser" requirePermission="false" /&gt;_x000D_
      &lt;section name="LayoutUserSettings" type="System.Configuration.ClientSettingsSection, System, Version=2.0.0.0, Culture=neutral, PublicKeyToken=b77a5c561934e089" allowExeDefinition="MachineToLocalUser" requirePermission="false" /&gt;_x000D_
      &lt;section name="GeneralUserSettings4" type="System.Configuration.ClientSettingsSection, System, Version=2.0.0.0, Culture=neutral, PublicKeyToken=b77a5c561934e089" allowExeDefinition="MachineToLocalUser" requirePermission="false" /&gt;_x000D_
    &lt;/sectionGroup&gt;_x000D_
  &lt;/configSections&gt;_x000D_
  &lt;userSettings&gt;_x000D_
    &lt;GraphZoomAndScaleUserSettings&gt;_x000D_
      &lt;setting name="GraphScale" serializeAs="String"&gt;_x000D_
        &lt;value&gt;1&lt;/value&gt;_x000D_
      &lt;/setting&gt;_x000D_
    &lt;/GraphZoomAndScaleUserSettings&gt;_x000D_
    &lt;LayoutUserSettings&gt;_x000D_
      &lt;setting name="Layout" serializeAs="String"&gt;_x000D_
        &lt;value&gt;FruchtermanReingold&lt;/value&gt;_x000D_
      &lt;/setting&gt;_x000D_
    &lt;/LayoutUserSettings&gt;_x000D_
    &lt;GeneralUserSettings4&gt;_x000D_
      &lt;setting name="NewWorkbookGraphDirectedness" serializeAs="String"&gt;_x000D_
        &lt;value&gt;Directed&lt;/value&gt;_x000D_
      &lt;/setting&gt;_x000D_
      &lt;setting name="ShowGraphLegend" serializeAs="String"&gt;_x000D_
        &lt;value&gt;False&lt;/value&gt;_x000D_
      &lt;/setting&gt;_x000D_
      &lt;setting name="ReadVertexLabels" serializeAs="String"&gt;_x000D_
        &lt;value&gt;True&lt;/value&gt;_x000D_
      &lt;/setting&gt;_x000D_
      &lt;setting name="ReadEdgeLabels" serializeAs="String"&gt;_x000D_
        &lt;value&gt;True&lt;/value&gt;_x000D_
      &lt;/setting&gt;_x000D_
      &lt;setting name="ReadGroupLabels" serializeAs="String"&gt;_x000D_
        &lt;value&gt;True&lt;/value&gt;_x000D_
      &lt;/setting&gt;_x000D_
      &lt;setting name="ShowGraphAxes" serializeAs="String"&gt;_x000D_
        &lt;value&gt;False&lt;/value&gt;_x000D_
      &lt;/setting&gt;_x000D_
    &lt;/GeneralUserSettings4&gt;_x000D_
  &lt;/userSettings&gt;_x000D_
&lt;/configuration&gt;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</si>
</sst>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0.0"/>
    <numFmt numFmtId="166" formatCode="#,##0.000"/>
    <numFmt numFmtId="167" formatCode="0.000"/>
  </numFmts>
  <fonts count="14" x14ac:knownFonts="1">
    <font>
      <sz val="11"/>
      <color theme="1"/>
      <name val="Calibri"/>
      <family val="2"/>
      <scheme val="minor"/>
    </font>
    <font>
      <b/>
      <sz val="11"/>
      <color theme="1"/>
      <name val="Calibri"/>
      <family val="2"/>
      <scheme val="minor"/>
    </font>
    <font>
      <b/>
      <sz val="8"/>
      <color indexed="81"/>
      <name val="Tahoma"/>
      <family val="2"/>
    </font>
    <font>
      <sz val="8"/>
      <color indexed="81"/>
      <name val="Tahoma"/>
      <family val="2"/>
    </font>
    <font>
      <u/>
      <sz val="8"/>
      <color indexed="81"/>
      <name val="Tahoma"/>
      <family val="2"/>
    </font>
    <font>
      <sz val="11"/>
      <color theme="1"/>
      <name val="Calibri"/>
      <family val="2"/>
      <scheme val="minor"/>
    </font>
    <font>
      <sz val="11"/>
      <color theme="0"/>
      <name val="Calibri"/>
      <family val="2"/>
      <scheme val="minor"/>
    </font>
    <font>
      <b/>
      <sz val="11"/>
      <color theme="0"/>
      <name val="Calibri"/>
      <family val="2"/>
      <scheme val="minor"/>
    </font>
    <font>
      <b/>
      <sz val="9"/>
      <color indexed="81"/>
      <name val="Tahoma"/>
      <charset val="1"/>
    </font>
    <font>
      <sz val="9"/>
      <color indexed="81"/>
      <name val="Tahoma"/>
      <family val="2"/>
    </font>
    <font>
      <sz val="9"/>
      <color indexed="81"/>
      <name val="Tahoma"/>
      <charset val="1"/>
    </font>
    <font>
      <sz val="11"/>
      <color theme="1"/>
      <name val="Calibri"/>
      <scheme val="minor"/>
    </font>
    <font>
      <b/>
      <sz val="9"/>
      <color indexed="81"/>
      <name val="Tahoma"/>
      <family val="2"/>
    </font>
    <font>
      <u/>
      <sz val="11"/>
      <color theme="10"/>
      <name val="Calibri"/>
      <family val="2"/>
      <scheme val="minor"/>
    </font>
  </fonts>
  <fills count="10">
    <fill>
      <patternFill patternType="none"/>
    </fill>
    <fill>
      <patternFill patternType="gray125"/>
    </fill>
    <fill>
      <patternFill patternType="solid">
        <fgColor theme="1" tint="0.499984740745262"/>
        <bgColor indexed="64"/>
      </patternFill>
    </fill>
    <fill>
      <patternFill patternType="solid">
        <fgColor theme="4" tint="0.59996337778862885"/>
        <bgColor indexed="64"/>
      </patternFill>
    </fill>
    <fill>
      <patternFill patternType="solid">
        <fgColor theme="4" tint="0.39994506668294322"/>
        <bgColor indexed="64"/>
      </patternFill>
    </fill>
    <fill>
      <patternFill patternType="solid">
        <fgColor theme="4" tint="0.79998168889431442"/>
        <bgColor indexed="64"/>
      </patternFill>
    </fill>
    <fill>
      <patternFill patternType="solid">
        <fgColor theme="4" tint="-0.24994659260841701"/>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top/>
      <bottom/>
      <diagonal/>
    </border>
    <border>
      <left/>
      <right style="thin">
        <color theme="0"/>
      </right>
      <top/>
      <bottom style="thick">
        <color theme="0"/>
      </bottom>
      <diagonal/>
    </border>
    <border>
      <left/>
      <right/>
      <top/>
      <bottom style="thick">
        <color theme="0"/>
      </bottom>
      <diagonal/>
    </border>
    <border>
      <left/>
      <right style="thin">
        <color theme="0"/>
      </right>
      <top/>
      <bottom style="thin">
        <color theme="0"/>
      </bottom>
      <diagonal/>
    </border>
    <border>
      <left/>
      <right/>
      <top/>
      <bottom style="thin">
        <color theme="0"/>
      </bottom>
      <diagonal/>
    </border>
    <border>
      <left/>
      <right style="thin">
        <color theme="0"/>
      </right>
      <top/>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s>
  <cellStyleXfs count="10">
    <xf numFmtId="0" fontId="0" fillId="0" borderId="0"/>
    <xf numFmtId="49" fontId="5" fillId="2" borderId="1" applyNumberFormat="0" applyFont="0" applyAlignment="0" applyProtection="0"/>
    <xf numFmtId="0" fontId="5" fillId="0" borderId="0" applyNumberFormat="0" applyFont="0" applyFill="0" applyBorder="0" applyAlignment="0" applyProtection="0"/>
    <xf numFmtId="0" fontId="5" fillId="0" borderId="0" applyNumberFormat="0" applyFont="0" applyBorder="0" applyAlignment="0" applyProtection="0"/>
    <xf numFmtId="49" fontId="5" fillId="5" borderId="1" applyNumberFormat="0" applyFont="0" applyAlignment="0" applyProtection="0"/>
    <xf numFmtId="49" fontId="5" fillId="4" borderId="1" applyNumberFormat="0" applyAlignment="0" applyProtection="0"/>
    <xf numFmtId="0" fontId="6" fillId="6" borderId="1" applyNumberFormat="0" applyAlignment="0" applyProtection="0"/>
    <xf numFmtId="164" fontId="5" fillId="3" borderId="1" applyNumberFormat="0" applyFont="0" applyAlignment="0" applyProtection="0"/>
    <xf numFmtId="49" fontId="5" fillId="5" borderId="1" applyNumberFormat="0" applyFont="0" applyAlignment="0" applyProtection="0"/>
    <xf numFmtId="0" fontId="13" fillId="0" borderId="0" applyNumberFormat="0" applyFill="0" applyBorder="0" applyAlignment="0" applyProtection="0"/>
  </cellStyleXfs>
  <cellXfs count="108">
    <xf numFmtId="0" fontId="0" fillId="0" borderId="0" xfId="0"/>
    <xf numFmtId="49" fontId="0" fillId="0" borderId="0" xfId="0" applyNumberFormat="1"/>
    <xf numFmtId="1" fontId="0" fillId="0" borderId="0" xfId="0" applyNumberFormat="1"/>
    <xf numFmtId="0" fontId="0" fillId="0" borderId="0" xfId="0" applyNumberFormat="1"/>
    <xf numFmtId="0" fontId="1" fillId="0" borderId="0" xfId="0" applyFont="1" applyAlignment="1">
      <alignment wrapText="1"/>
    </xf>
    <xf numFmtId="49" fontId="1" fillId="0" borderId="0" xfId="0" applyNumberFormat="1" applyFont="1" applyAlignment="1">
      <alignment wrapText="1"/>
    </xf>
    <xf numFmtId="164" fontId="0" fillId="0" borderId="0" xfId="0" applyNumberFormat="1"/>
    <xf numFmtId="0" fontId="0" fillId="0" borderId="0" xfId="0" applyAlignment="1">
      <alignment vertical="top" wrapText="1"/>
    </xf>
    <xf numFmtId="0" fontId="0" fillId="0" borderId="0" xfId="0" applyNumberFormat="1" applyAlignment="1">
      <alignment wrapText="1"/>
    </xf>
    <xf numFmtId="164" fontId="0" fillId="0" borderId="0" xfId="0" applyNumberFormat="1" applyAlignment="1">
      <alignment wrapText="1"/>
    </xf>
    <xf numFmtId="1" fontId="0" fillId="0" borderId="0" xfId="0" applyNumberFormat="1" applyAlignment="1">
      <alignment wrapText="1"/>
    </xf>
    <xf numFmtId="49" fontId="0" fillId="0" borderId="0" xfId="0" applyNumberFormat="1" applyAlignment="1">
      <alignment wrapText="1"/>
    </xf>
    <xf numFmtId="0" fontId="0" fillId="0" borderId="0" xfId="0" applyBorder="1"/>
    <xf numFmtId="0" fontId="0" fillId="0" borderId="0" xfId="0" applyAlignment="1">
      <alignment wrapText="1"/>
    </xf>
    <xf numFmtId="49" fontId="0" fillId="0" borderId="0" xfId="3" applyNumberFormat="1" applyFont="1"/>
    <xf numFmtId="0" fontId="0" fillId="5" borderId="1" xfId="4" applyNumberFormat="1" applyFont="1"/>
    <xf numFmtId="49" fontId="6" fillId="6" borderId="1" xfId="6" applyNumberFormat="1"/>
    <xf numFmtId="0" fontId="0" fillId="0" borderId="0" xfId="2" applyFont="1"/>
    <xf numFmtId="0" fontId="0" fillId="5" borderId="0" xfId="4" applyNumberFormat="1" applyFont="1" applyBorder="1"/>
    <xf numFmtId="1" fontId="0" fillId="5" borderId="0" xfId="4" applyNumberFormat="1" applyFont="1" applyBorder="1"/>
    <xf numFmtId="0" fontId="0" fillId="2" borderId="0" xfId="1" applyNumberFormat="1" applyFont="1" applyBorder="1"/>
    <xf numFmtId="0" fontId="5" fillId="4" borderId="0" xfId="5" applyNumberFormat="1" applyBorder="1"/>
    <xf numFmtId="164" fontId="5" fillId="4" borderId="0" xfId="5" applyNumberFormat="1" applyBorder="1"/>
    <xf numFmtId="1" fontId="5" fillId="4" borderId="0" xfId="5" applyNumberFormat="1" applyBorder="1"/>
    <xf numFmtId="0" fontId="5" fillId="4" borderId="2" xfId="5" applyNumberFormat="1" applyBorder="1"/>
    <xf numFmtId="0" fontId="0" fillId="5" borderId="2" xfId="4" applyNumberFormat="1" applyFont="1" applyBorder="1"/>
    <xf numFmtId="0" fontId="6" fillId="6" borderId="0" xfId="6" applyBorder="1"/>
    <xf numFmtId="0" fontId="6" fillId="6" borderId="2" xfId="6" applyBorder="1"/>
    <xf numFmtId="0" fontId="0" fillId="3" borderId="0" xfId="7" applyNumberFormat="1" applyFont="1" applyBorder="1"/>
    <xf numFmtId="0" fontId="0" fillId="3" borderId="2" xfId="7" applyNumberFormat="1" applyFont="1" applyBorder="1"/>
    <xf numFmtId="0" fontId="0" fillId="2" borderId="2" xfId="1" applyNumberFormat="1" applyFont="1" applyBorder="1"/>
    <xf numFmtId="0" fontId="0" fillId="0" borderId="2" xfId="2" applyFont="1" applyBorder="1"/>
    <xf numFmtId="0" fontId="1" fillId="0" borderId="0" xfId="0" applyNumberFormat="1" applyFont="1"/>
    <xf numFmtId="4" fontId="0" fillId="0" borderId="0" xfId="0" applyNumberFormat="1"/>
    <xf numFmtId="4" fontId="0" fillId="0" borderId="0" xfId="0" applyNumberFormat="1" applyBorder="1"/>
    <xf numFmtId="0" fontId="5" fillId="4" borderId="1" xfId="5" applyNumberFormat="1"/>
    <xf numFmtId="0" fontId="5" fillId="4" borderId="1" xfId="5" applyNumberFormat="1" applyAlignment="1"/>
    <xf numFmtId="0" fontId="7" fillId="7" borderId="3" xfId="0" applyFont="1" applyFill="1" applyBorder="1"/>
    <xf numFmtId="0" fontId="7" fillId="7" borderId="4" xfId="0" applyFont="1" applyFill="1" applyBorder="1"/>
    <xf numFmtId="4" fontId="0" fillId="8" borderId="5" xfId="0" applyNumberFormat="1" applyFont="1" applyFill="1" applyBorder="1"/>
    <xf numFmtId="0" fontId="0" fillId="8" borderId="6" xfId="0" applyNumberFormat="1" applyFont="1" applyFill="1" applyBorder="1"/>
    <xf numFmtId="4" fontId="0" fillId="9" borderId="5" xfId="0" applyNumberFormat="1" applyFont="1" applyFill="1" applyBorder="1"/>
    <xf numFmtId="0" fontId="0" fillId="9" borderId="6" xfId="0" applyNumberFormat="1" applyFont="1" applyFill="1" applyBorder="1"/>
    <xf numFmtId="4" fontId="0" fillId="9" borderId="7" xfId="0" applyNumberFormat="1" applyFont="1" applyFill="1" applyBorder="1"/>
    <xf numFmtId="0" fontId="0" fillId="9" borderId="0" xfId="0" applyNumberFormat="1" applyFont="1" applyFill="1"/>
    <xf numFmtId="0" fontId="0" fillId="8" borderId="5" xfId="0" applyNumberFormat="1" applyFont="1" applyFill="1" applyBorder="1"/>
    <xf numFmtId="0" fontId="0" fillId="9" borderId="5" xfId="0" applyNumberFormat="1" applyFont="1" applyFill="1" applyBorder="1"/>
    <xf numFmtId="0" fontId="0" fillId="9" borderId="7" xfId="0" applyNumberFormat="1" applyFont="1" applyFill="1" applyBorder="1"/>
    <xf numFmtId="1" fontId="5" fillId="4" borderId="1" xfId="5" applyNumberFormat="1"/>
    <xf numFmtId="167" fontId="5" fillId="4" borderId="1" xfId="5" applyNumberFormat="1"/>
    <xf numFmtId="1" fontId="5" fillId="4" borderId="1" xfId="5" applyNumberFormat="1" applyAlignment="1"/>
    <xf numFmtId="167" fontId="5" fillId="4" borderId="1" xfId="5" applyNumberFormat="1" applyAlignment="1"/>
    <xf numFmtId="167" fontId="11" fillId="4" borderId="1" xfId="5" applyNumberFormat="1" applyFont="1" applyAlignment="1"/>
    <xf numFmtId="0" fontId="5" fillId="2" borderId="1" xfId="1" applyNumberFormat="1"/>
    <xf numFmtId="0" fontId="6" fillId="6" borderId="1" xfId="6"/>
    <xf numFmtId="0" fontId="6" fillId="6" borderId="1" xfId="6" applyNumberFormat="1"/>
    <xf numFmtId="0" fontId="0" fillId="5" borderId="8" xfId="4" applyNumberFormat="1" applyFont="1" applyBorder="1"/>
    <xf numFmtId="0" fontId="0" fillId="5" borderId="9" xfId="4" applyNumberFormat="1" applyFont="1" applyBorder="1"/>
    <xf numFmtId="0" fontId="0" fillId="5" borderId="10" xfId="4" applyNumberFormat="1" applyFont="1" applyBorder="1"/>
    <xf numFmtId="0" fontId="0" fillId="3" borderId="8" xfId="7" applyNumberFormat="1" applyFont="1" applyBorder="1"/>
    <xf numFmtId="0" fontId="6" fillId="3" borderId="10" xfId="7" applyNumberFormat="1" applyFont="1" applyBorder="1"/>
    <xf numFmtId="0" fontId="5" fillId="2" borderId="8" xfId="1" applyNumberFormat="1" applyBorder="1"/>
    <xf numFmtId="0" fontId="5" fillId="2" borderId="10" xfId="1" applyNumberFormat="1" applyBorder="1"/>
    <xf numFmtId="0" fontId="5" fillId="4" borderId="8" xfId="5" applyNumberFormat="1" applyBorder="1"/>
    <xf numFmtId="0" fontId="5" fillId="4" borderId="9" xfId="5" applyNumberFormat="1" applyBorder="1"/>
    <xf numFmtId="0" fontId="0" fillId="3" borderId="1" xfId="7" applyNumberFormat="1" applyFont="1"/>
    <xf numFmtId="49" fontId="0" fillId="0" borderId="0" xfId="3" applyNumberFormat="1" applyFont="1" applyAlignment="1"/>
    <xf numFmtId="0" fontId="0" fillId="0" borderId="0" xfId="0" applyAlignment="1"/>
    <xf numFmtId="0" fontId="0" fillId="0" borderId="0" xfId="0" applyFill="1" applyAlignment="1"/>
    <xf numFmtId="22" fontId="0" fillId="0" borderId="0" xfId="0" applyNumberFormat="1" applyAlignment="1"/>
    <xf numFmtId="22" fontId="0" fillId="0" borderId="0" xfId="0" applyNumberFormat="1" applyFill="1" applyAlignment="1"/>
    <xf numFmtId="0" fontId="13" fillId="0" borderId="0" xfId="9" applyFill="1" applyAlignment="1"/>
    <xf numFmtId="0" fontId="13" fillId="0" borderId="0" xfId="9" applyAlignment="1"/>
    <xf numFmtId="0" fontId="0" fillId="0" borderId="0" xfId="0" quotePrefix="1" applyAlignment="1"/>
    <xf numFmtId="0" fontId="0" fillId="0" borderId="0" xfId="0" quotePrefix="1" applyFill="1" applyAlignment="1"/>
    <xf numFmtId="1" fontId="11" fillId="4" borderId="1" xfId="5" applyNumberFormat="1" applyFont="1" applyAlignment="1"/>
    <xf numFmtId="0" fontId="13" fillId="5" borderId="1" xfId="9" applyNumberFormat="1" applyFill="1" applyBorder="1" applyAlignment="1"/>
    <xf numFmtId="49" fontId="6" fillId="6" borderId="1" xfId="6" applyNumberFormat="1" applyAlignment="1"/>
    <xf numFmtId="49" fontId="6" fillId="6" borderId="11" xfId="6" applyNumberFormat="1" applyBorder="1" applyAlignment="1"/>
    <xf numFmtId="49" fontId="0" fillId="0" borderId="0" xfId="3" applyNumberFormat="1" applyFont="1" applyBorder="1" applyAlignment="1"/>
    <xf numFmtId="0" fontId="0" fillId="0" borderId="0" xfId="0" applyFill="1" applyBorder="1" applyAlignment="1"/>
    <xf numFmtId="22" fontId="0" fillId="0" borderId="0" xfId="0" applyNumberFormat="1" applyFill="1" applyBorder="1" applyAlignment="1"/>
    <xf numFmtId="0" fontId="13" fillId="0" borderId="0" xfId="9" applyFill="1" applyBorder="1" applyAlignment="1"/>
    <xf numFmtId="0" fontId="0" fillId="0" borderId="0" xfId="0" quotePrefix="1" applyFill="1" applyBorder="1" applyAlignment="1"/>
    <xf numFmtId="0" fontId="0" fillId="5" borderId="1" xfId="4" applyNumberFormat="1" applyFont="1" applyAlignment="1"/>
    <xf numFmtId="164" fontId="0" fillId="5" borderId="1" xfId="4" applyNumberFormat="1" applyFont="1" applyAlignment="1"/>
    <xf numFmtId="0" fontId="11" fillId="5" borderId="1" xfId="4" applyNumberFormat="1" applyFont="1" applyAlignment="1"/>
    <xf numFmtId="1" fontId="0" fillId="5" borderId="1" xfId="4" applyNumberFormat="1" applyFont="1" applyAlignment="1"/>
    <xf numFmtId="0" fontId="6" fillId="6" borderId="1" xfId="6" applyNumberFormat="1" applyAlignment="1"/>
    <xf numFmtId="0" fontId="0" fillId="2" borderId="1" xfId="1" applyNumberFormat="1" applyFont="1" applyAlignment="1"/>
    <xf numFmtId="0" fontId="0" fillId="0" borderId="0" xfId="2" applyNumberFormat="1" applyFont="1" applyAlignment="1"/>
    <xf numFmtId="0" fontId="11" fillId="2" borderId="1" xfId="1" applyNumberFormat="1" applyFont="1" applyAlignment="1"/>
    <xf numFmtId="0" fontId="0" fillId="5" borderId="11" xfId="4" applyNumberFormat="1" applyFont="1" applyBorder="1" applyAlignment="1"/>
    <xf numFmtId="164" fontId="0" fillId="5" borderId="11" xfId="4" applyNumberFormat="1" applyFont="1" applyBorder="1" applyAlignment="1"/>
    <xf numFmtId="0" fontId="11" fillId="5" borderId="11" xfId="4" applyNumberFormat="1" applyFont="1" applyBorder="1" applyAlignment="1"/>
    <xf numFmtId="1" fontId="0" fillId="5" borderId="11" xfId="4" applyNumberFormat="1" applyFont="1" applyBorder="1" applyAlignment="1"/>
    <xf numFmtId="0" fontId="6" fillId="6" borderId="11" xfId="6" applyNumberFormat="1" applyBorder="1" applyAlignment="1"/>
    <xf numFmtId="0" fontId="5" fillId="4" borderId="11" xfId="5" applyNumberFormat="1" applyBorder="1" applyAlignment="1"/>
    <xf numFmtId="0" fontId="11" fillId="2" borderId="11" xfId="1" applyNumberFormat="1" applyFont="1" applyBorder="1" applyAlignment="1"/>
    <xf numFmtId="0" fontId="0" fillId="0" borderId="0" xfId="2" applyNumberFormat="1" applyFont="1" applyBorder="1" applyAlignment="1"/>
    <xf numFmtId="164" fontId="0" fillId="3" borderId="1" xfId="7" applyNumberFormat="1" applyFont="1" applyAlignment="1"/>
    <xf numFmtId="165" fontId="0" fillId="3" borderId="1" xfId="7" applyNumberFormat="1" applyFont="1" applyAlignment="1"/>
    <xf numFmtId="0" fontId="0" fillId="3" borderId="1" xfId="7" applyNumberFormat="1" applyFont="1" applyAlignment="1"/>
    <xf numFmtId="166" fontId="0" fillId="3" borderId="1" xfId="7" applyNumberFormat="1" applyFont="1" applyAlignment="1"/>
    <xf numFmtId="1" fontId="0" fillId="5" borderId="1" xfId="4" applyNumberFormat="1" applyFont="1" applyBorder="1" applyAlignment="1"/>
    <xf numFmtId="0" fontId="0" fillId="5" borderId="1" xfId="4" applyNumberFormat="1" applyFont="1" applyBorder="1" applyAlignment="1"/>
    <xf numFmtId="0" fontId="6" fillId="6" borderId="1" xfId="6" applyNumberFormat="1" applyBorder="1" applyAlignment="1"/>
    <xf numFmtId="164" fontId="0" fillId="3" borderId="1" xfId="7" applyNumberFormat="1" applyFont="1" applyBorder="1" applyAlignment="1"/>
  </cellXfs>
  <cellStyles count="10">
    <cellStyle name="Hyperlink" xfId="9" builtinId="8"/>
    <cellStyle name="NodeXL Do Not Edit" xfId="1"/>
    <cellStyle name="NodeXL Graph Metric" xfId="5"/>
    <cellStyle name="NodeXL Graph Metric Separator" xfId="8"/>
    <cellStyle name="NodeXL Label" xfId="6"/>
    <cellStyle name="NodeXL Layout" xfId="7"/>
    <cellStyle name="NodeXL Other Column" xfId="2"/>
    <cellStyle name="NodeXL Required" xfId="3"/>
    <cellStyle name="NodeXL Visual Property" xfId="4"/>
    <cellStyle name="Normal" xfId="0" builtinId="0"/>
  </cellStyles>
  <dxfs count="124">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border outline="0">
        <left style="thin">
          <color theme="0"/>
        </left>
      </border>
    </dxf>
    <dxf>
      <numFmt numFmtId="0" formatCode="General"/>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border outline="0">
        <left style="thin">
          <color theme="0"/>
        </left>
      </border>
    </dxf>
    <dxf>
      <numFmt numFmtId="1" formatCode="0"/>
      <alignment horizontal="general" vertical="bottom" textRotation="0" wrapText="0" indent="0" justifyLastLine="0" shrinkToFit="0" readingOrder="0"/>
      <border outline="0">
        <right style="thin">
          <color theme="0"/>
        </right>
      </border>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67" formatCode="0.00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1" formatCode="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166" formatCode="#,##0.0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165"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30" formatCode="@"/>
      <alignment horizontal="general" vertical="bottom" textRotation="0" wrapText="0" indent="0" justifyLastLine="0" shrinkToFit="0" readingOrder="0"/>
    </dxf>
    <dxf>
      <numFmt numFmtId="0" formatCode="General"/>
      <alignment horizontal="general" vertical="bottom" textRotation="0" wrapText="0" indent="0" justifyLastLine="0" shrinkToFit="0" readingOrder="0"/>
    </dxf>
    <dxf>
      <numFmt numFmtId="1" formatCode="0"/>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minor"/>
      </font>
      <numFmt numFmtId="0" formatCode="General"/>
      <alignment horizontal="general" vertical="bottom" textRotation="0" wrapText="0" indent="0" justifyLastLine="0" shrinkToFit="0" readingOrder="0"/>
    </dxf>
    <dxf>
      <numFmt numFmtId="164" formatCode="0.0"/>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relativeIndent="0" justifyLastLine="0" shrinkToFit="0" readingOrder="0"/>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font>
        <b val="0"/>
        <i val="0"/>
        <strike val="0"/>
        <condense val="0"/>
        <extend val="0"/>
        <outline val="0"/>
        <shadow val="0"/>
        <u val="none"/>
        <vertAlign val="baseline"/>
        <sz val="11"/>
        <color theme="1"/>
        <name val="Calibri"/>
        <scheme val="minor"/>
      </font>
      <numFmt numFmtId="0" formatCode="General"/>
      <fill>
        <patternFill patternType="solid">
          <fgColor theme="4" tint="0.79998168889431442"/>
          <bgColor theme="4" tint="0.79998168889431442"/>
        </patternFill>
      </fill>
      <border diagonalUp="0" diagonalDown="0">
        <left/>
        <right/>
        <top/>
        <bottom style="thin">
          <color theme="0"/>
        </bottom>
        <vertical/>
        <horizontal/>
      </border>
    </dxf>
    <dxf>
      <font>
        <b val="0"/>
        <i val="0"/>
        <strike val="0"/>
        <condense val="0"/>
        <extend val="0"/>
        <outline val="0"/>
        <shadow val="0"/>
        <u val="none"/>
        <vertAlign val="baseline"/>
        <sz val="11"/>
        <color theme="1"/>
        <name val="Calibri"/>
        <scheme val="minor"/>
      </font>
      <numFmt numFmtId="4" formatCode="#,##0.00"/>
      <fill>
        <patternFill patternType="solid">
          <fgColor theme="4" tint="0.79998168889431442"/>
          <bgColor theme="4" tint="0.79998168889431442"/>
        </patternFill>
      </fill>
      <border diagonalUp="0" diagonalDown="0">
        <left/>
        <right style="thin">
          <color theme="0"/>
        </right>
        <top/>
        <bottom style="thin">
          <color theme="0"/>
        </bottom>
        <vertical/>
        <horizontal/>
      </border>
    </dxf>
    <dxf>
      <numFmt numFmtId="0" formatCode="General"/>
    </dxf>
    <dxf>
      <numFmt numFmtId="4" formatCode="#,##0.00"/>
    </dxf>
    <dxf>
      <alignment horizontal="general" vertical="bottom" textRotation="0" wrapText="0" indent="0" justifyLastLine="0" shrinkToFit="0" readingOrder="0"/>
    </dxf>
    <dxf>
      <alignment horizontal="general" vertical="bottom" textRotation="0" wrapText="0" indent="0" justifyLastLine="0" shrinkToFit="0" readingOrder="0"/>
    </dxf>
    <dxf>
      <numFmt numFmtId="0" formatCode="General"/>
    </dxf>
    <dxf>
      <numFmt numFmtId="30" formatCode="@"/>
    </dxf>
    <dxf>
      <numFmt numFmtId="30" formatCode="@"/>
    </dxf>
    <dxf>
      <numFmt numFmtId="30" formatCode="@"/>
    </dxf>
    <dxf>
      <numFmt numFmtId="30" formatCode="@"/>
    </dxf>
    <dxf>
      <numFmt numFmtId="167" formatCode="0.000"/>
    </dxf>
    <dxf>
      <numFmt numFmtId="167" formatCode="0.00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0" formatCode="General"/>
    </dxf>
    <dxf>
      <font>
        <b val="0"/>
        <i val="0"/>
        <strike val="0"/>
        <condense val="0"/>
        <extend val="0"/>
        <outline val="0"/>
        <shadow val="0"/>
        <u val="none"/>
        <vertAlign val="baseline"/>
        <sz val="11"/>
        <color theme="1"/>
        <name val="Calibri"/>
        <scheme val="minor"/>
      </font>
      <numFmt numFmtId="0" formatCode="General"/>
    </dxf>
    <dxf>
      <numFmt numFmtId="30" formatCode="@"/>
    </dxf>
    <dxf>
      <font>
        <b val="0"/>
        <i val="0"/>
        <strike val="0"/>
        <condense val="0"/>
        <extend val="0"/>
        <outline val="0"/>
        <shadow val="0"/>
        <u val="none"/>
        <vertAlign val="baseline"/>
        <sz val="11"/>
        <color theme="1"/>
        <name val="Calibri"/>
        <scheme val="minor"/>
      </font>
      <numFmt numFmtId="0" formatCode="General"/>
    </dxf>
    <dxf>
      <numFmt numFmtId="0" formatCode="General"/>
    </dxf>
    <dxf>
      <numFmt numFmtId="0" formatCode="General"/>
    </dxf>
    <dxf>
      <numFmt numFmtId="30" formatCode="@"/>
    </dxf>
    <dxf>
      <alignment horizontal="general" vertical="bottom" textRotation="0" wrapText="1" indent="0" justifyLastLine="0" shrinkToFit="0" readingOrder="0"/>
    </dxf>
    <dxf>
      <numFmt numFmtId="30" formatCode="@"/>
      <alignment horizontal="general" vertical="bottom" textRotation="0" wrapText="1" indent="0" justifyLastLine="0" shrinkToFit="0" readingOrder="0"/>
    </dxf>
    <dxf>
      <alignment horizontal="general" vertical="bottom" textRotation="0" wrapText="1" indent="0" justifyLastLine="0" shrinkToFit="0" readingOrder="0"/>
    </dxf>
    <dxf>
      <font>
        <color theme="0"/>
      </font>
      <fill>
        <patternFill>
          <bgColor theme="4"/>
        </patternFill>
      </fill>
      <border>
        <left style="thin">
          <color theme="0"/>
        </left>
        <right style="thin">
          <color theme="0"/>
        </right>
        <top style="thin">
          <color theme="0"/>
        </top>
        <bottom style="thin">
          <color theme="0"/>
        </bottom>
        <vertical style="thin">
          <color theme="0"/>
        </vertical>
        <horizontal style="thin">
          <color theme="0"/>
        </horizontal>
      </border>
    </dxf>
    <dxf>
      <font>
        <b/>
        <i val="0"/>
      </font>
      <fill>
        <patternFill>
          <bgColor rgb="FFD7D7D7"/>
        </patternFill>
      </fill>
    </dxf>
    <dxf>
      <font>
        <b val="0"/>
        <i val="0"/>
      </font>
      <fill>
        <patternFill patternType="none">
          <bgColor indexed="65"/>
        </patternFill>
      </fill>
    </dxf>
  </dxfs>
  <tableStyles count="2" defaultTableStyle="TableStyleMedium9" defaultPivotStyle="PivotStyleLight16">
    <tableStyle name="MySqlDefault" pivot="0" table="0" count="2">
      <tableStyleElement type="wholeTable" dxfId="123"/>
      <tableStyleElement type="headerRow" dxfId="122"/>
    </tableStyle>
    <tableStyle name="NodeXL Table" pivot="0" count="1">
      <tableStyleElement type="headerRow" dxfId="1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Metrics'!$E$2</c:f>
              <c:strCache>
                <c:ptCount val="1"/>
                <c:pt idx="0">
                  <c:v>0</c:v>
                </c:pt>
              </c:strCache>
            </c:strRef>
          </c:tx>
          <c:spPr>
            <a:solidFill>
              <a:schemeClr val="accent1"/>
            </a:solidFill>
          </c:spPr>
          <c:invertIfNegative val="0"/>
          <c:cat>
            <c:numRef>
              <c:f>'Overall Metrics'!$D$2:$D$45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Metrics'!$E$2:$E$45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F2D-4BC6-BA08-0223F1608D6C}"/>
            </c:ext>
          </c:extLst>
        </c:ser>
        <c:dLbls>
          <c:showLegendKey val="0"/>
          <c:showVal val="0"/>
          <c:showCatName val="0"/>
          <c:showSerName val="0"/>
          <c:showPercent val="0"/>
          <c:showBubbleSize val="0"/>
        </c:dLbls>
        <c:gapWidth val="0"/>
        <c:axId val="-1133292176"/>
        <c:axId val="-1133286192"/>
      </c:barChart>
      <c:catAx>
        <c:axId val="-1133292176"/>
        <c:scaling>
          <c:orientation val="minMax"/>
        </c:scaling>
        <c:delete val="1"/>
        <c:axPos val="b"/>
        <c:title>
          <c:tx>
            <c:rich>
              <a:bodyPr/>
              <a:lstStyle/>
              <a:p>
                <a:pPr>
                  <a:defRPr/>
                </a:pPr>
                <a:r>
                  <a:rPr lang="en-US"/>
                  <a:t>Degree</a:t>
                </a:r>
              </a:p>
            </c:rich>
          </c:tx>
          <c:layout>
            <c:manualLayout>
              <c:xMode val="edge"/>
              <c:yMode val="edge"/>
              <c:x val="0.44107564559545148"/>
              <c:y val="0.83479536025738765"/>
            </c:manualLayout>
          </c:layout>
          <c:overlay val="0"/>
        </c:title>
        <c:numFmt formatCode="#,##0.00" sourceLinked="1"/>
        <c:majorTickMark val="out"/>
        <c:minorTickMark val="none"/>
        <c:tickLblPos val="none"/>
        <c:crossAx val="-1133286192"/>
        <c:crosses val="autoZero"/>
        <c:auto val="1"/>
        <c:lblAlgn val="ctr"/>
        <c:lblOffset val="100"/>
        <c:noMultiLvlLbl val="0"/>
      </c:catAx>
      <c:valAx>
        <c:axId val="-113328619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21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Metrics'!$G$2</c:f>
              <c:strCache>
                <c:ptCount val="1"/>
                <c:pt idx="0">
                  <c:v>0</c:v>
                </c:pt>
              </c:strCache>
            </c:strRef>
          </c:tx>
          <c:spPr>
            <a:solidFill>
              <a:schemeClr val="accent1"/>
            </a:solidFill>
          </c:spPr>
          <c:invertIfNegative val="0"/>
          <c:cat>
            <c:numRef>
              <c:f>'Overall Metrics'!$F$2:$F$45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Metrics'!$G$2:$G$45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CD6D-4B7A-8164-6832956F5E9B}"/>
            </c:ext>
          </c:extLst>
        </c:ser>
        <c:dLbls>
          <c:showLegendKey val="0"/>
          <c:showVal val="0"/>
          <c:showCatName val="0"/>
          <c:showSerName val="0"/>
          <c:showPercent val="0"/>
          <c:showBubbleSize val="0"/>
        </c:dLbls>
        <c:gapWidth val="0"/>
        <c:axId val="-1133298704"/>
        <c:axId val="-1133276944"/>
      </c:barChart>
      <c:catAx>
        <c:axId val="-1133298704"/>
        <c:scaling>
          <c:orientation val="minMax"/>
        </c:scaling>
        <c:delete val="1"/>
        <c:axPos val="b"/>
        <c:title>
          <c:tx>
            <c:rich>
              <a:bodyPr/>
              <a:lstStyle/>
              <a:p>
                <a:pPr>
                  <a:defRPr/>
                </a:pPr>
                <a:r>
                  <a:rPr lang="en-US"/>
                  <a:t>In-Degree</a:t>
                </a:r>
              </a:p>
            </c:rich>
          </c:tx>
          <c:layout>
            <c:manualLayout>
              <c:xMode val="edge"/>
              <c:yMode val="edge"/>
              <c:x val="0.43425552624336278"/>
              <c:y val="0.81759105918211861"/>
            </c:manualLayout>
          </c:layout>
          <c:overlay val="0"/>
        </c:title>
        <c:numFmt formatCode="#,##0.00" sourceLinked="1"/>
        <c:majorTickMark val="out"/>
        <c:minorTickMark val="none"/>
        <c:tickLblPos val="none"/>
        <c:crossAx val="-1133276944"/>
        <c:crosses val="autoZero"/>
        <c:auto val="1"/>
        <c:lblAlgn val="ctr"/>
        <c:lblOffset val="100"/>
        <c:noMultiLvlLbl val="0"/>
      </c:catAx>
      <c:valAx>
        <c:axId val="-1133276944"/>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870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Metrics'!$I$2</c:f>
              <c:strCache>
                <c:ptCount val="1"/>
                <c:pt idx="0">
                  <c:v>0</c:v>
                </c:pt>
              </c:strCache>
            </c:strRef>
          </c:tx>
          <c:spPr>
            <a:solidFill>
              <a:schemeClr val="accent1"/>
            </a:solidFill>
          </c:spPr>
          <c:invertIfNegative val="0"/>
          <c:cat>
            <c:numRef>
              <c:f>'Overall Metrics'!$H$2:$H$45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Metrics'!$I$2:$I$45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EB75-432A-9ABC-78ECFC7DB767}"/>
            </c:ext>
          </c:extLst>
        </c:ser>
        <c:dLbls>
          <c:showLegendKey val="0"/>
          <c:showVal val="0"/>
          <c:showCatName val="0"/>
          <c:showSerName val="0"/>
          <c:showPercent val="0"/>
          <c:showBubbleSize val="0"/>
        </c:dLbls>
        <c:gapWidth val="0"/>
        <c:axId val="-1133280752"/>
        <c:axId val="-1133280208"/>
      </c:barChart>
      <c:catAx>
        <c:axId val="-1133280752"/>
        <c:scaling>
          <c:orientation val="minMax"/>
        </c:scaling>
        <c:delete val="1"/>
        <c:axPos val="b"/>
        <c:title>
          <c:tx>
            <c:rich>
              <a:bodyPr/>
              <a:lstStyle/>
              <a:p>
                <a:pPr>
                  <a:defRPr/>
                </a:pPr>
                <a:r>
                  <a:rPr lang="en-US"/>
                  <a:t>Out-Degree</a:t>
                </a:r>
              </a:p>
            </c:rich>
          </c:tx>
          <c:layout>
            <c:manualLayout>
              <c:xMode val="edge"/>
              <c:yMode val="edge"/>
              <c:x val="0.41379516818709683"/>
              <c:y val="0.80898890864450268"/>
            </c:manualLayout>
          </c:layout>
          <c:overlay val="0"/>
        </c:title>
        <c:numFmt formatCode="#,##0.00" sourceLinked="1"/>
        <c:majorTickMark val="out"/>
        <c:minorTickMark val="none"/>
        <c:tickLblPos val="none"/>
        <c:crossAx val="-1133280208"/>
        <c:crosses val="autoZero"/>
        <c:auto val="1"/>
        <c:lblAlgn val="ctr"/>
        <c:lblOffset val="100"/>
        <c:noMultiLvlLbl val="0"/>
      </c:catAx>
      <c:valAx>
        <c:axId val="-113328020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0752"/>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Metrics'!$K$2</c:f>
              <c:strCache>
                <c:ptCount val="1"/>
                <c:pt idx="0">
                  <c:v>0</c:v>
                </c:pt>
              </c:strCache>
            </c:strRef>
          </c:tx>
          <c:spPr>
            <a:solidFill>
              <a:schemeClr val="accent1"/>
            </a:solidFill>
          </c:spPr>
          <c:invertIfNegative val="0"/>
          <c:cat>
            <c:numRef>
              <c:f>'Overall Metrics'!$J$2:$J$45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Metrics'!$K$2:$K$45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249-4C1B-8B83-4E68720F2083}"/>
            </c:ext>
          </c:extLst>
        </c:ser>
        <c:dLbls>
          <c:showLegendKey val="0"/>
          <c:showVal val="0"/>
          <c:showCatName val="0"/>
          <c:showSerName val="0"/>
          <c:showPercent val="0"/>
          <c:showBubbleSize val="0"/>
        </c:dLbls>
        <c:gapWidth val="0"/>
        <c:axId val="-1133290544"/>
        <c:axId val="-1133274768"/>
      </c:barChart>
      <c:catAx>
        <c:axId val="-1133290544"/>
        <c:scaling>
          <c:orientation val="minMax"/>
        </c:scaling>
        <c:delete val="1"/>
        <c:axPos val="b"/>
        <c:title>
          <c:tx>
            <c:rich>
              <a:bodyPr/>
              <a:lstStyle/>
              <a:p>
                <a:pPr>
                  <a:defRPr/>
                </a:pPr>
                <a:r>
                  <a:rPr lang="en-US"/>
                  <a:t>Betweenness Centrality</a:t>
                </a:r>
              </a:p>
            </c:rich>
          </c:tx>
          <c:layout>
            <c:manualLayout>
              <c:xMode val="edge"/>
              <c:yMode val="edge"/>
              <c:x val="0.32728710116056114"/>
              <c:y val="0.82619320971975252"/>
            </c:manualLayout>
          </c:layout>
          <c:overlay val="0"/>
        </c:title>
        <c:numFmt formatCode="#,##0.00" sourceLinked="1"/>
        <c:majorTickMark val="out"/>
        <c:minorTickMark val="none"/>
        <c:tickLblPos val="none"/>
        <c:crossAx val="-1133274768"/>
        <c:crosses val="autoZero"/>
        <c:auto val="1"/>
        <c:lblAlgn val="ctr"/>
        <c:lblOffset val="100"/>
        <c:noMultiLvlLbl val="0"/>
      </c:catAx>
      <c:valAx>
        <c:axId val="-113327476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9054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Metrics'!$M$2</c:f>
              <c:strCache>
                <c:ptCount val="1"/>
                <c:pt idx="0">
                  <c:v>0</c:v>
                </c:pt>
              </c:strCache>
            </c:strRef>
          </c:tx>
          <c:spPr>
            <a:solidFill>
              <a:schemeClr val="accent1"/>
            </a:solidFill>
          </c:spPr>
          <c:invertIfNegative val="0"/>
          <c:cat>
            <c:numRef>
              <c:f>'Overall Metrics'!$L$2:$L$45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Metrics'!$M$2:$M$45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7EC4-417E-91FA-4A311FDEC49F}"/>
            </c:ext>
          </c:extLst>
        </c:ser>
        <c:dLbls>
          <c:showLegendKey val="0"/>
          <c:showVal val="0"/>
          <c:showCatName val="0"/>
          <c:showSerName val="0"/>
          <c:showPercent val="0"/>
          <c:showBubbleSize val="0"/>
        </c:dLbls>
        <c:gapWidth val="0"/>
        <c:axId val="-1133285648"/>
        <c:axId val="-1133299248"/>
      </c:barChart>
      <c:catAx>
        <c:axId val="-1133285648"/>
        <c:scaling>
          <c:orientation val="minMax"/>
        </c:scaling>
        <c:delete val="1"/>
        <c:axPos val="b"/>
        <c:title>
          <c:tx>
            <c:rich>
              <a:bodyPr/>
              <a:lstStyle/>
              <a:p>
                <a:pPr>
                  <a:defRPr/>
                </a:pPr>
                <a:r>
                  <a:rPr lang="en-US"/>
                  <a:t>Closeness Centrality</a:t>
                </a:r>
              </a:p>
            </c:rich>
          </c:tx>
          <c:layout>
            <c:manualLayout>
              <c:xMode val="edge"/>
              <c:yMode val="edge"/>
              <c:x val="0.35406086287408578"/>
              <c:y val="0.82619320971975252"/>
            </c:manualLayout>
          </c:layout>
          <c:overlay val="0"/>
        </c:title>
        <c:numFmt formatCode="#,##0.00" sourceLinked="1"/>
        <c:majorTickMark val="out"/>
        <c:minorTickMark val="none"/>
        <c:tickLblPos val="none"/>
        <c:crossAx val="-1133299248"/>
        <c:crosses val="autoZero"/>
        <c:auto val="1"/>
        <c:lblAlgn val="ctr"/>
        <c:lblOffset val="100"/>
        <c:noMultiLvlLbl val="0"/>
      </c:catAx>
      <c:valAx>
        <c:axId val="-1133299248"/>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85648"/>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Metrics'!$O$2</c:f>
              <c:strCache>
                <c:ptCount val="1"/>
                <c:pt idx="0">
                  <c:v>0</c:v>
                </c:pt>
              </c:strCache>
            </c:strRef>
          </c:tx>
          <c:spPr>
            <a:solidFill>
              <a:schemeClr val="accent1"/>
            </a:solidFill>
          </c:spPr>
          <c:invertIfNegative val="0"/>
          <c:cat>
            <c:numRef>
              <c:f>'Overall Metrics'!$N$2:$N$45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Metrics'!$O$2:$O$45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08D9-4BC0-83AD-6D96E14797BF}"/>
            </c:ext>
          </c:extLst>
        </c:ser>
        <c:dLbls>
          <c:showLegendKey val="0"/>
          <c:showVal val="0"/>
          <c:showCatName val="0"/>
          <c:showSerName val="0"/>
          <c:showPercent val="0"/>
          <c:showBubbleSize val="0"/>
        </c:dLbls>
        <c:gapWidth val="0"/>
        <c:axId val="-1133278576"/>
        <c:axId val="-1133288912"/>
      </c:barChart>
      <c:catAx>
        <c:axId val="-1133278576"/>
        <c:scaling>
          <c:orientation val="minMax"/>
        </c:scaling>
        <c:delete val="1"/>
        <c:axPos val="b"/>
        <c:title>
          <c:tx>
            <c:rich>
              <a:bodyPr/>
              <a:lstStyle/>
              <a:p>
                <a:pPr>
                  <a:defRPr/>
                </a:pPr>
                <a:r>
                  <a:rPr lang="en-US"/>
                  <a:t>Eigenvector</a:t>
                </a:r>
                <a:r>
                  <a:rPr lang="en-US" baseline="0"/>
                  <a:t> </a:t>
                </a:r>
                <a:r>
                  <a:rPr lang="en-US"/>
                  <a:t>Centrality</a:t>
                </a:r>
              </a:p>
            </c:rich>
          </c:tx>
          <c:layout>
            <c:manualLayout>
              <c:xMode val="edge"/>
              <c:yMode val="edge"/>
              <c:x val="0.33732726180313355"/>
              <c:y val="0.82619320971975252"/>
            </c:manualLayout>
          </c:layout>
          <c:overlay val="0"/>
        </c:title>
        <c:numFmt formatCode="#,##0.00" sourceLinked="1"/>
        <c:majorTickMark val="out"/>
        <c:minorTickMark val="none"/>
        <c:tickLblPos val="none"/>
        <c:crossAx val="-1133288912"/>
        <c:crosses val="autoZero"/>
        <c:auto val="1"/>
        <c:lblAlgn val="ctr"/>
        <c:lblOffset val="100"/>
        <c:noMultiLvlLbl val="0"/>
      </c:catAx>
      <c:valAx>
        <c:axId val="-1133288912"/>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8576"/>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Metrics'!$S$2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Metrics'!$S$2:$S$45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3F87-4298-9B49-E59CAF48EFBB}"/>
            </c:ext>
          </c:extLst>
        </c:ser>
        <c:dLbls>
          <c:showLegendKey val="0"/>
          <c:showVal val="0"/>
          <c:showCatName val="0"/>
          <c:showSerName val="0"/>
          <c:showPercent val="0"/>
          <c:showBubbleSize val="0"/>
        </c:dLbls>
        <c:gapWidth val="0"/>
        <c:axId val="-1133276400"/>
        <c:axId val="-1133297616"/>
      </c:barChart>
      <c:catAx>
        <c:axId val="-1133276400"/>
        <c:scaling>
          <c:orientation val="minMax"/>
        </c:scaling>
        <c:delete val="1"/>
        <c:axPos val="b"/>
        <c:title>
          <c:tx>
            <c:rich>
              <a:bodyPr/>
              <a:lstStyle/>
              <a:p>
                <a:pPr>
                  <a:defRPr/>
                </a:pPr>
                <a:r>
                  <a:rPr lang="en-US"/>
                  <a:t>Clustering Coefficient</a:t>
                </a:r>
              </a:p>
            </c:rich>
          </c:tx>
          <c:layout>
            <c:manualLayout>
              <c:xMode val="edge"/>
              <c:yMode val="edge"/>
              <c:x val="0.33732726180313377"/>
              <c:y val="0.82619320971975252"/>
            </c:manualLayout>
          </c:layout>
          <c:overlay val="0"/>
        </c:title>
        <c:numFmt formatCode="#,##0.00" sourceLinked="1"/>
        <c:majorTickMark val="out"/>
        <c:minorTickMark val="none"/>
        <c:tickLblPos val="none"/>
        <c:crossAx val="-1133297616"/>
        <c:crosses val="autoZero"/>
        <c:auto val="1"/>
        <c:lblAlgn val="ctr"/>
        <c:lblOffset val="100"/>
        <c:noMultiLvlLbl val="0"/>
      </c:catAx>
      <c:valAx>
        <c:axId val="-1133297616"/>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6400"/>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1"/>
          <c:order val="0"/>
          <c:tx>
            <c:strRef>
              <c:f>'Overall Metrics'!$Q$2</c:f>
              <c:strCache>
                <c:ptCount val="1"/>
                <c:pt idx="0">
                  <c:v>0</c:v>
                </c:pt>
              </c:strCache>
            </c:strRef>
          </c:tx>
          <c:spPr>
            <a:solidFill>
              <a:schemeClr val="accent1"/>
            </a:solidFill>
          </c:spPr>
          <c:invertIfNegative val="0"/>
          <c:cat>
            <c:numRef>
              <c:f>'Overall Metrics'!$R$2:$R$45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Metrics'!$Q$2:$Q$45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F788-4676-B445-6D8EE83A3923}"/>
            </c:ext>
          </c:extLst>
        </c:ser>
        <c:dLbls>
          <c:showLegendKey val="0"/>
          <c:showVal val="0"/>
          <c:showCatName val="0"/>
          <c:showSerName val="0"/>
          <c:showPercent val="0"/>
          <c:showBubbleSize val="0"/>
        </c:dLbls>
        <c:gapWidth val="0"/>
        <c:axId val="-1133274224"/>
        <c:axId val="-1133273680"/>
      </c:barChart>
      <c:catAx>
        <c:axId val="-1133274224"/>
        <c:scaling>
          <c:orientation val="minMax"/>
        </c:scaling>
        <c:delete val="1"/>
        <c:axPos val="b"/>
        <c:title>
          <c:tx>
            <c:rich>
              <a:bodyPr/>
              <a:lstStyle/>
              <a:p>
                <a:pPr>
                  <a:defRPr/>
                </a:pPr>
                <a:r>
                  <a:rPr lang="en-US"/>
                  <a:t>PageRank</a:t>
                </a:r>
              </a:p>
            </c:rich>
          </c:tx>
          <c:layout>
            <c:manualLayout>
              <c:xMode val="edge"/>
              <c:yMode val="edge"/>
              <c:x val="0.41764854694368031"/>
              <c:y val="0.82619320971975252"/>
            </c:manualLayout>
          </c:layout>
          <c:overlay val="0"/>
        </c:title>
        <c:numFmt formatCode="#,##0.00" sourceLinked="1"/>
        <c:majorTickMark val="out"/>
        <c:minorTickMark val="none"/>
        <c:tickLblPos val="none"/>
        <c:crossAx val="-1133273680"/>
        <c:crosses val="autoZero"/>
        <c:auto val="1"/>
        <c:lblAlgn val="ctr"/>
        <c:lblOffset val="100"/>
        <c:noMultiLvlLbl val="0"/>
      </c:catAx>
      <c:valAx>
        <c:axId val="-1133273680"/>
        <c:scaling>
          <c:orientation val="minMax"/>
        </c:scaling>
        <c:delete val="0"/>
        <c:axPos val="l"/>
        <c:majorGridlines/>
        <c:title>
          <c:tx>
            <c:rich>
              <a:bodyPr rot="-5400000" vert="horz"/>
              <a:lstStyle/>
              <a:p>
                <a:pPr>
                  <a:defRPr/>
                </a:pPr>
                <a:r>
                  <a:rPr lang="en-US"/>
                  <a:t>Frequency</a:t>
                </a:r>
              </a:p>
            </c:rich>
          </c:tx>
          <c:overlay val="0"/>
        </c:title>
        <c:numFmt formatCode="General" sourceLinked="1"/>
        <c:majorTickMark val="out"/>
        <c:minorTickMark val="none"/>
        <c:tickLblPos val="nextTo"/>
        <c:crossAx val="-1133274224"/>
        <c:crosses val="autoZero"/>
        <c:crossBetween val="between"/>
      </c:valAx>
    </c:plotArea>
    <c:plotVisOnly val="0"/>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2.7639579878386837E-3"/>
          <c:y val="8.0430855234004828E-3"/>
          <c:w val="0.99723592884220325"/>
          <c:h val="0.9839124654872371"/>
        </c:manualLayout>
      </c:layout>
      <c:barChart>
        <c:barDir val="col"/>
        <c:grouping val="clustered"/>
        <c:varyColors val="0"/>
        <c:ser>
          <c:idx val="1"/>
          <c:order val="0"/>
          <c:tx>
            <c:strRef>
              <c:f>'Overall Metrics'!$U$2</c:f>
              <c:strCache>
                <c:ptCount val="1"/>
                <c:pt idx="0">
                  <c:v>#REF!</c:v>
                </c:pt>
              </c:strCache>
            </c:strRef>
          </c:tx>
          <c:spPr>
            <a:solidFill>
              <a:schemeClr val="accent1"/>
            </a:solidFill>
          </c:spPr>
          <c:invertIfNegative val="0"/>
          <c:cat>
            <c:numRef>
              <c:f>'Overall Metrics'!$T$2:$T$45</c:f>
              <c:numCache>
                <c:formatCode>#,##0.00</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cat>
          <c:val>
            <c:numRef>
              <c:f>'Overall Metrics'!$U$2:$U$45</c:f>
              <c:numCache>
                <c:formatCode>General</c:formatCode>
                <c:ptCount val="4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numCache>
            </c:numRef>
          </c:val>
          <c:extLst>
            <c:ext xmlns:c16="http://schemas.microsoft.com/office/drawing/2014/chart" uri="{C3380CC4-5D6E-409C-BE32-E72D297353CC}">
              <c16:uniqueId val="{00000000-671F-4A16-B9CD-56CEF95CD96E}"/>
            </c:ext>
          </c:extLst>
        </c:ser>
        <c:dLbls>
          <c:showLegendKey val="0"/>
          <c:showVal val="0"/>
          <c:showCatName val="0"/>
          <c:showSerName val="0"/>
          <c:showPercent val="0"/>
          <c:showBubbleSize val="0"/>
        </c:dLbls>
        <c:gapWidth val="0"/>
        <c:axId val="-1133294352"/>
        <c:axId val="-1133287824"/>
      </c:barChart>
      <c:catAx>
        <c:axId val="-1133294352"/>
        <c:scaling>
          <c:orientation val="minMax"/>
        </c:scaling>
        <c:delete val="1"/>
        <c:axPos val="b"/>
        <c:numFmt formatCode="#,##0.00" sourceLinked="1"/>
        <c:majorTickMark val="out"/>
        <c:minorTickMark val="none"/>
        <c:tickLblPos val="none"/>
        <c:crossAx val="-1133287824"/>
        <c:crosses val="autoZero"/>
        <c:auto val="1"/>
        <c:lblAlgn val="ctr"/>
        <c:lblOffset val="100"/>
        <c:noMultiLvlLbl val="0"/>
      </c:catAx>
      <c:valAx>
        <c:axId val="-1133287824"/>
        <c:scaling>
          <c:orientation val="minMax"/>
        </c:scaling>
        <c:delete val="1"/>
        <c:axPos val="l"/>
        <c:numFmt formatCode="General" sourceLinked="1"/>
        <c:majorTickMark val="out"/>
        <c:minorTickMark val="none"/>
        <c:tickLblPos val="none"/>
        <c:crossAx val="-1133294352"/>
        <c:crosses val="autoZero"/>
        <c:crossBetween val="between"/>
      </c:valAx>
      <c:spPr>
        <a:solidFill>
          <a:schemeClr val="bg1">
            <a:lumMod val="85000"/>
          </a:schemeClr>
        </a:solidFill>
        <a:ln>
          <a:noFill/>
        </a:ln>
      </c:spPr>
    </c:plotArea>
    <c:plotVisOnly val="0"/>
    <c:dispBlanksAs val="gap"/>
    <c:showDLblsOverMax val="0"/>
  </c:chart>
  <c:spPr>
    <a:noFill/>
    <a:ln>
      <a:noFill/>
    </a:ln>
  </c:spPr>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0</xdr:col>
      <xdr:colOff>-1</xdr:colOff>
      <xdr:row>34</xdr:row>
      <xdr:rowOff>38100</xdr:rowOff>
    </xdr:from>
    <xdr:to>
      <xdr:col>1</xdr:col>
      <xdr:colOff>918209</xdr:colOff>
      <xdr:row>41</xdr:row>
      <xdr:rowOff>180975</xdr:rowOff>
    </xdr:to>
    <xdr:graphicFrame macro="">
      <xdr:nvGraphicFramePr>
        <xdr:cNvPr id="2" name="DegreeHistogram">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xdr:colOff>
      <xdr:row>48</xdr:row>
      <xdr:rowOff>38100</xdr:rowOff>
    </xdr:from>
    <xdr:to>
      <xdr:col>1</xdr:col>
      <xdr:colOff>918209</xdr:colOff>
      <xdr:row>55</xdr:row>
      <xdr:rowOff>180975</xdr:rowOff>
    </xdr:to>
    <xdr:graphicFrame macro="">
      <xdr:nvGraphicFramePr>
        <xdr:cNvPr id="5" name="InDegreeHistogram">
          <a:extLst>
            <a:ext uri="{FF2B5EF4-FFF2-40B4-BE49-F238E27FC236}">
              <a16:creationId xmlns:a16="http://schemas.microsoft.com/office/drawing/2014/main" id="{00000000-0008-0000-05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xdr:colOff>
      <xdr:row>62</xdr:row>
      <xdr:rowOff>28575</xdr:rowOff>
    </xdr:from>
    <xdr:to>
      <xdr:col>1</xdr:col>
      <xdr:colOff>918209</xdr:colOff>
      <xdr:row>69</xdr:row>
      <xdr:rowOff>171450</xdr:rowOff>
    </xdr:to>
    <xdr:graphicFrame macro="">
      <xdr:nvGraphicFramePr>
        <xdr:cNvPr id="4" name="OutDegreeHistogram">
          <a:extLst>
            <a:ext uri="{FF2B5EF4-FFF2-40B4-BE49-F238E27FC236}">
              <a16:creationId xmlns:a16="http://schemas.microsoft.com/office/drawing/2014/main" id="{00000000-0008-0000-05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76</xdr:row>
      <xdr:rowOff>9525</xdr:rowOff>
    </xdr:from>
    <xdr:to>
      <xdr:col>1</xdr:col>
      <xdr:colOff>918210</xdr:colOff>
      <xdr:row>83</xdr:row>
      <xdr:rowOff>152400</xdr:rowOff>
    </xdr:to>
    <xdr:graphicFrame macro="">
      <xdr:nvGraphicFramePr>
        <xdr:cNvPr id="6" name="BetweennessCentralityHistogram">
          <a:extLst>
            <a:ext uri="{FF2B5EF4-FFF2-40B4-BE49-F238E27FC236}">
              <a16:creationId xmlns:a16="http://schemas.microsoft.com/office/drawing/2014/main" id="{00000000-0008-0000-05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9525</xdr:colOff>
      <xdr:row>90</xdr:row>
      <xdr:rowOff>19050</xdr:rowOff>
    </xdr:from>
    <xdr:to>
      <xdr:col>2</xdr:col>
      <xdr:colOff>0</xdr:colOff>
      <xdr:row>97</xdr:row>
      <xdr:rowOff>161925</xdr:rowOff>
    </xdr:to>
    <xdr:graphicFrame macro="">
      <xdr:nvGraphicFramePr>
        <xdr:cNvPr id="7" name="ClosenessCentralityHistogram">
          <a:extLst>
            <a:ext uri="{FF2B5EF4-FFF2-40B4-BE49-F238E27FC236}">
              <a16:creationId xmlns:a16="http://schemas.microsoft.com/office/drawing/2014/main" id="{00000000-0008-0000-05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0</xdr:colOff>
      <xdr:row>104</xdr:row>
      <xdr:rowOff>19050</xdr:rowOff>
    </xdr:from>
    <xdr:to>
      <xdr:col>1</xdr:col>
      <xdr:colOff>918210</xdr:colOff>
      <xdr:row>111</xdr:row>
      <xdr:rowOff>161925</xdr:rowOff>
    </xdr:to>
    <xdr:graphicFrame macro="">
      <xdr:nvGraphicFramePr>
        <xdr:cNvPr id="8" name="EigenvectorCentralityHistogram">
          <a:extLst>
            <a:ext uri="{FF2B5EF4-FFF2-40B4-BE49-F238E27FC236}">
              <a16:creationId xmlns:a16="http://schemas.microsoft.com/office/drawing/2014/main" id="{00000000-0008-0000-05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132</xdr:row>
      <xdr:rowOff>9525</xdr:rowOff>
    </xdr:from>
    <xdr:to>
      <xdr:col>1</xdr:col>
      <xdr:colOff>918210</xdr:colOff>
      <xdr:row>139</xdr:row>
      <xdr:rowOff>152400</xdr:rowOff>
    </xdr:to>
    <xdr:graphicFrame macro="">
      <xdr:nvGraphicFramePr>
        <xdr:cNvPr id="9" name="ClusteringCoefficientHistogram">
          <a:extLst>
            <a:ext uri="{FF2B5EF4-FFF2-40B4-BE49-F238E27FC236}">
              <a16:creationId xmlns:a16="http://schemas.microsoft.com/office/drawing/2014/main" id="{00000000-0008-0000-05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0</xdr:col>
      <xdr:colOff>0</xdr:colOff>
      <xdr:row>118</xdr:row>
      <xdr:rowOff>0</xdr:rowOff>
    </xdr:from>
    <xdr:to>
      <xdr:col>1</xdr:col>
      <xdr:colOff>918210</xdr:colOff>
      <xdr:row>125</xdr:row>
      <xdr:rowOff>142875</xdr:rowOff>
    </xdr:to>
    <xdr:graphicFrame macro="">
      <xdr:nvGraphicFramePr>
        <xdr:cNvPr id="10" name="ClusteringCoefficientHistogram">
          <a:extLst>
            <a:ext uri="{FF2B5EF4-FFF2-40B4-BE49-F238E27FC236}">
              <a16:creationId xmlns:a16="http://schemas.microsoft.com/office/drawing/2014/main" id="{00000000-0008-0000-05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17</xdr:col>
      <xdr:colOff>0</xdr:colOff>
      <xdr:row>1</xdr:row>
      <xdr:rowOff>0</xdr:rowOff>
    </xdr:from>
    <xdr:to>
      <xdr:col>22</xdr:col>
      <xdr:colOff>381000</xdr:colOff>
      <xdr:row>4</xdr:row>
      <xdr:rowOff>28575</xdr:rowOff>
    </xdr:to>
    <xdr:graphicFrame macro="">
      <xdr:nvGraphicFramePr>
        <xdr:cNvPr id="2" name="DynamicFilterHistogram">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id="1" name="Edges" displayName="Edges" ref="A2:Z140" totalsRowShown="0" headerRowDxfId="120" dataDxfId="59">
  <autoFilter ref="A2:Z140"/>
  <tableColumns count="26">
    <tableColumn id="1" name="Vertex 1" dataDxfId="35" dataCellStyle="NodeXL Required"/>
    <tableColumn id="2" name="Vertex 2" dataDxfId="33" dataCellStyle="NodeXL Required"/>
    <tableColumn id="3" name="Color" dataDxfId="34" dataCellStyle="NodeXL Visual Property"/>
    <tableColumn id="4" name="Width" dataDxfId="69" dataCellStyle="NodeXL Visual Property"/>
    <tableColumn id="11" name="Style" dataDxfId="68" dataCellStyle="NodeXL Visual Property"/>
    <tableColumn id="5" name="Opacity" dataDxfId="67" dataCellStyle="NodeXL Visual Property"/>
    <tableColumn id="6" name="Visibility" dataDxfId="66" dataCellStyle="NodeXL Visual Property"/>
    <tableColumn id="10" name="Label" dataDxfId="65" dataCellStyle="NodeXL Label"/>
    <tableColumn id="12" name="Label Text Color" dataDxfId="64" dataCellStyle="NodeXL Label"/>
    <tableColumn id="13" name="Label Font Size" dataDxfId="63" dataCellStyle="NodeXL Label"/>
    <tableColumn id="14" name="Reciprocated?" dataDxfId="62" dataCellStyle="NodeXL Graph Metric"/>
    <tableColumn id="7" name="ID" dataDxfId="61" dataCellStyle="NodeXL Do Not Edit"/>
    <tableColumn id="9" name="Dynamic Filter" dataDxfId="60" dataCellStyle="NodeXL Do Not Edit"/>
    <tableColumn id="8" name="Add Your Own Columns Here" dataDxfId="32" dataCellStyle="NodeXL Other Column"/>
    <tableColumn id="15" name="Relationship" dataDxfId="31" dataCellStyle="Normal"/>
    <tableColumn id="16" name="Relationship Date (UTC)" dataDxfId="30" dataCellStyle="Normal"/>
    <tableColumn id="17" name="Tweet" dataDxfId="29" dataCellStyle="Normal"/>
    <tableColumn id="18" name="URLs in Tweet" dataDxfId="28" dataCellStyle="Normal"/>
    <tableColumn id="19" name="Domains in Tweet" dataDxfId="27" dataCellStyle="Normal"/>
    <tableColumn id="20" name="Hashtags in Tweet" dataDxfId="26" dataCellStyle="Normal"/>
    <tableColumn id="21" name="Tweet Date (UTC)" dataDxfId="25" dataCellStyle="Normal"/>
    <tableColumn id="22" name="Twitter Page for Tweet" dataDxfId="24" dataCellStyle="Normal"/>
    <tableColumn id="23" name="Latitude" dataDxfId="23" dataCellStyle="Normal"/>
    <tableColumn id="24" name="Longitude" dataDxfId="22" dataCellStyle="Normal"/>
    <tableColumn id="25" name="Imported ID" dataDxfId="21" dataCellStyle="Normal"/>
    <tableColumn id="26" name="In-Reply-To Tweet ID" dataDxfId="20" dataCellStyle="Normal"/>
  </tableColumns>
  <tableStyleInfo name="NodeXL Table" showFirstColumn="0" showLastColumn="0" showRowStripes="0" showColumnStripes="0"/>
</table>
</file>

<file path=xl/tables/table10.xml><?xml version="1.0" encoding="utf-8"?>
<table xmlns="http://schemas.openxmlformats.org/spreadsheetml/2006/main" id="8" name="DynamicFilterSettings" displayName="DynamicFilterSettings" ref="M1:P2" totalsRowShown="0" headerRowDxfId="70">
  <autoFilter ref="M1:P2"/>
  <tableColumns count="4">
    <tableColumn id="1" name="Table Name"/>
    <tableColumn id="2" name="Column Name"/>
    <tableColumn id="3" name="Selected Minimum"/>
    <tableColumn id="4" name="Selected Maximum"/>
  </tableColumns>
  <tableStyleInfo name="TableStyleMedium9" showFirstColumn="0" showLastColumn="0" showRowStripes="1" showColumnStripes="0"/>
</table>
</file>

<file path=xl/tables/table2.xml><?xml version="1.0" encoding="utf-8"?>
<table xmlns="http://schemas.openxmlformats.org/spreadsheetml/2006/main" id="2" name="Vertices" displayName="Vertices" ref="A2:AP130" totalsRowShown="0" headerRowDxfId="119" dataDxfId="36">
  <autoFilter ref="A2:AP130"/>
  <tableColumns count="42">
    <tableColumn id="1" name="Vertex" dataDxfId="58" dataCellStyle="NodeXL Required"/>
    <tableColumn id="2" name="Color" dataDxfId="57" dataCellStyle="NodeXL Visual Property"/>
    <tableColumn id="5" name="Shape" dataDxfId="56" dataCellStyle="NodeXL Visual Property"/>
    <tableColumn id="6" name="Size" dataDxfId="55" dataCellStyle="NodeXL Visual Property"/>
    <tableColumn id="4" name="Opacity" dataDxfId="9" dataCellStyle="NodeXL Visual Property"/>
    <tableColumn id="7" name="Image File" dataDxfId="7" dataCellStyle="NodeXL Visual Property"/>
    <tableColumn id="3" name="Visibility" dataDxfId="8" dataCellStyle="NodeXL Visual Property"/>
    <tableColumn id="10" name="Label" dataDxfId="54" dataCellStyle="NodeXL Label"/>
    <tableColumn id="16" name="Label Fill Color" dataDxfId="53" dataCellStyle="NodeXL Label"/>
    <tableColumn id="9" name="Label Position" dataDxfId="2" dataCellStyle="NodeXL Label"/>
    <tableColumn id="8" name="Tooltip" dataDxfId="0" dataCellStyle="NodeXL Label"/>
    <tableColumn id="18" name="Layout Order" dataDxfId="1" dataCellStyle="NodeXL Layout"/>
    <tableColumn id="13" name="X" dataDxfId="52" dataCellStyle="NodeXL Layout"/>
    <tableColumn id="14" name="Y" dataDxfId="51" dataCellStyle="NodeXL Layout"/>
    <tableColumn id="12" name="Locked?" dataDxfId="50" dataCellStyle="NodeXL Layout"/>
    <tableColumn id="19" name="Polar R" dataDxfId="49" dataCellStyle="NodeXL Layout"/>
    <tableColumn id="20" name="Polar Angle" dataDxfId="48" dataCellStyle="NodeXL Layout"/>
    <tableColumn id="21" name="Degree" dataDxfId="47" dataCellStyle="NodeXL Graph Metric"/>
    <tableColumn id="22" name="In-Degree" dataDxfId="46" dataCellStyle="NodeXL Graph Metric"/>
    <tableColumn id="23" name="Out-Degree" dataDxfId="45" dataCellStyle="NodeXL Graph Metric"/>
    <tableColumn id="24" name="Betweenness Centrality" dataDxfId="44" dataCellStyle="NodeXL Graph Metric"/>
    <tableColumn id="25" name="Closeness Centrality" dataDxfId="43" dataCellStyle="NodeXL Graph Metric"/>
    <tableColumn id="26" name="Eigenvector Centrality" dataDxfId="42" dataCellStyle="NodeXL Graph Metric"/>
    <tableColumn id="15" name="PageRank" dataDxfId="41" dataCellStyle="NodeXL Graph Metric"/>
    <tableColumn id="27" name="Clustering Coefficient" dataDxfId="40" dataCellStyle="NodeXL Graph Metric"/>
    <tableColumn id="29" name="Reciprocated Vertex Pair Ratio" dataDxfId="39" dataCellStyle="NodeXL Graph Metric"/>
    <tableColumn id="11" name="ID" dataDxfId="38" dataCellStyle="NodeXL Do Not Edit"/>
    <tableColumn id="28" name="Dynamic Filter" dataDxfId="37" dataCellStyle="NodeXL Do Not Edit"/>
    <tableColumn id="17" name="Add Your Own Columns Here" dataDxfId="19" dataCellStyle="NodeXL Other Column"/>
    <tableColumn id="30" name="Followed" dataDxfId="18" dataCellStyle="Normal"/>
    <tableColumn id="31" name="Followers" dataDxfId="17" dataCellStyle="Normal"/>
    <tableColumn id="32" name="Tweets" dataDxfId="16" dataCellStyle="Normal"/>
    <tableColumn id="33" name="Favorites" dataDxfId="15" dataCellStyle="Normal"/>
    <tableColumn id="34" name="Time Zone UTC Offset (Seconds)" dataDxfId="14" dataCellStyle="Normal"/>
    <tableColumn id="35" name="Description" dataDxfId="13" dataCellStyle="Normal"/>
    <tableColumn id="36" name="Location" dataDxfId="12" dataCellStyle="Normal"/>
    <tableColumn id="37" name="Web" dataDxfId="11" dataCellStyle="Normal"/>
    <tableColumn id="38" name="Time Zone" dataDxfId="10" dataCellStyle="Normal"/>
    <tableColumn id="39" name="Joined Twitter Date (UTC)" dataDxfId="6" dataCellStyle="Normal"/>
    <tableColumn id="40" name="Custom Menu Item Text" dataDxfId="5" dataCellStyle="Normal"/>
    <tableColumn id="41" name="Custom Menu Item Action" dataDxfId="4" dataCellStyle="Normal"/>
    <tableColumn id="42" name="Tweeted Search Term?" dataDxfId="3" dataCellStyle="Normal"/>
  </tableColumns>
  <tableStyleInfo name="NodeXL Table" showFirstColumn="0" showLastColumn="0" showRowStripes="0" showColumnStripes="0"/>
</table>
</file>

<file path=xl/tables/table3.xml><?xml version="1.0" encoding="utf-8"?>
<table xmlns="http://schemas.openxmlformats.org/spreadsheetml/2006/main" id="4" name="Groups" displayName="Groups" ref="A2:X3" insertRow="1" totalsRowShown="0" headerRowDxfId="118">
  <autoFilter ref="A2:X3"/>
  <tableColumns count="24">
    <tableColumn id="1" name="Group" dataDxfId="117" dataCellStyle="NodeXL Required"/>
    <tableColumn id="2" name="Vertex Color" dataDxfId="116" dataCellStyle="NodeXL Visual Property"/>
    <tableColumn id="3" name="Vertex Shape" dataDxfId="115" dataCellStyle="NodeXL Visual Property"/>
    <tableColumn id="22" name="Visibility" dataDxfId="114" dataCellStyle="NodeXL Visual Property"/>
    <tableColumn id="4" name="Collapsed?" dataCellStyle="NodeXL Visual Property"/>
    <tableColumn id="18" name="Label" dataDxfId="113" dataCellStyle="NodeXL Label"/>
    <tableColumn id="20" name="Collapsed X" dataCellStyle="NodeXL Layout"/>
    <tableColumn id="21" name="Collapsed Y" dataCellStyle="NodeXL Layout"/>
    <tableColumn id="6" name="ID" dataDxfId="112" dataCellStyle="NodeXL Do Not Edit"/>
    <tableColumn id="19" name="Collapsed Properties" dataDxfId="111" dataCellStyle="NodeXL Do Not Edit"/>
    <tableColumn id="5" name="Vertices" dataDxfId="110" dataCellStyle="NodeXL Graph Metric"/>
    <tableColumn id="7" name="Unique Edges" dataDxfId="109" dataCellStyle="NodeXL Graph Metric"/>
    <tableColumn id="8" name="Edges With Duplicates" dataDxfId="108" dataCellStyle="NodeXL Graph Metric"/>
    <tableColumn id="9" name="Total Edges" dataDxfId="107" dataCellStyle="NodeXL Graph Metric"/>
    <tableColumn id="10" name="Self-Loops" dataDxfId="106" dataCellStyle="NodeXL Graph Metric"/>
    <tableColumn id="24" name="Reciprocated Vertex Pair Ratio" dataDxfId="105" dataCellStyle="NodeXL Graph Metric"/>
    <tableColumn id="25" name="Reciprocated Edge Ratio" dataDxfId="104" dataCellStyle="NodeXL Graph Metric"/>
    <tableColumn id="11" name="Connected Components" dataDxfId="103" dataCellStyle="NodeXL Graph Metric"/>
    <tableColumn id="12" name="Single-Vertex Connected Components" dataDxfId="102" dataCellStyle="NodeXL Graph Metric"/>
    <tableColumn id="13" name="Maximum Vertices in a Connected Component" dataDxfId="101" dataCellStyle="NodeXL Graph Metric"/>
    <tableColumn id="14" name="Maximum Edges in a Connected Component" dataDxfId="100" dataCellStyle="NodeXL Graph Metric"/>
    <tableColumn id="15" name="Maximum Geodesic Distance (Diameter)" dataDxfId="99" dataCellStyle="NodeXL Graph Metric"/>
    <tableColumn id="16" name="Average Geodesic Distance" dataDxfId="98" dataCellStyle="NodeXL Graph Metric"/>
    <tableColumn id="17" name="Graph Density" dataDxfId="97" dataCellStyle="NodeXL Graph Metric"/>
  </tableColumns>
  <tableStyleInfo name="NodeXL Table" showFirstColumn="0" showLastColumn="0" showRowStripes="1" showColumnStripes="0"/>
</table>
</file>

<file path=xl/tables/table4.xml><?xml version="1.0" encoding="utf-8"?>
<table xmlns="http://schemas.openxmlformats.org/spreadsheetml/2006/main" id="5" name="GroupVertices" displayName="GroupVertices" ref="A1:C2" totalsRowShown="0" headerRowDxfId="96" dataDxfId="95">
  <autoFilter ref="A1:C2"/>
  <tableColumns count="3">
    <tableColumn id="1" name="Group" dataDxfId="94"/>
    <tableColumn id="2" name="Vertex" dataDxfId="93"/>
    <tableColumn id="3" name="Vertex ID" dataDxfId="92"/>
  </tableColumns>
  <tableStyleInfo name="TableStyleMedium9" showFirstColumn="0" showLastColumn="0" showRowStripes="1" showColumnStripes="0"/>
</table>
</file>

<file path=xl/tables/table5.xml><?xml version="1.0" encoding="utf-8"?>
<table xmlns="http://schemas.openxmlformats.org/spreadsheetml/2006/main" id="6" name="OverallMetrics" displayName="OverallMetrics" ref="A1:B2" insertRow="1" totalsRowShown="0" dataCellStyle="NodeXL Graph Metric">
  <autoFilter ref="A1:B2"/>
  <tableColumns count="2">
    <tableColumn id="1" name="Graph Metric" dataDxfId="91" dataCellStyle="NodeXL Graph Metric"/>
    <tableColumn id="2" name="Value" dataDxfId="90" dataCellStyle="NodeXL Graph Metric"/>
  </tableColumns>
  <tableStyleInfo name="TableStyleMedium9" showFirstColumn="0" showLastColumn="0" showRowStripes="1" showColumnStripes="0"/>
</table>
</file>

<file path=xl/tables/table6.xml><?xml version="1.0" encoding="utf-8"?>
<table xmlns="http://schemas.openxmlformats.org/spreadsheetml/2006/main" id="3" name="HistogramBins" displayName="HistogramBins" ref="D1:U45" totalsRowShown="0">
  <autoFilter ref="D1:U45"/>
  <tableColumns count="18">
    <tableColumn id="1" name="Degree Bin" dataDxfId="89"/>
    <tableColumn id="2" name="Degree Frequency" dataDxfId="88">
      <calculatedColumnFormula>COUNTIF(Vertices[Degree], "&gt;= " &amp; D2) - COUNTIF(Vertices[Degree], "&gt;=" &amp; D3)</calculatedColumnFormula>
    </tableColumn>
    <tableColumn id="3" name="In-Degree Bin" dataDxfId="87"/>
    <tableColumn id="4" name="In-Degree Frequency" dataDxfId="86">
      <calculatedColumnFormula>COUNTIF(Vertices[In-Degree], "&gt;= " &amp; F2) - COUNTIF(Vertices[In-Degree], "&gt;=" &amp; F3)</calculatedColumnFormula>
    </tableColumn>
    <tableColumn id="5" name="Out-Degree Bin" dataDxfId="85"/>
    <tableColumn id="6" name="Out-Degree Frequency" dataDxfId="84">
      <calculatedColumnFormula>COUNTIF(Vertices[Out-Degree], "&gt;= " &amp; H2) - COUNTIF(Vertices[Out-Degree], "&gt;=" &amp; H3)</calculatedColumnFormula>
    </tableColumn>
    <tableColumn id="7" name="Betweenness Centrality Bin" dataDxfId="83"/>
    <tableColumn id="8" name="Betweenness Centrality Frequency" dataDxfId="82">
      <calculatedColumnFormula>COUNTIF(Vertices[Betweenness Centrality], "&gt;= " &amp; J2) - COUNTIF(Vertices[Betweenness Centrality], "&gt;=" &amp; J3)</calculatedColumnFormula>
    </tableColumn>
    <tableColumn id="9" name="Closeness Centrality Bin" dataDxfId="81"/>
    <tableColumn id="10" name="Closeness Centrality Frequency" dataDxfId="80">
      <calculatedColumnFormula>COUNTIF(Vertices[Closeness Centrality], "&gt;= " &amp; L2) - COUNTIF(Vertices[Closeness Centrality], "&gt;=" &amp; L3)</calculatedColumnFormula>
    </tableColumn>
    <tableColumn id="11" name="Eigenvector Centrality Bin" dataDxfId="79"/>
    <tableColumn id="12" name="Eigenvector Centrality Frequency" dataDxfId="78">
      <calculatedColumnFormula>COUNTIF(Vertices[Eigenvector Centrality], "&gt;= " &amp; N2) - COUNTIF(Vertices[Eigenvector Centrality], "&gt;=" &amp; N3)</calculatedColumnFormula>
    </tableColumn>
    <tableColumn id="18" name="PageRank Bin" dataDxfId="77"/>
    <tableColumn id="17" name="PageRank Frequency" dataDxfId="76">
      <calculatedColumnFormula>COUNTIF(Vertices[Eigenvector Centrality], "&gt;= " &amp; P2) - COUNTIF(Vertices[Eigenvector Centrality], "&gt;=" &amp; P3)</calculatedColumnFormula>
    </tableColumn>
    <tableColumn id="13" name="Clustering Coefficient Bin" dataDxfId="75"/>
    <tableColumn id="14" name="Clustering Coefficient Frequency" dataDxfId="74">
      <calculatedColumnFormula>COUNTIF(Vertices[Clustering Coefficient], "&gt;= " &amp; R2) - COUNTIF(Vertices[Clustering Coefficient], "&gt;=" &amp; R3)</calculatedColumnFormula>
    </tableColumn>
    <tableColumn id="15" name="Dynamic Filter Bin" dataDxfId="73"/>
    <tableColumn id="16" name="Dynamic Filter Frequency" dataDxfId="72">
      <calculatedColumnFormula>COUNTIF(Vertices[Clustering Coefficient], "&gt;= " &amp; T2) - COUNTIF(Vertices[Clustering Coefficient], "&gt;=" &amp; T3)</calculatedColumnFormula>
    </tableColumn>
  </tableColumns>
  <tableStyleInfo name="TableStyleMedium9" showFirstColumn="0" showLastColumn="0" showRowStripes="1" showColumnStripes="0"/>
</table>
</file>

<file path=xl/tables/table7.xml><?xml version="1.0" encoding="utf-8"?>
<table xmlns="http://schemas.openxmlformats.org/spreadsheetml/2006/main" id="15" name="HistogramProperties" displayName="HistogramProperties" ref="W1:X4" totalsRowShown="0">
  <autoFilter ref="W1:X4"/>
  <tableColumns count="2">
    <tableColumn id="1" name="Histogram Property"/>
    <tableColumn id="2" name="Value"/>
  </tableColumns>
  <tableStyleInfo name="TableStyleMedium9" showFirstColumn="0" showLastColumn="0" showRowStripes="1" showColumnStripes="0"/>
</table>
</file>

<file path=xl/tables/table8.xml><?xml version="1.0" encoding="utf-8"?>
<table xmlns="http://schemas.openxmlformats.org/spreadsheetml/2006/main" id="9" name="OverallReadabilityMetrics" displayName="OverallReadabilityMetrics" ref="A29:B30" insertRow="1" totalsRowShown="0" dataCellStyle="NodeXL Graph Metric">
  <autoFilter ref="A29:B30"/>
  <tableColumns count="2">
    <tableColumn id="1" name="Readability Metric" dataCellStyle="NodeXL Graph Metric"/>
    <tableColumn id="2" name="Value" dataCellStyle="NodeXL Graph Metric"/>
  </tableColumns>
  <tableStyleInfo name="TableStyleMedium9" showFirstColumn="0" showLastColumn="0" showRowStripes="1" showColumnStripes="0"/>
</table>
</file>

<file path=xl/tables/table9.xml><?xml version="1.0" encoding="utf-8"?>
<table xmlns="http://schemas.openxmlformats.org/spreadsheetml/2006/main" id="7" name="PerWorkbookSettings" displayName="PerWorkbookSettings" ref="J1:K8" totalsRowShown="0" headerRowDxfId="71">
  <autoFilter ref="J1:K8"/>
  <tableColumns count="2">
    <tableColumn id="1" name="Per-Workbook Setting"/>
    <tableColumn id="2" name="Valu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twitter.com/" TargetMode="External"/><Relationship Id="rId21" Type="http://schemas.openxmlformats.org/officeDocument/2006/relationships/hyperlink" Target="https://twitter.com/i/web/status/882807837654740992" TargetMode="External"/><Relationship Id="rId42" Type="http://schemas.openxmlformats.org/officeDocument/2006/relationships/hyperlink" Target="https://twitter.com/i/web/status/882849259569111044" TargetMode="External"/><Relationship Id="rId63" Type="http://schemas.openxmlformats.org/officeDocument/2006/relationships/hyperlink" Target="https://twitter.com/" TargetMode="External"/><Relationship Id="rId84" Type="http://schemas.openxmlformats.org/officeDocument/2006/relationships/hyperlink" Target="https://twitter.com/" TargetMode="External"/><Relationship Id="rId138" Type="http://schemas.openxmlformats.org/officeDocument/2006/relationships/hyperlink" Target="https://twitter.com/" TargetMode="External"/><Relationship Id="rId159" Type="http://schemas.openxmlformats.org/officeDocument/2006/relationships/hyperlink" Target="https://twitter.com/" TargetMode="External"/><Relationship Id="rId170" Type="http://schemas.openxmlformats.org/officeDocument/2006/relationships/hyperlink" Target="https://twitter.com/" TargetMode="External"/><Relationship Id="rId191" Type="http://schemas.openxmlformats.org/officeDocument/2006/relationships/hyperlink" Target="https://twitter.com/" TargetMode="External"/><Relationship Id="rId196" Type="http://schemas.openxmlformats.org/officeDocument/2006/relationships/printerSettings" Target="../printerSettings/printerSettings1.bin"/><Relationship Id="rId16" Type="http://schemas.openxmlformats.org/officeDocument/2006/relationships/hyperlink" Target="https://mobile.twitter.com/vj_devil007/status/881069000712744960" TargetMode="External"/><Relationship Id="rId107" Type="http://schemas.openxmlformats.org/officeDocument/2006/relationships/hyperlink" Target="https://twitter.com/" TargetMode="External"/><Relationship Id="rId11" Type="http://schemas.openxmlformats.org/officeDocument/2006/relationships/hyperlink" Target="https://mobile.twitter.com/vj_devil007/status/881069000712744960" TargetMode="External"/><Relationship Id="rId32" Type="http://schemas.openxmlformats.org/officeDocument/2006/relationships/hyperlink" Target="http://nbt.in/micron/redirect.html?str=uYXo0Z/kcf" TargetMode="External"/><Relationship Id="rId37" Type="http://schemas.openxmlformats.org/officeDocument/2006/relationships/hyperlink" Target="http://nbt.in/micron/redirect.html?str=uYXo0Z/kcf" TargetMode="External"/><Relationship Id="rId53" Type="http://schemas.openxmlformats.org/officeDocument/2006/relationships/hyperlink" Target="http://nbt.in/micron/redirect.html?str=hACnPZ/kcf" TargetMode="External"/><Relationship Id="rId58" Type="http://schemas.openxmlformats.org/officeDocument/2006/relationships/hyperlink" Target="https://twitter.com/" TargetMode="External"/><Relationship Id="rId74" Type="http://schemas.openxmlformats.org/officeDocument/2006/relationships/hyperlink" Target="https://twitter.com/" TargetMode="External"/><Relationship Id="rId79" Type="http://schemas.openxmlformats.org/officeDocument/2006/relationships/hyperlink" Target="https://twitter.com/" TargetMode="External"/><Relationship Id="rId102" Type="http://schemas.openxmlformats.org/officeDocument/2006/relationships/hyperlink" Target="https://twitter.com/" TargetMode="External"/><Relationship Id="rId123" Type="http://schemas.openxmlformats.org/officeDocument/2006/relationships/hyperlink" Target="https://twitter.com/" TargetMode="External"/><Relationship Id="rId128" Type="http://schemas.openxmlformats.org/officeDocument/2006/relationships/hyperlink" Target="https://twitter.com/" TargetMode="External"/><Relationship Id="rId144" Type="http://schemas.openxmlformats.org/officeDocument/2006/relationships/hyperlink" Target="https://twitter.com/" TargetMode="External"/><Relationship Id="rId149" Type="http://schemas.openxmlformats.org/officeDocument/2006/relationships/hyperlink" Target="https://twitter.com/" TargetMode="External"/><Relationship Id="rId5" Type="http://schemas.openxmlformats.org/officeDocument/2006/relationships/hyperlink" Target="http://economictimes.indiatimes.com/small-biz/startups/flipkart-begins-phone-delivery-to-all-up-bihar-cities-post-gst/articleshow/59464341.cms" TargetMode="External"/><Relationship Id="rId90" Type="http://schemas.openxmlformats.org/officeDocument/2006/relationships/hyperlink" Target="https://twitter.com/" TargetMode="External"/><Relationship Id="rId95" Type="http://schemas.openxmlformats.org/officeDocument/2006/relationships/hyperlink" Target="https://twitter.com/" TargetMode="External"/><Relationship Id="rId160" Type="http://schemas.openxmlformats.org/officeDocument/2006/relationships/hyperlink" Target="https://twitter.com/" TargetMode="External"/><Relationship Id="rId165" Type="http://schemas.openxmlformats.org/officeDocument/2006/relationships/hyperlink" Target="https://twitter.com/" TargetMode="External"/><Relationship Id="rId181" Type="http://schemas.openxmlformats.org/officeDocument/2006/relationships/hyperlink" Target="https://twitter.com/" TargetMode="External"/><Relationship Id="rId186" Type="http://schemas.openxmlformats.org/officeDocument/2006/relationships/hyperlink" Target="https://twitter.com/" TargetMode="External"/><Relationship Id="rId22" Type="http://schemas.openxmlformats.org/officeDocument/2006/relationships/hyperlink" Target="https://twitter.com/i/web/status/882807837654740992" TargetMode="External"/><Relationship Id="rId27" Type="http://schemas.openxmlformats.org/officeDocument/2006/relationships/hyperlink" Target="https://twitter.com/News18India/status/882835537282969600" TargetMode="External"/><Relationship Id="rId43" Type="http://schemas.openxmlformats.org/officeDocument/2006/relationships/hyperlink" Target="https://twitter.com/i/web/status/882849259569111044" TargetMode="External"/><Relationship Id="rId48" Type="http://schemas.openxmlformats.org/officeDocument/2006/relationships/hyperlink" Target="http://nbt.in/micron/redirect.html?str=uYXo0Z/kcf" TargetMode="External"/><Relationship Id="rId64" Type="http://schemas.openxmlformats.org/officeDocument/2006/relationships/hyperlink" Target="https://twitter.com/" TargetMode="External"/><Relationship Id="rId69" Type="http://schemas.openxmlformats.org/officeDocument/2006/relationships/hyperlink" Target="https://twitter.com/" TargetMode="External"/><Relationship Id="rId113" Type="http://schemas.openxmlformats.org/officeDocument/2006/relationships/hyperlink" Target="https://twitter.com/" TargetMode="External"/><Relationship Id="rId118" Type="http://schemas.openxmlformats.org/officeDocument/2006/relationships/hyperlink" Target="https://twitter.com/" TargetMode="External"/><Relationship Id="rId134" Type="http://schemas.openxmlformats.org/officeDocument/2006/relationships/hyperlink" Target="https://twitter.com/" TargetMode="External"/><Relationship Id="rId139" Type="http://schemas.openxmlformats.org/officeDocument/2006/relationships/hyperlink" Target="https://twitter.com/" TargetMode="External"/><Relationship Id="rId80" Type="http://schemas.openxmlformats.org/officeDocument/2006/relationships/hyperlink" Target="https://twitter.com/" TargetMode="External"/><Relationship Id="rId85" Type="http://schemas.openxmlformats.org/officeDocument/2006/relationships/hyperlink" Target="https://twitter.com/" TargetMode="External"/><Relationship Id="rId150" Type="http://schemas.openxmlformats.org/officeDocument/2006/relationships/hyperlink" Target="https://twitter.com/" TargetMode="External"/><Relationship Id="rId155" Type="http://schemas.openxmlformats.org/officeDocument/2006/relationships/hyperlink" Target="https://twitter.com/" TargetMode="External"/><Relationship Id="rId171" Type="http://schemas.openxmlformats.org/officeDocument/2006/relationships/hyperlink" Target="https://twitter.com/" TargetMode="External"/><Relationship Id="rId176" Type="http://schemas.openxmlformats.org/officeDocument/2006/relationships/hyperlink" Target="https://twitter.com/" TargetMode="External"/><Relationship Id="rId192" Type="http://schemas.openxmlformats.org/officeDocument/2006/relationships/hyperlink" Target="https://twitter.com/" TargetMode="External"/><Relationship Id="rId197" Type="http://schemas.openxmlformats.org/officeDocument/2006/relationships/vmlDrawing" Target="../drawings/vmlDrawing1.vml"/><Relationship Id="rId12" Type="http://schemas.openxmlformats.org/officeDocument/2006/relationships/hyperlink" Target="http://overdrive.in/news-cars-auto/gst-effect-tata-motors-is-offering-a-price-cut-of-up-to-rs-3300-2-17-lakh-across-its-range-in-india/" TargetMode="External"/><Relationship Id="rId17" Type="http://schemas.openxmlformats.org/officeDocument/2006/relationships/hyperlink" Target="https://www.hrblock.in/goods-and-services-tax.aspx?utm_source=CTW&amp;utm_medium=Twitter&amp;utm_campaign=6July2017" TargetMode="External"/><Relationship Id="rId33" Type="http://schemas.openxmlformats.org/officeDocument/2006/relationships/hyperlink" Target="http://nbt.in/micron/redirect.html?str=uYXo0Z/kcf" TargetMode="External"/><Relationship Id="rId38" Type="http://schemas.openxmlformats.org/officeDocument/2006/relationships/hyperlink" Target="http://nbt.in/micron/redirect.html?str=uYXo0Z/kcf" TargetMode="External"/><Relationship Id="rId59" Type="http://schemas.openxmlformats.org/officeDocument/2006/relationships/hyperlink" Target="https://twitter.com/" TargetMode="External"/><Relationship Id="rId103" Type="http://schemas.openxmlformats.org/officeDocument/2006/relationships/hyperlink" Target="https://twitter.com/" TargetMode="External"/><Relationship Id="rId108" Type="http://schemas.openxmlformats.org/officeDocument/2006/relationships/hyperlink" Target="https://twitter.com/" TargetMode="External"/><Relationship Id="rId124" Type="http://schemas.openxmlformats.org/officeDocument/2006/relationships/hyperlink" Target="https://twitter.com/" TargetMode="External"/><Relationship Id="rId129" Type="http://schemas.openxmlformats.org/officeDocument/2006/relationships/hyperlink" Target="https://twitter.com/" TargetMode="External"/><Relationship Id="rId54" Type="http://schemas.openxmlformats.org/officeDocument/2006/relationships/hyperlink" Target="http://nbt.in/micron/redirect.html?str=uYXo0Z/kcf" TargetMode="External"/><Relationship Id="rId70" Type="http://schemas.openxmlformats.org/officeDocument/2006/relationships/hyperlink" Target="https://twitter.com/" TargetMode="External"/><Relationship Id="rId75" Type="http://schemas.openxmlformats.org/officeDocument/2006/relationships/hyperlink" Target="https://twitter.com/" TargetMode="External"/><Relationship Id="rId91" Type="http://schemas.openxmlformats.org/officeDocument/2006/relationships/hyperlink" Target="https://twitter.com/" TargetMode="External"/><Relationship Id="rId96" Type="http://schemas.openxmlformats.org/officeDocument/2006/relationships/hyperlink" Target="https://twitter.com/" TargetMode="External"/><Relationship Id="rId140" Type="http://schemas.openxmlformats.org/officeDocument/2006/relationships/hyperlink" Target="https://twitter.com/" TargetMode="External"/><Relationship Id="rId145" Type="http://schemas.openxmlformats.org/officeDocument/2006/relationships/hyperlink" Target="https://twitter.com/" TargetMode="External"/><Relationship Id="rId161" Type="http://schemas.openxmlformats.org/officeDocument/2006/relationships/hyperlink" Target="https://twitter.com/" TargetMode="External"/><Relationship Id="rId166" Type="http://schemas.openxmlformats.org/officeDocument/2006/relationships/hyperlink" Target="https://twitter.com/" TargetMode="External"/><Relationship Id="rId182" Type="http://schemas.openxmlformats.org/officeDocument/2006/relationships/hyperlink" Target="https://twitter.com/" TargetMode="External"/><Relationship Id="rId187" Type="http://schemas.openxmlformats.org/officeDocument/2006/relationships/hyperlink" Target="https://twitter.com/" TargetMode="External"/><Relationship Id="rId1" Type="http://schemas.openxmlformats.org/officeDocument/2006/relationships/hyperlink" Target="https://www.hrblock.in/goods-and-services-tax.aspx?utm_source=CTW&amp;utm_medium=Twitter&amp;utm_campaign=27June2017" TargetMode="External"/><Relationship Id="rId6" Type="http://schemas.openxmlformats.org/officeDocument/2006/relationships/hyperlink" Target="http://economictimes.indiatimes.com/small-biz/startups/flipkart-begins-phone-delivery-to-all-up-bihar-cities-post-gst/articleshow/59464341.cms" TargetMode="External"/><Relationship Id="rId23" Type="http://schemas.openxmlformats.org/officeDocument/2006/relationships/hyperlink" Target="https://twitter.com/CBEC_India/status/882537406536208385" TargetMode="External"/><Relationship Id="rId28" Type="http://schemas.openxmlformats.org/officeDocument/2006/relationships/hyperlink" Target="http://realtyplusmag.com/the-impact-of-gst-on-real-estate/?utm_content=buffer61eee&amp;utm_medium=social&amp;utm_source=twitter.com&amp;utm_campaign=buffer" TargetMode="External"/><Relationship Id="rId49" Type="http://schemas.openxmlformats.org/officeDocument/2006/relationships/hyperlink" Target="http://nbt.in/micron/redirect.html?str=uYXo0Z/kcf" TargetMode="External"/><Relationship Id="rId114" Type="http://schemas.openxmlformats.org/officeDocument/2006/relationships/hyperlink" Target="https://twitter.com/" TargetMode="External"/><Relationship Id="rId119" Type="http://schemas.openxmlformats.org/officeDocument/2006/relationships/hyperlink" Target="https://twitter.com/" TargetMode="External"/><Relationship Id="rId44" Type="http://schemas.openxmlformats.org/officeDocument/2006/relationships/hyperlink" Target="https://twitter.com/i/web/status/882849259569111044" TargetMode="External"/><Relationship Id="rId60" Type="http://schemas.openxmlformats.org/officeDocument/2006/relationships/hyperlink" Target="https://twitter.com/" TargetMode="External"/><Relationship Id="rId65" Type="http://schemas.openxmlformats.org/officeDocument/2006/relationships/hyperlink" Target="https://twitter.com/" TargetMode="External"/><Relationship Id="rId81" Type="http://schemas.openxmlformats.org/officeDocument/2006/relationships/hyperlink" Target="https://twitter.com/" TargetMode="External"/><Relationship Id="rId86" Type="http://schemas.openxmlformats.org/officeDocument/2006/relationships/hyperlink" Target="https://twitter.com/" TargetMode="External"/><Relationship Id="rId130" Type="http://schemas.openxmlformats.org/officeDocument/2006/relationships/hyperlink" Target="https://twitter.com/" TargetMode="External"/><Relationship Id="rId135" Type="http://schemas.openxmlformats.org/officeDocument/2006/relationships/hyperlink" Target="https://twitter.com/" TargetMode="External"/><Relationship Id="rId151" Type="http://schemas.openxmlformats.org/officeDocument/2006/relationships/hyperlink" Target="https://twitter.com/" TargetMode="External"/><Relationship Id="rId156" Type="http://schemas.openxmlformats.org/officeDocument/2006/relationships/hyperlink" Target="https://twitter.com/" TargetMode="External"/><Relationship Id="rId177" Type="http://schemas.openxmlformats.org/officeDocument/2006/relationships/hyperlink" Target="https://twitter.com/" TargetMode="External"/><Relationship Id="rId198" Type="http://schemas.openxmlformats.org/officeDocument/2006/relationships/table" Target="../tables/table1.xml"/><Relationship Id="rId172" Type="http://schemas.openxmlformats.org/officeDocument/2006/relationships/hyperlink" Target="https://twitter.com/" TargetMode="External"/><Relationship Id="rId193" Type="http://schemas.openxmlformats.org/officeDocument/2006/relationships/hyperlink" Target="https://twitter.com/" TargetMode="External"/><Relationship Id="rId13" Type="http://schemas.openxmlformats.org/officeDocument/2006/relationships/hyperlink" Target="http://overdrive.in/news-cars-auto/gst-effect-tata-motors-is-offering-a-price-cut-of-up-to-rs-3300-2-17-lakh-across-its-range-in-india/" TargetMode="External"/><Relationship Id="rId18" Type="http://schemas.openxmlformats.org/officeDocument/2006/relationships/hyperlink" Target="http://www.cauverynews.tv/%E0%AE%9F%E0%AF%81%E0%AE%B5%E0%AE%BF%E0%AE%9F%E0%AF%8D%E0%AE%9F%E0%AE%B0%E0%AE%BF%E0%AE%B2%E0%AF%8D-%E0%AE%AA%E0%AF%81%E0%AE%A4%E0%AE%BF%E0%AE%AF-%E0%AE%9A%E0%AE%BE%E0%AE%A4%E0%AE%A9%E0%AF%88%E0%AE%AF%E0%AF%88-%E0%AE%AA%E0%AE%9F%E0%AF%88%E0%AE%A4%E0%AF%8D%E0%AE%A4-%E0%AE%9C%E0%AE%BF%E0%AE%8E%E0%AE%B8%E0%AF%8D%E0%AE%9F%E0%AE%BF" TargetMode="External"/><Relationship Id="rId39" Type="http://schemas.openxmlformats.org/officeDocument/2006/relationships/hyperlink" Target="http://nbt.in/micron/redirect.html?str=uYXo0Z/kcf" TargetMode="External"/><Relationship Id="rId109" Type="http://schemas.openxmlformats.org/officeDocument/2006/relationships/hyperlink" Target="https://twitter.com/" TargetMode="External"/><Relationship Id="rId34" Type="http://schemas.openxmlformats.org/officeDocument/2006/relationships/hyperlink" Target="http://nbt.in/micron/redirect.html?str=hACnPZ/kcf" TargetMode="External"/><Relationship Id="rId50" Type="http://schemas.openxmlformats.org/officeDocument/2006/relationships/hyperlink" Target="http://nbt.in/micron/redirect.html?str=uYXo0Z/kcf" TargetMode="External"/><Relationship Id="rId55" Type="http://schemas.openxmlformats.org/officeDocument/2006/relationships/hyperlink" Target="http://nbt.in/micron/redirect.html?str=hACnPZ/kcf" TargetMode="External"/><Relationship Id="rId76" Type="http://schemas.openxmlformats.org/officeDocument/2006/relationships/hyperlink" Target="https://twitter.com/" TargetMode="External"/><Relationship Id="rId97" Type="http://schemas.openxmlformats.org/officeDocument/2006/relationships/hyperlink" Target="https://twitter.com/" TargetMode="External"/><Relationship Id="rId104" Type="http://schemas.openxmlformats.org/officeDocument/2006/relationships/hyperlink" Target="https://twitter.com/" TargetMode="External"/><Relationship Id="rId120" Type="http://schemas.openxmlformats.org/officeDocument/2006/relationships/hyperlink" Target="https://twitter.com/" TargetMode="External"/><Relationship Id="rId125" Type="http://schemas.openxmlformats.org/officeDocument/2006/relationships/hyperlink" Target="https://twitter.com/" TargetMode="External"/><Relationship Id="rId141" Type="http://schemas.openxmlformats.org/officeDocument/2006/relationships/hyperlink" Target="https://twitter.com/" TargetMode="External"/><Relationship Id="rId146" Type="http://schemas.openxmlformats.org/officeDocument/2006/relationships/hyperlink" Target="https://twitter.com/" TargetMode="External"/><Relationship Id="rId167" Type="http://schemas.openxmlformats.org/officeDocument/2006/relationships/hyperlink" Target="https://twitter.com/" TargetMode="External"/><Relationship Id="rId188" Type="http://schemas.openxmlformats.org/officeDocument/2006/relationships/hyperlink" Target="https://twitter.com/" TargetMode="External"/><Relationship Id="rId7" Type="http://schemas.openxmlformats.org/officeDocument/2006/relationships/hyperlink" Target="https://twitter.com/i/web/status/882775264241086464" TargetMode="External"/><Relationship Id="rId71" Type="http://schemas.openxmlformats.org/officeDocument/2006/relationships/hyperlink" Target="https://twitter.com/" TargetMode="External"/><Relationship Id="rId92" Type="http://schemas.openxmlformats.org/officeDocument/2006/relationships/hyperlink" Target="https://twitter.com/" TargetMode="External"/><Relationship Id="rId162" Type="http://schemas.openxmlformats.org/officeDocument/2006/relationships/hyperlink" Target="https://twitter.com/" TargetMode="External"/><Relationship Id="rId183" Type="http://schemas.openxmlformats.org/officeDocument/2006/relationships/hyperlink" Target="https://twitter.com/" TargetMode="External"/><Relationship Id="rId2" Type="http://schemas.openxmlformats.org/officeDocument/2006/relationships/hyperlink" Target="http://economictimes.indiatimes.com/small-biz/startups/flipkart-begins-phone-delivery-to-all-up-bihar-cities-post-gst/articleshow/59464341.cms" TargetMode="External"/><Relationship Id="rId29" Type="http://schemas.openxmlformats.org/officeDocument/2006/relationships/hyperlink" Target="http://politicalstunts.com/centre-should-reconsider-taxes-on-kollywood-industry-cpi-m/" TargetMode="External"/><Relationship Id="rId24" Type="http://schemas.openxmlformats.org/officeDocument/2006/relationships/hyperlink" Target="http://m.businesstoday.in/story/tata-motors-cuts-passenger-vehicle-prices-by-up-to-rs2.17-lakh/1/255817.html" TargetMode="External"/><Relationship Id="rId40" Type="http://schemas.openxmlformats.org/officeDocument/2006/relationships/hyperlink" Target="http://nbt.in/micron/redirect.html?str=uYXo0Z/kcf" TargetMode="External"/><Relationship Id="rId45" Type="http://schemas.openxmlformats.org/officeDocument/2006/relationships/hyperlink" Target="https://twitter.com/i/web/status/882849259569111044" TargetMode="External"/><Relationship Id="rId66" Type="http://schemas.openxmlformats.org/officeDocument/2006/relationships/hyperlink" Target="https://twitter.com/" TargetMode="External"/><Relationship Id="rId87" Type="http://schemas.openxmlformats.org/officeDocument/2006/relationships/hyperlink" Target="https://twitter.com/" TargetMode="External"/><Relationship Id="rId110" Type="http://schemas.openxmlformats.org/officeDocument/2006/relationships/hyperlink" Target="https://twitter.com/" TargetMode="External"/><Relationship Id="rId115" Type="http://schemas.openxmlformats.org/officeDocument/2006/relationships/hyperlink" Target="https://twitter.com/" TargetMode="External"/><Relationship Id="rId131" Type="http://schemas.openxmlformats.org/officeDocument/2006/relationships/hyperlink" Target="https://twitter.com/" TargetMode="External"/><Relationship Id="rId136" Type="http://schemas.openxmlformats.org/officeDocument/2006/relationships/hyperlink" Target="https://twitter.com/" TargetMode="External"/><Relationship Id="rId157" Type="http://schemas.openxmlformats.org/officeDocument/2006/relationships/hyperlink" Target="https://twitter.com/" TargetMode="External"/><Relationship Id="rId178" Type="http://schemas.openxmlformats.org/officeDocument/2006/relationships/hyperlink" Target="https://twitter.com/" TargetMode="External"/><Relationship Id="rId61" Type="http://schemas.openxmlformats.org/officeDocument/2006/relationships/hyperlink" Target="https://twitter.com/" TargetMode="External"/><Relationship Id="rId82" Type="http://schemas.openxmlformats.org/officeDocument/2006/relationships/hyperlink" Target="https://twitter.com/" TargetMode="External"/><Relationship Id="rId152" Type="http://schemas.openxmlformats.org/officeDocument/2006/relationships/hyperlink" Target="https://twitter.com/" TargetMode="External"/><Relationship Id="rId173" Type="http://schemas.openxmlformats.org/officeDocument/2006/relationships/hyperlink" Target="https://twitter.com/" TargetMode="External"/><Relationship Id="rId194" Type="http://schemas.openxmlformats.org/officeDocument/2006/relationships/hyperlink" Target="https://twitter.com/" TargetMode="External"/><Relationship Id="rId199" Type="http://schemas.openxmlformats.org/officeDocument/2006/relationships/comments" Target="../comments1.xml"/><Relationship Id="rId19" Type="http://schemas.openxmlformats.org/officeDocument/2006/relationships/hyperlink" Target="https://twitter.com/i/web/status/882807837654740992" TargetMode="External"/><Relationship Id="rId14" Type="http://schemas.openxmlformats.org/officeDocument/2006/relationships/hyperlink" Target="http://overdrive.in/news-cars-auto/gst-effect-tata-motors-is-offering-a-price-cut-of-up-to-rs-3300-2-17-lakh-across-its-range-in-india/" TargetMode="External"/><Relationship Id="rId30" Type="http://schemas.openxmlformats.org/officeDocument/2006/relationships/hyperlink" Target="http://nbt.in/micron/redirect.html?str=uYXo0Z/kcf" TargetMode="External"/><Relationship Id="rId35" Type="http://schemas.openxmlformats.org/officeDocument/2006/relationships/hyperlink" Target="http://nbt.in/micron/redirect.html?str=hACnPZ/kcf" TargetMode="External"/><Relationship Id="rId56" Type="http://schemas.openxmlformats.org/officeDocument/2006/relationships/hyperlink" Target="http://nbt.in/micron/redirect.html?str=uYXo0Z/kcf" TargetMode="External"/><Relationship Id="rId77" Type="http://schemas.openxmlformats.org/officeDocument/2006/relationships/hyperlink" Target="https://twitter.com/" TargetMode="External"/><Relationship Id="rId100" Type="http://schemas.openxmlformats.org/officeDocument/2006/relationships/hyperlink" Target="https://twitter.com/" TargetMode="External"/><Relationship Id="rId105" Type="http://schemas.openxmlformats.org/officeDocument/2006/relationships/hyperlink" Target="https://twitter.com/" TargetMode="External"/><Relationship Id="rId126" Type="http://schemas.openxmlformats.org/officeDocument/2006/relationships/hyperlink" Target="https://twitter.com/" TargetMode="External"/><Relationship Id="rId147" Type="http://schemas.openxmlformats.org/officeDocument/2006/relationships/hyperlink" Target="https://twitter.com/" TargetMode="External"/><Relationship Id="rId168" Type="http://schemas.openxmlformats.org/officeDocument/2006/relationships/hyperlink" Target="https://twitter.com/" TargetMode="External"/><Relationship Id="rId8" Type="http://schemas.openxmlformats.org/officeDocument/2006/relationships/hyperlink" Target="https://twitter.com/i/web/status/882775264241086464" TargetMode="External"/><Relationship Id="rId51" Type="http://schemas.openxmlformats.org/officeDocument/2006/relationships/hyperlink" Target="http://nbt.in/micron/redirect.html?str=hACnPZ/kcf" TargetMode="External"/><Relationship Id="rId72" Type="http://schemas.openxmlformats.org/officeDocument/2006/relationships/hyperlink" Target="https://twitter.com/" TargetMode="External"/><Relationship Id="rId93" Type="http://schemas.openxmlformats.org/officeDocument/2006/relationships/hyperlink" Target="https://twitter.com/" TargetMode="External"/><Relationship Id="rId98" Type="http://schemas.openxmlformats.org/officeDocument/2006/relationships/hyperlink" Target="https://twitter.com/" TargetMode="External"/><Relationship Id="rId121" Type="http://schemas.openxmlformats.org/officeDocument/2006/relationships/hyperlink" Target="https://twitter.com/" TargetMode="External"/><Relationship Id="rId142" Type="http://schemas.openxmlformats.org/officeDocument/2006/relationships/hyperlink" Target="https://twitter.com/" TargetMode="External"/><Relationship Id="rId163" Type="http://schemas.openxmlformats.org/officeDocument/2006/relationships/hyperlink" Target="https://twitter.com/" TargetMode="External"/><Relationship Id="rId184" Type="http://schemas.openxmlformats.org/officeDocument/2006/relationships/hyperlink" Target="https://twitter.com/" TargetMode="External"/><Relationship Id="rId189" Type="http://schemas.openxmlformats.org/officeDocument/2006/relationships/hyperlink" Target="https://twitter.com/" TargetMode="External"/><Relationship Id="rId3" Type="http://schemas.openxmlformats.org/officeDocument/2006/relationships/hyperlink" Target="https://twitter.com/i/web/status/882702416835104768" TargetMode="External"/><Relationship Id="rId25" Type="http://schemas.openxmlformats.org/officeDocument/2006/relationships/hyperlink" Target="http://nbt.in/micron/redirect.html?str=tlPPpb/kcf" TargetMode="External"/><Relationship Id="rId46" Type="http://schemas.openxmlformats.org/officeDocument/2006/relationships/hyperlink" Target="https://twitter.com/i/web/status/882849259569111044" TargetMode="External"/><Relationship Id="rId67" Type="http://schemas.openxmlformats.org/officeDocument/2006/relationships/hyperlink" Target="https://twitter.com/" TargetMode="External"/><Relationship Id="rId116" Type="http://schemas.openxmlformats.org/officeDocument/2006/relationships/hyperlink" Target="https://twitter.com/" TargetMode="External"/><Relationship Id="rId137" Type="http://schemas.openxmlformats.org/officeDocument/2006/relationships/hyperlink" Target="https://twitter.com/" TargetMode="External"/><Relationship Id="rId158" Type="http://schemas.openxmlformats.org/officeDocument/2006/relationships/hyperlink" Target="https://twitter.com/" TargetMode="External"/><Relationship Id="rId20" Type="http://schemas.openxmlformats.org/officeDocument/2006/relationships/hyperlink" Target="https://twitter.com/i/web/status/882807837654740992" TargetMode="External"/><Relationship Id="rId41" Type="http://schemas.openxmlformats.org/officeDocument/2006/relationships/hyperlink" Target="http://nbt.in/micron/redirect.html?str=uYXo0Z/kcf" TargetMode="External"/><Relationship Id="rId62" Type="http://schemas.openxmlformats.org/officeDocument/2006/relationships/hyperlink" Target="https://twitter.com/" TargetMode="External"/><Relationship Id="rId83" Type="http://schemas.openxmlformats.org/officeDocument/2006/relationships/hyperlink" Target="https://twitter.com/" TargetMode="External"/><Relationship Id="rId88" Type="http://schemas.openxmlformats.org/officeDocument/2006/relationships/hyperlink" Target="https://twitter.com/" TargetMode="External"/><Relationship Id="rId111" Type="http://schemas.openxmlformats.org/officeDocument/2006/relationships/hyperlink" Target="https://twitter.com/" TargetMode="External"/><Relationship Id="rId132" Type="http://schemas.openxmlformats.org/officeDocument/2006/relationships/hyperlink" Target="https://twitter.com/" TargetMode="External"/><Relationship Id="rId153" Type="http://schemas.openxmlformats.org/officeDocument/2006/relationships/hyperlink" Target="https://twitter.com/" TargetMode="External"/><Relationship Id="rId174" Type="http://schemas.openxmlformats.org/officeDocument/2006/relationships/hyperlink" Target="https://twitter.com/" TargetMode="External"/><Relationship Id="rId179" Type="http://schemas.openxmlformats.org/officeDocument/2006/relationships/hyperlink" Target="https://twitter.com/" TargetMode="External"/><Relationship Id="rId195" Type="http://schemas.openxmlformats.org/officeDocument/2006/relationships/hyperlink" Target="https://twitter.com/" TargetMode="External"/><Relationship Id="rId190" Type="http://schemas.openxmlformats.org/officeDocument/2006/relationships/hyperlink" Target="https://twitter.com/" TargetMode="External"/><Relationship Id="rId15" Type="http://schemas.openxmlformats.org/officeDocument/2006/relationships/hyperlink" Target="http://www.wealthpedia.in/how-to-save-money-after-gst-launch/" TargetMode="External"/><Relationship Id="rId36" Type="http://schemas.openxmlformats.org/officeDocument/2006/relationships/hyperlink" Target="http://nbt.in/micron/redirect.html?str=uYXo0Z/kcf" TargetMode="External"/><Relationship Id="rId57" Type="http://schemas.openxmlformats.org/officeDocument/2006/relationships/hyperlink" Target="http://nbt.in/micron/redirect.html?str=hACnPZ/kcf" TargetMode="External"/><Relationship Id="rId106" Type="http://schemas.openxmlformats.org/officeDocument/2006/relationships/hyperlink" Target="https://twitter.com/" TargetMode="External"/><Relationship Id="rId127" Type="http://schemas.openxmlformats.org/officeDocument/2006/relationships/hyperlink" Target="https://twitter.com/" TargetMode="External"/><Relationship Id="rId10" Type="http://schemas.openxmlformats.org/officeDocument/2006/relationships/hyperlink" Target="https://twitter.com/i/web/status/882775264241086464" TargetMode="External"/><Relationship Id="rId31" Type="http://schemas.openxmlformats.org/officeDocument/2006/relationships/hyperlink" Target="http://nbt.in/micron/redirect.html?str=uYXo0Z/kcf" TargetMode="External"/><Relationship Id="rId52" Type="http://schemas.openxmlformats.org/officeDocument/2006/relationships/hyperlink" Target="http://nbt.in/micron/redirect.html?str=uYXo0Z/kcf" TargetMode="External"/><Relationship Id="rId73" Type="http://schemas.openxmlformats.org/officeDocument/2006/relationships/hyperlink" Target="https://twitter.com/" TargetMode="External"/><Relationship Id="rId78" Type="http://schemas.openxmlformats.org/officeDocument/2006/relationships/hyperlink" Target="https://twitter.com/" TargetMode="External"/><Relationship Id="rId94" Type="http://schemas.openxmlformats.org/officeDocument/2006/relationships/hyperlink" Target="https://twitter.com/" TargetMode="External"/><Relationship Id="rId99" Type="http://schemas.openxmlformats.org/officeDocument/2006/relationships/hyperlink" Target="https://twitter.com/" TargetMode="External"/><Relationship Id="rId101" Type="http://schemas.openxmlformats.org/officeDocument/2006/relationships/hyperlink" Target="https://twitter.com/" TargetMode="External"/><Relationship Id="rId122" Type="http://schemas.openxmlformats.org/officeDocument/2006/relationships/hyperlink" Target="https://twitter.com/" TargetMode="External"/><Relationship Id="rId143" Type="http://schemas.openxmlformats.org/officeDocument/2006/relationships/hyperlink" Target="https://twitter.com/" TargetMode="External"/><Relationship Id="rId148" Type="http://schemas.openxmlformats.org/officeDocument/2006/relationships/hyperlink" Target="https://twitter.com/" TargetMode="External"/><Relationship Id="rId164" Type="http://schemas.openxmlformats.org/officeDocument/2006/relationships/hyperlink" Target="https://twitter.com/" TargetMode="External"/><Relationship Id="rId169" Type="http://schemas.openxmlformats.org/officeDocument/2006/relationships/hyperlink" Target="https://twitter.com/" TargetMode="External"/><Relationship Id="rId185" Type="http://schemas.openxmlformats.org/officeDocument/2006/relationships/hyperlink" Target="https://twitter.com/" TargetMode="External"/><Relationship Id="rId4" Type="http://schemas.openxmlformats.org/officeDocument/2006/relationships/hyperlink" Target="https://www.youtube.com/watch?v=WJph90e70mI&amp;feature=youtu.be" TargetMode="External"/><Relationship Id="rId9" Type="http://schemas.openxmlformats.org/officeDocument/2006/relationships/hyperlink" Target="https://twitter.com/i/web/status/882775264241086464" TargetMode="External"/><Relationship Id="rId180" Type="http://schemas.openxmlformats.org/officeDocument/2006/relationships/hyperlink" Target="https://twitter.com/" TargetMode="External"/><Relationship Id="rId26" Type="http://schemas.openxmlformats.org/officeDocument/2006/relationships/hyperlink" Target="http://nbt.in/micron/redirect.html?str=tlPPpb/kcf" TargetMode="External"/><Relationship Id="rId47" Type="http://schemas.openxmlformats.org/officeDocument/2006/relationships/hyperlink" Target="https://twitter.com/i/web/status/882849259569111044" TargetMode="External"/><Relationship Id="rId68" Type="http://schemas.openxmlformats.org/officeDocument/2006/relationships/hyperlink" Target="https://twitter.com/" TargetMode="External"/><Relationship Id="rId89" Type="http://schemas.openxmlformats.org/officeDocument/2006/relationships/hyperlink" Target="https://twitter.com/" TargetMode="External"/><Relationship Id="rId112" Type="http://schemas.openxmlformats.org/officeDocument/2006/relationships/hyperlink" Target="https://twitter.com/" TargetMode="External"/><Relationship Id="rId133" Type="http://schemas.openxmlformats.org/officeDocument/2006/relationships/hyperlink" Target="https://twitter.com/" TargetMode="External"/><Relationship Id="rId154" Type="http://schemas.openxmlformats.org/officeDocument/2006/relationships/hyperlink" Target="https://twitter.com/" TargetMode="External"/><Relationship Id="rId175" Type="http://schemas.openxmlformats.org/officeDocument/2006/relationships/hyperlink" Target="https://twitter.com/"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pbs.twimg.com/profile_images/879277756193923072/ds5OigYE_normal.jpg" TargetMode="External"/><Relationship Id="rId299" Type="http://schemas.openxmlformats.org/officeDocument/2006/relationships/hyperlink" Target="https://twitter.com/gajwanilalit992" TargetMode="External"/><Relationship Id="rId303" Type="http://schemas.openxmlformats.org/officeDocument/2006/relationships/hyperlink" Target="https://twitter.com/officialvinoth" TargetMode="External"/><Relationship Id="rId21" Type="http://schemas.openxmlformats.org/officeDocument/2006/relationships/hyperlink" Target="https://t.co/IkrHmWcB4t" TargetMode="External"/><Relationship Id="rId42" Type="http://schemas.openxmlformats.org/officeDocument/2006/relationships/hyperlink" Target="https://t.co/tA25DPEY3o" TargetMode="External"/><Relationship Id="rId63" Type="http://schemas.openxmlformats.org/officeDocument/2006/relationships/hyperlink" Target="http://pbs.twimg.com/profile_images/689425713242320897/wdp1yt_q_normal.jpg" TargetMode="External"/><Relationship Id="rId84" Type="http://schemas.openxmlformats.org/officeDocument/2006/relationships/hyperlink" Target="http://pbs.twimg.com/profile_images/881058772826730497/e_jr9_oK_normal.jpg" TargetMode="External"/><Relationship Id="rId138" Type="http://schemas.openxmlformats.org/officeDocument/2006/relationships/hyperlink" Target="http://pbs.twimg.com/profile_images/858975043484872704/SKC11bT8_normal.jpg" TargetMode="External"/><Relationship Id="rId159" Type="http://schemas.openxmlformats.org/officeDocument/2006/relationships/hyperlink" Target="http://pbs.twimg.com/profile_images/784738121216761856/7IUcBiaS_normal.jpg" TargetMode="External"/><Relationship Id="rId170" Type="http://schemas.openxmlformats.org/officeDocument/2006/relationships/hyperlink" Target="http://pbs.twimg.com/profile_images/2925511197/d32f3db60b1b3dc824c5a8befab0f651_normal.jpeg" TargetMode="External"/><Relationship Id="rId191" Type="http://schemas.openxmlformats.org/officeDocument/2006/relationships/hyperlink" Target="https://twitter.com/gardenviewsandy" TargetMode="External"/><Relationship Id="rId205" Type="http://schemas.openxmlformats.org/officeDocument/2006/relationships/hyperlink" Target="https://twitter.com/shainanc" TargetMode="External"/><Relationship Id="rId226" Type="http://schemas.openxmlformats.org/officeDocument/2006/relationships/hyperlink" Target="https://twitter.com/truelyuers" TargetMode="External"/><Relationship Id="rId247" Type="http://schemas.openxmlformats.org/officeDocument/2006/relationships/hyperlink" Target="https://twitter.com/arun_sh2000" TargetMode="External"/><Relationship Id="rId107" Type="http://schemas.openxmlformats.org/officeDocument/2006/relationships/hyperlink" Target="http://pbs.twimg.com/profile_images/738203205092311041/K4WH6nk5_normal.jpg" TargetMode="External"/><Relationship Id="rId268" Type="http://schemas.openxmlformats.org/officeDocument/2006/relationships/hyperlink" Target="https://twitter.com/basant_bhoruka" TargetMode="External"/><Relationship Id="rId289" Type="http://schemas.openxmlformats.org/officeDocument/2006/relationships/hyperlink" Target="https://twitter.com/harmony1960" TargetMode="External"/><Relationship Id="rId11" Type="http://schemas.openxmlformats.org/officeDocument/2006/relationships/hyperlink" Target="http://t.co/i7NW4Bof2G" TargetMode="External"/><Relationship Id="rId32" Type="http://schemas.openxmlformats.org/officeDocument/2006/relationships/hyperlink" Target="https://t.co/rRrY7SsRsx" TargetMode="External"/><Relationship Id="rId53" Type="http://schemas.openxmlformats.org/officeDocument/2006/relationships/hyperlink" Target="http://pbs.twimg.com/profile_images/794997370450804740/OiI9i8qG_normal.jpg" TargetMode="External"/><Relationship Id="rId74" Type="http://schemas.openxmlformats.org/officeDocument/2006/relationships/hyperlink" Target="http://pbs.twimg.com/profile_images/824555289902854144/I_wqCZgI_normal.jpg" TargetMode="External"/><Relationship Id="rId128" Type="http://schemas.openxmlformats.org/officeDocument/2006/relationships/hyperlink" Target="http://pbs.twimg.com/profile_images/793737857122783233/NEPBiO4U_normal.jpg" TargetMode="External"/><Relationship Id="rId149" Type="http://schemas.openxmlformats.org/officeDocument/2006/relationships/hyperlink" Target="http://pbs.twimg.com/profile_images/466538498002935808/xc92ruv2_normal.jpeg" TargetMode="External"/><Relationship Id="rId5" Type="http://schemas.openxmlformats.org/officeDocument/2006/relationships/hyperlink" Target="https://t.co/J9dLIkBeOP" TargetMode="External"/><Relationship Id="rId95" Type="http://schemas.openxmlformats.org/officeDocument/2006/relationships/hyperlink" Target="http://pbs.twimg.com/profile_images/875404076992925700/DHdjy-3-_normal.jpg" TargetMode="External"/><Relationship Id="rId160" Type="http://schemas.openxmlformats.org/officeDocument/2006/relationships/hyperlink" Target="http://pbs.twimg.com/profile_images/819088403232944128/QCMj0N-3_normal.jpg" TargetMode="External"/><Relationship Id="rId181" Type="http://schemas.openxmlformats.org/officeDocument/2006/relationships/hyperlink" Target="https://twitter.com/mirornow" TargetMode="External"/><Relationship Id="rId216" Type="http://schemas.openxmlformats.org/officeDocument/2006/relationships/hyperlink" Target="https://twitter.com/odmag" TargetMode="External"/><Relationship Id="rId237" Type="http://schemas.openxmlformats.org/officeDocument/2006/relationships/hyperlink" Target="https://twitter.com/arunjaitley" TargetMode="External"/><Relationship Id="rId258" Type="http://schemas.openxmlformats.org/officeDocument/2006/relationships/hyperlink" Target="https://twitter.com/newproblem" TargetMode="External"/><Relationship Id="rId279" Type="http://schemas.openxmlformats.org/officeDocument/2006/relationships/hyperlink" Target="https://twitter.com/haji_wahab143" TargetMode="External"/><Relationship Id="rId22" Type="http://schemas.openxmlformats.org/officeDocument/2006/relationships/hyperlink" Target="https://t.co/GofLMe2qo6" TargetMode="External"/><Relationship Id="rId43" Type="http://schemas.openxmlformats.org/officeDocument/2006/relationships/hyperlink" Target="https://t.co/vCbknzRJzw" TargetMode="External"/><Relationship Id="rId64" Type="http://schemas.openxmlformats.org/officeDocument/2006/relationships/hyperlink" Target="http://pbs.twimg.com/profile_images/855872668872003584/L7SHbY2l_normal.jpg" TargetMode="External"/><Relationship Id="rId118" Type="http://schemas.openxmlformats.org/officeDocument/2006/relationships/hyperlink" Target="http://pbs.twimg.com/profile_images/717212082391949313/jGTl2TC__normal.jpg" TargetMode="External"/><Relationship Id="rId139" Type="http://schemas.openxmlformats.org/officeDocument/2006/relationships/hyperlink" Target="http://pbs.twimg.com/profile_images/880670122251366405/zTfly79t_normal.jpg" TargetMode="External"/><Relationship Id="rId290" Type="http://schemas.openxmlformats.org/officeDocument/2006/relationships/hyperlink" Target="https://twitter.com/maulinshah9" TargetMode="External"/><Relationship Id="rId304" Type="http://schemas.openxmlformats.org/officeDocument/2006/relationships/hyperlink" Target="https://twitter.com/teamcait" TargetMode="External"/><Relationship Id="rId85" Type="http://schemas.openxmlformats.org/officeDocument/2006/relationships/hyperlink" Target="http://pbs.twimg.com/profile_images/751791658803560448/dzAjLKtL_normal.jpg" TargetMode="External"/><Relationship Id="rId150" Type="http://schemas.openxmlformats.org/officeDocument/2006/relationships/hyperlink" Target="http://pbs.twimg.com/profile_images/880785290302025732/eLyYVidp_normal.jpg" TargetMode="External"/><Relationship Id="rId171" Type="http://schemas.openxmlformats.org/officeDocument/2006/relationships/hyperlink" Target="http://pbs.twimg.com/profile_images/864197642833637376/Kxhrmn6N_normal.jpg" TargetMode="External"/><Relationship Id="rId192" Type="http://schemas.openxmlformats.org/officeDocument/2006/relationships/hyperlink" Target="https://twitter.com/trendingnowpage" TargetMode="External"/><Relationship Id="rId206" Type="http://schemas.openxmlformats.org/officeDocument/2006/relationships/hyperlink" Target="https://twitter.com/charupragya" TargetMode="External"/><Relationship Id="rId227" Type="http://schemas.openxmlformats.org/officeDocument/2006/relationships/hyperlink" Target="https://twitter.com/rajannautiyal" TargetMode="External"/><Relationship Id="rId248" Type="http://schemas.openxmlformats.org/officeDocument/2006/relationships/hyperlink" Target="https://twitter.com/dkomal_kd" TargetMode="External"/><Relationship Id="rId269" Type="http://schemas.openxmlformats.org/officeDocument/2006/relationships/hyperlink" Target="https://twitter.com/chhaprisala" TargetMode="External"/><Relationship Id="rId12" Type="http://schemas.openxmlformats.org/officeDocument/2006/relationships/hyperlink" Target="http://t.co/rXA6Nn8z84" TargetMode="External"/><Relationship Id="rId33" Type="http://schemas.openxmlformats.org/officeDocument/2006/relationships/hyperlink" Target="http://t.co/8rx4lFTNxZ" TargetMode="External"/><Relationship Id="rId108" Type="http://schemas.openxmlformats.org/officeDocument/2006/relationships/hyperlink" Target="http://pbs.twimg.com/profile_images/870952291490123776/CfN7Y0Qv_normal.jpg" TargetMode="External"/><Relationship Id="rId129" Type="http://schemas.openxmlformats.org/officeDocument/2006/relationships/hyperlink" Target="http://pbs.twimg.com/profile_images/881503755702722560/l1CGr_nU_normal.jpg" TargetMode="External"/><Relationship Id="rId280" Type="http://schemas.openxmlformats.org/officeDocument/2006/relationships/hyperlink" Target="https://twitter.com/cxnagpur_tweet" TargetMode="External"/><Relationship Id="rId54" Type="http://schemas.openxmlformats.org/officeDocument/2006/relationships/hyperlink" Target="http://pbs.twimg.com/profile_images/875638965566439425/fhSFsbv1_normal.jpg" TargetMode="External"/><Relationship Id="rId75" Type="http://schemas.openxmlformats.org/officeDocument/2006/relationships/hyperlink" Target="http://pbs.twimg.com/profile_images/634612378701721600/6pg9jwb6_normal.jpg" TargetMode="External"/><Relationship Id="rId96" Type="http://schemas.openxmlformats.org/officeDocument/2006/relationships/hyperlink" Target="http://pbs.twimg.com/profile_images/702870378771648512/vahvytLk_normal.jpg" TargetMode="External"/><Relationship Id="rId140" Type="http://schemas.openxmlformats.org/officeDocument/2006/relationships/hyperlink" Target="http://pbs.twimg.com/profile_images/695352305378398208/PiD9RNiH_normal.jpg" TargetMode="External"/><Relationship Id="rId161" Type="http://schemas.openxmlformats.org/officeDocument/2006/relationships/hyperlink" Target="http://pbs.twimg.com/profile_images/880356151505727488/x9Fy1Xa2_normal.jpg" TargetMode="External"/><Relationship Id="rId182" Type="http://schemas.openxmlformats.org/officeDocument/2006/relationships/hyperlink" Target="https://twitter.com/hrblockindia" TargetMode="External"/><Relationship Id="rId217" Type="http://schemas.openxmlformats.org/officeDocument/2006/relationships/hyperlink" Target="https://twitter.com/rakesh8bharti" TargetMode="External"/><Relationship Id="rId6" Type="http://schemas.openxmlformats.org/officeDocument/2006/relationships/hyperlink" Target="https://t.co/4NJrryYPYv" TargetMode="External"/><Relationship Id="rId238" Type="http://schemas.openxmlformats.org/officeDocument/2006/relationships/hyperlink" Target="https://twitter.com/wealthpedia_in" TargetMode="External"/><Relationship Id="rId259" Type="http://schemas.openxmlformats.org/officeDocument/2006/relationships/hyperlink" Target="https://twitter.com/relay_rts" TargetMode="External"/><Relationship Id="rId23" Type="http://schemas.openxmlformats.org/officeDocument/2006/relationships/hyperlink" Target="https://t.co/gZCMJZzFql" TargetMode="External"/><Relationship Id="rId119" Type="http://schemas.openxmlformats.org/officeDocument/2006/relationships/hyperlink" Target="http://pbs.twimg.com/profile_images/777469950675947520/qqKOx7Gq_normal.jpg" TargetMode="External"/><Relationship Id="rId270" Type="http://schemas.openxmlformats.org/officeDocument/2006/relationships/hyperlink" Target="https://twitter.com/namo_satya" TargetMode="External"/><Relationship Id="rId291" Type="http://schemas.openxmlformats.org/officeDocument/2006/relationships/hyperlink" Target="https://twitter.com/ingeniousmanish" TargetMode="External"/><Relationship Id="rId305" Type="http://schemas.openxmlformats.org/officeDocument/2006/relationships/hyperlink" Target="https://twitter.com/finminindia" TargetMode="External"/><Relationship Id="rId44" Type="http://schemas.openxmlformats.org/officeDocument/2006/relationships/hyperlink" Target="https://t.co/lxkaF4ZSDB" TargetMode="External"/><Relationship Id="rId65" Type="http://schemas.openxmlformats.org/officeDocument/2006/relationships/hyperlink" Target="http://pbs.twimg.com/profile_images/679620811649490944/kn3AIQI9_normal.jpg" TargetMode="External"/><Relationship Id="rId86" Type="http://schemas.openxmlformats.org/officeDocument/2006/relationships/hyperlink" Target="http://abs.twimg.com/sticky/default_profile_images/default_profile_normal.png" TargetMode="External"/><Relationship Id="rId130" Type="http://schemas.openxmlformats.org/officeDocument/2006/relationships/hyperlink" Target="http://pbs.twimg.com/profile_images/564701311476580354/wlE7HKJJ_normal.jpeg" TargetMode="External"/><Relationship Id="rId151" Type="http://schemas.openxmlformats.org/officeDocument/2006/relationships/hyperlink" Target="http://pbs.twimg.com/profile_images/542929874457853952/W78nJPws_normal.jpeg" TargetMode="External"/><Relationship Id="rId172" Type="http://schemas.openxmlformats.org/officeDocument/2006/relationships/hyperlink" Target="http://pbs.twimg.com/profile_images/844118025326362626/Ny-zw6ec_normal.jpg" TargetMode="External"/><Relationship Id="rId193" Type="http://schemas.openxmlformats.org/officeDocument/2006/relationships/hyperlink" Target="https://twitter.com/nazar_battu" TargetMode="External"/><Relationship Id="rId207" Type="http://schemas.openxmlformats.org/officeDocument/2006/relationships/hyperlink" Target="https://twitter.com/dev_fadnavis" TargetMode="External"/><Relationship Id="rId228" Type="http://schemas.openxmlformats.org/officeDocument/2006/relationships/hyperlink" Target="https://twitter.com/vijayjha14" TargetMode="External"/><Relationship Id="rId249" Type="http://schemas.openxmlformats.org/officeDocument/2006/relationships/hyperlink" Target="https://twitter.com/rak_esh_raz" TargetMode="External"/><Relationship Id="rId13" Type="http://schemas.openxmlformats.org/officeDocument/2006/relationships/hyperlink" Target="http://t.co/u1yYlCPdCF" TargetMode="External"/><Relationship Id="rId109" Type="http://schemas.openxmlformats.org/officeDocument/2006/relationships/hyperlink" Target="http://pbs.twimg.com/profile_images/378800000828197225/f1d53aeab8f0534c7d73b0fbd5651130_normal.png" TargetMode="External"/><Relationship Id="rId260" Type="http://schemas.openxmlformats.org/officeDocument/2006/relationships/hyperlink" Target="https://twitter.com/calzhyrts" TargetMode="External"/><Relationship Id="rId281" Type="http://schemas.openxmlformats.org/officeDocument/2006/relationships/hyperlink" Target="https://twitter.com/krshubhambhagat" TargetMode="External"/><Relationship Id="rId34" Type="http://schemas.openxmlformats.org/officeDocument/2006/relationships/hyperlink" Target="https://t.co/sjZCQllodU" TargetMode="External"/><Relationship Id="rId55" Type="http://schemas.openxmlformats.org/officeDocument/2006/relationships/hyperlink" Target="http://pbs.twimg.com/profile_images/882210995288104961/RwzhYx0M_normal.jpg" TargetMode="External"/><Relationship Id="rId76" Type="http://schemas.openxmlformats.org/officeDocument/2006/relationships/hyperlink" Target="http://pbs.twimg.com/profile_images/882798567555026944/cVjUbVV8_normal.jpg" TargetMode="External"/><Relationship Id="rId97" Type="http://schemas.openxmlformats.org/officeDocument/2006/relationships/hyperlink" Target="http://pbs.twimg.com/profile_images/829228492977995776/y-kzgkwW_normal.jpg" TargetMode="External"/><Relationship Id="rId120" Type="http://schemas.openxmlformats.org/officeDocument/2006/relationships/hyperlink" Target="http://pbs.twimg.com/profile_images/867049078328352768/76DVWbnP_normal.jpg" TargetMode="External"/><Relationship Id="rId141" Type="http://schemas.openxmlformats.org/officeDocument/2006/relationships/hyperlink" Target="http://pbs.twimg.com/profile_images/821241308471824385/O4jTx6ne_normal.jpg" TargetMode="External"/><Relationship Id="rId7" Type="http://schemas.openxmlformats.org/officeDocument/2006/relationships/hyperlink" Target="http://t.co/Z6xeS1aokd" TargetMode="External"/><Relationship Id="rId162" Type="http://schemas.openxmlformats.org/officeDocument/2006/relationships/hyperlink" Target="http://pbs.twimg.com/profile_images/869730724697358336/SznPd5yY_normal.jpg" TargetMode="External"/><Relationship Id="rId183" Type="http://schemas.openxmlformats.org/officeDocument/2006/relationships/hyperlink" Target="https://twitter.com/gudiya_thedoll_" TargetMode="External"/><Relationship Id="rId218" Type="http://schemas.openxmlformats.org/officeDocument/2006/relationships/hyperlink" Target="https://twitter.com/ogl_baba" TargetMode="External"/><Relationship Id="rId239" Type="http://schemas.openxmlformats.org/officeDocument/2006/relationships/hyperlink" Target="https://twitter.com/swatiullas" TargetMode="External"/><Relationship Id="rId250" Type="http://schemas.openxmlformats.org/officeDocument/2006/relationships/hyperlink" Target="https://twitter.com/jagaaiadmk" TargetMode="External"/><Relationship Id="rId271" Type="http://schemas.openxmlformats.org/officeDocument/2006/relationships/hyperlink" Target="https://twitter.com/narende79983176" TargetMode="External"/><Relationship Id="rId292" Type="http://schemas.openxmlformats.org/officeDocument/2006/relationships/hyperlink" Target="https://twitter.com/vikasku14365475" TargetMode="External"/><Relationship Id="rId306" Type="http://schemas.openxmlformats.org/officeDocument/2006/relationships/hyperlink" Target="https://twitter.com/check_karo_yaar" TargetMode="External"/><Relationship Id="rId24" Type="http://schemas.openxmlformats.org/officeDocument/2006/relationships/hyperlink" Target="https://t.co/jEHtwwh7UE" TargetMode="External"/><Relationship Id="rId40" Type="http://schemas.openxmlformats.org/officeDocument/2006/relationships/hyperlink" Target="http://t.co/EMkLUoh3tp" TargetMode="External"/><Relationship Id="rId45" Type="http://schemas.openxmlformats.org/officeDocument/2006/relationships/hyperlink" Target="https://t.co/V9dZ9GYT0z" TargetMode="External"/><Relationship Id="rId66" Type="http://schemas.openxmlformats.org/officeDocument/2006/relationships/hyperlink" Target="http://pbs.twimg.com/profile_images/722260288557330432/EefKcg24_normal.jpg" TargetMode="External"/><Relationship Id="rId87" Type="http://schemas.openxmlformats.org/officeDocument/2006/relationships/hyperlink" Target="http://pbs.twimg.com/profile_images/844057943515451393/qK4h59fQ_normal.jpg" TargetMode="External"/><Relationship Id="rId110" Type="http://schemas.openxmlformats.org/officeDocument/2006/relationships/hyperlink" Target="http://pbs.twimg.com/profile_images/863785150127013888/x5VRj58t_normal.jpg" TargetMode="External"/><Relationship Id="rId115" Type="http://schemas.openxmlformats.org/officeDocument/2006/relationships/hyperlink" Target="http://pbs.twimg.com/profile_images/877565153767636992/JhbFewOk_normal.jpg" TargetMode="External"/><Relationship Id="rId131" Type="http://schemas.openxmlformats.org/officeDocument/2006/relationships/hyperlink" Target="http://pbs.twimg.com/profile_images/871906017159688192/b1lrIz1K_normal.jpg" TargetMode="External"/><Relationship Id="rId136" Type="http://schemas.openxmlformats.org/officeDocument/2006/relationships/hyperlink" Target="http://pbs.twimg.com/profile_images/718314653181427716/9gKTzW1d_normal.jpg" TargetMode="External"/><Relationship Id="rId157" Type="http://schemas.openxmlformats.org/officeDocument/2006/relationships/hyperlink" Target="http://pbs.twimg.com/profile_images/879726710278803456/QHUpPdnC_normal.jpg" TargetMode="External"/><Relationship Id="rId178" Type="http://schemas.openxmlformats.org/officeDocument/2006/relationships/hyperlink" Target="http://pbs.twimg.com/profile_images/686903923022508033/hg_4yUMP_normal.jpg" TargetMode="External"/><Relationship Id="rId301" Type="http://schemas.openxmlformats.org/officeDocument/2006/relationships/hyperlink" Target="https://twitter.com/shashihegdevk" TargetMode="External"/><Relationship Id="rId61" Type="http://schemas.openxmlformats.org/officeDocument/2006/relationships/hyperlink" Target="http://pbs.twimg.com/profile_images/801084368760537088/Dvi_XKj7_normal.jpg" TargetMode="External"/><Relationship Id="rId82" Type="http://schemas.openxmlformats.org/officeDocument/2006/relationships/hyperlink" Target="http://pbs.twimg.com/profile_images/718970582596001792/jaY4xrH4_normal.jpg" TargetMode="External"/><Relationship Id="rId152" Type="http://schemas.openxmlformats.org/officeDocument/2006/relationships/hyperlink" Target="http://pbs.twimg.com/profile_images/881559470798589952/bPvOufZj_normal.jpg" TargetMode="External"/><Relationship Id="rId173" Type="http://schemas.openxmlformats.org/officeDocument/2006/relationships/hyperlink" Target="http://pbs.twimg.com/profile_images/845917851869310977/f0CstVRs_normal.jpg" TargetMode="External"/><Relationship Id="rId194" Type="http://schemas.openxmlformats.org/officeDocument/2006/relationships/hyperlink" Target="https://twitter.com/patrick_in198" TargetMode="External"/><Relationship Id="rId199" Type="http://schemas.openxmlformats.org/officeDocument/2006/relationships/hyperlink" Target="https://twitter.com/priyankaghatak" TargetMode="External"/><Relationship Id="rId203" Type="http://schemas.openxmlformats.org/officeDocument/2006/relationships/hyperlink" Target="https://twitter.com/cbec_india" TargetMode="External"/><Relationship Id="rId208" Type="http://schemas.openxmlformats.org/officeDocument/2006/relationships/hyperlink" Target="https://twitter.com/narendramodi" TargetMode="External"/><Relationship Id="rId229" Type="http://schemas.openxmlformats.org/officeDocument/2006/relationships/hyperlink" Target="https://twitter.com/digvijaya_28" TargetMode="External"/><Relationship Id="rId19" Type="http://schemas.openxmlformats.org/officeDocument/2006/relationships/hyperlink" Target="https://t.co/8rj8ASDaLP" TargetMode="External"/><Relationship Id="rId224" Type="http://schemas.openxmlformats.org/officeDocument/2006/relationships/hyperlink" Target="https://twitter.com/nungaivsraj" TargetMode="External"/><Relationship Id="rId240" Type="http://schemas.openxmlformats.org/officeDocument/2006/relationships/hyperlink" Target="https://twitter.com/bbaghel" TargetMode="External"/><Relationship Id="rId245" Type="http://schemas.openxmlformats.org/officeDocument/2006/relationships/hyperlink" Target="https://twitter.com/pushp_1504" TargetMode="External"/><Relationship Id="rId261" Type="http://schemas.openxmlformats.org/officeDocument/2006/relationships/hyperlink" Target="https://twitter.com/blexrts" TargetMode="External"/><Relationship Id="rId266" Type="http://schemas.openxmlformats.org/officeDocument/2006/relationships/hyperlink" Target="https://twitter.com/kancha_bhau" TargetMode="External"/><Relationship Id="rId287" Type="http://schemas.openxmlformats.org/officeDocument/2006/relationships/hyperlink" Target="https://twitter.com/linkpropind" TargetMode="External"/><Relationship Id="rId14" Type="http://schemas.openxmlformats.org/officeDocument/2006/relationships/hyperlink" Target="https://t.co/FxoxDwjtbj" TargetMode="External"/><Relationship Id="rId30" Type="http://schemas.openxmlformats.org/officeDocument/2006/relationships/hyperlink" Target="https://t.co/2lP9fZNv6I" TargetMode="External"/><Relationship Id="rId35" Type="http://schemas.openxmlformats.org/officeDocument/2006/relationships/hyperlink" Target="https://t.co/OLAPcgK9YU" TargetMode="External"/><Relationship Id="rId56" Type="http://schemas.openxmlformats.org/officeDocument/2006/relationships/hyperlink" Target="http://pbs.twimg.com/profile_images/879737762076803072/44wVwFR0_normal.jpg" TargetMode="External"/><Relationship Id="rId77" Type="http://schemas.openxmlformats.org/officeDocument/2006/relationships/hyperlink" Target="http://pbs.twimg.com/profile_images/797085281522515968/uuGA5oRt_normal.jpg" TargetMode="External"/><Relationship Id="rId100" Type="http://schemas.openxmlformats.org/officeDocument/2006/relationships/hyperlink" Target="http://pbs.twimg.com/profile_images/869128709030244352/P8qYFRnK_normal.jpg" TargetMode="External"/><Relationship Id="rId105" Type="http://schemas.openxmlformats.org/officeDocument/2006/relationships/hyperlink" Target="http://pbs.twimg.com/profile_images/835417346839724032/P0HP5xkt_normal.jpg" TargetMode="External"/><Relationship Id="rId126" Type="http://schemas.openxmlformats.org/officeDocument/2006/relationships/hyperlink" Target="http://pbs.twimg.com/profile_images/825244688592408577/oyaC18ow_normal.jpg" TargetMode="External"/><Relationship Id="rId147" Type="http://schemas.openxmlformats.org/officeDocument/2006/relationships/hyperlink" Target="http://pbs.twimg.com/profile_images/882820894242082818/3VO1Eg5__normal.jpg" TargetMode="External"/><Relationship Id="rId168" Type="http://schemas.openxmlformats.org/officeDocument/2006/relationships/hyperlink" Target="http://pbs.twimg.com/profile_images/818444800403918848/t3NbLIfe_normal.jpg" TargetMode="External"/><Relationship Id="rId282" Type="http://schemas.openxmlformats.org/officeDocument/2006/relationships/hyperlink" Target="https://twitter.com/navbharattimes" TargetMode="External"/><Relationship Id="rId312" Type="http://schemas.openxmlformats.org/officeDocument/2006/relationships/comments" Target="../comments2.xml"/><Relationship Id="rId8" Type="http://schemas.openxmlformats.org/officeDocument/2006/relationships/hyperlink" Target="https://t.co/enuotRT76C" TargetMode="External"/><Relationship Id="rId51" Type="http://schemas.openxmlformats.org/officeDocument/2006/relationships/hyperlink" Target="http://t.co/95798reA8D" TargetMode="External"/><Relationship Id="rId72" Type="http://schemas.openxmlformats.org/officeDocument/2006/relationships/hyperlink" Target="http://abs.twimg.com/sticky/default_profile_images/default_profile_normal.png" TargetMode="External"/><Relationship Id="rId93" Type="http://schemas.openxmlformats.org/officeDocument/2006/relationships/hyperlink" Target="http://pbs.twimg.com/profile_images/868773647942594561/fpVjHAcN_normal.jpg" TargetMode="External"/><Relationship Id="rId98" Type="http://schemas.openxmlformats.org/officeDocument/2006/relationships/hyperlink" Target="http://pbs.twimg.com/profile_images/624705096/meditation5_normal.jpg" TargetMode="External"/><Relationship Id="rId121" Type="http://schemas.openxmlformats.org/officeDocument/2006/relationships/hyperlink" Target="http://pbs.twimg.com/profile_images/866497123096907776/JWW5Vtrw_normal.jpg" TargetMode="External"/><Relationship Id="rId142" Type="http://schemas.openxmlformats.org/officeDocument/2006/relationships/hyperlink" Target="http://pbs.twimg.com/profile_images/877814882984493056/_5gHHP_s_normal.jpg" TargetMode="External"/><Relationship Id="rId163" Type="http://schemas.openxmlformats.org/officeDocument/2006/relationships/hyperlink" Target="http://pbs.twimg.com/profile_images/1776002255/images_normal.jpg" TargetMode="External"/><Relationship Id="rId184" Type="http://schemas.openxmlformats.org/officeDocument/2006/relationships/hyperlink" Target="https://twitter.com/bigdreamineyes" TargetMode="External"/><Relationship Id="rId189" Type="http://schemas.openxmlformats.org/officeDocument/2006/relationships/hyperlink" Target="https://twitter.com/boardfyto" TargetMode="External"/><Relationship Id="rId219" Type="http://schemas.openxmlformats.org/officeDocument/2006/relationships/hyperlink" Target="https://twitter.com/arjunpradhanirs" TargetMode="External"/><Relationship Id="rId3" Type="http://schemas.openxmlformats.org/officeDocument/2006/relationships/hyperlink" Target="https://t.co/i7RWQ0ySfW" TargetMode="External"/><Relationship Id="rId214" Type="http://schemas.openxmlformats.org/officeDocument/2006/relationships/hyperlink" Target="https://twitter.com/tata_hexa" TargetMode="External"/><Relationship Id="rId230" Type="http://schemas.openxmlformats.org/officeDocument/2006/relationships/hyperlink" Target="https://twitter.com/nikeshsinha4u" TargetMode="External"/><Relationship Id="rId235" Type="http://schemas.openxmlformats.org/officeDocument/2006/relationships/hyperlink" Target="https://twitter.com/prabhjotsingh67" TargetMode="External"/><Relationship Id="rId251" Type="http://schemas.openxmlformats.org/officeDocument/2006/relationships/hyperlink" Target="https://twitter.com/bulletpandiofcl" TargetMode="External"/><Relationship Id="rId256" Type="http://schemas.openxmlformats.org/officeDocument/2006/relationships/hyperlink" Target="https://twitter.com/kiranchourad" TargetMode="External"/><Relationship Id="rId277" Type="http://schemas.openxmlformats.org/officeDocument/2006/relationships/hyperlink" Target="https://twitter.com/tallysolutions" TargetMode="External"/><Relationship Id="rId298" Type="http://schemas.openxmlformats.org/officeDocument/2006/relationships/hyperlink" Target="https://twitter.com/adhia03" TargetMode="External"/><Relationship Id="rId25" Type="http://schemas.openxmlformats.org/officeDocument/2006/relationships/hyperlink" Target="https://t.co/LfxBKIyVTG" TargetMode="External"/><Relationship Id="rId46" Type="http://schemas.openxmlformats.org/officeDocument/2006/relationships/hyperlink" Target="https://t.co/xeKGXxZLZe" TargetMode="External"/><Relationship Id="rId67" Type="http://schemas.openxmlformats.org/officeDocument/2006/relationships/hyperlink" Target="http://pbs.twimg.com/profile_images/874294804187893760/kgH2X69Q_normal.jpg" TargetMode="External"/><Relationship Id="rId116" Type="http://schemas.openxmlformats.org/officeDocument/2006/relationships/hyperlink" Target="http://pbs.twimg.com/profile_images/816551533361893376/ZzncRWBE_normal.jpg" TargetMode="External"/><Relationship Id="rId137" Type="http://schemas.openxmlformats.org/officeDocument/2006/relationships/hyperlink" Target="http://pbs.twimg.com/profile_images/823943592380989440/4W2hl1NX_normal.jpg" TargetMode="External"/><Relationship Id="rId158" Type="http://schemas.openxmlformats.org/officeDocument/2006/relationships/hyperlink" Target="http://pbs.twimg.com/profile_images/776095826691104769/rcwGqHPI_normal.jpg" TargetMode="External"/><Relationship Id="rId272" Type="http://schemas.openxmlformats.org/officeDocument/2006/relationships/hyperlink" Target="https://twitter.com/murali_pulapa" TargetMode="External"/><Relationship Id="rId293" Type="http://schemas.openxmlformats.org/officeDocument/2006/relationships/hyperlink" Target="https://twitter.com/jugvirsingha" TargetMode="External"/><Relationship Id="rId302" Type="http://schemas.openxmlformats.org/officeDocument/2006/relationships/hyperlink" Target="https://twitter.com/deepish99" TargetMode="External"/><Relationship Id="rId307" Type="http://schemas.openxmlformats.org/officeDocument/2006/relationships/hyperlink" Target="https://twitter.com/biharimarathi" TargetMode="External"/><Relationship Id="rId20" Type="http://schemas.openxmlformats.org/officeDocument/2006/relationships/hyperlink" Target="https://t.co/0Wr7PT4cmO" TargetMode="External"/><Relationship Id="rId41" Type="http://schemas.openxmlformats.org/officeDocument/2006/relationships/hyperlink" Target="http://t.co/2zYtvuzbg4" TargetMode="External"/><Relationship Id="rId62" Type="http://schemas.openxmlformats.org/officeDocument/2006/relationships/hyperlink" Target="http://pbs.twimg.com/profile_images/62210448/shinil_normal.jpg" TargetMode="External"/><Relationship Id="rId83" Type="http://schemas.openxmlformats.org/officeDocument/2006/relationships/hyperlink" Target="http://pbs.twimg.com/profile_images/845355180212338689/fimNMjkh_normal.jpg" TargetMode="External"/><Relationship Id="rId88" Type="http://schemas.openxmlformats.org/officeDocument/2006/relationships/hyperlink" Target="http://pbs.twimg.com/profile_images/880360498947948544/OTtJtLv3_normal.jpg" TargetMode="External"/><Relationship Id="rId111" Type="http://schemas.openxmlformats.org/officeDocument/2006/relationships/hyperlink" Target="http://abs.twimg.com/sticky/default_profile_images/default_profile_normal.png" TargetMode="External"/><Relationship Id="rId132" Type="http://schemas.openxmlformats.org/officeDocument/2006/relationships/hyperlink" Target="http://pbs.twimg.com/profile_images/798270418272579585/k-k7qBuq_normal.jpg" TargetMode="External"/><Relationship Id="rId153" Type="http://schemas.openxmlformats.org/officeDocument/2006/relationships/hyperlink" Target="http://pbs.twimg.com/profile_images/860767434428395520/LllVvRjn_normal.jpg" TargetMode="External"/><Relationship Id="rId174" Type="http://schemas.openxmlformats.org/officeDocument/2006/relationships/hyperlink" Target="http://pbs.twimg.com/profile_images/869932746151313408/lwm2QO9h_normal.jpg" TargetMode="External"/><Relationship Id="rId179" Type="http://schemas.openxmlformats.org/officeDocument/2006/relationships/hyperlink" Target="http://pbs.twimg.com/profile_images/851518925615640576/3dLp-Hil_normal.jpg" TargetMode="External"/><Relationship Id="rId195" Type="http://schemas.openxmlformats.org/officeDocument/2006/relationships/hyperlink" Target="https://twitter.com/88kanhaiyalal" TargetMode="External"/><Relationship Id="rId209" Type="http://schemas.openxmlformats.org/officeDocument/2006/relationships/hyperlink" Target="https://twitter.com/mistrymck" TargetMode="External"/><Relationship Id="rId190" Type="http://schemas.openxmlformats.org/officeDocument/2006/relationships/hyperlink" Target="https://twitter.com/shinils" TargetMode="External"/><Relationship Id="rId204" Type="http://schemas.openxmlformats.org/officeDocument/2006/relationships/hyperlink" Target="https://twitter.com/bharatkavikas" TargetMode="External"/><Relationship Id="rId220" Type="http://schemas.openxmlformats.org/officeDocument/2006/relationships/hyperlink" Target="https://twitter.com/tejassh19" TargetMode="External"/><Relationship Id="rId225" Type="http://schemas.openxmlformats.org/officeDocument/2006/relationships/hyperlink" Target="https://twitter.com/janbazhagan" TargetMode="External"/><Relationship Id="rId241" Type="http://schemas.openxmlformats.org/officeDocument/2006/relationships/hyperlink" Target="https://twitter.com/its_anagha" TargetMode="External"/><Relationship Id="rId246" Type="http://schemas.openxmlformats.org/officeDocument/2006/relationships/hyperlink" Target="https://twitter.com/ccujaipur_tweet" TargetMode="External"/><Relationship Id="rId267" Type="http://schemas.openxmlformats.org/officeDocument/2006/relationships/hyperlink" Target="https://twitter.com/shaan001" TargetMode="External"/><Relationship Id="rId288" Type="http://schemas.openxmlformats.org/officeDocument/2006/relationships/hyperlink" Target="https://twitter.com/politicalstuntz" TargetMode="External"/><Relationship Id="rId15" Type="http://schemas.openxmlformats.org/officeDocument/2006/relationships/hyperlink" Target="https://t.co/enuotRT76C" TargetMode="External"/><Relationship Id="rId36" Type="http://schemas.openxmlformats.org/officeDocument/2006/relationships/hyperlink" Target="https://t.co/oWY7N8V6Lk" TargetMode="External"/><Relationship Id="rId57" Type="http://schemas.openxmlformats.org/officeDocument/2006/relationships/hyperlink" Target="http://pbs.twimg.com/profile_images/881211827169902593/i4HXKOs__normal.jpg" TargetMode="External"/><Relationship Id="rId106" Type="http://schemas.openxmlformats.org/officeDocument/2006/relationships/hyperlink" Target="http://pbs.twimg.com/profile_images/844990025200783362/1ASX9cf8_normal.jpg" TargetMode="External"/><Relationship Id="rId127" Type="http://schemas.openxmlformats.org/officeDocument/2006/relationships/hyperlink" Target="http://pbs.twimg.com/profile_images/871945472751030272/7ozzJMQ5_normal.jpg" TargetMode="External"/><Relationship Id="rId262" Type="http://schemas.openxmlformats.org/officeDocument/2006/relationships/hyperlink" Target="https://twitter.com/hyperrt" TargetMode="External"/><Relationship Id="rId283" Type="http://schemas.openxmlformats.org/officeDocument/2006/relationships/hyperlink" Target="https://twitter.com/ethindi" TargetMode="External"/><Relationship Id="rId10" Type="http://schemas.openxmlformats.org/officeDocument/2006/relationships/hyperlink" Target="https://t.co/lp0xQtxPzJ" TargetMode="External"/><Relationship Id="rId31" Type="http://schemas.openxmlformats.org/officeDocument/2006/relationships/hyperlink" Target="https://t.co/FnmcsubuwO" TargetMode="External"/><Relationship Id="rId52" Type="http://schemas.openxmlformats.org/officeDocument/2006/relationships/hyperlink" Target="http://t.co/hIyfq6WZ0k" TargetMode="External"/><Relationship Id="rId73" Type="http://schemas.openxmlformats.org/officeDocument/2006/relationships/hyperlink" Target="http://pbs.twimg.com/profile_images/881917535636955136/thMgCwKv_normal.jpg" TargetMode="External"/><Relationship Id="rId78" Type="http://schemas.openxmlformats.org/officeDocument/2006/relationships/hyperlink" Target="http://pbs.twimg.com/profile_images/867310871822946304/tpvw1RQm_normal.jpg" TargetMode="External"/><Relationship Id="rId94" Type="http://schemas.openxmlformats.org/officeDocument/2006/relationships/hyperlink" Target="http://pbs.twimg.com/profile_images/502792176367980544/1MR3aIkT_normal.jpeg" TargetMode="External"/><Relationship Id="rId99" Type="http://schemas.openxmlformats.org/officeDocument/2006/relationships/hyperlink" Target="http://pbs.twimg.com/profile_images/778074278969344000/lZZQX5ye_normal.jpg" TargetMode="External"/><Relationship Id="rId101" Type="http://schemas.openxmlformats.org/officeDocument/2006/relationships/hyperlink" Target="http://pbs.twimg.com/profile_images/1655923884/21sheela1_normal.jpg" TargetMode="External"/><Relationship Id="rId122" Type="http://schemas.openxmlformats.org/officeDocument/2006/relationships/hyperlink" Target="http://pbs.twimg.com/profile_images/875979934597955584/XA7Cj1ZA_normal.jpg" TargetMode="External"/><Relationship Id="rId143" Type="http://schemas.openxmlformats.org/officeDocument/2006/relationships/hyperlink" Target="http://pbs.twimg.com/profile_images/847984633597763586/idn6_e6z_normal.jpg" TargetMode="External"/><Relationship Id="rId148" Type="http://schemas.openxmlformats.org/officeDocument/2006/relationships/hyperlink" Target="http://pbs.twimg.com/profile_images/862254588849737728/zJqiMgsG_normal.jpg" TargetMode="External"/><Relationship Id="rId164" Type="http://schemas.openxmlformats.org/officeDocument/2006/relationships/hyperlink" Target="http://pbs.twimg.com/profile_images/864289754782871552/AYe6Xsi-_normal.jpg" TargetMode="External"/><Relationship Id="rId169" Type="http://schemas.openxmlformats.org/officeDocument/2006/relationships/hyperlink" Target="http://pbs.twimg.com/profile_images/719058074506383360/H-CbIO4P_normal.jpg" TargetMode="External"/><Relationship Id="rId185" Type="http://schemas.openxmlformats.org/officeDocument/2006/relationships/hyperlink" Target="https://twitter.com/ashak014" TargetMode="External"/><Relationship Id="rId4" Type="http://schemas.openxmlformats.org/officeDocument/2006/relationships/hyperlink" Target="http://t.co/EGx02gaamO" TargetMode="External"/><Relationship Id="rId9" Type="http://schemas.openxmlformats.org/officeDocument/2006/relationships/hyperlink" Target="https://t.co/yx92BCxWDL" TargetMode="External"/><Relationship Id="rId180" Type="http://schemas.openxmlformats.org/officeDocument/2006/relationships/hyperlink" Target="http://pbs.twimg.com/profile_images/841838335421235200/XmzdDfKl_normal.jpg" TargetMode="External"/><Relationship Id="rId210" Type="http://schemas.openxmlformats.org/officeDocument/2006/relationships/hyperlink" Target="https://twitter.com/anandraaj01" TargetMode="External"/><Relationship Id="rId215" Type="http://schemas.openxmlformats.org/officeDocument/2006/relationships/hyperlink" Target="https://twitter.com/tatamotors" TargetMode="External"/><Relationship Id="rId236" Type="http://schemas.openxmlformats.org/officeDocument/2006/relationships/hyperlink" Target="https://twitter.com/myogiadityanath" TargetMode="External"/><Relationship Id="rId257" Type="http://schemas.openxmlformats.org/officeDocument/2006/relationships/hyperlink" Target="https://twitter.com/realkeerthi" TargetMode="External"/><Relationship Id="rId278" Type="http://schemas.openxmlformats.org/officeDocument/2006/relationships/hyperlink" Target="https://twitter.com/dhargamalik" TargetMode="External"/><Relationship Id="rId26" Type="http://schemas.openxmlformats.org/officeDocument/2006/relationships/hyperlink" Target="https://t.co/hrtYlwXStz" TargetMode="External"/><Relationship Id="rId231" Type="http://schemas.openxmlformats.org/officeDocument/2006/relationships/hyperlink" Target="https://twitter.com/rg_fan_group" TargetMode="External"/><Relationship Id="rId252" Type="http://schemas.openxmlformats.org/officeDocument/2006/relationships/hyperlink" Target="https://twitter.com/vasu1deivigan" TargetMode="External"/><Relationship Id="rId273" Type="http://schemas.openxmlformats.org/officeDocument/2006/relationships/hyperlink" Target="https://twitter.com/partnersadworld" TargetMode="External"/><Relationship Id="rId294" Type="http://schemas.openxmlformats.org/officeDocument/2006/relationships/hyperlink" Target="https://twitter.com/baldevschauhan" TargetMode="External"/><Relationship Id="rId308" Type="http://schemas.openxmlformats.org/officeDocument/2006/relationships/hyperlink" Target="https://twitter.com/monishkhore1" TargetMode="External"/><Relationship Id="rId47" Type="http://schemas.openxmlformats.org/officeDocument/2006/relationships/hyperlink" Target="https://t.co/95798rvDaD" TargetMode="External"/><Relationship Id="rId68" Type="http://schemas.openxmlformats.org/officeDocument/2006/relationships/hyperlink" Target="http://pbs.twimg.com/profile_images/855696273588056064/tV58hpjo_normal.jpg" TargetMode="External"/><Relationship Id="rId89" Type="http://schemas.openxmlformats.org/officeDocument/2006/relationships/hyperlink" Target="http://pbs.twimg.com/profile_images/852770566947823620/-v204w3h_normal.jpg" TargetMode="External"/><Relationship Id="rId112" Type="http://schemas.openxmlformats.org/officeDocument/2006/relationships/hyperlink" Target="http://pbs.twimg.com/profile_images/1385328643/Photo0354_normal.jpg" TargetMode="External"/><Relationship Id="rId133" Type="http://schemas.openxmlformats.org/officeDocument/2006/relationships/hyperlink" Target="http://pbs.twimg.com/profile_images/882742712054697984/8QtZsdSq_normal.jpg" TargetMode="External"/><Relationship Id="rId154" Type="http://schemas.openxmlformats.org/officeDocument/2006/relationships/hyperlink" Target="http://pbs.twimg.com/profile_images/781533130490417152/zjSq0VMS_normal.jpg" TargetMode="External"/><Relationship Id="rId175" Type="http://schemas.openxmlformats.org/officeDocument/2006/relationships/hyperlink" Target="http://pbs.twimg.com/profile_images/880070695845154816/KXqEH9Nd_normal.jpg" TargetMode="External"/><Relationship Id="rId196" Type="http://schemas.openxmlformats.org/officeDocument/2006/relationships/hyperlink" Target="https://twitter.com/pavan_sethi" TargetMode="External"/><Relationship Id="rId200" Type="http://schemas.openxmlformats.org/officeDocument/2006/relationships/hyperlink" Target="https://twitter.com/sudrashantiwari" TargetMode="External"/><Relationship Id="rId16" Type="http://schemas.openxmlformats.org/officeDocument/2006/relationships/hyperlink" Target="https://t.co/Cs6IJAmweE" TargetMode="External"/><Relationship Id="rId221" Type="http://schemas.openxmlformats.org/officeDocument/2006/relationships/hyperlink" Target="https://twitter.com/rahultri1977" TargetMode="External"/><Relationship Id="rId242" Type="http://schemas.openxmlformats.org/officeDocument/2006/relationships/hyperlink" Target="https://twitter.com/divyaspandana" TargetMode="External"/><Relationship Id="rId263" Type="http://schemas.openxmlformats.org/officeDocument/2006/relationships/hyperlink" Target="https://twitter.com/fearrts" TargetMode="External"/><Relationship Id="rId284" Type="http://schemas.openxmlformats.org/officeDocument/2006/relationships/hyperlink" Target="https://twitter.com/sanguine01chan" TargetMode="External"/><Relationship Id="rId37" Type="http://schemas.openxmlformats.org/officeDocument/2006/relationships/hyperlink" Target="https://t.co/8rc4ehYSrO" TargetMode="External"/><Relationship Id="rId58" Type="http://schemas.openxmlformats.org/officeDocument/2006/relationships/hyperlink" Target="http://pbs.twimg.com/profile_images/828930951338196992/TletchDf_normal.jpg" TargetMode="External"/><Relationship Id="rId79" Type="http://schemas.openxmlformats.org/officeDocument/2006/relationships/hyperlink" Target="http://pbs.twimg.com/profile_images/769893188232318976/prAWbng0_normal.jpg" TargetMode="External"/><Relationship Id="rId102" Type="http://schemas.openxmlformats.org/officeDocument/2006/relationships/hyperlink" Target="http://pbs.twimg.com/profile_images/696754827955535872/YZwI3zuY_normal.jpg" TargetMode="External"/><Relationship Id="rId123" Type="http://schemas.openxmlformats.org/officeDocument/2006/relationships/hyperlink" Target="http://pbs.twimg.com/profile_images/866609470515937281/YLb1W-iA_normal.jpg" TargetMode="External"/><Relationship Id="rId144" Type="http://schemas.openxmlformats.org/officeDocument/2006/relationships/hyperlink" Target="http://pbs.twimg.com/profile_images/859311791725326337/seZ_KQIz_normal.jpg" TargetMode="External"/><Relationship Id="rId90" Type="http://schemas.openxmlformats.org/officeDocument/2006/relationships/hyperlink" Target="http://pbs.twimg.com/profile_images/789523829257228289/PsUcdlIq_normal.jpg" TargetMode="External"/><Relationship Id="rId165" Type="http://schemas.openxmlformats.org/officeDocument/2006/relationships/hyperlink" Target="http://pbs.twimg.com/profile_images/680773969268457472/kAL9Dhzl_normal.jpg" TargetMode="External"/><Relationship Id="rId186" Type="http://schemas.openxmlformats.org/officeDocument/2006/relationships/hyperlink" Target="https://twitter.com/chennaitimestoi" TargetMode="External"/><Relationship Id="rId211" Type="http://schemas.openxmlformats.org/officeDocument/2006/relationships/hyperlink" Target="https://twitter.com/vj_devil007" TargetMode="External"/><Relationship Id="rId232" Type="http://schemas.openxmlformats.org/officeDocument/2006/relationships/hyperlink" Target="https://twitter.com/himgarg12" TargetMode="External"/><Relationship Id="rId253" Type="http://schemas.openxmlformats.org/officeDocument/2006/relationships/hyperlink" Target="https://twitter.com/cauverytv" TargetMode="External"/><Relationship Id="rId274" Type="http://schemas.openxmlformats.org/officeDocument/2006/relationships/hyperlink" Target="https://twitter.com/thalaarmy1" TargetMode="External"/><Relationship Id="rId295" Type="http://schemas.openxmlformats.org/officeDocument/2006/relationships/hyperlink" Target="https://twitter.com/rt_himachal" TargetMode="External"/><Relationship Id="rId309" Type="http://schemas.openxmlformats.org/officeDocument/2006/relationships/printerSettings" Target="../printerSettings/printerSettings2.bin"/><Relationship Id="rId27" Type="http://schemas.openxmlformats.org/officeDocument/2006/relationships/hyperlink" Target="https://t.co/XHavjnPnjp" TargetMode="External"/><Relationship Id="rId48" Type="http://schemas.openxmlformats.org/officeDocument/2006/relationships/hyperlink" Target="https://t.co/pRA3seheVz" TargetMode="External"/><Relationship Id="rId69" Type="http://schemas.openxmlformats.org/officeDocument/2006/relationships/hyperlink" Target="http://pbs.twimg.com/profile_images/683927767449112576/qiMQgIos_normal.png" TargetMode="External"/><Relationship Id="rId113" Type="http://schemas.openxmlformats.org/officeDocument/2006/relationships/hyperlink" Target="http://pbs.twimg.com/profile_images/873562846801547268/9JZBdOLj_normal.jpg" TargetMode="External"/><Relationship Id="rId134" Type="http://schemas.openxmlformats.org/officeDocument/2006/relationships/hyperlink" Target="http://pbs.twimg.com/profile_images/794463382204084224/E2XGQbyX_normal.jpg" TargetMode="External"/><Relationship Id="rId80" Type="http://schemas.openxmlformats.org/officeDocument/2006/relationships/hyperlink" Target="http://pbs.twimg.com/profile_images/718314968102367232/ypY1GPCQ_normal.jpg" TargetMode="External"/><Relationship Id="rId155" Type="http://schemas.openxmlformats.org/officeDocument/2006/relationships/hyperlink" Target="http://pbs.twimg.com/profile_images/579171324993490944/mFhsVH4s_normal.jpg" TargetMode="External"/><Relationship Id="rId176" Type="http://schemas.openxmlformats.org/officeDocument/2006/relationships/hyperlink" Target="http://pbs.twimg.com/profile_images/716260794904621056/QmZVcQM8_normal.jpg" TargetMode="External"/><Relationship Id="rId197" Type="http://schemas.openxmlformats.org/officeDocument/2006/relationships/hyperlink" Target="https://twitter.com/newslaundry" TargetMode="External"/><Relationship Id="rId201" Type="http://schemas.openxmlformats.org/officeDocument/2006/relationships/hyperlink" Target="https://twitter.com/amrita_soni1996" TargetMode="External"/><Relationship Id="rId222" Type="http://schemas.openxmlformats.org/officeDocument/2006/relationships/hyperlink" Target="https://twitter.com/ibackmodi" TargetMode="External"/><Relationship Id="rId243" Type="http://schemas.openxmlformats.org/officeDocument/2006/relationships/hyperlink" Target="https://twitter.com/nsitharaman" TargetMode="External"/><Relationship Id="rId264" Type="http://schemas.openxmlformats.org/officeDocument/2006/relationships/hyperlink" Target="https://twitter.com/pmoindia" TargetMode="External"/><Relationship Id="rId285" Type="http://schemas.openxmlformats.org/officeDocument/2006/relationships/hyperlink" Target="https://twitter.com/yogesh_r_p" TargetMode="External"/><Relationship Id="rId17" Type="http://schemas.openxmlformats.org/officeDocument/2006/relationships/hyperlink" Target="https://t.co/MsnfADSszs" TargetMode="External"/><Relationship Id="rId38" Type="http://schemas.openxmlformats.org/officeDocument/2006/relationships/hyperlink" Target="https://t.co/D37EimGpDZ" TargetMode="External"/><Relationship Id="rId59" Type="http://schemas.openxmlformats.org/officeDocument/2006/relationships/hyperlink" Target="http://pbs.twimg.com/profile_images/882688712995356672/S6tGFZPP_normal.jpg" TargetMode="External"/><Relationship Id="rId103" Type="http://schemas.openxmlformats.org/officeDocument/2006/relationships/hyperlink" Target="http://pbs.twimg.com/profile_images/873402184519618560/wayXrgyh_normal.jpg" TargetMode="External"/><Relationship Id="rId124" Type="http://schemas.openxmlformats.org/officeDocument/2006/relationships/hyperlink" Target="http://pbs.twimg.com/profile_images/814842469179412480/f0EtBeSs_normal.jpg" TargetMode="External"/><Relationship Id="rId310" Type="http://schemas.openxmlformats.org/officeDocument/2006/relationships/vmlDrawing" Target="../drawings/vmlDrawing2.vml"/><Relationship Id="rId70" Type="http://schemas.openxmlformats.org/officeDocument/2006/relationships/hyperlink" Target="http://pbs.twimg.com/profile_images/879522157650378752/VIYvGffI_normal.jpg" TargetMode="External"/><Relationship Id="rId91" Type="http://schemas.openxmlformats.org/officeDocument/2006/relationships/hyperlink" Target="http://pbs.twimg.com/profile_images/737152139131113472/ia8vl5Ig_normal.jpg" TargetMode="External"/><Relationship Id="rId145" Type="http://schemas.openxmlformats.org/officeDocument/2006/relationships/hyperlink" Target="http://pbs.twimg.com/profile_images/655995891921240065/7yvi_X-l_normal.jpg" TargetMode="External"/><Relationship Id="rId166" Type="http://schemas.openxmlformats.org/officeDocument/2006/relationships/hyperlink" Target="http://pbs.twimg.com/profile_images/813396690463928325/yzMKOnIl_normal.jpg" TargetMode="External"/><Relationship Id="rId187" Type="http://schemas.openxmlformats.org/officeDocument/2006/relationships/hyperlink" Target="https://twitter.com/vaio_0819" TargetMode="External"/><Relationship Id="rId1" Type="http://schemas.openxmlformats.org/officeDocument/2006/relationships/hyperlink" Target="http://t.co/UzwcogsL7i" TargetMode="External"/><Relationship Id="rId212" Type="http://schemas.openxmlformats.org/officeDocument/2006/relationships/hyperlink" Target="https://twitter.com/ramakri01248370" TargetMode="External"/><Relationship Id="rId233" Type="http://schemas.openxmlformats.org/officeDocument/2006/relationships/hyperlink" Target="https://twitter.com/lother_tenzin" TargetMode="External"/><Relationship Id="rId254" Type="http://schemas.openxmlformats.org/officeDocument/2006/relationships/hyperlink" Target="https://twitter.com/deepakroutjsl" TargetMode="External"/><Relationship Id="rId28" Type="http://schemas.openxmlformats.org/officeDocument/2006/relationships/hyperlink" Target="https://t.co/lgUef2ni2b" TargetMode="External"/><Relationship Id="rId49" Type="http://schemas.openxmlformats.org/officeDocument/2006/relationships/hyperlink" Target="https://t.co/FfZpPxXb0u" TargetMode="External"/><Relationship Id="rId114" Type="http://schemas.openxmlformats.org/officeDocument/2006/relationships/hyperlink" Target="http://pbs.twimg.com/profile_images/779431303796043776/3LGZ4naZ_normal.jpg" TargetMode="External"/><Relationship Id="rId275" Type="http://schemas.openxmlformats.org/officeDocument/2006/relationships/hyperlink" Target="https://twitter.com/sibiyogan" TargetMode="External"/><Relationship Id="rId296" Type="http://schemas.openxmlformats.org/officeDocument/2006/relationships/hyperlink" Target="https://twitter.com/vjsingh878" TargetMode="External"/><Relationship Id="rId300" Type="http://schemas.openxmlformats.org/officeDocument/2006/relationships/hyperlink" Target="https://twitter.com/ramji34344930" TargetMode="External"/><Relationship Id="rId60" Type="http://schemas.openxmlformats.org/officeDocument/2006/relationships/hyperlink" Target="http://pbs.twimg.com/profile_images/719055378189647872/fll4pq8Y_normal.jpg" TargetMode="External"/><Relationship Id="rId81" Type="http://schemas.openxmlformats.org/officeDocument/2006/relationships/hyperlink" Target="http://pbs.twimg.com/profile_images/874506204164128769/mEAXZbn__normal.jpg" TargetMode="External"/><Relationship Id="rId135" Type="http://schemas.openxmlformats.org/officeDocument/2006/relationships/hyperlink" Target="http://pbs.twimg.com/profile_images/832721849268056065/wiLz8_Rl_normal.jpg" TargetMode="External"/><Relationship Id="rId156" Type="http://schemas.openxmlformats.org/officeDocument/2006/relationships/hyperlink" Target="http://pbs.twimg.com/profile_images/704222149683257344/TweNqPki_normal.jpg" TargetMode="External"/><Relationship Id="rId177" Type="http://schemas.openxmlformats.org/officeDocument/2006/relationships/hyperlink" Target="http://pbs.twimg.com/profile_images/829993628365791232/uQ29BFxq_normal.jpg" TargetMode="External"/><Relationship Id="rId198" Type="http://schemas.openxmlformats.org/officeDocument/2006/relationships/hyperlink" Target="https://twitter.com/jatpintu" TargetMode="External"/><Relationship Id="rId202" Type="http://schemas.openxmlformats.org/officeDocument/2006/relationships/hyperlink" Target="https://twitter.com/maddycharan" TargetMode="External"/><Relationship Id="rId223" Type="http://schemas.openxmlformats.org/officeDocument/2006/relationships/hyperlink" Target="https://twitter.com/walaleashish" TargetMode="External"/><Relationship Id="rId244" Type="http://schemas.openxmlformats.org/officeDocument/2006/relationships/hyperlink" Target="https://twitter.com/meshiveshpandey" TargetMode="External"/><Relationship Id="rId18" Type="http://schemas.openxmlformats.org/officeDocument/2006/relationships/hyperlink" Target="https://t.co/HiaPQsaaF2" TargetMode="External"/><Relationship Id="rId39" Type="http://schemas.openxmlformats.org/officeDocument/2006/relationships/hyperlink" Target="https://t.co/MUgmIAEAkt" TargetMode="External"/><Relationship Id="rId265" Type="http://schemas.openxmlformats.org/officeDocument/2006/relationships/hyperlink" Target="https://twitter.com/krish88harris" TargetMode="External"/><Relationship Id="rId286" Type="http://schemas.openxmlformats.org/officeDocument/2006/relationships/hyperlink" Target="https://twitter.com/babs8060" TargetMode="External"/><Relationship Id="rId50" Type="http://schemas.openxmlformats.org/officeDocument/2006/relationships/hyperlink" Target="https://t.co/JgGB9wsdb9" TargetMode="External"/><Relationship Id="rId104" Type="http://schemas.openxmlformats.org/officeDocument/2006/relationships/hyperlink" Target="http://pbs.twimg.com/profile_images/743819905737306112/M67sdL8K_normal.jpg" TargetMode="External"/><Relationship Id="rId125" Type="http://schemas.openxmlformats.org/officeDocument/2006/relationships/hyperlink" Target="http://pbs.twimg.com/profile_images/719801100782727168/tlvC9_zF_normal.jpg" TargetMode="External"/><Relationship Id="rId146" Type="http://schemas.openxmlformats.org/officeDocument/2006/relationships/hyperlink" Target="http://pbs.twimg.com/profile_images/882179168389050368/oPo-m4y-_normal.jpg" TargetMode="External"/><Relationship Id="rId167" Type="http://schemas.openxmlformats.org/officeDocument/2006/relationships/hyperlink" Target="http://pbs.twimg.com/profile_images/693093839695785988/dy2suLza_normal.jpg" TargetMode="External"/><Relationship Id="rId188" Type="http://schemas.openxmlformats.org/officeDocument/2006/relationships/hyperlink" Target="https://twitter.com/hridaytiwari" TargetMode="External"/><Relationship Id="rId311" Type="http://schemas.openxmlformats.org/officeDocument/2006/relationships/table" Target="../tables/table2.xml"/><Relationship Id="rId71" Type="http://schemas.openxmlformats.org/officeDocument/2006/relationships/hyperlink" Target="http://pbs.twimg.com/profile_images/864047292210323456/s-7CaUxn_normal.jpg" TargetMode="External"/><Relationship Id="rId92" Type="http://schemas.openxmlformats.org/officeDocument/2006/relationships/hyperlink" Target="http://pbs.twimg.com/profile_images/755236244532191232/csJ6UUbR_normal.jpg" TargetMode="External"/><Relationship Id="rId213" Type="http://schemas.openxmlformats.org/officeDocument/2006/relationships/hyperlink" Target="https://twitter.com/rohit_paradkar" TargetMode="External"/><Relationship Id="rId234" Type="http://schemas.openxmlformats.org/officeDocument/2006/relationships/hyperlink" Target="https://twitter.com/anilkhanna248" TargetMode="External"/><Relationship Id="rId2" Type="http://schemas.openxmlformats.org/officeDocument/2006/relationships/hyperlink" Target="http://t.co/uzONAERH1e" TargetMode="External"/><Relationship Id="rId29" Type="http://schemas.openxmlformats.org/officeDocument/2006/relationships/hyperlink" Target="https://t.co/m1gd3PQY05" TargetMode="External"/><Relationship Id="rId255" Type="http://schemas.openxmlformats.org/officeDocument/2006/relationships/hyperlink" Target="https://twitter.com/dubeyabhay_" TargetMode="External"/><Relationship Id="rId276" Type="http://schemas.openxmlformats.org/officeDocument/2006/relationships/hyperlink" Target="https://twitter.com/austinvijay" TargetMode="External"/><Relationship Id="rId297" Type="http://schemas.openxmlformats.org/officeDocument/2006/relationships/hyperlink" Target="https://twitter.com/praveendel"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3.v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8" Type="http://schemas.openxmlformats.org/officeDocument/2006/relationships/comments" Target="../comments5.xml"/><Relationship Id="rId3" Type="http://schemas.openxmlformats.org/officeDocument/2006/relationships/vmlDrawing" Target="../drawings/vmlDrawing5.vml"/><Relationship Id="rId7" Type="http://schemas.openxmlformats.org/officeDocument/2006/relationships/table" Target="../tables/table8.xml"/><Relationship Id="rId2" Type="http://schemas.openxmlformats.org/officeDocument/2006/relationships/drawing" Target="../drawings/drawing1.xml"/><Relationship Id="rId1" Type="http://schemas.openxmlformats.org/officeDocument/2006/relationships/printerSettings" Target="../printerSettings/printerSettings6.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9.xml"/><Relationship Id="rId2" Type="http://schemas.openxmlformats.org/officeDocument/2006/relationships/drawing" Target="../drawings/drawing2.xml"/><Relationship Id="rId1" Type="http://schemas.openxmlformats.org/officeDocument/2006/relationships/printerSettings" Target="../printerSettings/printerSettings7.bin"/><Relationship Id="rId4"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Z140"/>
  <sheetViews>
    <sheetView tabSelected="1" workbookViewId="0">
      <pane xSplit="2" ySplit="2" topLeftCell="C3" activePane="bottomRight" state="frozen"/>
      <selection pane="topRight" activeCell="C1" sqref="C1"/>
      <selection pane="bottomLeft" activeCell="A3" sqref="A3"/>
      <selection pane="bottomRight" activeCell="A10" sqref="A10"/>
    </sheetView>
  </sheetViews>
  <sheetFormatPr defaultRowHeight="15" x14ac:dyDescent="0.25"/>
  <cols>
    <col min="1" max="2" width="10.42578125" style="1" customWidth="1"/>
    <col min="3" max="3" width="7.85546875" style="3" bestFit="1" customWidth="1"/>
    <col min="4" max="4" width="8.7109375" style="2" bestFit="1" customWidth="1"/>
    <col min="5" max="5" width="7.7109375" style="2" bestFit="1" customWidth="1"/>
    <col min="6" max="6" width="9.85546875" style="2" bestFit="1" customWidth="1"/>
    <col min="7" max="7" width="11" style="3" bestFit="1" customWidth="1"/>
    <col min="8" max="8" width="8" style="1" bestFit="1" customWidth="1"/>
    <col min="9" max="9" width="12.28515625" style="3" bestFit="1" customWidth="1"/>
    <col min="10" max="10" width="12.42578125" style="3" bestFit="1" customWidth="1"/>
    <col min="11" max="11" width="15.5703125" style="3" hidden="1" customWidth="1"/>
    <col min="12" max="12" width="11" hidden="1" customWidth="1"/>
    <col min="13" max="13" width="10.85546875" hidden="1" customWidth="1"/>
    <col min="14" max="14" width="16" bestFit="1" customWidth="1"/>
    <col min="15" max="15" width="12.7109375" bestFit="1" customWidth="1"/>
    <col min="16" max="16" width="14.42578125" bestFit="1" customWidth="1"/>
    <col min="17" max="17" width="8.85546875" bestFit="1" customWidth="1"/>
    <col min="18" max="18" width="9.5703125" bestFit="1" customWidth="1"/>
    <col min="19" max="19" width="13.140625" bestFit="1" customWidth="1"/>
    <col min="20" max="20" width="13.28515625" bestFit="1" customWidth="1"/>
    <col min="21" max="21" width="13.42578125" bestFit="1" customWidth="1"/>
    <col min="22" max="22" width="14.42578125" bestFit="1" customWidth="1"/>
    <col min="23" max="23" width="10.5703125" bestFit="1" customWidth="1"/>
    <col min="24" max="24" width="12.140625" bestFit="1" customWidth="1"/>
    <col min="25" max="25" width="11.5703125" bestFit="1" customWidth="1"/>
    <col min="26" max="26" width="13.5703125" bestFit="1" customWidth="1"/>
  </cols>
  <sheetData>
    <row r="1" spans="1:26" x14ac:dyDescent="0.25">
      <c r="C1" s="18" t="s">
        <v>39</v>
      </c>
      <c r="D1" s="19"/>
      <c r="E1" s="19"/>
      <c r="F1" s="19"/>
      <c r="G1" s="18"/>
      <c r="H1" s="16" t="s">
        <v>43</v>
      </c>
      <c r="I1" s="54"/>
      <c r="J1" s="54"/>
      <c r="K1" s="35" t="s">
        <v>42</v>
      </c>
      <c r="L1" s="20" t="s">
        <v>40</v>
      </c>
      <c r="M1" s="20"/>
      <c r="N1" s="17" t="s">
        <v>41</v>
      </c>
    </row>
    <row r="2" spans="1:26" ht="30" customHeight="1" x14ac:dyDescent="0.25">
      <c r="A2" s="11" t="s">
        <v>0</v>
      </c>
      <c r="B2" s="11" t="s">
        <v>1</v>
      </c>
      <c r="C2" s="13" t="s">
        <v>2</v>
      </c>
      <c r="D2" s="13" t="s">
        <v>3</v>
      </c>
      <c r="E2" s="13" t="s">
        <v>130</v>
      </c>
      <c r="F2" s="13" t="s">
        <v>4</v>
      </c>
      <c r="G2" s="13" t="s">
        <v>11</v>
      </c>
      <c r="H2" s="11" t="s">
        <v>46</v>
      </c>
      <c r="I2" s="13" t="s">
        <v>160</v>
      </c>
      <c r="J2" s="13" t="s">
        <v>161</v>
      </c>
      <c r="K2" s="13" t="s">
        <v>165</v>
      </c>
      <c r="L2" s="13" t="s">
        <v>12</v>
      </c>
      <c r="M2" s="13" t="s">
        <v>38</v>
      </c>
      <c r="N2" s="13" t="s">
        <v>26</v>
      </c>
      <c r="O2" s="13" t="s">
        <v>177</v>
      </c>
      <c r="P2" s="13" t="s">
        <v>178</v>
      </c>
      <c r="Q2" s="13" t="s">
        <v>179</v>
      </c>
      <c r="R2" s="13" t="s">
        <v>180</v>
      </c>
      <c r="S2" s="13" t="s">
        <v>181</v>
      </c>
      <c r="T2" s="13" t="s">
        <v>182</v>
      </c>
      <c r="U2" s="13" t="s">
        <v>183</v>
      </c>
      <c r="V2" s="13" t="s">
        <v>184</v>
      </c>
      <c r="W2" s="13" t="s">
        <v>185</v>
      </c>
      <c r="X2" s="13" t="s">
        <v>186</v>
      </c>
      <c r="Y2" s="13" t="s">
        <v>187</v>
      </c>
      <c r="Z2" s="13" t="s">
        <v>188</v>
      </c>
    </row>
    <row r="3" spans="1:26" ht="15" customHeight="1" x14ac:dyDescent="0.25">
      <c r="A3" s="66" t="s">
        <v>210</v>
      </c>
      <c r="B3" s="66" t="s">
        <v>250</v>
      </c>
      <c r="C3" s="84"/>
      <c r="D3" s="85"/>
      <c r="E3" s="86"/>
      <c r="F3" s="87"/>
      <c r="G3" s="84"/>
      <c r="H3" s="77"/>
      <c r="I3" s="88"/>
      <c r="J3" s="88"/>
      <c r="K3" s="36"/>
      <c r="L3" s="89">
        <v>3</v>
      </c>
      <c r="M3" s="89"/>
      <c r="N3" s="90"/>
      <c r="O3" s="67" t="s">
        <v>189</v>
      </c>
      <c r="P3" s="69">
        <v>42921.814108796294</v>
      </c>
      <c r="Q3" s="67" t="s">
        <v>339</v>
      </c>
      <c r="R3" s="72" t="s">
        <v>397</v>
      </c>
      <c r="S3" s="67" t="s">
        <v>417</v>
      </c>
      <c r="T3" s="67" t="s">
        <v>428</v>
      </c>
      <c r="U3" s="69">
        <v>42921.814108796294</v>
      </c>
      <c r="V3" s="72" t="s">
        <v>461</v>
      </c>
      <c r="W3" s="67"/>
      <c r="X3" s="67"/>
      <c r="Y3" s="73" t="s">
        <v>559</v>
      </c>
      <c r="Z3" s="67"/>
    </row>
    <row r="4" spans="1:26" ht="15" customHeight="1" x14ac:dyDescent="0.25">
      <c r="A4" s="66" t="s">
        <v>211</v>
      </c>
      <c r="B4" s="66" t="s">
        <v>302</v>
      </c>
      <c r="C4" s="84"/>
      <c r="D4" s="85"/>
      <c r="E4" s="86"/>
      <c r="F4" s="87"/>
      <c r="G4" s="84"/>
      <c r="H4" s="77"/>
      <c r="I4" s="88"/>
      <c r="J4" s="88"/>
      <c r="K4" s="36"/>
      <c r="L4" s="91">
        <v>4</v>
      </c>
      <c r="M4" s="91"/>
      <c r="N4" s="90"/>
      <c r="O4" s="68" t="s">
        <v>189</v>
      </c>
      <c r="P4" s="70">
        <v>42921.829097222224</v>
      </c>
      <c r="Q4" s="68" t="s">
        <v>340</v>
      </c>
      <c r="R4" s="68"/>
      <c r="S4" s="68"/>
      <c r="T4" s="68" t="s">
        <v>429</v>
      </c>
      <c r="U4" s="70">
        <v>42921.829097222224</v>
      </c>
      <c r="V4" s="71" t="s">
        <v>462</v>
      </c>
      <c r="W4" s="68"/>
      <c r="X4" s="68"/>
      <c r="Y4" s="74" t="s">
        <v>560</v>
      </c>
      <c r="Z4" s="68"/>
    </row>
    <row r="5" spans="1:26" x14ac:dyDescent="0.25">
      <c r="A5" s="66" t="s">
        <v>212</v>
      </c>
      <c r="B5" s="66" t="s">
        <v>303</v>
      </c>
      <c r="C5" s="84"/>
      <c r="D5" s="85"/>
      <c r="E5" s="86"/>
      <c r="F5" s="87"/>
      <c r="G5" s="84"/>
      <c r="H5" s="77"/>
      <c r="I5" s="88"/>
      <c r="J5" s="88"/>
      <c r="K5" s="36"/>
      <c r="L5" s="91">
        <v>5</v>
      </c>
      <c r="M5" s="91"/>
      <c r="N5" s="90"/>
      <c r="O5" s="68" t="s">
        <v>189</v>
      </c>
      <c r="P5" s="70">
        <v>42921.839398148149</v>
      </c>
      <c r="Q5" s="68" t="s">
        <v>341</v>
      </c>
      <c r="R5" s="68"/>
      <c r="S5" s="68"/>
      <c r="T5" s="68" t="s">
        <v>428</v>
      </c>
      <c r="U5" s="70">
        <v>42921.839398148149</v>
      </c>
      <c r="V5" s="71" t="s">
        <v>463</v>
      </c>
      <c r="W5" s="68"/>
      <c r="X5" s="68"/>
      <c r="Y5" s="74" t="s">
        <v>561</v>
      </c>
      <c r="Z5" s="68"/>
    </row>
    <row r="6" spans="1:26" x14ac:dyDescent="0.25">
      <c r="A6" s="66" t="s">
        <v>213</v>
      </c>
      <c r="B6" s="66" t="s">
        <v>213</v>
      </c>
      <c r="C6" s="84"/>
      <c r="D6" s="85"/>
      <c r="E6" s="86"/>
      <c r="F6" s="87"/>
      <c r="G6" s="84"/>
      <c r="H6" s="77"/>
      <c r="I6" s="88"/>
      <c r="J6" s="88"/>
      <c r="K6" s="36"/>
      <c r="L6" s="91">
        <v>6</v>
      </c>
      <c r="M6" s="91"/>
      <c r="N6" s="90"/>
      <c r="O6" s="68" t="s">
        <v>179</v>
      </c>
      <c r="P6" s="70">
        <v>42921.839988425927</v>
      </c>
      <c r="Q6" s="68" t="s">
        <v>342</v>
      </c>
      <c r="R6" s="68"/>
      <c r="S6" s="68"/>
      <c r="T6" s="68" t="s">
        <v>430</v>
      </c>
      <c r="U6" s="70">
        <v>42921.839988425927</v>
      </c>
      <c r="V6" s="71" t="s">
        <v>464</v>
      </c>
      <c r="W6" s="68"/>
      <c r="X6" s="68"/>
      <c r="Y6" s="74" t="s">
        <v>562</v>
      </c>
      <c r="Z6" s="68"/>
    </row>
    <row r="7" spans="1:26" x14ac:dyDescent="0.25">
      <c r="A7" s="66" t="s">
        <v>214</v>
      </c>
      <c r="B7" s="66" t="s">
        <v>214</v>
      </c>
      <c r="C7" s="84"/>
      <c r="D7" s="85"/>
      <c r="E7" s="86"/>
      <c r="F7" s="87"/>
      <c r="G7" s="84"/>
      <c r="H7" s="77"/>
      <c r="I7" s="88"/>
      <c r="J7" s="88"/>
      <c r="K7" s="36"/>
      <c r="L7" s="91">
        <v>7</v>
      </c>
      <c r="M7" s="91"/>
      <c r="N7" s="90"/>
      <c r="O7" s="68" t="s">
        <v>179</v>
      </c>
      <c r="P7" s="70">
        <v>42921.841296296298</v>
      </c>
      <c r="Q7" s="68" t="s">
        <v>343</v>
      </c>
      <c r="R7" s="68"/>
      <c r="S7" s="68"/>
      <c r="T7" s="68" t="s">
        <v>431</v>
      </c>
      <c r="U7" s="70">
        <v>42921.841296296298</v>
      </c>
      <c r="V7" s="71" t="s">
        <v>465</v>
      </c>
      <c r="W7" s="68"/>
      <c r="X7" s="68"/>
      <c r="Y7" s="74" t="s">
        <v>563</v>
      </c>
      <c r="Z7" s="68"/>
    </row>
    <row r="8" spans="1:26" x14ac:dyDescent="0.25">
      <c r="A8" s="66" t="s">
        <v>215</v>
      </c>
      <c r="B8" s="66" t="s">
        <v>218</v>
      </c>
      <c r="C8" s="84"/>
      <c r="D8" s="85"/>
      <c r="E8" s="86"/>
      <c r="F8" s="87"/>
      <c r="G8" s="84"/>
      <c r="H8" s="77"/>
      <c r="I8" s="88"/>
      <c r="J8" s="88"/>
      <c r="K8" s="36"/>
      <c r="L8" s="91">
        <v>8</v>
      </c>
      <c r="M8" s="91"/>
      <c r="N8" s="90"/>
      <c r="O8" s="68" t="s">
        <v>189</v>
      </c>
      <c r="P8" s="70">
        <v>42921.863703703704</v>
      </c>
      <c r="Q8" s="68" t="s">
        <v>344</v>
      </c>
      <c r="R8" s="71" t="s">
        <v>398</v>
      </c>
      <c r="S8" s="68" t="s">
        <v>418</v>
      </c>
      <c r="T8" s="68" t="s">
        <v>432</v>
      </c>
      <c r="U8" s="70">
        <v>42921.863703703704</v>
      </c>
      <c r="V8" s="71" t="s">
        <v>466</v>
      </c>
      <c r="W8" s="68"/>
      <c r="X8" s="68"/>
      <c r="Y8" s="74" t="s">
        <v>564</v>
      </c>
      <c r="Z8" s="68"/>
    </row>
    <row r="9" spans="1:26" x14ac:dyDescent="0.25">
      <c r="A9" s="66" t="s">
        <v>216</v>
      </c>
      <c r="B9" s="66" t="s">
        <v>216</v>
      </c>
      <c r="C9" s="84"/>
      <c r="D9" s="85"/>
      <c r="E9" s="86"/>
      <c r="F9" s="87"/>
      <c r="G9" s="84"/>
      <c r="H9" s="77"/>
      <c r="I9" s="88"/>
      <c r="J9" s="88"/>
      <c r="K9" s="36"/>
      <c r="L9" s="91">
        <v>9</v>
      </c>
      <c r="M9" s="91"/>
      <c r="N9" s="90"/>
      <c r="O9" s="68" t="s">
        <v>179</v>
      </c>
      <c r="P9" s="70">
        <v>42921.866087962961</v>
      </c>
      <c r="Q9" s="68" t="s">
        <v>345</v>
      </c>
      <c r="R9" s="71" t="s">
        <v>399</v>
      </c>
      <c r="S9" s="68" t="s">
        <v>419</v>
      </c>
      <c r="T9" s="68" t="s">
        <v>433</v>
      </c>
      <c r="U9" s="70">
        <v>42921.866087962961</v>
      </c>
      <c r="V9" s="71" t="s">
        <v>467</v>
      </c>
      <c r="W9" s="68"/>
      <c r="X9" s="68"/>
      <c r="Y9" s="74" t="s">
        <v>565</v>
      </c>
      <c r="Z9" s="68"/>
    </row>
    <row r="10" spans="1:26" x14ac:dyDescent="0.25">
      <c r="A10" s="66" t="s">
        <v>217</v>
      </c>
      <c r="B10" s="66" t="s">
        <v>304</v>
      </c>
      <c r="C10" s="84"/>
      <c r="D10" s="85"/>
      <c r="E10" s="86"/>
      <c r="F10" s="87"/>
      <c r="G10" s="84"/>
      <c r="H10" s="77"/>
      <c r="I10" s="88"/>
      <c r="J10" s="88"/>
      <c r="K10" s="36"/>
      <c r="L10" s="91">
        <v>10</v>
      </c>
      <c r="M10" s="91"/>
      <c r="N10" s="90"/>
      <c r="O10" s="68" t="s">
        <v>189</v>
      </c>
      <c r="P10" s="70">
        <v>42921.875439814816</v>
      </c>
      <c r="Q10" s="68" t="s">
        <v>346</v>
      </c>
      <c r="R10" s="71" t="s">
        <v>400</v>
      </c>
      <c r="S10" s="68" t="s">
        <v>420</v>
      </c>
      <c r="T10" s="68" t="s">
        <v>434</v>
      </c>
      <c r="U10" s="70">
        <v>42921.875439814816</v>
      </c>
      <c r="V10" s="71" t="s">
        <v>468</v>
      </c>
      <c r="W10" s="68"/>
      <c r="X10" s="68"/>
      <c r="Y10" s="74" t="s">
        <v>566</v>
      </c>
      <c r="Z10" s="68"/>
    </row>
    <row r="11" spans="1:26" x14ac:dyDescent="0.25">
      <c r="A11" s="66" t="s">
        <v>218</v>
      </c>
      <c r="B11" s="66" t="s">
        <v>218</v>
      </c>
      <c r="C11" s="84"/>
      <c r="D11" s="85"/>
      <c r="E11" s="86"/>
      <c r="F11" s="87"/>
      <c r="G11" s="84"/>
      <c r="H11" s="77"/>
      <c r="I11" s="88"/>
      <c r="J11" s="88"/>
      <c r="K11" s="36"/>
      <c r="L11" s="91">
        <v>11</v>
      </c>
      <c r="M11" s="91"/>
      <c r="N11" s="90"/>
      <c r="O11" s="68" t="s">
        <v>179</v>
      </c>
      <c r="P11" s="70">
        <v>42921.862303240741</v>
      </c>
      <c r="Q11" s="68" t="s">
        <v>347</v>
      </c>
      <c r="R11" s="71" t="s">
        <v>398</v>
      </c>
      <c r="S11" s="68" t="s">
        <v>418</v>
      </c>
      <c r="T11" s="68" t="s">
        <v>435</v>
      </c>
      <c r="U11" s="70">
        <v>42921.862303240741</v>
      </c>
      <c r="V11" s="71" t="s">
        <v>469</v>
      </c>
      <c r="W11" s="68"/>
      <c r="X11" s="68"/>
      <c r="Y11" s="74" t="s">
        <v>567</v>
      </c>
      <c r="Z11" s="68"/>
    </row>
    <row r="12" spans="1:26" x14ac:dyDescent="0.25">
      <c r="A12" s="66" t="s">
        <v>219</v>
      </c>
      <c r="B12" s="66" t="s">
        <v>218</v>
      </c>
      <c r="C12" s="84"/>
      <c r="D12" s="85"/>
      <c r="E12" s="86"/>
      <c r="F12" s="87"/>
      <c r="G12" s="84"/>
      <c r="H12" s="77"/>
      <c r="I12" s="88"/>
      <c r="J12" s="88"/>
      <c r="K12" s="36"/>
      <c r="L12" s="91">
        <v>12</v>
      </c>
      <c r="M12" s="91"/>
      <c r="N12" s="90"/>
      <c r="O12" s="68" t="s">
        <v>189</v>
      </c>
      <c r="P12" s="70">
        <v>42921.900219907409</v>
      </c>
      <c r="Q12" s="68" t="s">
        <v>344</v>
      </c>
      <c r="R12" s="71" t="s">
        <v>398</v>
      </c>
      <c r="S12" s="68" t="s">
        <v>418</v>
      </c>
      <c r="T12" s="68" t="s">
        <v>432</v>
      </c>
      <c r="U12" s="70">
        <v>42921.900219907409</v>
      </c>
      <c r="V12" s="71" t="s">
        <v>470</v>
      </c>
      <c r="W12" s="68"/>
      <c r="X12" s="68"/>
      <c r="Y12" s="74" t="s">
        <v>568</v>
      </c>
      <c r="Z12" s="68"/>
    </row>
    <row r="13" spans="1:26" x14ac:dyDescent="0.25">
      <c r="A13" s="66" t="s">
        <v>220</v>
      </c>
      <c r="B13" s="66" t="s">
        <v>220</v>
      </c>
      <c r="C13" s="84"/>
      <c r="D13" s="85"/>
      <c r="E13" s="86"/>
      <c r="F13" s="87"/>
      <c r="G13" s="84"/>
      <c r="H13" s="77"/>
      <c r="I13" s="88"/>
      <c r="J13" s="88"/>
      <c r="K13" s="36"/>
      <c r="L13" s="91">
        <v>13</v>
      </c>
      <c r="M13" s="91"/>
      <c r="N13" s="90"/>
      <c r="O13" s="68" t="s">
        <v>179</v>
      </c>
      <c r="P13" s="70">
        <v>42921.976412037038</v>
      </c>
      <c r="Q13" s="68" t="s">
        <v>348</v>
      </c>
      <c r="R13" s="68"/>
      <c r="S13" s="68"/>
      <c r="T13" s="68" t="s">
        <v>436</v>
      </c>
      <c r="U13" s="70">
        <v>42921.976412037038</v>
      </c>
      <c r="V13" s="71" t="s">
        <v>471</v>
      </c>
      <c r="W13" s="68"/>
      <c r="X13" s="68"/>
      <c r="Y13" s="74" t="s">
        <v>569</v>
      </c>
      <c r="Z13" s="68"/>
    </row>
    <row r="14" spans="1:26" x14ac:dyDescent="0.25">
      <c r="A14" s="66" t="s">
        <v>221</v>
      </c>
      <c r="B14" s="66" t="s">
        <v>305</v>
      </c>
      <c r="C14" s="84"/>
      <c r="D14" s="85"/>
      <c r="E14" s="86"/>
      <c r="F14" s="87"/>
      <c r="G14" s="84"/>
      <c r="H14" s="77"/>
      <c r="I14" s="88"/>
      <c r="J14" s="88"/>
      <c r="K14" s="36"/>
      <c r="L14" s="91">
        <v>14</v>
      </c>
      <c r="M14" s="91"/>
      <c r="N14" s="90"/>
      <c r="O14" s="68" t="s">
        <v>189</v>
      </c>
      <c r="P14" s="70">
        <v>42922.037754629629</v>
      </c>
      <c r="Q14" s="68" t="s">
        <v>349</v>
      </c>
      <c r="R14" s="68"/>
      <c r="S14" s="68"/>
      <c r="T14" s="68" t="s">
        <v>437</v>
      </c>
      <c r="U14" s="70">
        <v>42922.037754629629</v>
      </c>
      <c r="V14" s="71" t="s">
        <v>472</v>
      </c>
      <c r="W14" s="68"/>
      <c r="X14" s="68"/>
      <c r="Y14" s="74" t="s">
        <v>570</v>
      </c>
      <c r="Z14" s="68"/>
    </row>
    <row r="15" spans="1:26" x14ac:dyDescent="0.25">
      <c r="A15" s="66" t="s">
        <v>222</v>
      </c>
      <c r="B15" s="66" t="s">
        <v>306</v>
      </c>
      <c r="C15" s="84"/>
      <c r="D15" s="85"/>
      <c r="E15" s="86"/>
      <c r="F15" s="87"/>
      <c r="G15" s="84"/>
      <c r="H15" s="77"/>
      <c r="I15" s="88"/>
      <c r="J15" s="88"/>
      <c r="K15" s="36"/>
      <c r="L15" s="91">
        <v>15</v>
      </c>
      <c r="M15" s="91"/>
      <c r="N15" s="90"/>
      <c r="O15" s="68" t="s">
        <v>189</v>
      </c>
      <c r="P15" s="70">
        <v>42922.049050925925</v>
      </c>
      <c r="Q15" s="68" t="s">
        <v>350</v>
      </c>
      <c r="R15" s="68"/>
      <c r="S15" s="68"/>
      <c r="T15" s="68" t="s">
        <v>428</v>
      </c>
      <c r="U15" s="70">
        <v>42922.049050925925</v>
      </c>
      <c r="V15" s="71" t="s">
        <v>473</v>
      </c>
      <c r="W15" s="68"/>
      <c r="X15" s="68"/>
      <c r="Y15" s="74" t="s">
        <v>571</v>
      </c>
      <c r="Z15" s="68"/>
    </row>
    <row r="16" spans="1:26" x14ac:dyDescent="0.25">
      <c r="A16" s="66" t="s">
        <v>223</v>
      </c>
      <c r="B16" s="66" t="s">
        <v>307</v>
      </c>
      <c r="C16" s="84"/>
      <c r="D16" s="85"/>
      <c r="E16" s="86"/>
      <c r="F16" s="87"/>
      <c r="G16" s="84"/>
      <c r="H16" s="77"/>
      <c r="I16" s="88"/>
      <c r="J16" s="88"/>
      <c r="K16" s="36"/>
      <c r="L16" s="91">
        <v>16</v>
      </c>
      <c r="M16" s="91"/>
      <c r="N16" s="90"/>
      <c r="O16" s="68" t="s">
        <v>189</v>
      </c>
      <c r="P16" s="70">
        <v>42922.063043981485</v>
      </c>
      <c r="Q16" s="68" t="s">
        <v>351</v>
      </c>
      <c r="R16" s="68"/>
      <c r="S16" s="68"/>
      <c r="T16" s="68" t="s">
        <v>428</v>
      </c>
      <c r="U16" s="70">
        <v>42922.063043981485</v>
      </c>
      <c r="V16" s="71" t="s">
        <v>474</v>
      </c>
      <c r="W16" s="68"/>
      <c r="X16" s="68"/>
      <c r="Y16" s="74" t="s">
        <v>572</v>
      </c>
      <c r="Z16" s="68"/>
    </row>
    <row r="17" spans="1:26" x14ac:dyDescent="0.25">
      <c r="A17" s="66" t="s">
        <v>224</v>
      </c>
      <c r="B17" s="66" t="s">
        <v>308</v>
      </c>
      <c r="C17" s="84"/>
      <c r="D17" s="85"/>
      <c r="E17" s="86"/>
      <c r="F17" s="87"/>
      <c r="G17" s="84"/>
      <c r="H17" s="77"/>
      <c r="I17" s="88"/>
      <c r="J17" s="88"/>
      <c r="K17" s="36"/>
      <c r="L17" s="91">
        <v>17</v>
      </c>
      <c r="M17" s="91"/>
      <c r="N17" s="90"/>
      <c r="O17" s="68" t="s">
        <v>189</v>
      </c>
      <c r="P17" s="70">
        <v>42922.066064814811</v>
      </c>
      <c r="Q17" s="68" t="s">
        <v>352</v>
      </c>
      <c r="R17" s="68"/>
      <c r="S17" s="68"/>
      <c r="T17" s="68" t="s">
        <v>438</v>
      </c>
      <c r="U17" s="70">
        <v>42922.066064814811</v>
      </c>
      <c r="V17" s="71" t="s">
        <v>475</v>
      </c>
      <c r="W17" s="68"/>
      <c r="X17" s="68"/>
      <c r="Y17" s="74" t="s">
        <v>573</v>
      </c>
      <c r="Z17" s="68"/>
    </row>
    <row r="18" spans="1:26" x14ac:dyDescent="0.25">
      <c r="A18" s="66" t="s">
        <v>225</v>
      </c>
      <c r="B18" s="66" t="s">
        <v>309</v>
      </c>
      <c r="C18" s="84"/>
      <c r="D18" s="85"/>
      <c r="E18" s="86"/>
      <c r="F18" s="87"/>
      <c r="G18" s="84"/>
      <c r="H18" s="77"/>
      <c r="I18" s="88"/>
      <c r="J18" s="88"/>
      <c r="K18" s="36"/>
      <c r="L18" s="91">
        <v>18</v>
      </c>
      <c r="M18" s="91"/>
      <c r="N18" s="90"/>
      <c r="O18" s="68" t="s">
        <v>189</v>
      </c>
      <c r="P18" s="70">
        <v>42922.067106481481</v>
      </c>
      <c r="Q18" s="68" t="s">
        <v>353</v>
      </c>
      <c r="R18" s="71" t="s">
        <v>401</v>
      </c>
      <c r="S18" s="68" t="s">
        <v>419</v>
      </c>
      <c r="T18" s="68" t="s">
        <v>439</v>
      </c>
      <c r="U18" s="70">
        <v>42922.067106481481</v>
      </c>
      <c r="V18" s="71" t="s">
        <v>476</v>
      </c>
      <c r="W18" s="68"/>
      <c r="X18" s="68"/>
      <c r="Y18" s="74" t="s">
        <v>574</v>
      </c>
      <c r="Z18" s="68"/>
    </row>
    <row r="19" spans="1:26" x14ac:dyDescent="0.25">
      <c r="A19" s="66" t="s">
        <v>225</v>
      </c>
      <c r="B19" s="66" t="s">
        <v>310</v>
      </c>
      <c r="C19" s="84"/>
      <c r="D19" s="85"/>
      <c r="E19" s="86"/>
      <c r="F19" s="87"/>
      <c r="G19" s="84"/>
      <c r="H19" s="77"/>
      <c r="I19" s="88"/>
      <c r="J19" s="88"/>
      <c r="K19" s="36"/>
      <c r="L19" s="91">
        <v>19</v>
      </c>
      <c r="M19" s="91"/>
      <c r="N19" s="90"/>
      <c r="O19" s="68" t="s">
        <v>189</v>
      </c>
      <c r="P19" s="70">
        <v>42922.067106481481</v>
      </c>
      <c r="Q19" s="68" t="s">
        <v>353</v>
      </c>
      <c r="R19" s="71" t="s">
        <v>401</v>
      </c>
      <c r="S19" s="68" t="s">
        <v>419</v>
      </c>
      <c r="T19" s="68" t="s">
        <v>439</v>
      </c>
      <c r="U19" s="70">
        <v>42922.067106481481</v>
      </c>
      <c r="V19" s="71" t="s">
        <v>476</v>
      </c>
      <c r="W19" s="68"/>
      <c r="X19" s="68"/>
      <c r="Y19" s="74" t="s">
        <v>574</v>
      </c>
      <c r="Z19" s="68"/>
    </row>
    <row r="20" spans="1:26" x14ac:dyDescent="0.25">
      <c r="A20" s="66" t="s">
        <v>225</v>
      </c>
      <c r="B20" s="66" t="s">
        <v>311</v>
      </c>
      <c r="C20" s="84"/>
      <c r="D20" s="85"/>
      <c r="E20" s="86"/>
      <c r="F20" s="87"/>
      <c r="G20" s="84"/>
      <c r="H20" s="77"/>
      <c r="I20" s="88"/>
      <c r="J20" s="88"/>
      <c r="K20" s="36"/>
      <c r="L20" s="91">
        <v>20</v>
      </c>
      <c r="M20" s="91"/>
      <c r="N20" s="90"/>
      <c r="O20" s="68" t="s">
        <v>189</v>
      </c>
      <c r="P20" s="70">
        <v>42922.067106481481</v>
      </c>
      <c r="Q20" s="68" t="s">
        <v>353</v>
      </c>
      <c r="R20" s="71" t="s">
        <v>401</v>
      </c>
      <c r="S20" s="68" t="s">
        <v>419</v>
      </c>
      <c r="T20" s="68" t="s">
        <v>439</v>
      </c>
      <c r="U20" s="70">
        <v>42922.067106481481</v>
      </c>
      <c r="V20" s="71" t="s">
        <v>476</v>
      </c>
      <c r="W20" s="68"/>
      <c r="X20" s="68"/>
      <c r="Y20" s="74" t="s">
        <v>574</v>
      </c>
      <c r="Z20" s="68"/>
    </row>
    <row r="21" spans="1:26" x14ac:dyDescent="0.25">
      <c r="A21" s="66" t="s">
        <v>225</v>
      </c>
      <c r="B21" s="66" t="s">
        <v>312</v>
      </c>
      <c r="C21" s="84"/>
      <c r="D21" s="85"/>
      <c r="E21" s="86"/>
      <c r="F21" s="87"/>
      <c r="G21" s="84"/>
      <c r="H21" s="77"/>
      <c r="I21" s="88"/>
      <c r="J21" s="88"/>
      <c r="K21" s="36"/>
      <c r="L21" s="91">
        <v>21</v>
      </c>
      <c r="M21" s="91"/>
      <c r="N21" s="90"/>
      <c r="O21" s="68" t="s">
        <v>338</v>
      </c>
      <c r="P21" s="70">
        <v>42922.067106481481</v>
      </c>
      <c r="Q21" s="68" t="s">
        <v>353</v>
      </c>
      <c r="R21" s="71" t="s">
        <v>401</v>
      </c>
      <c r="S21" s="68" t="s">
        <v>419</v>
      </c>
      <c r="T21" s="68" t="s">
        <v>439</v>
      </c>
      <c r="U21" s="70">
        <v>42922.067106481481</v>
      </c>
      <c r="V21" s="71" t="s">
        <v>476</v>
      </c>
      <c r="W21" s="68"/>
      <c r="X21" s="68"/>
      <c r="Y21" s="74" t="s">
        <v>574</v>
      </c>
      <c r="Z21" s="68"/>
    </row>
    <row r="22" spans="1:26" x14ac:dyDescent="0.25">
      <c r="A22" s="66" t="s">
        <v>226</v>
      </c>
      <c r="B22" s="66" t="s">
        <v>308</v>
      </c>
      <c r="C22" s="84"/>
      <c r="D22" s="85"/>
      <c r="E22" s="86"/>
      <c r="F22" s="87"/>
      <c r="G22" s="84"/>
      <c r="H22" s="77"/>
      <c r="I22" s="88"/>
      <c r="J22" s="88"/>
      <c r="K22" s="36"/>
      <c r="L22" s="91">
        <v>22</v>
      </c>
      <c r="M22" s="91"/>
      <c r="N22" s="90"/>
      <c r="O22" s="68" t="s">
        <v>189</v>
      </c>
      <c r="P22" s="70">
        <v>42922.071226851855</v>
      </c>
      <c r="Q22" s="68" t="s">
        <v>352</v>
      </c>
      <c r="R22" s="68"/>
      <c r="S22" s="68"/>
      <c r="T22" s="68" t="s">
        <v>438</v>
      </c>
      <c r="U22" s="70">
        <v>42922.071226851855</v>
      </c>
      <c r="V22" s="71" t="s">
        <v>477</v>
      </c>
      <c r="W22" s="68"/>
      <c r="X22" s="68"/>
      <c r="Y22" s="74" t="s">
        <v>575</v>
      </c>
      <c r="Z22" s="68"/>
    </row>
    <row r="23" spans="1:26" x14ac:dyDescent="0.25">
      <c r="A23" s="66" t="s">
        <v>227</v>
      </c>
      <c r="B23" s="66" t="s">
        <v>249</v>
      </c>
      <c r="C23" s="84"/>
      <c r="D23" s="85"/>
      <c r="E23" s="86"/>
      <c r="F23" s="87"/>
      <c r="G23" s="84"/>
      <c r="H23" s="77"/>
      <c r="I23" s="88"/>
      <c r="J23" s="88"/>
      <c r="K23" s="36"/>
      <c r="L23" s="91">
        <v>23</v>
      </c>
      <c r="M23" s="91"/>
      <c r="N23" s="90"/>
      <c r="O23" s="68" t="s">
        <v>189</v>
      </c>
      <c r="P23" s="70">
        <v>42922.074050925927</v>
      </c>
      <c r="Q23" s="68" t="s">
        <v>354</v>
      </c>
      <c r="R23" s="71" t="s">
        <v>402</v>
      </c>
      <c r="S23" s="68" t="s">
        <v>419</v>
      </c>
      <c r="T23" s="68" t="s">
        <v>440</v>
      </c>
      <c r="U23" s="70">
        <v>42922.074050925927</v>
      </c>
      <c r="V23" s="71" t="s">
        <v>478</v>
      </c>
      <c r="W23" s="68"/>
      <c r="X23" s="68"/>
      <c r="Y23" s="74" t="s">
        <v>576</v>
      </c>
      <c r="Z23" s="68"/>
    </row>
    <row r="24" spans="1:26" x14ac:dyDescent="0.25">
      <c r="A24" s="66" t="s">
        <v>228</v>
      </c>
      <c r="B24" s="66" t="s">
        <v>308</v>
      </c>
      <c r="C24" s="84"/>
      <c r="D24" s="85"/>
      <c r="E24" s="86"/>
      <c r="F24" s="87"/>
      <c r="G24" s="84"/>
      <c r="H24" s="77"/>
      <c r="I24" s="88"/>
      <c r="J24" s="88"/>
      <c r="K24" s="36"/>
      <c r="L24" s="91">
        <v>24</v>
      </c>
      <c r="M24" s="91"/>
      <c r="N24" s="90"/>
      <c r="O24" s="68" t="s">
        <v>189</v>
      </c>
      <c r="P24" s="70">
        <v>42922.083148148151</v>
      </c>
      <c r="Q24" s="68" t="s">
        <v>352</v>
      </c>
      <c r="R24" s="68"/>
      <c r="S24" s="68"/>
      <c r="T24" s="68" t="s">
        <v>438</v>
      </c>
      <c r="U24" s="70">
        <v>42922.083148148151</v>
      </c>
      <c r="V24" s="71" t="s">
        <v>479</v>
      </c>
      <c r="W24" s="68"/>
      <c r="X24" s="68"/>
      <c r="Y24" s="74" t="s">
        <v>577</v>
      </c>
      <c r="Z24" s="68"/>
    </row>
    <row r="25" spans="1:26" x14ac:dyDescent="0.25">
      <c r="A25" s="66" t="s">
        <v>229</v>
      </c>
      <c r="B25" s="66" t="s">
        <v>313</v>
      </c>
      <c r="C25" s="84"/>
      <c r="D25" s="85"/>
      <c r="E25" s="86"/>
      <c r="F25" s="87"/>
      <c r="G25" s="84"/>
      <c r="H25" s="77"/>
      <c r="I25" s="88"/>
      <c r="J25" s="88"/>
      <c r="K25" s="36"/>
      <c r="L25" s="91">
        <v>25</v>
      </c>
      <c r="M25" s="91"/>
      <c r="N25" s="90"/>
      <c r="O25" s="68" t="s">
        <v>189</v>
      </c>
      <c r="P25" s="70">
        <v>42922.092037037037</v>
      </c>
      <c r="Q25" s="68" t="s">
        <v>355</v>
      </c>
      <c r="R25" s="71" t="s">
        <v>403</v>
      </c>
      <c r="S25" s="68" t="s">
        <v>421</v>
      </c>
      <c r="T25" s="68" t="s">
        <v>428</v>
      </c>
      <c r="U25" s="70">
        <v>42922.092037037037</v>
      </c>
      <c r="V25" s="71" t="s">
        <v>480</v>
      </c>
      <c r="W25" s="68"/>
      <c r="X25" s="68"/>
      <c r="Y25" s="74" t="s">
        <v>578</v>
      </c>
      <c r="Z25" s="68"/>
    </row>
    <row r="26" spans="1:26" x14ac:dyDescent="0.25">
      <c r="A26" s="66" t="s">
        <v>229</v>
      </c>
      <c r="B26" s="66" t="s">
        <v>314</v>
      </c>
      <c r="C26" s="84"/>
      <c r="D26" s="85"/>
      <c r="E26" s="86"/>
      <c r="F26" s="87"/>
      <c r="G26" s="84"/>
      <c r="H26" s="77"/>
      <c r="I26" s="88"/>
      <c r="J26" s="88"/>
      <c r="K26" s="36"/>
      <c r="L26" s="91">
        <v>26</v>
      </c>
      <c r="M26" s="91"/>
      <c r="N26" s="90"/>
      <c r="O26" s="68" t="s">
        <v>189</v>
      </c>
      <c r="P26" s="70">
        <v>42922.092037037037</v>
      </c>
      <c r="Q26" s="68" t="s">
        <v>355</v>
      </c>
      <c r="R26" s="71" t="s">
        <v>403</v>
      </c>
      <c r="S26" s="68" t="s">
        <v>421</v>
      </c>
      <c r="T26" s="68" t="s">
        <v>428</v>
      </c>
      <c r="U26" s="70">
        <v>42922.092037037037</v>
      </c>
      <c r="V26" s="71" t="s">
        <v>480</v>
      </c>
      <c r="W26" s="68"/>
      <c r="X26" s="68"/>
      <c r="Y26" s="74" t="s">
        <v>578</v>
      </c>
      <c r="Z26" s="68"/>
    </row>
    <row r="27" spans="1:26" x14ac:dyDescent="0.25">
      <c r="A27" s="66" t="s">
        <v>229</v>
      </c>
      <c r="B27" s="66" t="s">
        <v>315</v>
      </c>
      <c r="C27" s="84"/>
      <c r="D27" s="85"/>
      <c r="E27" s="86"/>
      <c r="F27" s="87"/>
      <c r="G27" s="84"/>
      <c r="H27" s="77"/>
      <c r="I27" s="88"/>
      <c r="J27" s="88"/>
      <c r="K27" s="36"/>
      <c r="L27" s="91">
        <v>27</v>
      </c>
      <c r="M27" s="91"/>
      <c r="N27" s="90"/>
      <c r="O27" s="68" t="s">
        <v>189</v>
      </c>
      <c r="P27" s="70">
        <v>42922.092037037037</v>
      </c>
      <c r="Q27" s="68" t="s">
        <v>355</v>
      </c>
      <c r="R27" s="71" t="s">
        <v>403</v>
      </c>
      <c r="S27" s="68" t="s">
        <v>421</v>
      </c>
      <c r="T27" s="68" t="s">
        <v>428</v>
      </c>
      <c r="U27" s="70">
        <v>42922.092037037037</v>
      </c>
      <c r="V27" s="71" t="s">
        <v>480</v>
      </c>
      <c r="W27" s="68"/>
      <c r="X27" s="68"/>
      <c r="Y27" s="74" t="s">
        <v>578</v>
      </c>
      <c r="Z27" s="68"/>
    </row>
    <row r="28" spans="1:26" x14ac:dyDescent="0.25">
      <c r="A28" s="66" t="s">
        <v>230</v>
      </c>
      <c r="B28" s="66" t="s">
        <v>316</v>
      </c>
      <c r="C28" s="84"/>
      <c r="D28" s="85"/>
      <c r="E28" s="86"/>
      <c r="F28" s="87"/>
      <c r="G28" s="84"/>
      <c r="H28" s="77"/>
      <c r="I28" s="88"/>
      <c r="J28" s="88"/>
      <c r="K28" s="36"/>
      <c r="L28" s="91">
        <v>28</v>
      </c>
      <c r="M28" s="91"/>
      <c r="N28" s="90"/>
      <c r="O28" s="68" t="s">
        <v>189</v>
      </c>
      <c r="P28" s="70">
        <v>42922.092418981483</v>
      </c>
      <c r="Q28" s="68" t="s">
        <v>356</v>
      </c>
      <c r="R28" s="68"/>
      <c r="S28" s="68"/>
      <c r="T28" s="68" t="s">
        <v>441</v>
      </c>
      <c r="U28" s="70">
        <v>42922.092418981483</v>
      </c>
      <c r="V28" s="71" t="s">
        <v>481</v>
      </c>
      <c r="W28" s="68"/>
      <c r="X28" s="68"/>
      <c r="Y28" s="74" t="s">
        <v>579</v>
      </c>
      <c r="Z28" s="68"/>
    </row>
    <row r="29" spans="1:26" x14ac:dyDescent="0.25">
      <c r="A29" s="66" t="s">
        <v>231</v>
      </c>
      <c r="B29" s="66" t="s">
        <v>308</v>
      </c>
      <c r="C29" s="84"/>
      <c r="D29" s="85"/>
      <c r="E29" s="86"/>
      <c r="F29" s="87"/>
      <c r="G29" s="84"/>
      <c r="H29" s="77"/>
      <c r="I29" s="88"/>
      <c r="J29" s="88"/>
      <c r="K29" s="36"/>
      <c r="L29" s="91">
        <v>29</v>
      </c>
      <c r="M29" s="91"/>
      <c r="N29" s="90"/>
      <c r="O29" s="68" t="s">
        <v>189</v>
      </c>
      <c r="P29" s="70">
        <v>42922.092870370368</v>
      </c>
      <c r="Q29" s="68" t="s">
        <v>352</v>
      </c>
      <c r="R29" s="68"/>
      <c r="S29" s="68"/>
      <c r="T29" s="68" t="s">
        <v>438</v>
      </c>
      <c r="U29" s="70">
        <v>42922.092870370368</v>
      </c>
      <c r="V29" s="71" t="s">
        <v>482</v>
      </c>
      <c r="W29" s="68"/>
      <c r="X29" s="68"/>
      <c r="Y29" s="74" t="s">
        <v>580</v>
      </c>
      <c r="Z29" s="68"/>
    </row>
    <row r="30" spans="1:26" x14ac:dyDescent="0.25">
      <c r="A30" s="66" t="s">
        <v>232</v>
      </c>
      <c r="B30" s="66" t="s">
        <v>308</v>
      </c>
      <c r="C30" s="84"/>
      <c r="D30" s="85"/>
      <c r="E30" s="86"/>
      <c r="F30" s="87"/>
      <c r="G30" s="84"/>
      <c r="H30" s="77"/>
      <c r="I30" s="88"/>
      <c r="J30" s="88"/>
      <c r="K30" s="36"/>
      <c r="L30" s="91">
        <v>30</v>
      </c>
      <c r="M30" s="91"/>
      <c r="N30" s="90"/>
      <c r="O30" s="68" t="s">
        <v>189</v>
      </c>
      <c r="P30" s="70">
        <v>42922.097858796296</v>
      </c>
      <c r="Q30" s="68" t="s">
        <v>352</v>
      </c>
      <c r="R30" s="68"/>
      <c r="S30" s="68"/>
      <c r="T30" s="68" t="s">
        <v>438</v>
      </c>
      <c r="U30" s="70">
        <v>42922.097858796296</v>
      </c>
      <c r="V30" s="71" t="s">
        <v>483</v>
      </c>
      <c r="W30" s="68"/>
      <c r="X30" s="68"/>
      <c r="Y30" s="74" t="s">
        <v>581</v>
      </c>
      <c r="Z30" s="68"/>
    </row>
    <row r="31" spans="1:26" x14ac:dyDescent="0.25">
      <c r="A31" s="66" t="s">
        <v>233</v>
      </c>
      <c r="B31" s="66" t="s">
        <v>297</v>
      </c>
      <c r="C31" s="84"/>
      <c r="D31" s="85"/>
      <c r="E31" s="86"/>
      <c r="F31" s="87"/>
      <c r="G31" s="84"/>
      <c r="H31" s="77"/>
      <c r="I31" s="88"/>
      <c r="J31" s="88"/>
      <c r="K31" s="36"/>
      <c r="L31" s="91">
        <v>31</v>
      </c>
      <c r="M31" s="91"/>
      <c r="N31" s="90"/>
      <c r="O31" s="68" t="s">
        <v>189</v>
      </c>
      <c r="P31" s="70">
        <v>42922.09915509259</v>
      </c>
      <c r="Q31" s="68" t="s">
        <v>357</v>
      </c>
      <c r="R31" s="68"/>
      <c r="S31" s="68"/>
      <c r="T31" s="68" t="s">
        <v>428</v>
      </c>
      <c r="U31" s="70">
        <v>42922.09915509259</v>
      </c>
      <c r="V31" s="71" t="s">
        <v>484</v>
      </c>
      <c r="W31" s="68"/>
      <c r="X31" s="68"/>
      <c r="Y31" s="74" t="s">
        <v>582</v>
      </c>
      <c r="Z31" s="68"/>
    </row>
    <row r="32" spans="1:26" x14ac:dyDescent="0.25">
      <c r="A32" s="66" t="s">
        <v>234</v>
      </c>
      <c r="B32" s="66" t="s">
        <v>297</v>
      </c>
      <c r="C32" s="84"/>
      <c r="D32" s="85"/>
      <c r="E32" s="86"/>
      <c r="F32" s="87"/>
      <c r="G32" s="84"/>
      <c r="H32" s="77"/>
      <c r="I32" s="88"/>
      <c r="J32" s="88"/>
      <c r="K32" s="36"/>
      <c r="L32" s="91">
        <v>32</v>
      </c>
      <c r="M32" s="91"/>
      <c r="N32" s="90"/>
      <c r="O32" s="68" t="s">
        <v>189</v>
      </c>
      <c r="P32" s="70">
        <v>42922.099398148152</v>
      </c>
      <c r="Q32" s="68" t="s">
        <v>357</v>
      </c>
      <c r="R32" s="68"/>
      <c r="S32" s="68"/>
      <c r="T32" s="68" t="s">
        <v>428</v>
      </c>
      <c r="U32" s="70">
        <v>42922.099398148152</v>
      </c>
      <c r="V32" s="71" t="s">
        <v>485</v>
      </c>
      <c r="W32" s="68"/>
      <c r="X32" s="68"/>
      <c r="Y32" s="74" t="s">
        <v>583</v>
      </c>
      <c r="Z32" s="68"/>
    </row>
    <row r="33" spans="1:26" x14ac:dyDescent="0.25">
      <c r="A33" s="66" t="s">
        <v>235</v>
      </c>
      <c r="B33" s="66" t="s">
        <v>317</v>
      </c>
      <c r="C33" s="84"/>
      <c r="D33" s="85"/>
      <c r="E33" s="86"/>
      <c r="F33" s="87"/>
      <c r="G33" s="84"/>
      <c r="H33" s="77"/>
      <c r="I33" s="88"/>
      <c r="J33" s="88"/>
      <c r="K33" s="36"/>
      <c r="L33" s="91">
        <v>33</v>
      </c>
      <c r="M33" s="91"/>
      <c r="N33" s="90"/>
      <c r="O33" s="68" t="s">
        <v>189</v>
      </c>
      <c r="P33" s="70">
        <v>42922.101435185185</v>
      </c>
      <c r="Q33" s="68" t="s">
        <v>358</v>
      </c>
      <c r="R33" s="68"/>
      <c r="S33" s="68"/>
      <c r="T33" s="68" t="s">
        <v>428</v>
      </c>
      <c r="U33" s="70">
        <v>42922.101435185185</v>
      </c>
      <c r="V33" s="71" t="s">
        <v>486</v>
      </c>
      <c r="W33" s="68"/>
      <c r="X33" s="68"/>
      <c r="Y33" s="74" t="s">
        <v>584</v>
      </c>
      <c r="Z33" s="68"/>
    </row>
    <row r="34" spans="1:26" x14ac:dyDescent="0.25">
      <c r="A34" s="66" t="s">
        <v>236</v>
      </c>
      <c r="B34" s="66" t="s">
        <v>297</v>
      </c>
      <c r="C34" s="84"/>
      <c r="D34" s="85"/>
      <c r="E34" s="86"/>
      <c r="F34" s="87"/>
      <c r="G34" s="84"/>
      <c r="H34" s="77"/>
      <c r="I34" s="88"/>
      <c r="J34" s="88"/>
      <c r="K34" s="36"/>
      <c r="L34" s="91">
        <v>34</v>
      </c>
      <c r="M34" s="91"/>
      <c r="N34" s="90"/>
      <c r="O34" s="68" t="s">
        <v>189</v>
      </c>
      <c r="P34" s="70">
        <v>42922.103425925925</v>
      </c>
      <c r="Q34" s="68" t="s">
        <v>357</v>
      </c>
      <c r="R34" s="68"/>
      <c r="S34" s="68"/>
      <c r="T34" s="68" t="s">
        <v>428</v>
      </c>
      <c r="U34" s="70">
        <v>42922.103425925925</v>
      </c>
      <c r="V34" s="71" t="s">
        <v>487</v>
      </c>
      <c r="W34" s="68"/>
      <c r="X34" s="68"/>
      <c r="Y34" s="74" t="s">
        <v>585</v>
      </c>
      <c r="Z34" s="68"/>
    </row>
    <row r="35" spans="1:26" x14ac:dyDescent="0.25">
      <c r="A35" s="66" t="s">
        <v>237</v>
      </c>
      <c r="B35" s="66" t="s">
        <v>308</v>
      </c>
      <c r="C35" s="84"/>
      <c r="D35" s="85"/>
      <c r="E35" s="86"/>
      <c r="F35" s="87"/>
      <c r="G35" s="84"/>
      <c r="H35" s="77"/>
      <c r="I35" s="88"/>
      <c r="J35" s="88"/>
      <c r="K35" s="36"/>
      <c r="L35" s="91">
        <v>35</v>
      </c>
      <c r="M35" s="91"/>
      <c r="N35" s="90"/>
      <c r="O35" s="68" t="s">
        <v>189</v>
      </c>
      <c r="P35" s="70">
        <v>42922.106493055559</v>
      </c>
      <c r="Q35" s="68" t="s">
        <v>352</v>
      </c>
      <c r="R35" s="68"/>
      <c r="S35" s="68"/>
      <c r="T35" s="68" t="s">
        <v>438</v>
      </c>
      <c r="U35" s="70">
        <v>42922.106493055559</v>
      </c>
      <c r="V35" s="71" t="s">
        <v>488</v>
      </c>
      <c r="W35" s="68"/>
      <c r="X35" s="68"/>
      <c r="Y35" s="74" t="s">
        <v>586</v>
      </c>
      <c r="Z35" s="68"/>
    </row>
    <row r="36" spans="1:26" x14ac:dyDescent="0.25">
      <c r="A36" s="66" t="s">
        <v>238</v>
      </c>
      <c r="B36" s="66" t="s">
        <v>318</v>
      </c>
      <c r="C36" s="84"/>
      <c r="D36" s="85"/>
      <c r="E36" s="86"/>
      <c r="F36" s="87"/>
      <c r="G36" s="84"/>
      <c r="H36" s="77"/>
      <c r="I36" s="88"/>
      <c r="J36" s="88"/>
      <c r="K36" s="36"/>
      <c r="L36" s="91">
        <v>36</v>
      </c>
      <c r="M36" s="91"/>
      <c r="N36" s="90"/>
      <c r="O36" s="68" t="s">
        <v>338</v>
      </c>
      <c r="P36" s="70">
        <v>42922.113888888889</v>
      </c>
      <c r="Q36" s="68" t="s">
        <v>359</v>
      </c>
      <c r="R36" s="68"/>
      <c r="S36" s="68"/>
      <c r="T36" s="68" t="s">
        <v>428</v>
      </c>
      <c r="U36" s="70">
        <v>42922.113888888889</v>
      </c>
      <c r="V36" s="71" t="s">
        <v>489</v>
      </c>
      <c r="W36" s="68"/>
      <c r="X36" s="68"/>
      <c r="Y36" s="74" t="s">
        <v>587</v>
      </c>
      <c r="Z36" s="74" t="s">
        <v>657</v>
      </c>
    </row>
    <row r="37" spans="1:26" x14ac:dyDescent="0.25">
      <c r="A37" s="66" t="s">
        <v>239</v>
      </c>
      <c r="B37" s="66" t="s">
        <v>297</v>
      </c>
      <c r="C37" s="84"/>
      <c r="D37" s="85"/>
      <c r="E37" s="86"/>
      <c r="F37" s="87"/>
      <c r="G37" s="84"/>
      <c r="H37" s="77"/>
      <c r="I37" s="88"/>
      <c r="J37" s="88"/>
      <c r="K37" s="36"/>
      <c r="L37" s="91">
        <v>37</v>
      </c>
      <c r="M37" s="91"/>
      <c r="N37" s="90"/>
      <c r="O37" s="68" t="s">
        <v>189</v>
      </c>
      <c r="P37" s="70">
        <v>42922.114317129628</v>
      </c>
      <c r="Q37" s="68" t="s">
        <v>357</v>
      </c>
      <c r="R37" s="68"/>
      <c r="S37" s="68"/>
      <c r="T37" s="68" t="s">
        <v>428</v>
      </c>
      <c r="U37" s="70">
        <v>42922.114317129628</v>
      </c>
      <c r="V37" s="71" t="s">
        <v>490</v>
      </c>
      <c r="W37" s="68"/>
      <c r="X37" s="68"/>
      <c r="Y37" s="74" t="s">
        <v>588</v>
      </c>
      <c r="Z37" s="68"/>
    </row>
    <row r="38" spans="1:26" x14ac:dyDescent="0.25">
      <c r="A38" s="66" t="s">
        <v>240</v>
      </c>
      <c r="B38" s="66" t="s">
        <v>240</v>
      </c>
      <c r="C38" s="84"/>
      <c r="D38" s="85"/>
      <c r="E38" s="86"/>
      <c r="F38" s="87"/>
      <c r="G38" s="84"/>
      <c r="H38" s="77"/>
      <c r="I38" s="88"/>
      <c r="J38" s="88"/>
      <c r="K38" s="36"/>
      <c r="L38" s="91">
        <v>38</v>
      </c>
      <c r="M38" s="91"/>
      <c r="N38" s="90"/>
      <c r="O38" s="68" t="s">
        <v>179</v>
      </c>
      <c r="P38" s="70">
        <v>42922.118078703701</v>
      </c>
      <c r="Q38" s="68" t="s">
        <v>360</v>
      </c>
      <c r="R38" s="68"/>
      <c r="S38" s="68"/>
      <c r="T38" s="68" t="s">
        <v>430</v>
      </c>
      <c r="U38" s="70">
        <v>42922.118078703701</v>
      </c>
      <c r="V38" s="71" t="s">
        <v>491</v>
      </c>
      <c r="W38" s="68"/>
      <c r="X38" s="68"/>
      <c r="Y38" s="74" t="s">
        <v>589</v>
      </c>
      <c r="Z38" s="68"/>
    </row>
    <row r="39" spans="1:26" x14ac:dyDescent="0.25">
      <c r="A39" s="66" t="s">
        <v>241</v>
      </c>
      <c r="B39" s="66" t="s">
        <v>297</v>
      </c>
      <c r="C39" s="84"/>
      <c r="D39" s="85"/>
      <c r="E39" s="86"/>
      <c r="F39" s="87"/>
      <c r="G39" s="84"/>
      <c r="H39" s="77"/>
      <c r="I39" s="88"/>
      <c r="J39" s="88"/>
      <c r="K39" s="36"/>
      <c r="L39" s="91">
        <v>39</v>
      </c>
      <c r="M39" s="91"/>
      <c r="N39" s="90"/>
      <c r="O39" s="68" t="s">
        <v>189</v>
      </c>
      <c r="P39" s="70">
        <v>42922.119432870371</v>
      </c>
      <c r="Q39" s="68" t="s">
        <v>357</v>
      </c>
      <c r="R39" s="68"/>
      <c r="S39" s="68"/>
      <c r="T39" s="68" t="s">
        <v>428</v>
      </c>
      <c r="U39" s="70">
        <v>42922.119432870371</v>
      </c>
      <c r="V39" s="71" t="s">
        <v>492</v>
      </c>
      <c r="W39" s="68"/>
      <c r="X39" s="68"/>
      <c r="Y39" s="74" t="s">
        <v>590</v>
      </c>
      <c r="Z39" s="68"/>
    </row>
    <row r="40" spans="1:26" x14ac:dyDescent="0.25">
      <c r="A40" s="66" t="s">
        <v>242</v>
      </c>
      <c r="B40" s="66" t="s">
        <v>297</v>
      </c>
      <c r="C40" s="84"/>
      <c r="D40" s="85"/>
      <c r="E40" s="86"/>
      <c r="F40" s="87"/>
      <c r="G40" s="84"/>
      <c r="H40" s="77"/>
      <c r="I40" s="88"/>
      <c r="J40" s="88"/>
      <c r="K40" s="36"/>
      <c r="L40" s="91">
        <v>40</v>
      </c>
      <c r="M40" s="91"/>
      <c r="N40" s="90"/>
      <c r="O40" s="68" t="s">
        <v>189</v>
      </c>
      <c r="P40" s="70">
        <v>42922.12091435185</v>
      </c>
      <c r="Q40" s="68" t="s">
        <v>357</v>
      </c>
      <c r="R40" s="68"/>
      <c r="S40" s="68"/>
      <c r="T40" s="68" t="s">
        <v>428</v>
      </c>
      <c r="U40" s="70">
        <v>42922.12091435185</v>
      </c>
      <c r="V40" s="71" t="s">
        <v>493</v>
      </c>
      <c r="W40" s="68"/>
      <c r="X40" s="68"/>
      <c r="Y40" s="74" t="s">
        <v>591</v>
      </c>
      <c r="Z40" s="68"/>
    </row>
    <row r="41" spans="1:26" x14ac:dyDescent="0.25">
      <c r="A41" s="66" t="s">
        <v>243</v>
      </c>
      <c r="B41" s="66" t="s">
        <v>297</v>
      </c>
      <c r="C41" s="84"/>
      <c r="D41" s="85"/>
      <c r="E41" s="86"/>
      <c r="F41" s="87"/>
      <c r="G41" s="84"/>
      <c r="H41" s="77"/>
      <c r="I41" s="88"/>
      <c r="J41" s="88"/>
      <c r="K41" s="36"/>
      <c r="L41" s="91">
        <v>41</v>
      </c>
      <c r="M41" s="91"/>
      <c r="N41" s="90"/>
      <c r="O41" s="68" t="s">
        <v>189</v>
      </c>
      <c r="P41" s="70">
        <v>42922.121377314812</v>
      </c>
      <c r="Q41" s="68" t="s">
        <v>357</v>
      </c>
      <c r="R41" s="68"/>
      <c r="S41" s="68"/>
      <c r="T41" s="68" t="s">
        <v>428</v>
      </c>
      <c r="U41" s="70">
        <v>42922.121377314812</v>
      </c>
      <c r="V41" s="71" t="s">
        <v>494</v>
      </c>
      <c r="W41" s="68"/>
      <c r="X41" s="68"/>
      <c r="Y41" s="74" t="s">
        <v>592</v>
      </c>
      <c r="Z41" s="68"/>
    </row>
    <row r="42" spans="1:26" x14ac:dyDescent="0.25">
      <c r="A42" s="66" t="s">
        <v>244</v>
      </c>
      <c r="B42" s="66" t="s">
        <v>319</v>
      </c>
      <c r="C42" s="84"/>
      <c r="D42" s="85"/>
      <c r="E42" s="86"/>
      <c r="F42" s="87"/>
      <c r="G42" s="84"/>
      <c r="H42" s="77"/>
      <c r="I42" s="88"/>
      <c r="J42" s="88"/>
      <c r="K42" s="36"/>
      <c r="L42" s="91">
        <v>42</v>
      </c>
      <c r="M42" s="91"/>
      <c r="N42" s="90"/>
      <c r="O42" s="68" t="s">
        <v>189</v>
      </c>
      <c r="P42" s="70">
        <v>42922.124583333331</v>
      </c>
      <c r="Q42" s="68" t="s">
        <v>361</v>
      </c>
      <c r="R42" s="68"/>
      <c r="S42" s="68"/>
      <c r="T42" s="68" t="s">
        <v>430</v>
      </c>
      <c r="U42" s="70">
        <v>42922.124583333331</v>
      </c>
      <c r="V42" s="71" t="s">
        <v>495</v>
      </c>
      <c r="W42" s="68"/>
      <c r="X42" s="68"/>
      <c r="Y42" s="74" t="s">
        <v>593</v>
      </c>
      <c r="Z42" s="68"/>
    </row>
    <row r="43" spans="1:26" x14ac:dyDescent="0.25">
      <c r="A43" s="66" t="s">
        <v>244</v>
      </c>
      <c r="B43" s="66" t="s">
        <v>312</v>
      </c>
      <c r="C43" s="84"/>
      <c r="D43" s="85"/>
      <c r="E43" s="86"/>
      <c r="F43" s="87"/>
      <c r="G43" s="84"/>
      <c r="H43" s="77"/>
      <c r="I43" s="88"/>
      <c r="J43" s="88"/>
      <c r="K43" s="36"/>
      <c r="L43" s="91">
        <v>43</v>
      </c>
      <c r="M43" s="91"/>
      <c r="N43" s="90"/>
      <c r="O43" s="68" t="s">
        <v>189</v>
      </c>
      <c r="P43" s="70">
        <v>42922.124583333331</v>
      </c>
      <c r="Q43" s="68" t="s">
        <v>361</v>
      </c>
      <c r="R43" s="68"/>
      <c r="S43" s="68"/>
      <c r="T43" s="68" t="s">
        <v>430</v>
      </c>
      <c r="U43" s="70">
        <v>42922.124583333331</v>
      </c>
      <c r="V43" s="71" t="s">
        <v>495</v>
      </c>
      <c r="W43" s="68"/>
      <c r="X43" s="68"/>
      <c r="Y43" s="74" t="s">
        <v>593</v>
      </c>
      <c r="Z43" s="68"/>
    </row>
    <row r="44" spans="1:26" x14ac:dyDescent="0.25">
      <c r="A44" s="66" t="s">
        <v>244</v>
      </c>
      <c r="B44" s="66" t="s">
        <v>320</v>
      </c>
      <c r="C44" s="84"/>
      <c r="D44" s="85"/>
      <c r="E44" s="86"/>
      <c r="F44" s="87"/>
      <c r="G44" s="84"/>
      <c r="H44" s="77"/>
      <c r="I44" s="88"/>
      <c r="J44" s="88"/>
      <c r="K44" s="36"/>
      <c r="L44" s="91">
        <v>44</v>
      </c>
      <c r="M44" s="91"/>
      <c r="N44" s="90"/>
      <c r="O44" s="68" t="s">
        <v>338</v>
      </c>
      <c r="P44" s="70">
        <v>42922.124583333331</v>
      </c>
      <c r="Q44" s="68" t="s">
        <v>361</v>
      </c>
      <c r="R44" s="68"/>
      <c r="S44" s="68"/>
      <c r="T44" s="68" t="s">
        <v>430</v>
      </c>
      <c r="U44" s="70">
        <v>42922.124583333331</v>
      </c>
      <c r="V44" s="71" t="s">
        <v>495</v>
      </c>
      <c r="W44" s="68"/>
      <c r="X44" s="68"/>
      <c r="Y44" s="74" t="s">
        <v>593</v>
      </c>
      <c r="Z44" s="68"/>
    </row>
    <row r="45" spans="1:26" x14ac:dyDescent="0.25">
      <c r="A45" s="66" t="s">
        <v>245</v>
      </c>
      <c r="B45" s="66" t="s">
        <v>245</v>
      </c>
      <c r="C45" s="84"/>
      <c r="D45" s="85"/>
      <c r="E45" s="86"/>
      <c r="F45" s="87"/>
      <c r="G45" s="84"/>
      <c r="H45" s="77"/>
      <c r="I45" s="88"/>
      <c r="J45" s="88"/>
      <c r="K45" s="36"/>
      <c r="L45" s="91">
        <v>45</v>
      </c>
      <c r="M45" s="91"/>
      <c r="N45" s="90"/>
      <c r="O45" s="68" t="s">
        <v>179</v>
      </c>
      <c r="P45" s="70">
        <v>42922.127962962964</v>
      </c>
      <c r="Q45" s="68" t="s">
        <v>362</v>
      </c>
      <c r="R45" s="71" t="s">
        <v>404</v>
      </c>
      <c r="S45" s="68" t="s">
        <v>422</v>
      </c>
      <c r="T45" s="68" t="s">
        <v>442</v>
      </c>
      <c r="U45" s="70">
        <v>42922.127962962964</v>
      </c>
      <c r="V45" s="71" t="s">
        <v>496</v>
      </c>
      <c r="W45" s="68"/>
      <c r="X45" s="68"/>
      <c r="Y45" s="74" t="s">
        <v>594</v>
      </c>
      <c r="Z45" s="68"/>
    </row>
    <row r="46" spans="1:26" x14ac:dyDescent="0.25">
      <c r="A46" s="66" t="s">
        <v>246</v>
      </c>
      <c r="B46" s="66" t="s">
        <v>305</v>
      </c>
      <c r="C46" s="84"/>
      <c r="D46" s="85"/>
      <c r="E46" s="86"/>
      <c r="F46" s="87"/>
      <c r="G46" s="84"/>
      <c r="H46" s="77"/>
      <c r="I46" s="88"/>
      <c r="J46" s="88"/>
      <c r="K46" s="36"/>
      <c r="L46" s="91">
        <v>46</v>
      </c>
      <c r="M46" s="91"/>
      <c r="N46" s="90"/>
      <c r="O46" s="68" t="s">
        <v>189</v>
      </c>
      <c r="P46" s="70">
        <v>42922.129652777781</v>
      </c>
      <c r="Q46" s="68" t="s">
        <v>349</v>
      </c>
      <c r="R46" s="68"/>
      <c r="S46" s="68"/>
      <c r="T46" s="68" t="s">
        <v>437</v>
      </c>
      <c r="U46" s="70">
        <v>42922.129652777781</v>
      </c>
      <c r="V46" s="71" t="s">
        <v>497</v>
      </c>
      <c r="W46" s="68"/>
      <c r="X46" s="68"/>
      <c r="Y46" s="74" t="s">
        <v>595</v>
      </c>
      <c r="Z46" s="68"/>
    </row>
    <row r="47" spans="1:26" x14ac:dyDescent="0.25">
      <c r="A47" s="66" t="s">
        <v>247</v>
      </c>
      <c r="B47" s="66" t="s">
        <v>247</v>
      </c>
      <c r="C47" s="84"/>
      <c r="D47" s="85"/>
      <c r="E47" s="86"/>
      <c r="F47" s="87"/>
      <c r="G47" s="84"/>
      <c r="H47" s="77"/>
      <c r="I47" s="88"/>
      <c r="J47" s="88"/>
      <c r="K47" s="36"/>
      <c r="L47" s="91">
        <v>47</v>
      </c>
      <c r="M47" s="91"/>
      <c r="N47" s="90"/>
      <c r="O47" s="68" t="s">
        <v>179</v>
      </c>
      <c r="P47" s="70">
        <v>42922.130798611113</v>
      </c>
      <c r="Q47" s="68" t="s">
        <v>363</v>
      </c>
      <c r="R47" s="68"/>
      <c r="S47" s="68"/>
      <c r="T47" s="68" t="s">
        <v>428</v>
      </c>
      <c r="U47" s="70">
        <v>42922.130798611113</v>
      </c>
      <c r="V47" s="71" t="s">
        <v>498</v>
      </c>
      <c r="W47" s="68"/>
      <c r="X47" s="68"/>
      <c r="Y47" s="74" t="s">
        <v>596</v>
      </c>
      <c r="Z47" s="68"/>
    </row>
    <row r="48" spans="1:26" x14ac:dyDescent="0.25">
      <c r="A48" s="66" t="s">
        <v>248</v>
      </c>
      <c r="B48" s="66" t="s">
        <v>248</v>
      </c>
      <c r="C48" s="84"/>
      <c r="D48" s="85"/>
      <c r="E48" s="86"/>
      <c r="F48" s="87"/>
      <c r="G48" s="84"/>
      <c r="H48" s="77"/>
      <c r="I48" s="88"/>
      <c r="J48" s="88"/>
      <c r="K48" s="36"/>
      <c r="L48" s="91">
        <v>48</v>
      </c>
      <c r="M48" s="91"/>
      <c r="N48" s="90"/>
      <c r="O48" s="68" t="s">
        <v>179</v>
      </c>
      <c r="P48" s="70">
        <v>42922.136018518519</v>
      </c>
      <c r="Q48" s="68" t="s">
        <v>364</v>
      </c>
      <c r="R48" s="68"/>
      <c r="S48" s="68"/>
      <c r="T48" s="68" t="s">
        <v>443</v>
      </c>
      <c r="U48" s="70">
        <v>42922.136018518519</v>
      </c>
      <c r="V48" s="71" t="s">
        <v>499</v>
      </c>
      <c r="W48" s="68"/>
      <c r="X48" s="68"/>
      <c r="Y48" s="74" t="s">
        <v>597</v>
      </c>
      <c r="Z48" s="68"/>
    </row>
    <row r="49" spans="1:26" x14ac:dyDescent="0.25">
      <c r="A49" s="66" t="s">
        <v>249</v>
      </c>
      <c r="B49" s="66" t="s">
        <v>321</v>
      </c>
      <c r="C49" s="84"/>
      <c r="D49" s="85"/>
      <c r="E49" s="86"/>
      <c r="F49" s="87"/>
      <c r="G49" s="84"/>
      <c r="H49" s="77"/>
      <c r="I49" s="88"/>
      <c r="J49" s="88"/>
      <c r="K49" s="36"/>
      <c r="L49" s="91">
        <v>49</v>
      </c>
      <c r="M49" s="91"/>
      <c r="N49" s="90"/>
      <c r="O49" s="68" t="s">
        <v>189</v>
      </c>
      <c r="P49" s="70">
        <v>42922.142280092594</v>
      </c>
      <c r="Q49" s="68" t="s">
        <v>365</v>
      </c>
      <c r="R49" s="68"/>
      <c r="S49" s="68"/>
      <c r="T49" s="68" t="s">
        <v>428</v>
      </c>
      <c r="U49" s="70">
        <v>42922.142280092594</v>
      </c>
      <c r="V49" s="71" t="s">
        <v>500</v>
      </c>
      <c r="W49" s="68"/>
      <c r="X49" s="68"/>
      <c r="Y49" s="74" t="s">
        <v>598</v>
      </c>
      <c r="Z49" s="68"/>
    </row>
    <row r="50" spans="1:26" x14ac:dyDescent="0.25">
      <c r="A50" s="66" t="s">
        <v>249</v>
      </c>
      <c r="B50" s="66" t="s">
        <v>322</v>
      </c>
      <c r="C50" s="84"/>
      <c r="D50" s="85"/>
      <c r="E50" s="86"/>
      <c r="F50" s="87"/>
      <c r="G50" s="84"/>
      <c r="H50" s="77"/>
      <c r="I50" s="88"/>
      <c r="J50" s="88"/>
      <c r="K50" s="36"/>
      <c r="L50" s="91">
        <v>50</v>
      </c>
      <c r="M50" s="91"/>
      <c r="N50" s="90"/>
      <c r="O50" s="68" t="s">
        <v>189</v>
      </c>
      <c r="P50" s="70">
        <v>42922.142280092594</v>
      </c>
      <c r="Q50" s="68" t="s">
        <v>365</v>
      </c>
      <c r="R50" s="68"/>
      <c r="S50" s="68"/>
      <c r="T50" s="68" t="s">
        <v>428</v>
      </c>
      <c r="U50" s="70">
        <v>42922.142280092594</v>
      </c>
      <c r="V50" s="71" t="s">
        <v>500</v>
      </c>
      <c r="W50" s="68"/>
      <c r="X50" s="68"/>
      <c r="Y50" s="74" t="s">
        <v>598</v>
      </c>
      <c r="Z50" s="68"/>
    </row>
    <row r="51" spans="1:26" x14ac:dyDescent="0.25">
      <c r="A51" s="66" t="s">
        <v>249</v>
      </c>
      <c r="B51" s="66" t="s">
        <v>249</v>
      </c>
      <c r="C51" s="84"/>
      <c r="D51" s="85"/>
      <c r="E51" s="86"/>
      <c r="F51" s="87"/>
      <c r="G51" s="84"/>
      <c r="H51" s="77"/>
      <c r="I51" s="88"/>
      <c r="J51" s="88"/>
      <c r="K51" s="36"/>
      <c r="L51" s="91">
        <v>51</v>
      </c>
      <c r="M51" s="91"/>
      <c r="N51" s="90"/>
      <c r="O51" s="68" t="s">
        <v>179</v>
      </c>
      <c r="P51" s="70">
        <v>42922.068993055553</v>
      </c>
      <c r="Q51" s="68" t="s">
        <v>354</v>
      </c>
      <c r="R51" s="71" t="s">
        <v>402</v>
      </c>
      <c r="S51" s="68" t="s">
        <v>419</v>
      </c>
      <c r="T51" s="68" t="s">
        <v>440</v>
      </c>
      <c r="U51" s="70">
        <v>42922.068993055553</v>
      </c>
      <c r="V51" s="71" t="s">
        <v>501</v>
      </c>
      <c r="W51" s="68"/>
      <c r="X51" s="68"/>
      <c r="Y51" s="74" t="s">
        <v>599</v>
      </c>
      <c r="Z51" s="68"/>
    </row>
    <row r="52" spans="1:26" x14ac:dyDescent="0.25">
      <c r="A52" s="66" t="s">
        <v>250</v>
      </c>
      <c r="B52" s="66" t="s">
        <v>250</v>
      </c>
      <c r="C52" s="84"/>
      <c r="D52" s="85"/>
      <c r="E52" s="86"/>
      <c r="F52" s="87"/>
      <c r="G52" s="84"/>
      <c r="H52" s="77"/>
      <c r="I52" s="88"/>
      <c r="J52" s="88"/>
      <c r="K52" s="36"/>
      <c r="L52" s="91">
        <v>52</v>
      </c>
      <c r="M52" s="91"/>
      <c r="N52" s="90"/>
      <c r="O52" s="68" t="s">
        <v>179</v>
      </c>
      <c r="P52" s="70">
        <v>42922.145868055559</v>
      </c>
      <c r="Q52" s="68" t="s">
        <v>366</v>
      </c>
      <c r="R52" s="71" t="s">
        <v>405</v>
      </c>
      <c r="S52" s="68" t="s">
        <v>417</v>
      </c>
      <c r="T52" s="68" t="s">
        <v>428</v>
      </c>
      <c r="U52" s="70">
        <v>42922.145868055559</v>
      </c>
      <c r="V52" s="71" t="s">
        <v>502</v>
      </c>
      <c r="W52" s="68"/>
      <c r="X52" s="68"/>
      <c r="Y52" s="74" t="s">
        <v>600</v>
      </c>
      <c r="Z52" s="68"/>
    </row>
    <row r="53" spans="1:26" x14ac:dyDescent="0.25">
      <c r="A53" s="66" t="s">
        <v>251</v>
      </c>
      <c r="B53" s="66" t="s">
        <v>323</v>
      </c>
      <c r="C53" s="84"/>
      <c r="D53" s="85"/>
      <c r="E53" s="86"/>
      <c r="F53" s="87"/>
      <c r="G53" s="84"/>
      <c r="H53" s="77"/>
      <c r="I53" s="88"/>
      <c r="J53" s="88"/>
      <c r="K53" s="36"/>
      <c r="L53" s="91">
        <v>53</v>
      </c>
      <c r="M53" s="91"/>
      <c r="N53" s="90"/>
      <c r="O53" s="68" t="s">
        <v>189</v>
      </c>
      <c r="P53" s="70">
        <v>42922.147175925929</v>
      </c>
      <c r="Q53" s="68" t="s">
        <v>367</v>
      </c>
      <c r="R53" s="68"/>
      <c r="S53" s="68"/>
      <c r="T53" s="68" t="s">
        <v>428</v>
      </c>
      <c r="U53" s="70">
        <v>42922.147175925929</v>
      </c>
      <c r="V53" s="71" t="s">
        <v>503</v>
      </c>
      <c r="W53" s="68"/>
      <c r="X53" s="68"/>
      <c r="Y53" s="74" t="s">
        <v>601</v>
      </c>
      <c r="Z53" s="68"/>
    </row>
    <row r="54" spans="1:26" x14ac:dyDescent="0.25">
      <c r="A54" s="66" t="s">
        <v>252</v>
      </c>
      <c r="B54" s="66" t="s">
        <v>308</v>
      </c>
      <c r="C54" s="84"/>
      <c r="D54" s="85"/>
      <c r="E54" s="86"/>
      <c r="F54" s="87"/>
      <c r="G54" s="84"/>
      <c r="H54" s="77"/>
      <c r="I54" s="88"/>
      <c r="J54" s="88"/>
      <c r="K54" s="36"/>
      <c r="L54" s="91">
        <v>54</v>
      </c>
      <c r="M54" s="91"/>
      <c r="N54" s="90"/>
      <c r="O54" s="68" t="s">
        <v>189</v>
      </c>
      <c r="P54" s="70">
        <v>42922.147685185184</v>
      </c>
      <c r="Q54" s="68" t="s">
        <v>352</v>
      </c>
      <c r="R54" s="68"/>
      <c r="S54" s="68"/>
      <c r="T54" s="68" t="s">
        <v>438</v>
      </c>
      <c r="U54" s="70">
        <v>42922.147685185184</v>
      </c>
      <c r="V54" s="71" t="s">
        <v>504</v>
      </c>
      <c r="W54" s="68"/>
      <c r="X54" s="68"/>
      <c r="Y54" s="74" t="s">
        <v>602</v>
      </c>
      <c r="Z54" s="68"/>
    </row>
    <row r="55" spans="1:26" x14ac:dyDescent="0.25">
      <c r="A55" s="66" t="s">
        <v>253</v>
      </c>
      <c r="B55" s="66" t="s">
        <v>297</v>
      </c>
      <c r="C55" s="84"/>
      <c r="D55" s="85"/>
      <c r="E55" s="86"/>
      <c r="F55" s="87"/>
      <c r="G55" s="84"/>
      <c r="H55" s="77"/>
      <c r="I55" s="88"/>
      <c r="J55" s="88"/>
      <c r="K55" s="36"/>
      <c r="L55" s="91">
        <v>55</v>
      </c>
      <c r="M55" s="91"/>
      <c r="N55" s="90"/>
      <c r="O55" s="68" t="s">
        <v>189</v>
      </c>
      <c r="P55" s="70">
        <v>42922.149386574078</v>
      </c>
      <c r="Q55" s="68" t="s">
        <v>357</v>
      </c>
      <c r="R55" s="68"/>
      <c r="S55" s="68"/>
      <c r="T55" s="68" t="s">
        <v>428</v>
      </c>
      <c r="U55" s="70">
        <v>42922.149386574078</v>
      </c>
      <c r="V55" s="71" t="s">
        <v>505</v>
      </c>
      <c r="W55" s="68"/>
      <c r="X55" s="68"/>
      <c r="Y55" s="74" t="s">
        <v>603</v>
      </c>
      <c r="Z55" s="68"/>
    </row>
    <row r="56" spans="1:26" x14ac:dyDescent="0.25">
      <c r="A56" s="66" t="s">
        <v>254</v>
      </c>
      <c r="B56" s="66" t="s">
        <v>323</v>
      </c>
      <c r="C56" s="84"/>
      <c r="D56" s="85"/>
      <c r="E56" s="86"/>
      <c r="F56" s="87"/>
      <c r="G56" s="84"/>
      <c r="H56" s="77"/>
      <c r="I56" s="88"/>
      <c r="J56" s="88"/>
      <c r="K56" s="36"/>
      <c r="L56" s="91">
        <v>56</v>
      </c>
      <c r="M56" s="91"/>
      <c r="N56" s="90"/>
      <c r="O56" s="68" t="s">
        <v>189</v>
      </c>
      <c r="P56" s="70">
        <v>42922.154537037037</v>
      </c>
      <c r="Q56" s="68" t="s">
        <v>367</v>
      </c>
      <c r="R56" s="68"/>
      <c r="S56" s="68"/>
      <c r="T56" s="68" t="s">
        <v>428</v>
      </c>
      <c r="U56" s="70">
        <v>42922.154537037037</v>
      </c>
      <c r="V56" s="71" t="s">
        <v>506</v>
      </c>
      <c r="W56" s="68"/>
      <c r="X56" s="68"/>
      <c r="Y56" s="74" t="s">
        <v>604</v>
      </c>
      <c r="Z56" s="68"/>
    </row>
    <row r="57" spans="1:26" x14ac:dyDescent="0.25">
      <c r="A57" s="66" t="s">
        <v>255</v>
      </c>
      <c r="B57" s="66" t="s">
        <v>297</v>
      </c>
      <c r="C57" s="84"/>
      <c r="D57" s="85"/>
      <c r="E57" s="86"/>
      <c r="F57" s="87"/>
      <c r="G57" s="84"/>
      <c r="H57" s="77"/>
      <c r="I57" s="88"/>
      <c r="J57" s="88"/>
      <c r="K57" s="36"/>
      <c r="L57" s="91">
        <v>57</v>
      </c>
      <c r="M57" s="91"/>
      <c r="N57" s="90"/>
      <c r="O57" s="68" t="s">
        <v>189</v>
      </c>
      <c r="P57" s="70">
        <v>42922.155740740738</v>
      </c>
      <c r="Q57" s="68" t="s">
        <v>357</v>
      </c>
      <c r="R57" s="68"/>
      <c r="S57" s="68"/>
      <c r="T57" s="68" t="s">
        <v>428</v>
      </c>
      <c r="U57" s="70">
        <v>42922.155740740738</v>
      </c>
      <c r="V57" s="71" t="s">
        <v>507</v>
      </c>
      <c r="W57" s="68"/>
      <c r="X57" s="68"/>
      <c r="Y57" s="74" t="s">
        <v>605</v>
      </c>
      <c r="Z57" s="68"/>
    </row>
    <row r="58" spans="1:26" x14ac:dyDescent="0.25">
      <c r="A58" s="66" t="s">
        <v>256</v>
      </c>
      <c r="B58" s="66" t="s">
        <v>324</v>
      </c>
      <c r="C58" s="84"/>
      <c r="D58" s="85"/>
      <c r="E58" s="86"/>
      <c r="F58" s="87"/>
      <c r="G58" s="84"/>
      <c r="H58" s="77"/>
      <c r="I58" s="88"/>
      <c r="J58" s="88"/>
      <c r="K58" s="36"/>
      <c r="L58" s="91">
        <v>58</v>
      </c>
      <c r="M58" s="91"/>
      <c r="N58" s="90"/>
      <c r="O58" s="68" t="s">
        <v>189</v>
      </c>
      <c r="P58" s="70">
        <v>42922.161111111112</v>
      </c>
      <c r="Q58" s="68" t="s">
        <v>368</v>
      </c>
      <c r="R58" s="68"/>
      <c r="S58" s="68"/>
      <c r="T58" s="68" t="s">
        <v>444</v>
      </c>
      <c r="U58" s="70">
        <v>42922.161111111112</v>
      </c>
      <c r="V58" s="71" t="s">
        <v>508</v>
      </c>
      <c r="W58" s="68"/>
      <c r="X58" s="68"/>
      <c r="Y58" s="74" t="s">
        <v>606</v>
      </c>
      <c r="Z58" s="68"/>
    </row>
    <row r="59" spans="1:26" x14ac:dyDescent="0.25">
      <c r="A59" s="66" t="s">
        <v>257</v>
      </c>
      <c r="B59" s="66" t="s">
        <v>325</v>
      </c>
      <c r="C59" s="84"/>
      <c r="D59" s="85"/>
      <c r="E59" s="86"/>
      <c r="F59" s="87"/>
      <c r="G59" s="84"/>
      <c r="H59" s="77"/>
      <c r="I59" s="88"/>
      <c r="J59" s="88"/>
      <c r="K59" s="36"/>
      <c r="L59" s="91">
        <v>59</v>
      </c>
      <c r="M59" s="91"/>
      <c r="N59" s="90"/>
      <c r="O59" s="68" t="s">
        <v>189</v>
      </c>
      <c r="P59" s="70">
        <v>42922.162349537037</v>
      </c>
      <c r="Q59" s="68" t="s">
        <v>369</v>
      </c>
      <c r="R59" s="71" t="s">
        <v>406</v>
      </c>
      <c r="S59" s="68" t="s">
        <v>423</v>
      </c>
      <c r="T59" s="68" t="s">
        <v>445</v>
      </c>
      <c r="U59" s="70">
        <v>42922.162349537037</v>
      </c>
      <c r="V59" s="71" t="s">
        <v>509</v>
      </c>
      <c r="W59" s="68"/>
      <c r="X59" s="68"/>
      <c r="Y59" s="74" t="s">
        <v>607</v>
      </c>
      <c r="Z59" s="68"/>
    </row>
    <row r="60" spans="1:26" x14ac:dyDescent="0.25">
      <c r="A60" s="66" t="s">
        <v>258</v>
      </c>
      <c r="B60" s="66" t="s">
        <v>326</v>
      </c>
      <c r="C60" s="84"/>
      <c r="D60" s="85"/>
      <c r="E60" s="86"/>
      <c r="F60" s="87"/>
      <c r="G60" s="84"/>
      <c r="H60" s="77"/>
      <c r="I60" s="88"/>
      <c r="J60" s="88"/>
      <c r="K60" s="36"/>
      <c r="L60" s="91">
        <v>60</v>
      </c>
      <c r="M60" s="91"/>
      <c r="N60" s="90"/>
      <c r="O60" s="68" t="s">
        <v>338</v>
      </c>
      <c r="P60" s="70">
        <v>42922.164953703701</v>
      </c>
      <c r="Q60" s="68" t="s">
        <v>370</v>
      </c>
      <c r="R60" s="68"/>
      <c r="S60" s="68"/>
      <c r="T60" s="68" t="s">
        <v>446</v>
      </c>
      <c r="U60" s="70">
        <v>42922.164953703701</v>
      </c>
      <c r="V60" s="71" t="s">
        <v>510</v>
      </c>
      <c r="W60" s="68"/>
      <c r="X60" s="68"/>
      <c r="Y60" s="74" t="s">
        <v>608</v>
      </c>
      <c r="Z60" s="74" t="s">
        <v>658</v>
      </c>
    </row>
    <row r="61" spans="1:26" x14ac:dyDescent="0.25">
      <c r="A61" s="66" t="s">
        <v>259</v>
      </c>
      <c r="B61" s="66" t="s">
        <v>327</v>
      </c>
      <c r="C61" s="84"/>
      <c r="D61" s="85"/>
      <c r="E61" s="86"/>
      <c r="F61" s="87"/>
      <c r="G61" s="84"/>
      <c r="H61" s="77"/>
      <c r="I61" s="88"/>
      <c r="J61" s="88"/>
      <c r="K61" s="36"/>
      <c r="L61" s="91">
        <v>61</v>
      </c>
      <c r="M61" s="91"/>
      <c r="N61" s="90"/>
      <c r="O61" s="68" t="s">
        <v>189</v>
      </c>
      <c r="P61" s="70">
        <v>42922.169386574074</v>
      </c>
      <c r="Q61" s="68" t="s">
        <v>371</v>
      </c>
      <c r="R61" s="68"/>
      <c r="S61" s="68"/>
      <c r="T61" s="68" t="s">
        <v>428</v>
      </c>
      <c r="U61" s="70">
        <v>42922.169386574074</v>
      </c>
      <c r="V61" s="71" t="s">
        <v>511</v>
      </c>
      <c r="W61" s="68"/>
      <c r="X61" s="68"/>
      <c r="Y61" s="74" t="s">
        <v>609</v>
      </c>
      <c r="Z61" s="68"/>
    </row>
    <row r="62" spans="1:26" x14ac:dyDescent="0.25">
      <c r="A62" s="66" t="s">
        <v>260</v>
      </c>
      <c r="B62" s="66" t="s">
        <v>328</v>
      </c>
      <c r="C62" s="84"/>
      <c r="D62" s="85"/>
      <c r="E62" s="86"/>
      <c r="F62" s="87"/>
      <c r="G62" s="84"/>
      <c r="H62" s="77"/>
      <c r="I62" s="88"/>
      <c r="J62" s="88"/>
      <c r="K62" s="36"/>
      <c r="L62" s="91">
        <v>62</v>
      </c>
      <c r="M62" s="91"/>
      <c r="N62" s="90"/>
      <c r="O62" s="68" t="s">
        <v>189</v>
      </c>
      <c r="P62" s="70">
        <v>42922.157071759262</v>
      </c>
      <c r="Q62" s="68" t="s">
        <v>372</v>
      </c>
      <c r="R62" s="68"/>
      <c r="S62" s="68"/>
      <c r="T62" s="68" t="s">
        <v>428</v>
      </c>
      <c r="U62" s="70">
        <v>42922.157071759262</v>
      </c>
      <c r="V62" s="71" t="s">
        <v>512</v>
      </c>
      <c r="W62" s="68"/>
      <c r="X62" s="68"/>
      <c r="Y62" s="74" t="s">
        <v>610</v>
      </c>
      <c r="Z62" s="68"/>
    </row>
    <row r="63" spans="1:26" x14ac:dyDescent="0.25">
      <c r="A63" s="66" t="s">
        <v>261</v>
      </c>
      <c r="B63" s="66" t="s">
        <v>328</v>
      </c>
      <c r="C63" s="84"/>
      <c r="D63" s="85"/>
      <c r="E63" s="86"/>
      <c r="F63" s="87"/>
      <c r="G63" s="84"/>
      <c r="H63" s="77"/>
      <c r="I63" s="88"/>
      <c r="J63" s="88"/>
      <c r="K63" s="36"/>
      <c r="L63" s="91">
        <v>63</v>
      </c>
      <c r="M63" s="91"/>
      <c r="N63" s="90"/>
      <c r="O63" s="68" t="s">
        <v>189</v>
      </c>
      <c r="P63" s="70">
        <v>42922.166064814817</v>
      </c>
      <c r="Q63" s="68" t="s">
        <v>372</v>
      </c>
      <c r="R63" s="68"/>
      <c r="S63" s="68"/>
      <c r="T63" s="68" t="s">
        <v>428</v>
      </c>
      <c r="U63" s="70">
        <v>42922.166064814817</v>
      </c>
      <c r="V63" s="71" t="s">
        <v>513</v>
      </c>
      <c r="W63" s="68"/>
      <c r="X63" s="68"/>
      <c r="Y63" s="74" t="s">
        <v>611</v>
      </c>
      <c r="Z63" s="68"/>
    </row>
    <row r="64" spans="1:26" x14ac:dyDescent="0.25">
      <c r="A64" s="66" t="s">
        <v>262</v>
      </c>
      <c r="B64" s="66" t="s">
        <v>328</v>
      </c>
      <c r="C64" s="84"/>
      <c r="D64" s="85"/>
      <c r="E64" s="86"/>
      <c r="F64" s="87"/>
      <c r="G64" s="84"/>
      <c r="H64" s="77"/>
      <c r="I64" s="88"/>
      <c r="J64" s="88"/>
      <c r="K64" s="36"/>
      <c r="L64" s="91">
        <v>64</v>
      </c>
      <c r="M64" s="91"/>
      <c r="N64" s="90"/>
      <c r="O64" s="68" t="s">
        <v>189</v>
      </c>
      <c r="P64" s="70">
        <v>42922.169432870367</v>
      </c>
      <c r="Q64" s="68" t="s">
        <v>372</v>
      </c>
      <c r="R64" s="68"/>
      <c r="S64" s="68"/>
      <c r="T64" s="68" t="s">
        <v>428</v>
      </c>
      <c r="U64" s="70">
        <v>42922.169432870367</v>
      </c>
      <c r="V64" s="71" t="s">
        <v>514</v>
      </c>
      <c r="W64" s="68"/>
      <c r="X64" s="68"/>
      <c r="Y64" s="74" t="s">
        <v>612</v>
      </c>
      <c r="Z64" s="68"/>
    </row>
    <row r="65" spans="1:26" x14ac:dyDescent="0.25">
      <c r="A65" s="66" t="s">
        <v>260</v>
      </c>
      <c r="B65" s="66" t="s">
        <v>329</v>
      </c>
      <c r="C65" s="84"/>
      <c r="D65" s="85"/>
      <c r="E65" s="86"/>
      <c r="F65" s="87"/>
      <c r="G65" s="84"/>
      <c r="H65" s="77"/>
      <c r="I65" s="88"/>
      <c r="J65" s="88"/>
      <c r="K65" s="36"/>
      <c r="L65" s="91">
        <v>65</v>
      </c>
      <c r="M65" s="91"/>
      <c r="N65" s="90"/>
      <c r="O65" s="68" t="s">
        <v>189</v>
      </c>
      <c r="P65" s="70">
        <v>42922.156990740739</v>
      </c>
      <c r="Q65" s="68" t="s">
        <v>373</v>
      </c>
      <c r="R65" s="71" t="s">
        <v>407</v>
      </c>
      <c r="S65" s="68" t="s">
        <v>419</v>
      </c>
      <c r="T65" s="68" t="s">
        <v>428</v>
      </c>
      <c r="U65" s="70">
        <v>42922.156990740739</v>
      </c>
      <c r="V65" s="71" t="s">
        <v>515</v>
      </c>
      <c r="W65" s="68"/>
      <c r="X65" s="68"/>
      <c r="Y65" s="74" t="s">
        <v>613</v>
      </c>
      <c r="Z65" s="68"/>
    </row>
    <row r="66" spans="1:26" x14ac:dyDescent="0.25">
      <c r="A66" s="66" t="s">
        <v>260</v>
      </c>
      <c r="B66" s="66" t="s">
        <v>329</v>
      </c>
      <c r="C66" s="84"/>
      <c r="D66" s="85"/>
      <c r="E66" s="86"/>
      <c r="F66" s="87"/>
      <c r="G66" s="84"/>
      <c r="H66" s="77"/>
      <c r="I66" s="88"/>
      <c r="J66" s="88"/>
      <c r="K66" s="36"/>
      <c r="L66" s="91">
        <v>66</v>
      </c>
      <c r="M66" s="91"/>
      <c r="N66" s="90"/>
      <c r="O66" s="68" t="s">
        <v>189</v>
      </c>
      <c r="P66" s="70">
        <v>42922.157071759262</v>
      </c>
      <c r="Q66" s="68" t="s">
        <v>372</v>
      </c>
      <c r="R66" s="68"/>
      <c r="S66" s="68"/>
      <c r="T66" s="68" t="s">
        <v>428</v>
      </c>
      <c r="U66" s="70">
        <v>42922.157071759262</v>
      </c>
      <c r="V66" s="71" t="s">
        <v>512</v>
      </c>
      <c r="W66" s="68"/>
      <c r="X66" s="68"/>
      <c r="Y66" s="74" t="s">
        <v>610</v>
      </c>
      <c r="Z66" s="68"/>
    </row>
    <row r="67" spans="1:26" x14ac:dyDescent="0.25">
      <c r="A67" s="66" t="s">
        <v>261</v>
      </c>
      <c r="B67" s="66" t="s">
        <v>329</v>
      </c>
      <c r="C67" s="84"/>
      <c r="D67" s="85"/>
      <c r="E67" s="86"/>
      <c r="F67" s="87"/>
      <c r="G67" s="84"/>
      <c r="H67" s="77"/>
      <c r="I67" s="88"/>
      <c r="J67" s="88"/>
      <c r="K67" s="36"/>
      <c r="L67" s="91">
        <v>67</v>
      </c>
      <c r="M67" s="91"/>
      <c r="N67" s="90"/>
      <c r="O67" s="68" t="s">
        <v>189</v>
      </c>
      <c r="P67" s="70">
        <v>42922.166064814817</v>
      </c>
      <c r="Q67" s="68" t="s">
        <v>372</v>
      </c>
      <c r="R67" s="68"/>
      <c r="S67" s="68"/>
      <c r="T67" s="68" t="s">
        <v>428</v>
      </c>
      <c r="U67" s="70">
        <v>42922.166064814817</v>
      </c>
      <c r="V67" s="71" t="s">
        <v>513</v>
      </c>
      <c r="W67" s="68"/>
      <c r="X67" s="68"/>
      <c r="Y67" s="74" t="s">
        <v>611</v>
      </c>
      <c r="Z67" s="68"/>
    </row>
    <row r="68" spans="1:26" x14ac:dyDescent="0.25">
      <c r="A68" s="66" t="s">
        <v>262</v>
      </c>
      <c r="B68" s="66" t="s">
        <v>329</v>
      </c>
      <c r="C68" s="84"/>
      <c r="D68" s="85"/>
      <c r="E68" s="86"/>
      <c r="F68" s="87"/>
      <c r="G68" s="84"/>
      <c r="H68" s="77"/>
      <c r="I68" s="88"/>
      <c r="J68" s="88"/>
      <c r="K68" s="36"/>
      <c r="L68" s="91">
        <v>68</v>
      </c>
      <c r="M68" s="91"/>
      <c r="N68" s="90"/>
      <c r="O68" s="68" t="s">
        <v>189</v>
      </c>
      <c r="P68" s="70">
        <v>42922.169432870367</v>
      </c>
      <c r="Q68" s="68" t="s">
        <v>372</v>
      </c>
      <c r="R68" s="68"/>
      <c r="S68" s="68"/>
      <c r="T68" s="68" t="s">
        <v>428</v>
      </c>
      <c r="U68" s="70">
        <v>42922.169432870367</v>
      </c>
      <c r="V68" s="71" t="s">
        <v>514</v>
      </c>
      <c r="W68" s="68"/>
      <c r="X68" s="68"/>
      <c r="Y68" s="74" t="s">
        <v>612</v>
      </c>
      <c r="Z68" s="68"/>
    </row>
    <row r="69" spans="1:26" x14ac:dyDescent="0.25">
      <c r="A69" s="66" t="s">
        <v>260</v>
      </c>
      <c r="B69" s="66" t="s">
        <v>330</v>
      </c>
      <c r="C69" s="84"/>
      <c r="D69" s="85"/>
      <c r="E69" s="86"/>
      <c r="F69" s="87"/>
      <c r="G69" s="84"/>
      <c r="H69" s="77"/>
      <c r="I69" s="88"/>
      <c r="J69" s="88"/>
      <c r="K69" s="36"/>
      <c r="L69" s="91">
        <v>69</v>
      </c>
      <c r="M69" s="91"/>
      <c r="N69" s="90"/>
      <c r="O69" s="68" t="s">
        <v>189</v>
      </c>
      <c r="P69" s="70">
        <v>42922.156990740739</v>
      </c>
      <c r="Q69" s="68" t="s">
        <v>373</v>
      </c>
      <c r="R69" s="71" t="s">
        <v>407</v>
      </c>
      <c r="S69" s="68" t="s">
        <v>419</v>
      </c>
      <c r="T69" s="68" t="s">
        <v>428</v>
      </c>
      <c r="U69" s="70">
        <v>42922.156990740739</v>
      </c>
      <c r="V69" s="71" t="s">
        <v>515</v>
      </c>
      <c r="W69" s="68"/>
      <c r="X69" s="68"/>
      <c r="Y69" s="74" t="s">
        <v>613</v>
      </c>
      <c r="Z69" s="68"/>
    </row>
    <row r="70" spans="1:26" x14ac:dyDescent="0.25">
      <c r="A70" s="66" t="s">
        <v>260</v>
      </c>
      <c r="B70" s="66" t="s">
        <v>330</v>
      </c>
      <c r="C70" s="84"/>
      <c r="D70" s="85"/>
      <c r="E70" s="86"/>
      <c r="F70" s="87"/>
      <c r="G70" s="84"/>
      <c r="H70" s="77"/>
      <c r="I70" s="88"/>
      <c r="J70" s="88"/>
      <c r="K70" s="36"/>
      <c r="L70" s="91">
        <v>70</v>
      </c>
      <c r="M70" s="91"/>
      <c r="N70" s="90"/>
      <c r="O70" s="68" t="s">
        <v>189</v>
      </c>
      <c r="P70" s="70">
        <v>42922.157071759262</v>
      </c>
      <c r="Q70" s="68" t="s">
        <v>372</v>
      </c>
      <c r="R70" s="68"/>
      <c r="S70" s="68"/>
      <c r="T70" s="68" t="s">
        <v>428</v>
      </c>
      <c r="U70" s="70">
        <v>42922.157071759262</v>
      </c>
      <c r="V70" s="71" t="s">
        <v>512</v>
      </c>
      <c r="W70" s="68"/>
      <c r="X70" s="68"/>
      <c r="Y70" s="74" t="s">
        <v>610</v>
      </c>
      <c r="Z70" s="68"/>
    </row>
    <row r="71" spans="1:26" x14ac:dyDescent="0.25">
      <c r="A71" s="66" t="s">
        <v>261</v>
      </c>
      <c r="B71" s="66" t="s">
        <v>330</v>
      </c>
      <c r="C71" s="84"/>
      <c r="D71" s="85"/>
      <c r="E71" s="86"/>
      <c r="F71" s="87"/>
      <c r="G71" s="84"/>
      <c r="H71" s="77"/>
      <c r="I71" s="88"/>
      <c r="J71" s="88"/>
      <c r="K71" s="36"/>
      <c r="L71" s="91">
        <v>71</v>
      </c>
      <c r="M71" s="91"/>
      <c r="N71" s="90"/>
      <c r="O71" s="68" t="s">
        <v>189</v>
      </c>
      <c r="P71" s="70">
        <v>42922.166064814817</v>
      </c>
      <c r="Q71" s="68" t="s">
        <v>372</v>
      </c>
      <c r="R71" s="68"/>
      <c r="S71" s="68"/>
      <c r="T71" s="68" t="s">
        <v>428</v>
      </c>
      <c r="U71" s="70">
        <v>42922.166064814817</v>
      </c>
      <c r="V71" s="71" t="s">
        <v>513</v>
      </c>
      <c r="W71" s="68"/>
      <c r="X71" s="68"/>
      <c r="Y71" s="74" t="s">
        <v>611</v>
      </c>
      <c r="Z71" s="68"/>
    </row>
    <row r="72" spans="1:26" x14ac:dyDescent="0.25">
      <c r="A72" s="66" t="s">
        <v>262</v>
      </c>
      <c r="B72" s="66" t="s">
        <v>330</v>
      </c>
      <c r="C72" s="84"/>
      <c r="D72" s="85"/>
      <c r="E72" s="86"/>
      <c r="F72" s="87"/>
      <c r="G72" s="84"/>
      <c r="H72" s="77"/>
      <c r="I72" s="88"/>
      <c r="J72" s="88"/>
      <c r="K72" s="36"/>
      <c r="L72" s="91">
        <v>72</v>
      </c>
      <c r="M72" s="91"/>
      <c r="N72" s="90"/>
      <c r="O72" s="68" t="s">
        <v>189</v>
      </c>
      <c r="P72" s="70">
        <v>42922.169432870367</v>
      </c>
      <c r="Q72" s="68" t="s">
        <v>372</v>
      </c>
      <c r="R72" s="68"/>
      <c r="S72" s="68"/>
      <c r="T72" s="68" t="s">
        <v>428</v>
      </c>
      <c r="U72" s="70">
        <v>42922.169432870367</v>
      </c>
      <c r="V72" s="71" t="s">
        <v>514</v>
      </c>
      <c r="W72" s="68"/>
      <c r="X72" s="68"/>
      <c r="Y72" s="74" t="s">
        <v>612</v>
      </c>
      <c r="Z72" s="68"/>
    </row>
    <row r="73" spans="1:26" x14ac:dyDescent="0.25">
      <c r="A73" s="66" t="s">
        <v>260</v>
      </c>
      <c r="B73" s="66" t="s">
        <v>261</v>
      </c>
      <c r="C73" s="84"/>
      <c r="D73" s="85"/>
      <c r="E73" s="86"/>
      <c r="F73" s="87"/>
      <c r="G73" s="84"/>
      <c r="H73" s="77"/>
      <c r="I73" s="88"/>
      <c r="J73" s="88"/>
      <c r="K73" s="36"/>
      <c r="L73" s="91">
        <v>73</v>
      </c>
      <c r="M73" s="91"/>
      <c r="N73" s="90"/>
      <c r="O73" s="68" t="s">
        <v>189</v>
      </c>
      <c r="P73" s="70">
        <v>42922.156990740739</v>
      </c>
      <c r="Q73" s="68" t="s">
        <v>373</v>
      </c>
      <c r="R73" s="71" t="s">
        <v>407</v>
      </c>
      <c r="S73" s="68" t="s">
        <v>419</v>
      </c>
      <c r="T73" s="68" t="s">
        <v>428</v>
      </c>
      <c r="U73" s="70">
        <v>42922.156990740739</v>
      </c>
      <c r="V73" s="71" t="s">
        <v>515</v>
      </c>
      <c r="W73" s="68"/>
      <c r="X73" s="68"/>
      <c r="Y73" s="74" t="s">
        <v>613</v>
      </c>
      <c r="Z73" s="68"/>
    </row>
    <row r="74" spans="1:26" x14ac:dyDescent="0.25">
      <c r="A74" s="66" t="s">
        <v>260</v>
      </c>
      <c r="B74" s="66" t="s">
        <v>261</v>
      </c>
      <c r="C74" s="84"/>
      <c r="D74" s="85"/>
      <c r="E74" s="86"/>
      <c r="F74" s="87"/>
      <c r="G74" s="84"/>
      <c r="H74" s="77"/>
      <c r="I74" s="88"/>
      <c r="J74" s="88"/>
      <c r="K74" s="36"/>
      <c r="L74" s="91">
        <v>74</v>
      </c>
      <c r="M74" s="91"/>
      <c r="N74" s="90"/>
      <c r="O74" s="68" t="s">
        <v>189</v>
      </c>
      <c r="P74" s="70">
        <v>42922.157071759262</v>
      </c>
      <c r="Q74" s="68" t="s">
        <v>372</v>
      </c>
      <c r="R74" s="68"/>
      <c r="S74" s="68"/>
      <c r="T74" s="68" t="s">
        <v>428</v>
      </c>
      <c r="U74" s="70">
        <v>42922.157071759262</v>
      </c>
      <c r="V74" s="71" t="s">
        <v>512</v>
      </c>
      <c r="W74" s="68"/>
      <c r="X74" s="68"/>
      <c r="Y74" s="74" t="s">
        <v>610</v>
      </c>
      <c r="Z74" s="68"/>
    </row>
    <row r="75" spans="1:26" x14ac:dyDescent="0.25">
      <c r="A75" s="66" t="s">
        <v>261</v>
      </c>
      <c r="B75" s="66" t="s">
        <v>331</v>
      </c>
      <c r="C75" s="84"/>
      <c r="D75" s="85"/>
      <c r="E75" s="86"/>
      <c r="F75" s="87"/>
      <c r="G75" s="84"/>
      <c r="H75" s="77"/>
      <c r="I75" s="88"/>
      <c r="J75" s="88"/>
      <c r="K75" s="36"/>
      <c r="L75" s="91">
        <v>75</v>
      </c>
      <c r="M75" s="91"/>
      <c r="N75" s="90"/>
      <c r="O75" s="68" t="s">
        <v>189</v>
      </c>
      <c r="P75" s="70">
        <v>42922.166064814817</v>
      </c>
      <c r="Q75" s="68" t="s">
        <v>372</v>
      </c>
      <c r="R75" s="68"/>
      <c r="S75" s="68"/>
      <c r="T75" s="68" t="s">
        <v>428</v>
      </c>
      <c r="U75" s="70">
        <v>42922.166064814817</v>
      </c>
      <c r="V75" s="71" t="s">
        <v>513</v>
      </c>
      <c r="W75" s="68"/>
      <c r="X75" s="68"/>
      <c r="Y75" s="74" t="s">
        <v>611</v>
      </c>
      <c r="Z75" s="68"/>
    </row>
    <row r="76" spans="1:26" x14ac:dyDescent="0.25">
      <c r="A76" s="66" t="s">
        <v>261</v>
      </c>
      <c r="B76" s="66" t="s">
        <v>260</v>
      </c>
      <c r="C76" s="84"/>
      <c r="D76" s="85"/>
      <c r="E76" s="86"/>
      <c r="F76" s="87"/>
      <c r="G76" s="84"/>
      <c r="H76" s="77"/>
      <c r="I76" s="88"/>
      <c r="J76" s="88"/>
      <c r="K76" s="36"/>
      <c r="L76" s="91">
        <v>76</v>
      </c>
      <c r="M76" s="91"/>
      <c r="N76" s="90"/>
      <c r="O76" s="68" t="s">
        <v>189</v>
      </c>
      <c r="P76" s="70">
        <v>42922.166064814817</v>
      </c>
      <c r="Q76" s="68" t="s">
        <v>372</v>
      </c>
      <c r="R76" s="68"/>
      <c r="S76" s="68"/>
      <c r="T76" s="68" t="s">
        <v>428</v>
      </c>
      <c r="U76" s="70">
        <v>42922.166064814817</v>
      </c>
      <c r="V76" s="71" t="s">
        <v>513</v>
      </c>
      <c r="W76" s="68"/>
      <c r="X76" s="68"/>
      <c r="Y76" s="74" t="s">
        <v>611</v>
      </c>
      <c r="Z76" s="68"/>
    </row>
    <row r="77" spans="1:26" x14ac:dyDescent="0.25">
      <c r="A77" s="66" t="s">
        <v>262</v>
      </c>
      <c r="B77" s="66" t="s">
        <v>261</v>
      </c>
      <c r="C77" s="84"/>
      <c r="D77" s="85"/>
      <c r="E77" s="86"/>
      <c r="F77" s="87"/>
      <c r="G77" s="84"/>
      <c r="H77" s="77"/>
      <c r="I77" s="88"/>
      <c r="J77" s="88"/>
      <c r="K77" s="36"/>
      <c r="L77" s="91">
        <v>77</v>
      </c>
      <c r="M77" s="91"/>
      <c r="N77" s="90"/>
      <c r="O77" s="68" t="s">
        <v>189</v>
      </c>
      <c r="P77" s="70">
        <v>42922.169432870367</v>
      </c>
      <c r="Q77" s="68" t="s">
        <v>372</v>
      </c>
      <c r="R77" s="68"/>
      <c r="S77" s="68"/>
      <c r="T77" s="68" t="s">
        <v>428</v>
      </c>
      <c r="U77" s="70">
        <v>42922.169432870367</v>
      </c>
      <c r="V77" s="71" t="s">
        <v>514</v>
      </c>
      <c r="W77" s="68"/>
      <c r="X77" s="68"/>
      <c r="Y77" s="74" t="s">
        <v>612</v>
      </c>
      <c r="Z77" s="68"/>
    </row>
    <row r="78" spans="1:26" x14ac:dyDescent="0.25">
      <c r="A78" s="66" t="s">
        <v>260</v>
      </c>
      <c r="B78" s="66" t="s">
        <v>331</v>
      </c>
      <c r="C78" s="84"/>
      <c r="D78" s="85"/>
      <c r="E78" s="86"/>
      <c r="F78" s="87"/>
      <c r="G78" s="84"/>
      <c r="H78" s="77"/>
      <c r="I78" s="88"/>
      <c r="J78" s="88"/>
      <c r="K78" s="36"/>
      <c r="L78" s="91">
        <v>78</v>
      </c>
      <c r="M78" s="91"/>
      <c r="N78" s="90"/>
      <c r="O78" s="68" t="s">
        <v>338</v>
      </c>
      <c r="P78" s="70">
        <v>42922.156990740739</v>
      </c>
      <c r="Q78" s="68" t="s">
        <v>373</v>
      </c>
      <c r="R78" s="71" t="s">
        <v>407</v>
      </c>
      <c r="S78" s="68" t="s">
        <v>419</v>
      </c>
      <c r="T78" s="68" t="s">
        <v>428</v>
      </c>
      <c r="U78" s="70">
        <v>42922.156990740739</v>
      </c>
      <c r="V78" s="71" t="s">
        <v>515</v>
      </c>
      <c r="W78" s="68"/>
      <c r="X78" s="68"/>
      <c r="Y78" s="74" t="s">
        <v>613</v>
      </c>
      <c r="Z78" s="68"/>
    </row>
    <row r="79" spans="1:26" x14ac:dyDescent="0.25">
      <c r="A79" s="66" t="s">
        <v>260</v>
      </c>
      <c r="B79" s="66" t="s">
        <v>331</v>
      </c>
      <c r="C79" s="84"/>
      <c r="D79" s="85"/>
      <c r="E79" s="86"/>
      <c r="F79" s="87"/>
      <c r="G79" s="84"/>
      <c r="H79" s="77"/>
      <c r="I79" s="88"/>
      <c r="J79" s="88"/>
      <c r="K79" s="36"/>
      <c r="L79" s="91">
        <v>79</v>
      </c>
      <c r="M79" s="91"/>
      <c r="N79" s="90"/>
      <c r="O79" s="68" t="s">
        <v>189</v>
      </c>
      <c r="P79" s="70">
        <v>42922.157071759262</v>
      </c>
      <c r="Q79" s="68" t="s">
        <v>372</v>
      </c>
      <c r="R79" s="68"/>
      <c r="S79" s="68"/>
      <c r="T79" s="68" t="s">
        <v>428</v>
      </c>
      <c r="U79" s="70">
        <v>42922.157071759262</v>
      </c>
      <c r="V79" s="71" t="s">
        <v>512</v>
      </c>
      <c r="W79" s="68"/>
      <c r="X79" s="68"/>
      <c r="Y79" s="74" t="s">
        <v>610</v>
      </c>
      <c r="Z79" s="68"/>
    </row>
    <row r="80" spans="1:26" x14ac:dyDescent="0.25">
      <c r="A80" s="66" t="s">
        <v>262</v>
      </c>
      <c r="B80" s="66" t="s">
        <v>260</v>
      </c>
      <c r="C80" s="84"/>
      <c r="D80" s="85"/>
      <c r="E80" s="86"/>
      <c r="F80" s="87"/>
      <c r="G80" s="84"/>
      <c r="H80" s="77"/>
      <c r="I80" s="88"/>
      <c r="J80" s="88"/>
      <c r="K80" s="36"/>
      <c r="L80" s="91">
        <v>80</v>
      </c>
      <c r="M80" s="91"/>
      <c r="N80" s="90"/>
      <c r="O80" s="68" t="s">
        <v>189</v>
      </c>
      <c r="P80" s="70">
        <v>42922.169432870367</v>
      </c>
      <c r="Q80" s="68" t="s">
        <v>372</v>
      </c>
      <c r="R80" s="68"/>
      <c r="S80" s="68"/>
      <c r="T80" s="68" t="s">
        <v>428</v>
      </c>
      <c r="U80" s="70">
        <v>42922.169432870367</v>
      </c>
      <c r="V80" s="71" t="s">
        <v>514</v>
      </c>
      <c r="W80" s="68"/>
      <c r="X80" s="68"/>
      <c r="Y80" s="74" t="s">
        <v>612</v>
      </c>
      <c r="Z80" s="68"/>
    </row>
    <row r="81" spans="1:26" x14ac:dyDescent="0.25">
      <c r="A81" s="66" t="s">
        <v>262</v>
      </c>
      <c r="B81" s="66" t="s">
        <v>331</v>
      </c>
      <c r="C81" s="84"/>
      <c r="D81" s="85"/>
      <c r="E81" s="86"/>
      <c r="F81" s="87"/>
      <c r="G81" s="84"/>
      <c r="H81" s="77"/>
      <c r="I81" s="88"/>
      <c r="J81" s="88"/>
      <c r="K81" s="36"/>
      <c r="L81" s="91">
        <v>81</v>
      </c>
      <c r="M81" s="91"/>
      <c r="N81" s="90"/>
      <c r="O81" s="68" t="s">
        <v>189</v>
      </c>
      <c r="P81" s="70">
        <v>42922.169432870367</v>
      </c>
      <c r="Q81" s="68" t="s">
        <v>372</v>
      </c>
      <c r="R81" s="68"/>
      <c r="S81" s="68"/>
      <c r="T81" s="68" t="s">
        <v>428</v>
      </c>
      <c r="U81" s="70">
        <v>42922.169432870367</v>
      </c>
      <c r="V81" s="71" t="s">
        <v>514</v>
      </c>
      <c r="W81" s="68"/>
      <c r="X81" s="68"/>
      <c r="Y81" s="74" t="s">
        <v>612</v>
      </c>
      <c r="Z81" s="68"/>
    </row>
    <row r="82" spans="1:26" x14ac:dyDescent="0.25">
      <c r="A82" s="66" t="s">
        <v>263</v>
      </c>
      <c r="B82" s="66" t="s">
        <v>263</v>
      </c>
      <c r="C82" s="84"/>
      <c r="D82" s="85"/>
      <c r="E82" s="86"/>
      <c r="F82" s="87"/>
      <c r="G82" s="84"/>
      <c r="H82" s="77"/>
      <c r="I82" s="88"/>
      <c r="J82" s="88"/>
      <c r="K82" s="36"/>
      <c r="L82" s="91">
        <v>82</v>
      </c>
      <c r="M82" s="91"/>
      <c r="N82" s="90"/>
      <c r="O82" s="68" t="s">
        <v>179</v>
      </c>
      <c r="P82" s="70">
        <v>42922.173113425924</v>
      </c>
      <c r="Q82" s="68" t="s">
        <v>374</v>
      </c>
      <c r="R82" s="68"/>
      <c r="S82" s="68"/>
      <c r="T82" s="68" t="s">
        <v>447</v>
      </c>
      <c r="U82" s="70">
        <v>42922.173113425924</v>
      </c>
      <c r="V82" s="71" t="s">
        <v>516</v>
      </c>
      <c r="W82" s="68"/>
      <c r="X82" s="68"/>
      <c r="Y82" s="74" t="s">
        <v>614</v>
      </c>
      <c r="Z82" s="68"/>
    </row>
    <row r="83" spans="1:26" x14ac:dyDescent="0.25">
      <c r="A83" s="66" t="s">
        <v>264</v>
      </c>
      <c r="B83" s="66" t="s">
        <v>332</v>
      </c>
      <c r="C83" s="84"/>
      <c r="D83" s="85"/>
      <c r="E83" s="86"/>
      <c r="F83" s="87"/>
      <c r="G83" s="84"/>
      <c r="H83" s="77"/>
      <c r="I83" s="88"/>
      <c r="J83" s="88"/>
      <c r="K83" s="36"/>
      <c r="L83" s="91">
        <v>83</v>
      </c>
      <c r="M83" s="91"/>
      <c r="N83" s="90"/>
      <c r="O83" s="68" t="s">
        <v>189</v>
      </c>
      <c r="P83" s="70">
        <v>42922.178900462961</v>
      </c>
      <c r="Q83" s="68" t="s">
        <v>375</v>
      </c>
      <c r="R83" s="68"/>
      <c r="S83" s="68"/>
      <c r="T83" s="68" t="s">
        <v>429</v>
      </c>
      <c r="U83" s="70">
        <v>42922.178900462961</v>
      </c>
      <c r="V83" s="71" t="s">
        <v>517</v>
      </c>
      <c r="W83" s="68"/>
      <c r="X83" s="68"/>
      <c r="Y83" s="74" t="s">
        <v>615</v>
      </c>
      <c r="Z83" s="68"/>
    </row>
    <row r="84" spans="1:26" x14ac:dyDescent="0.25">
      <c r="A84" s="66" t="s">
        <v>265</v>
      </c>
      <c r="B84" s="66" t="s">
        <v>297</v>
      </c>
      <c r="C84" s="84"/>
      <c r="D84" s="85"/>
      <c r="E84" s="86"/>
      <c r="F84" s="87"/>
      <c r="G84" s="84"/>
      <c r="H84" s="77"/>
      <c r="I84" s="88"/>
      <c r="J84" s="88"/>
      <c r="K84" s="36"/>
      <c r="L84" s="91">
        <v>84</v>
      </c>
      <c r="M84" s="91"/>
      <c r="N84" s="90"/>
      <c r="O84" s="68" t="s">
        <v>189</v>
      </c>
      <c r="P84" s="70">
        <v>42922.183842592596</v>
      </c>
      <c r="Q84" s="68" t="s">
        <v>357</v>
      </c>
      <c r="R84" s="68"/>
      <c r="S84" s="68"/>
      <c r="T84" s="68" t="s">
        <v>428</v>
      </c>
      <c r="U84" s="70">
        <v>42922.183842592596</v>
      </c>
      <c r="V84" s="71" t="s">
        <v>518</v>
      </c>
      <c r="W84" s="68"/>
      <c r="X84" s="68"/>
      <c r="Y84" s="74" t="s">
        <v>616</v>
      </c>
      <c r="Z84" s="68"/>
    </row>
    <row r="85" spans="1:26" x14ac:dyDescent="0.25">
      <c r="A85" s="66" t="s">
        <v>266</v>
      </c>
      <c r="B85" s="66" t="s">
        <v>332</v>
      </c>
      <c r="C85" s="84"/>
      <c r="D85" s="85"/>
      <c r="E85" s="86"/>
      <c r="F85" s="87"/>
      <c r="G85" s="84"/>
      <c r="H85" s="77"/>
      <c r="I85" s="88"/>
      <c r="J85" s="88"/>
      <c r="K85" s="36"/>
      <c r="L85" s="91">
        <v>85</v>
      </c>
      <c r="M85" s="91"/>
      <c r="N85" s="90"/>
      <c r="O85" s="68" t="s">
        <v>189</v>
      </c>
      <c r="P85" s="70">
        <v>42922.184178240743</v>
      </c>
      <c r="Q85" s="68" t="s">
        <v>375</v>
      </c>
      <c r="R85" s="68"/>
      <c r="S85" s="68"/>
      <c r="T85" s="68" t="s">
        <v>429</v>
      </c>
      <c r="U85" s="70">
        <v>42922.184178240743</v>
      </c>
      <c r="V85" s="71" t="s">
        <v>519</v>
      </c>
      <c r="W85" s="68"/>
      <c r="X85" s="68"/>
      <c r="Y85" s="74" t="s">
        <v>617</v>
      </c>
      <c r="Z85" s="68"/>
    </row>
    <row r="86" spans="1:26" x14ac:dyDescent="0.25">
      <c r="A86" s="66" t="s">
        <v>267</v>
      </c>
      <c r="B86" s="66" t="s">
        <v>323</v>
      </c>
      <c r="C86" s="84"/>
      <c r="D86" s="85"/>
      <c r="E86" s="86"/>
      <c r="F86" s="87"/>
      <c r="G86" s="84"/>
      <c r="H86" s="77"/>
      <c r="I86" s="88"/>
      <c r="J86" s="88"/>
      <c r="K86" s="36"/>
      <c r="L86" s="91">
        <v>86</v>
      </c>
      <c r="M86" s="91"/>
      <c r="N86" s="90"/>
      <c r="O86" s="68" t="s">
        <v>189</v>
      </c>
      <c r="P86" s="70">
        <v>42922.186076388891</v>
      </c>
      <c r="Q86" s="68" t="s">
        <v>367</v>
      </c>
      <c r="R86" s="68"/>
      <c r="S86" s="68"/>
      <c r="T86" s="68" t="s">
        <v>428</v>
      </c>
      <c r="U86" s="70">
        <v>42922.186076388891</v>
      </c>
      <c r="V86" s="71" t="s">
        <v>520</v>
      </c>
      <c r="W86" s="68"/>
      <c r="X86" s="68"/>
      <c r="Y86" s="74" t="s">
        <v>618</v>
      </c>
      <c r="Z86" s="68"/>
    </row>
    <row r="87" spans="1:26" x14ac:dyDescent="0.25">
      <c r="A87" s="66" t="s">
        <v>268</v>
      </c>
      <c r="B87" s="66" t="s">
        <v>316</v>
      </c>
      <c r="C87" s="84"/>
      <c r="D87" s="85"/>
      <c r="E87" s="86"/>
      <c r="F87" s="87"/>
      <c r="G87" s="84"/>
      <c r="H87" s="77"/>
      <c r="I87" s="88"/>
      <c r="J87" s="88"/>
      <c r="K87" s="36"/>
      <c r="L87" s="91">
        <v>87</v>
      </c>
      <c r="M87" s="91"/>
      <c r="N87" s="90"/>
      <c r="O87" s="68" t="s">
        <v>189</v>
      </c>
      <c r="P87" s="70">
        <v>42922.195810185185</v>
      </c>
      <c r="Q87" s="68" t="s">
        <v>356</v>
      </c>
      <c r="R87" s="68"/>
      <c r="S87" s="68"/>
      <c r="T87" s="68" t="s">
        <v>441</v>
      </c>
      <c r="U87" s="70">
        <v>42922.195810185185</v>
      </c>
      <c r="V87" s="71" t="s">
        <v>521</v>
      </c>
      <c r="W87" s="68"/>
      <c r="X87" s="68"/>
      <c r="Y87" s="74" t="s">
        <v>619</v>
      </c>
      <c r="Z87" s="68"/>
    </row>
    <row r="88" spans="1:26" x14ac:dyDescent="0.25">
      <c r="A88" s="66" t="s">
        <v>269</v>
      </c>
      <c r="B88" s="66" t="s">
        <v>308</v>
      </c>
      <c r="C88" s="84"/>
      <c r="D88" s="85"/>
      <c r="E88" s="86"/>
      <c r="F88" s="87"/>
      <c r="G88" s="84"/>
      <c r="H88" s="77"/>
      <c r="I88" s="88"/>
      <c r="J88" s="88"/>
      <c r="K88" s="36"/>
      <c r="L88" s="91">
        <v>88</v>
      </c>
      <c r="M88" s="91"/>
      <c r="N88" s="90"/>
      <c r="O88" s="68" t="s">
        <v>189</v>
      </c>
      <c r="P88" s="70">
        <v>42922.2030787037</v>
      </c>
      <c r="Q88" s="68" t="s">
        <v>352</v>
      </c>
      <c r="R88" s="68"/>
      <c r="S88" s="68"/>
      <c r="T88" s="68" t="s">
        <v>438</v>
      </c>
      <c r="U88" s="70">
        <v>42922.2030787037</v>
      </c>
      <c r="V88" s="71" t="s">
        <v>522</v>
      </c>
      <c r="W88" s="68"/>
      <c r="X88" s="68"/>
      <c r="Y88" s="74" t="s">
        <v>620</v>
      </c>
      <c r="Z88" s="68"/>
    </row>
    <row r="89" spans="1:26" x14ac:dyDescent="0.25">
      <c r="A89" s="66" t="s">
        <v>270</v>
      </c>
      <c r="B89" s="66" t="s">
        <v>270</v>
      </c>
      <c r="C89" s="84"/>
      <c r="D89" s="85"/>
      <c r="E89" s="86"/>
      <c r="F89" s="87"/>
      <c r="G89" s="84"/>
      <c r="H89" s="77"/>
      <c r="I89" s="88"/>
      <c r="J89" s="88"/>
      <c r="K89" s="36"/>
      <c r="L89" s="91">
        <v>89</v>
      </c>
      <c r="M89" s="91"/>
      <c r="N89" s="90"/>
      <c r="O89" s="68" t="s">
        <v>179</v>
      </c>
      <c r="P89" s="70">
        <v>42922.207824074074</v>
      </c>
      <c r="Q89" s="68" t="s">
        <v>376</v>
      </c>
      <c r="R89" s="68"/>
      <c r="S89" s="68"/>
      <c r="T89" s="68" t="s">
        <v>448</v>
      </c>
      <c r="U89" s="70">
        <v>42922.207824074074</v>
      </c>
      <c r="V89" s="71" t="s">
        <v>523</v>
      </c>
      <c r="W89" s="68"/>
      <c r="X89" s="68"/>
      <c r="Y89" s="74" t="s">
        <v>621</v>
      </c>
      <c r="Z89" s="68"/>
    </row>
    <row r="90" spans="1:26" x14ac:dyDescent="0.25">
      <c r="A90" s="66" t="s">
        <v>271</v>
      </c>
      <c r="B90" s="66" t="s">
        <v>274</v>
      </c>
      <c r="C90" s="84"/>
      <c r="D90" s="85"/>
      <c r="E90" s="86"/>
      <c r="F90" s="87"/>
      <c r="G90" s="84"/>
      <c r="H90" s="77"/>
      <c r="I90" s="88"/>
      <c r="J90" s="88"/>
      <c r="K90" s="36"/>
      <c r="L90" s="91">
        <v>90</v>
      </c>
      <c r="M90" s="91"/>
      <c r="N90" s="90"/>
      <c r="O90" s="68" t="s">
        <v>189</v>
      </c>
      <c r="P90" s="70">
        <v>42922.210532407407</v>
      </c>
      <c r="Q90" s="68" t="s">
        <v>377</v>
      </c>
      <c r="R90" s="68"/>
      <c r="S90" s="68"/>
      <c r="T90" s="68" t="s">
        <v>449</v>
      </c>
      <c r="U90" s="70">
        <v>42922.210532407407</v>
      </c>
      <c r="V90" s="71" t="s">
        <v>524</v>
      </c>
      <c r="W90" s="68"/>
      <c r="X90" s="68"/>
      <c r="Y90" s="74" t="s">
        <v>622</v>
      </c>
      <c r="Z90" s="68"/>
    </row>
    <row r="91" spans="1:26" x14ac:dyDescent="0.25">
      <c r="A91" s="66" t="s">
        <v>272</v>
      </c>
      <c r="B91" s="66" t="s">
        <v>308</v>
      </c>
      <c r="C91" s="84"/>
      <c r="D91" s="85"/>
      <c r="E91" s="86"/>
      <c r="F91" s="87"/>
      <c r="G91" s="84"/>
      <c r="H91" s="77"/>
      <c r="I91" s="88"/>
      <c r="J91" s="88"/>
      <c r="K91" s="36"/>
      <c r="L91" s="91">
        <v>91</v>
      </c>
      <c r="M91" s="91"/>
      <c r="N91" s="90"/>
      <c r="O91" s="68" t="s">
        <v>189</v>
      </c>
      <c r="P91" s="70">
        <v>42922.210914351854</v>
      </c>
      <c r="Q91" s="68" t="s">
        <v>352</v>
      </c>
      <c r="R91" s="68"/>
      <c r="S91" s="68"/>
      <c r="T91" s="68" t="s">
        <v>438</v>
      </c>
      <c r="U91" s="70">
        <v>42922.210914351854</v>
      </c>
      <c r="V91" s="71" t="s">
        <v>525</v>
      </c>
      <c r="W91" s="68"/>
      <c r="X91" s="68"/>
      <c r="Y91" s="74" t="s">
        <v>623</v>
      </c>
      <c r="Z91" s="68"/>
    </row>
    <row r="92" spans="1:26" x14ac:dyDescent="0.25">
      <c r="A92" s="66" t="s">
        <v>273</v>
      </c>
      <c r="B92" s="66" t="s">
        <v>273</v>
      </c>
      <c r="C92" s="84"/>
      <c r="D92" s="85"/>
      <c r="E92" s="86"/>
      <c r="F92" s="87"/>
      <c r="G92" s="84"/>
      <c r="H92" s="77"/>
      <c r="I92" s="88"/>
      <c r="J92" s="88"/>
      <c r="K92" s="36"/>
      <c r="L92" s="91">
        <v>92</v>
      </c>
      <c r="M92" s="91"/>
      <c r="N92" s="90"/>
      <c r="O92" s="68" t="s">
        <v>179</v>
      </c>
      <c r="P92" s="70">
        <v>42922.211331018516</v>
      </c>
      <c r="Q92" s="68" t="s">
        <v>378</v>
      </c>
      <c r="R92" s="71" t="s">
        <v>408</v>
      </c>
      <c r="S92" s="68" t="s">
        <v>419</v>
      </c>
      <c r="T92" s="68" t="s">
        <v>428</v>
      </c>
      <c r="U92" s="70">
        <v>42922.211331018516</v>
      </c>
      <c r="V92" s="71" t="s">
        <v>526</v>
      </c>
      <c r="W92" s="68"/>
      <c r="X92" s="68"/>
      <c r="Y92" s="74" t="s">
        <v>624</v>
      </c>
      <c r="Z92" s="68"/>
    </row>
    <row r="93" spans="1:26" x14ac:dyDescent="0.25">
      <c r="A93" s="66" t="s">
        <v>274</v>
      </c>
      <c r="B93" s="66" t="s">
        <v>274</v>
      </c>
      <c r="C93" s="84"/>
      <c r="D93" s="85"/>
      <c r="E93" s="86"/>
      <c r="F93" s="87"/>
      <c r="G93" s="84"/>
      <c r="H93" s="77"/>
      <c r="I93" s="88"/>
      <c r="J93" s="88"/>
      <c r="K93" s="36"/>
      <c r="L93" s="91">
        <v>93</v>
      </c>
      <c r="M93" s="91"/>
      <c r="N93" s="90"/>
      <c r="O93" s="68" t="s">
        <v>179</v>
      </c>
      <c r="P93" s="70">
        <v>42922.192407407405</v>
      </c>
      <c r="Q93" s="68" t="s">
        <v>379</v>
      </c>
      <c r="R93" s="68"/>
      <c r="S93" s="68"/>
      <c r="T93" s="68" t="s">
        <v>449</v>
      </c>
      <c r="U93" s="70">
        <v>42922.192407407405</v>
      </c>
      <c r="V93" s="71" t="s">
        <v>527</v>
      </c>
      <c r="W93" s="68"/>
      <c r="X93" s="68"/>
      <c r="Y93" s="74" t="s">
        <v>625</v>
      </c>
      <c r="Z93" s="68"/>
    </row>
    <row r="94" spans="1:26" x14ac:dyDescent="0.25">
      <c r="A94" s="66" t="s">
        <v>275</v>
      </c>
      <c r="B94" s="66" t="s">
        <v>274</v>
      </c>
      <c r="C94" s="84"/>
      <c r="D94" s="85"/>
      <c r="E94" s="86"/>
      <c r="F94" s="87"/>
      <c r="G94" s="84"/>
      <c r="H94" s="77"/>
      <c r="I94" s="88"/>
      <c r="J94" s="88"/>
      <c r="K94" s="36"/>
      <c r="L94" s="91">
        <v>94</v>
      </c>
      <c r="M94" s="91"/>
      <c r="N94" s="90"/>
      <c r="O94" s="68" t="s">
        <v>189</v>
      </c>
      <c r="P94" s="70">
        <v>42922.21197916667</v>
      </c>
      <c r="Q94" s="68" t="s">
        <v>377</v>
      </c>
      <c r="R94" s="68"/>
      <c r="S94" s="68"/>
      <c r="T94" s="68" t="s">
        <v>449</v>
      </c>
      <c r="U94" s="70">
        <v>42922.21197916667</v>
      </c>
      <c r="V94" s="71" t="s">
        <v>528</v>
      </c>
      <c r="W94" s="68"/>
      <c r="X94" s="68"/>
      <c r="Y94" s="74" t="s">
        <v>626</v>
      </c>
      <c r="Z94" s="68"/>
    </row>
    <row r="95" spans="1:26" x14ac:dyDescent="0.25">
      <c r="A95" s="66" t="s">
        <v>276</v>
      </c>
      <c r="B95" s="66" t="s">
        <v>276</v>
      </c>
      <c r="C95" s="84"/>
      <c r="D95" s="85"/>
      <c r="E95" s="86"/>
      <c r="F95" s="87"/>
      <c r="G95" s="84"/>
      <c r="H95" s="77"/>
      <c r="I95" s="88"/>
      <c r="J95" s="88"/>
      <c r="K95" s="36"/>
      <c r="L95" s="91">
        <v>95</v>
      </c>
      <c r="M95" s="91"/>
      <c r="N95" s="90"/>
      <c r="O95" s="68" t="s">
        <v>179</v>
      </c>
      <c r="P95" s="70">
        <v>42922.215289351851</v>
      </c>
      <c r="Q95" s="68" t="s">
        <v>380</v>
      </c>
      <c r="R95" s="68"/>
      <c r="S95" s="68"/>
      <c r="T95" s="68" t="s">
        <v>428</v>
      </c>
      <c r="U95" s="70">
        <v>42922.215289351851</v>
      </c>
      <c r="V95" s="71" t="s">
        <v>529</v>
      </c>
      <c r="W95" s="68"/>
      <c r="X95" s="68"/>
      <c r="Y95" s="74" t="s">
        <v>627</v>
      </c>
      <c r="Z95" s="68"/>
    </row>
    <row r="96" spans="1:26" x14ac:dyDescent="0.25">
      <c r="A96" s="66" t="s">
        <v>277</v>
      </c>
      <c r="B96" s="66" t="s">
        <v>277</v>
      </c>
      <c r="C96" s="84"/>
      <c r="D96" s="85"/>
      <c r="E96" s="86"/>
      <c r="F96" s="87"/>
      <c r="G96" s="84"/>
      <c r="H96" s="77"/>
      <c r="I96" s="88"/>
      <c r="J96" s="88"/>
      <c r="K96" s="36"/>
      <c r="L96" s="91">
        <v>96</v>
      </c>
      <c r="M96" s="91"/>
      <c r="N96" s="90"/>
      <c r="O96" s="68" t="s">
        <v>179</v>
      </c>
      <c r="P96" s="70">
        <v>42922.215902777774</v>
      </c>
      <c r="Q96" s="68" t="s">
        <v>381</v>
      </c>
      <c r="R96" s="71" t="s">
        <v>409</v>
      </c>
      <c r="S96" s="68" t="s">
        <v>424</v>
      </c>
      <c r="T96" s="68" t="s">
        <v>428</v>
      </c>
      <c r="U96" s="70">
        <v>42922.215902777774</v>
      </c>
      <c r="V96" s="71" t="s">
        <v>530</v>
      </c>
      <c r="W96" s="68"/>
      <c r="X96" s="68"/>
      <c r="Y96" s="74" t="s">
        <v>628</v>
      </c>
      <c r="Z96" s="68"/>
    </row>
    <row r="97" spans="1:26" x14ac:dyDescent="0.25">
      <c r="A97" s="66" t="s">
        <v>278</v>
      </c>
      <c r="B97" s="66" t="s">
        <v>300</v>
      </c>
      <c r="C97" s="84"/>
      <c r="D97" s="85"/>
      <c r="E97" s="86"/>
      <c r="F97" s="87"/>
      <c r="G97" s="84"/>
      <c r="H97" s="77"/>
      <c r="I97" s="88"/>
      <c r="J97" s="88"/>
      <c r="K97" s="36"/>
      <c r="L97" s="91">
        <v>97</v>
      </c>
      <c r="M97" s="91"/>
      <c r="N97" s="90"/>
      <c r="O97" s="68" t="s">
        <v>189</v>
      </c>
      <c r="P97" s="70">
        <v>42922.222500000003</v>
      </c>
      <c r="Q97" s="68" t="s">
        <v>382</v>
      </c>
      <c r="R97" s="71" t="s">
        <v>410</v>
      </c>
      <c r="S97" s="68" t="s">
        <v>425</v>
      </c>
      <c r="T97" s="68" t="s">
        <v>450</v>
      </c>
      <c r="U97" s="70">
        <v>42922.222500000003</v>
      </c>
      <c r="V97" s="71" t="s">
        <v>531</v>
      </c>
      <c r="W97" s="68"/>
      <c r="X97" s="68"/>
      <c r="Y97" s="74" t="s">
        <v>629</v>
      </c>
      <c r="Z97" s="68"/>
    </row>
    <row r="98" spans="1:26" x14ac:dyDescent="0.25">
      <c r="A98" s="66" t="s">
        <v>278</v>
      </c>
      <c r="B98" s="66" t="s">
        <v>299</v>
      </c>
      <c r="C98" s="84"/>
      <c r="D98" s="85"/>
      <c r="E98" s="86"/>
      <c r="F98" s="87"/>
      <c r="G98" s="84"/>
      <c r="H98" s="77"/>
      <c r="I98" s="88"/>
      <c r="J98" s="88"/>
      <c r="K98" s="36"/>
      <c r="L98" s="91">
        <v>98</v>
      </c>
      <c r="M98" s="91"/>
      <c r="N98" s="90"/>
      <c r="O98" s="68" t="s">
        <v>189</v>
      </c>
      <c r="P98" s="70">
        <v>42922.222500000003</v>
      </c>
      <c r="Q98" s="68" t="s">
        <v>382</v>
      </c>
      <c r="R98" s="71" t="s">
        <v>410</v>
      </c>
      <c r="S98" s="68" t="s">
        <v>425</v>
      </c>
      <c r="T98" s="68" t="s">
        <v>450</v>
      </c>
      <c r="U98" s="70">
        <v>42922.222500000003</v>
      </c>
      <c r="V98" s="71" t="s">
        <v>531</v>
      </c>
      <c r="W98" s="68"/>
      <c r="X98" s="68"/>
      <c r="Y98" s="74" t="s">
        <v>629</v>
      </c>
      <c r="Z98" s="68"/>
    </row>
    <row r="99" spans="1:26" x14ac:dyDescent="0.25">
      <c r="A99" s="66" t="s">
        <v>279</v>
      </c>
      <c r="B99" s="66" t="s">
        <v>305</v>
      </c>
      <c r="C99" s="84"/>
      <c r="D99" s="85"/>
      <c r="E99" s="86"/>
      <c r="F99" s="87"/>
      <c r="G99" s="84"/>
      <c r="H99" s="77"/>
      <c r="I99" s="88"/>
      <c r="J99" s="88"/>
      <c r="K99" s="36"/>
      <c r="L99" s="91">
        <v>99</v>
      </c>
      <c r="M99" s="91"/>
      <c r="N99" s="90"/>
      <c r="O99" s="68" t="s">
        <v>189</v>
      </c>
      <c r="P99" s="70">
        <v>42922.231203703705</v>
      </c>
      <c r="Q99" s="68" t="s">
        <v>349</v>
      </c>
      <c r="R99" s="68"/>
      <c r="S99" s="68"/>
      <c r="T99" s="68" t="s">
        <v>437</v>
      </c>
      <c r="U99" s="70">
        <v>42922.231203703705</v>
      </c>
      <c r="V99" s="71" t="s">
        <v>532</v>
      </c>
      <c r="W99" s="68"/>
      <c r="X99" s="68"/>
      <c r="Y99" s="74" t="s">
        <v>630</v>
      </c>
      <c r="Z99" s="68"/>
    </row>
    <row r="100" spans="1:26" x14ac:dyDescent="0.25">
      <c r="A100" s="66" t="s">
        <v>280</v>
      </c>
      <c r="B100" s="66" t="s">
        <v>312</v>
      </c>
      <c r="C100" s="84"/>
      <c r="D100" s="85"/>
      <c r="E100" s="86"/>
      <c r="F100" s="87"/>
      <c r="G100" s="84"/>
      <c r="H100" s="77"/>
      <c r="I100" s="88"/>
      <c r="J100" s="88"/>
      <c r="K100" s="36"/>
      <c r="L100" s="91">
        <v>100</v>
      </c>
      <c r="M100" s="91"/>
      <c r="N100" s="90"/>
      <c r="O100" s="68" t="s">
        <v>189</v>
      </c>
      <c r="P100" s="70">
        <v>42922.235671296294</v>
      </c>
      <c r="Q100" s="68" t="s">
        <v>383</v>
      </c>
      <c r="R100" s="71" t="s">
        <v>411</v>
      </c>
      <c r="S100" s="68" t="s">
        <v>419</v>
      </c>
      <c r="T100" s="68" t="s">
        <v>451</v>
      </c>
      <c r="U100" s="70">
        <v>42922.235671296294</v>
      </c>
      <c r="V100" s="71" t="s">
        <v>533</v>
      </c>
      <c r="W100" s="68"/>
      <c r="X100" s="68"/>
      <c r="Y100" s="74" t="s">
        <v>631</v>
      </c>
      <c r="Z100" s="68"/>
    </row>
    <row r="101" spans="1:26" x14ac:dyDescent="0.25">
      <c r="A101" s="66" t="s">
        <v>281</v>
      </c>
      <c r="B101" s="66" t="s">
        <v>297</v>
      </c>
      <c r="C101" s="84"/>
      <c r="D101" s="85"/>
      <c r="E101" s="86"/>
      <c r="F101" s="87"/>
      <c r="G101" s="84"/>
      <c r="H101" s="77"/>
      <c r="I101" s="88"/>
      <c r="J101" s="88"/>
      <c r="K101" s="36"/>
      <c r="L101" s="91">
        <v>101</v>
      </c>
      <c r="M101" s="91"/>
      <c r="N101" s="90"/>
      <c r="O101" s="68" t="s">
        <v>189</v>
      </c>
      <c r="P101" s="70">
        <v>42922.246863425928</v>
      </c>
      <c r="Q101" s="68" t="s">
        <v>357</v>
      </c>
      <c r="R101" s="68"/>
      <c r="S101" s="68"/>
      <c r="T101" s="68" t="s">
        <v>428</v>
      </c>
      <c r="U101" s="70">
        <v>42922.246863425928</v>
      </c>
      <c r="V101" s="71" t="s">
        <v>534</v>
      </c>
      <c r="W101" s="68"/>
      <c r="X101" s="68"/>
      <c r="Y101" s="74" t="s">
        <v>632</v>
      </c>
      <c r="Z101" s="68"/>
    </row>
    <row r="102" spans="1:26" x14ac:dyDescent="0.25">
      <c r="A102" s="66" t="s">
        <v>282</v>
      </c>
      <c r="B102" s="66" t="s">
        <v>282</v>
      </c>
      <c r="C102" s="84"/>
      <c r="D102" s="85"/>
      <c r="E102" s="86"/>
      <c r="F102" s="87"/>
      <c r="G102" s="84"/>
      <c r="H102" s="77"/>
      <c r="I102" s="88"/>
      <c r="J102" s="88"/>
      <c r="K102" s="36"/>
      <c r="L102" s="91">
        <v>102</v>
      </c>
      <c r="M102" s="91"/>
      <c r="N102" s="90"/>
      <c r="O102" s="68" t="s">
        <v>179</v>
      </c>
      <c r="P102" s="70">
        <v>42922.247800925928</v>
      </c>
      <c r="Q102" s="68" t="s">
        <v>384</v>
      </c>
      <c r="R102" s="71" t="s">
        <v>412</v>
      </c>
      <c r="S102" s="68" t="s">
        <v>426</v>
      </c>
      <c r="T102" s="68" t="s">
        <v>452</v>
      </c>
      <c r="U102" s="70">
        <v>42922.247800925928</v>
      </c>
      <c r="V102" s="71" t="s">
        <v>535</v>
      </c>
      <c r="W102" s="68"/>
      <c r="X102" s="68"/>
      <c r="Y102" s="74" t="s">
        <v>633</v>
      </c>
      <c r="Z102" s="68"/>
    </row>
    <row r="103" spans="1:26" x14ac:dyDescent="0.25">
      <c r="A103" s="66" t="s">
        <v>283</v>
      </c>
      <c r="B103" s="66" t="s">
        <v>283</v>
      </c>
      <c r="C103" s="84"/>
      <c r="D103" s="85"/>
      <c r="E103" s="86"/>
      <c r="F103" s="87"/>
      <c r="G103" s="84"/>
      <c r="H103" s="77"/>
      <c r="I103" s="88"/>
      <c r="J103" s="88"/>
      <c r="K103" s="36"/>
      <c r="L103" s="91">
        <v>103</v>
      </c>
      <c r="M103" s="91"/>
      <c r="N103" s="90"/>
      <c r="O103" s="68" t="s">
        <v>179</v>
      </c>
      <c r="P103" s="70">
        <v>42922.252627314818</v>
      </c>
      <c r="Q103" s="68" t="s">
        <v>385</v>
      </c>
      <c r="R103" s="71" t="s">
        <v>413</v>
      </c>
      <c r="S103" s="68" t="s">
        <v>427</v>
      </c>
      <c r="T103" s="68" t="s">
        <v>453</v>
      </c>
      <c r="U103" s="70">
        <v>42922.252627314818</v>
      </c>
      <c r="V103" s="71" t="s">
        <v>536</v>
      </c>
      <c r="W103" s="68"/>
      <c r="X103" s="68"/>
      <c r="Y103" s="74" t="s">
        <v>634</v>
      </c>
      <c r="Z103" s="68"/>
    </row>
    <row r="104" spans="1:26" x14ac:dyDescent="0.25">
      <c r="A104" s="66" t="s">
        <v>284</v>
      </c>
      <c r="B104" s="66" t="s">
        <v>333</v>
      </c>
      <c r="C104" s="84"/>
      <c r="D104" s="85"/>
      <c r="E104" s="86"/>
      <c r="F104" s="87"/>
      <c r="G104" s="84"/>
      <c r="H104" s="77"/>
      <c r="I104" s="88"/>
      <c r="J104" s="88"/>
      <c r="K104" s="36"/>
      <c r="L104" s="91">
        <v>104</v>
      </c>
      <c r="M104" s="91"/>
      <c r="N104" s="90"/>
      <c r="O104" s="68" t="s">
        <v>189</v>
      </c>
      <c r="P104" s="70">
        <v>42922.254328703704</v>
      </c>
      <c r="Q104" s="68" t="s">
        <v>386</v>
      </c>
      <c r="R104" s="68"/>
      <c r="S104" s="68"/>
      <c r="T104" s="68" t="s">
        <v>428</v>
      </c>
      <c r="U104" s="70">
        <v>42922.254328703704</v>
      </c>
      <c r="V104" s="71" t="s">
        <v>537</v>
      </c>
      <c r="W104" s="68"/>
      <c r="X104" s="68"/>
      <c r="Y104" s="74" t="s">
        <v>635</v>
      </c>
      <c r="Z104" s="68"/>
    </row>
    <row r="105" spans="1:26" x14ac:dyDescent="0.25">
      <c r="A105" s="66" t="s">
        <v>285</v>
      </c>
      <c r="B105" s="66" t="s">
        <v>300</v>
      </c>
      <c r="C105" s="84"/>
      <c r="D105" s="85"/>
      <c r="E105" s="86"/>
      <c r="F105" s="87"/>
      <c r="G105" s="84"/>
      <c r="H105" s="77"/>
      <c r="I105" s="88"/>
      <c r="J105" s="88"/>
      <c r="K105" s="36"/>
      <c r="L105" s="91">
        <v>105</v>
      </c>
      <c r="M105" s="91"/>
      <c r="N105" s="90"/>
      <c r="O105" s="68" t="s">
        <v>189</v>
      </c>
      <c r="P105" s="70">
        <v>42922.259884259256</v>
      </c>
      <c r="Q105" s="68" t="s">
        <v>387</v>
      </c>
      <c r="R105" s="71" t="s">
        <v>414</v>
      </c>
      <c r="S105" s="68" t="s">
        <v>425</v>
      </c>
      <c r="T105" s="68" t="s">
        <v>454</v>
      </c>
      <c r="U105" s="70">
        <v>42922.259884259256</v>
      </c>
      <c r="V105" s="71" t="s">
        <v>538</v>
      </c>
      <c r="W105" s="68"/>
      <c r="X105" s="68"/>
      <c r="Y105" s="74" t="s">
        <v>636</v>
      </c>
      <c r="Z105" s="68"/>
    </row>
    <row r="106" spans="1:26" x14ac:dyDescent="0.25">
      <c r="A106" s="66" t="s">
        <v>285</v>
      </c>
      <c r="B106" s="66" t="s">
        <v>299</v>
      </c>
      <c r="C106" s="84"/>
      <c r="D106" s="85"/>
      <c r="E106" s="86"/>
      <c r="F106" s="87"/>
      <c r="G106" s="84"/>
      <c r="H106" s="77"/>
      <c r="I106" s="88"/>
      <c r="J106" s="88"/>
      <c r="K106" s="36"/>
      <c r="L106" s="91">
        <v>106</v>
      </c>
      <c r="M106" s="91"/>
      <c r="N106" s="90"/>
      <c r="O106" s="68" t="s">
        <v>189</v>
      </c>
      <c r="P106" s="70">
        <v>42922.259884259256</v>
      </c>
      <c r="Q106" s="68" t="s">
        <v>387</v>
      </c>
      <c r="R106" s="71" t="s">
        <v>414</v>
      </c>
      <c r="S106" s="68" t="s">
        <v>425</v>
      </c>
      <c r="T106" s="68" t="s">
        <v>454</v>
      </c>
      <c r="U106" s="70">
        <v>42922.259884259256</v>
      </c>
      <c r="V106" s="71" t="s">
        <v>538</v>
      </c>
      <c r="W106" s="68"/>
      <c r="X106" s="68"/>
      <c r="Y106" s="74" t="s">
        <v>636</v>
      </c>
      <c r="Z106" s="68"/>
    </row>
    <row r="107" spans="1:26" x14ac:dyDescent="0.25">
      <c r="A107" s="66" t="s">
        <v>286</v>
      </c>
      <c r="B107" s="66" t="s">
        <v>300</v>
      </c>
      <c r="C107" s="84"/>
      <c r="D107" s="85"/>
      <c r="E107" s="86"/>
      <c r="F107" s="87"/>
      <c r="G107" s="84"/>
      <c r="H107" s="77"/>
      <c r="I107" s="88"/>
      <c r="J107" s="88"/>
      <c r="K107" s="36"/>
      <c r="L107" s="91">
        <v>107</v>
      </c>
      <c r="M107" s="91"/>
      <c r="N107" s="90"/>
      <c r="O107" s="68" t="s">
        <v>189</v>
      </c>
      <c r="P107" s="70">
        <v>42922.260266203702</v>
      </c>
      <c r="Q107" s="68" t="s">
        <v>387</v>
      </c>
      <c r="R107" s="71" t="s">
        <v>414</v>
      </c>
      <c r="S107" s="68" t="s">
        <v>425</v>
      </c>
      <c r="T107" s="68" t="s">
        <v>454</v>
      </c>
      <c r="U107" s="70">
        <v>42922.260266203702</v>
      </c>
      <c r="V107" s="71" t="s">
        <v>539</v>
      </c>
      <c r="W107" s="68"/>
      <c r="X107" s="68"/>
      <c r="Y107" s="74" t="s">
        <v>637</v>
      </c>
      <c r="Z107" s="68"/>
    </row>
    <row r="108" spans="1:26" x14ac:dyDescent="0.25">
      <c r="A108" s="66" t="s">
        <v>286</v>
      </c>
      <c r="B108" s="66" t="s">
        <v>299</v>
      </c>
      <c r="C108" s="84"/>
      <c r="D108" s="85"/>
      <c r="E108" s="86"/>
      <c r="F108" s="87"/>
      <c r="G108" s="84"/>
      <c r="H108" s="77"/>
      <c r="I108" s="88"/>
      <c r="J108" s="88"/>
      <c r="K108" s="36"/>
      <c r="L108" s="91">
        <v>108</v>
      </c>
      <c r="M108" s="91"/>
      <c r="N108" s="90"/>
      <c r="O108" s="68" t="s">
        <v>189</v>
      </c>
      <c r="P108" s="70">
        <v>42922.260266203702</v>
      </c>
      <c r="Q108" s="68" t="s">
        <v>387</v>
      </c>
      <c r="R108" s="71" t="s">
        <v>414</v>
      </c>
      <c r="S108" s="68" t="s">
        <v>425</v>
      </c>
      <c r="T108" s="68" t="s">
        <v>454</v>
      </c>
      <c r="U108" s="70">
        <v>42922.260266203702</v>
      </c>
      <c r="V108" s="71" t="s">
        <v>539</v>
      </c>
      <c r="W108" s="68"/>
      <c r="X108" s="68"/>
      <c r="Y108" s="74" t="s">
        <v>637</v>
      </c>
      <c r="Z108" s="68"/>
    </row>
    <row r="109" spans="1:26" x14ac:dyDescent="0.25">
      <c r="A109" s="66" t="s">
        <v>287</v>
      </c>
      <c r="B109" s="66" t="s">
        <v>334</v>
      </c>
      <c r="C109" s="84"/>
      <c r="D109" s="85"/>
      <c r="E109" s="86"/>
      <c r="F109" s="87"/>
      <c r="G109" s="84"/>
      <c r="H109" s="77"/>
      <c r="I109" s="88"/>
      <c r="J109" s="88"/>
      <c r="K109" s="36"/>
      <c r="L109" s="91">
        <v>109</v>
      </c>
      <c r="M109" s="91"/>
      <c r="N109" s="90"/>
      <c r="O109" s="68" t="s">
        <v>189</v>
      </c>
      <c r="P109" s="70">
        <v>42922.260983796295</v>
      </c>
      <c r="Q109" s="68" t="s">
        <v>388</v>
      </c>
      <c r="R109" s="68"/>
      <c r="S109" s="68"/>
      <c r="T109" s="68" t="s">
        <v>455</v>
      </c>
      <c r="U109" s="70">
        <v>42922.260983796295</v>
      </c>
      <c r="V109" s="71" t="s">
        <v>540</v>
      </c>
      <c r="W109" s="68"/>
      <c r="X109" s="68"/>
      <c r="Y109" s="74" t="s">
        <v>638</v>
      </c>
      <c r="Z109" s="68"/>
    </row>
    <row r="110" spans="1:26" x14ac:dyDescent="0.25">
      <c r="A110" s="66" t="s">
        <v>288</v>
      </c>
      <c r="B110" s="66" t="s">
        <v>334</v>
      </c>
      <c r="C110" s="84"/>
      <c r="D110" s="85"/>
      <c r="E110" s="86"/>
      <c r="F110" s="87"/>
      <c r="G110" s="84"/>
      <c r="H110" s="77"/>
      <c r="I110" s="88"/>
      <c r="J110" s="88"/>
      <c r="K110" s="36"/>
      <c r="L110" s="91">
        <v>110</v>
      </c>
      <c r="M110" s="91"/>
      <c r="N110" s="90"/>
      <c r="O110" s="68" t="s">
        <v>189</v>
      </c>
      <c r="P110" s="70">
        <v>42922.260983796295</v>
      </c>
      <c r="Q110" s="68" t="s">
        <v>388</v>
      </c>
      <c r="R110" s="68"/>
      <c r="S110" s="68"/>
      <c r="T110" s="68" t="s">
        <v>455</v>
      </c>
      <c r="U110" s="70">
        <v>42922.260983796295</v>
      </c>
      <c r="V110" s="71" t="s">
        <v>541</v>
      </c>
      <c r="W110" s="68"/>
      <c r="X110" s="68"/>
      <c r="Y110" s="74" t="s">
        <v>639</v>
      </c>
      <c r="Z110" s="68"/>
    </row>
    <row r="111" spans="1:26" x14ac:dyDescent="0.25">
      <c r="A111" s="66" t="s">
        <v>289</v>
      </c>
      <c r="B111" s="66" t="s">
        <v>300</v>
      </c>
      <c r="C111" s="84"/>
      <c r="D111" s="85"/>
      <c r="E111" s="86"/>
      <c r="F111" s="87"/>
      <c r="G111" s="84"/>
      <c r="H111" s="77"/>
      <c r="I111" s="88"/>
      <c r="J111" s="88"/>
      <c r="K111" s="36"/>
      <c r="L111" s="91">
        <v>111</v>
      </c>
      <c r="M111" s="91"/>
      <c r="N111" s="90"/>
      <c r="O111" s="68" t="s">
        <v>189</v>
      </c>
      <c r="P111" s="70">
        <v>42922.262557870374</v>
      </c>
      <c r="Q111" s="68" t="s">
        <v>389</v>
      </c>
      <c r="R111" s="71" t="s">
        <v>415</v>
      </c>
      <c r="S111" s="68" t="s">
        <v>425</v>
      </c>
      <c r="T111" s="68" t="s">
        <v>456</v>
      </c>
      <c r="U111" s="70">
        <v>42922.262557870374</v>
      </c>
      <c r="V111" s="71" t="s">
        <v>542</v>
      </c>
      <c r="W111" s="68"/>
      <c r="X111" s="68"/>
      <c r="Y111" s="74" t="s">
        <v>640</v>
      </c>
      <c r="Z111" s="68"/>
    </row>
    <row r="112" spans="1:26" x14ac:dyDescent="0.25">
      <c r="A112" s="66" t="s">
        <v>289</v>
      </c>
      <c r="B112" s="66" t="s">
        <v>299</v>
      </c>
      <c r="C112" s="84"/>
      <c r="D112" s="85"/>
      <c r="E112" s="86"/>
      <c r="F112" s="87"/>
      <c r="G112" s="84"/>
      <c r="H112" s="77"/>
      <c r="I112" s="88"/>
      <c r="J112" s="88"/>
      <c r="K112" s="36"/>
      <c r="L112" s="91">
        <v>112</v>
      </c>
      <c r="M112" s="91"/>
      <c r="N112" s="90"/>
      <c r="O112" s="68" t="s">
        <v>189</v>
      </c>
      <c r="P112" s="70">
        <v>42922.262557870374</v>
      </c>
      <c r="Q112" s="68" t="s">
        <v>389</v>
      </c>
      <c r="R112" s="71" t="s">
        <v>415</v>
      </c>
      <c r="S112" s="68" t="s">
        <v>425</v>
      </c>
      <c r="T112" s="68" t="s">
        <v>456</v>
      </c>
      <c r="U112" s="70">
        <v>42922.262557870374</v>
      </c>
      <c r="V112" s="71" t="s">
        <v>542</v>
      </c>
      <c r="W112" s="68"/>
      <c r="X112" s="68"/>
      <c r="Y112" s="74" t="s">
        <v>640</v>
      </c>
      <c r="Z112" s="68"/>
    </row>
    <row r="113" spans="1:26" x14ac:dyDescent="0.25">
      <c r="A113" s="66" t="s">
        <v>289</v>
      </c>
      <c r="B113" s="66" t="s">
        <v>300</v>
      </c>
      <c r="C113" s="84"/>
      <c r="D113" s="85"/>
      <c r="E113" s="86"/>
      <c r="F113" s="87"/>
      <c r="G113" s="84"/>
      <c r="H113" s="77"/>
      <c r="I113" s="88"/>
      <c r="J113" s="88"/>
      <c r="K113" s="36"/>
      <c r="L113" s="91">
        <v>113</v>
      </c>
      <c r="M113" s="91"/>
      <c r="N113" s="90"/>
      <c r="O113" s="68" t="s">
        <v>189</v>
      </c>
      <c r="P113" s="70">
        <v>42922.262696759259</v>
      </c>
      <c r="Q113" s="68" t="s">
        <v>387</v>
      </c>
      <c r="R113" s="71" t="s">
        <v>414</v>
      </c>
      <c r="S113" s="68" t="s">
        <v>425</v>
      </c>
      <c r="T113" s="68" t="s">
        <v>454</v>
      </c>
      <c r="U113" s="70">
        <v>42922.262696759259</v>
      </c>
      <c r="V113" s="71" t="s">
        <v>543</v>
      </c>
      <c r="W113" s="68"/>
      <c r="X113" s="68"/>
      <c r="Y113" s="74" t="s">
        <v>641</v>
      </c>
      <c r="Z113" s="68"/>
    </row>
    <row r="114" spans="1:26" x14ac:dyDescent="0.25">
      <c r="A114" s="66" t="s">
        <v>289</v>
      </c>
      <c r="B114" s="66" t="s">
        <v>299</v>
      </c>
      <c r="C114" s="84"/>
      <c r="D114" s="85"/>
      <c r="E114" s="86"/>
      <c r="F114" s="87"/>
      <c r="G114" s="84"/>
      <c r="H114" s="77"/>
      <c r="I114" s="88"/>
      <c r="J114" s="88"/>
      <c r="K114" s="36"/>
      <c r="L114" s="91">
        <v>114</v>
      </c>
      <c r="M114" s="91"/>
      <c r="N114" s="90"/>
      <c r="O114" s="68" t="s">
        <v>189</v>
      </c>
      <c r="P114" s="70">
        <v>42922.262696759259</v>
      </c>
      <c r="Q114" s="68" t="s">
        <v>387</v>
      </c>
      <c r="R114" s="71" t="s">
        <v>414</v>
      </c>
      <c r="S114" s="68" t="s">
        <v>425</v>
      </c>
      <c r="T114" s="68" t="s">
        <v>454</v>
      </c>
      <c r="U114" s="70">
        <v>42922.262696759259</v>
      </c>
      <c r="V114" s="71" t="s">
        <v>543</v>
      </c>
      <c r="W114" s="68"/>
      <c r="X114" s="68"/>
      <c r="Y114" s="74" t="s">
        <v>641</v>
      </c>
      <c r="Z114" s="68"/>
    </row>
    <row r="115" spans="1:26" x14ac:dyDescent="0.25">
      <c r="A115" s="66" t="s">
        <v>290</v>
      </c>
      <c r="B115" s="66" t="s">
        <v>335</v>
      </c>
      <c r="C115" s="84"/>
      <c r="D115" s="85"/>
      <c r="E115" s="86"/>
      <c r="F115" s="87"/>
      <c r="G115" s="84"/>
      <c r="H115" s="77"/>
      <c r="I115" s="88"/>
      <c r="J115" s="88"/>
      <c r="K115" s="36"/>
      <c r="L115" s="91">
        <v>115</v>
      </c>
      <c r="M115" s="91"/>
      <c r="N115" s="90"/>
      <c r="O115" s="68" t="s">
        <v>189</v>
      </c>
      <c r="P115" s="70">
        <v>42922.26635416667</v>
      </c>
      <c r="Q115" s="68" t="s">
        <v>390</v>
      </c>
      <c r="R115" s="68"/>
      <c r="S115" s="68"/>
      <c r="T115" s="68" t="s">
        <v>428</v>
      </c>
      <c r="U115" s="70">
        <v>42922.26635416667</v>
      </c>
      <c r="V115" s="71" t="s">
        <v>544</v>
      </c>
      <c r="W115" s="68"/>
      <c r="X115" s="68"/>
      <c r="Y115" s="74" t="s">
        <v>642</v>
      </c>
      <c r="Z115" s="68"/>
    </row>
    <row r="116" spans="1:26" x14ac:dyDescent="0.25">
      <c r="A116" s="66" t="s">
        <v>290</v>
      </c>
      <c r="B116" s="66" t="s">
        <v>320</v>
      </c>
      <c r="C116" s="84"/>
      <c r="D116" s="85"/>
      <c r="E116" s="86"/>
      <c r="F116" s="87"/>
      <c r="G116" s="84"/>
      <c r="H116" s="77"/>
      <c r="I116" s="88"/>
      <c r="J116" s="88"/>
      <c r="K116" s="36"/>
      <c r="L116" s="91">
        <v>116</v>
      </c>
      <c r="M116" s="91"/>
      <c r="N116" s="90"/>
      <c r="O116" s="68" t="s">
        <v>189</v>
      </c>
      <c r="P116" s="70">
        <v>42922.26635416667</v>
      </c>
      <c r="Q116" s="68" t="s">
        <v>390</v>
      </c>
      <c r="R116" s="68"/>
      <c r="S116" s="68"/>
      <c r="T116" s="68" t="s">
        <v>428</v>
      </c>
      <c r="U116" s="70">
        <v>42922.26635416667</v>
      </c>
      <c r="V116" s="71" t="s">
        <v>544</v>
      </c>
      <c r="W116" s="68"/>
      <c r="X116" s="68"/>
      <c r="Y116" s="74" t="s">
        <v>642</v>
      </c>
      <c r="Z116" s="68"/>
    </row>
    <row r="117" spans="1:26" x14ac:dyDescent="0.25">
      <c r="A117" s="66" t="s">
        <v>291</v>
      </c>
      <c r="B117" s="66" t="s">
        <v>300</v>
      </c>
      <c r="C117" s="84"/>
      <c r="D117" s="85"/>
      <c r="E117" s="86"/>
      <c r="F117" s="87"/>
      <c r="G117" s="84"/>
      <c r="H117" s="77"/>
      <c r="I117" s="88"/>
      <c r="J117" s="88"/>
      <c r="K117" s="36"/>
      <c r="L117" s="91">
        <v>117</v>
      </c>
      <c r="M117" s="91"/>
      <c r="N117" s="90"/>
      <c r="O117" s="68" t="s">
        <v>189</v>
      </c>
      <c r="P117" s="70">
        <v>42922.267638888887</v>
      </c>
      <c r="Q117" s="68" t="s">
        <v>387</v>
      </c>
      <c r="R117" s="71" t="s">
        <v>414</v>
      </c>
      <c r="S117" s="68" t="s">
        <v>425</v>
      </c>
      <c r="T117" s="68" t="s">
        <v>454</v>
      </c>
      <c r="U117" s="70">
        <v>42922.267638888887</v>
      </c>
      <c r="V117" s="71" t="s">
        <v>545</v>
      </c>
      <c r="W117" s="68"/>
      <c r="X117" s="68"/>
      <c r="Y117" s="74" t="s">
        <v>643</v>
      </c>
      <c r="Z117" s="68"/>
    </row>
    <row r="118" spans="1:26" x14ac:dyDescent="0.25">
      <c r="A118" s="66" t="s">
        <v>291</v>
      </c>
      <c r="B118" s="66" t="s">
        <v>299</v>
      </c>
      <c r="C118" s="84"/>
      <c r="D118" s="85"/>
      <c r="E118" s="86"/>
      <c r="F118" s="87"/>
      <c r="G118" s="84"/>
      <c r="H118" s="77"/>
      <c r="I118" s="88"/>
      <c r="J118" s="88"/>
      <c r="K118" s="36"/>
      <c r="L118" s="91">
        <v>118</v>
      </c>
      <c r="M118" s="91"/>
      <c r="N118" s="90"/>
      <c r="O118" s="68" t="s">
        <v>189</v>
      </c>
      <c r="P118" s="70">
        <v>42922.267638888887</v>
      </c>
      <c r="Q118" s="68" t="s">
        <v>387</v>
      </c>
      <c r="R118" s="71" t="s">
        <v>414</v>
      </c>
      <c r="S118" s="68" t="s">
        <v>425</v>
      </c>
      <c r="T118" s="68" t="s">
        <v>454</v>
      </c>
      <c r="U118" s="70">
        <v>42922.267638888887</v>
      </c>
      <c r="V118" s="71" t="s">
        <v>545</v>
      </c>
      <c r="W118" s="68"/>
      <c r="X118" s="68"/>
      <c r="Y118" s="74" t="s">
        <v>643</v>
      </c>
      <c r="Z118" s="68"/>
    </row>
    <row r="119" spans="1:26" x14ac:dyDescent="0.25">
      <c r="A119" s="66" t="s">
        <v>292</v>
      </c>
      <c r="B119" s="66" t="s">
        <v>300</v>
      </c>
      <c r="C119" s="84"/>
      <c r="D119" s="85"/>
      <c r="E119" s="86"/>
      <c r="F119" s="87"/>
      <c r="G119" s="84"/>
      <c r="H119" s="77"/>
      <c r="I119" s="88"/>
      <c r="J119" s="88"/>
      <c r="K119" s="36"/>
      <c r="L119" s="91">
        <v>119</v>
      </c>
      <c r="M119" s="91"/>
      <c r="N119" s="90"/>
      <c r="O119" s="68" t="s">
        <v>189</v>
      </c>
      <c r="P119" s="70">
        <v>42922.26902777778</v>
      </c>
      <c r="Q119" s="68" t="s">
        <v>387</v>
      </c>
      <c r="R119" s="71" t="s">
        <v>414</v>
      </c>
      <c r="S119" s="68" t="s">
        <v>425</v>
      </c>
      <c r="T119" s="68" t="s">
        <v>454</v>
      </c>
      <c r="U119" s="70">
        <v>42922.26902777778</v>
      </c>
      <c r="V119" s="71" t="s">
        <v>546</v>
      </c>
      <c r="W119" s="68"/>
      <c r="X119" s="68"/>
      <c r="Y119" s="74" t="s">
        <v>644</v>
      </c>
      <c r="Z119" s="68"/>
    </row>
    <row r="120" spans="1:26" x14ac:dyDescent="0.25">
      <c r="A120" s="66" t="s">
        <v>292</v>
      </c>
      <c r="B120" s="66" t="s">
        <v>299</v>
      </c>
      <c r="C120" s="84"/>
      <c r="D120" s="85"/>
      <c r="E120" s="86"/>
      <c r="F120" s="87"/>
      <c r="G120" s="84"/>
      <c r="H120" s="77"/>
      <c r="I120" s="88"/>
      <c r="J120" s="88"/>
      <c r="K120" s="36"/>
      <c r="L120" s="91">
        <v>120</v>
      </c>
      <c r="M120" s="91"/>
      <c r="N120" s="90"/>
      <c r="O120" s="68" t="s">
        <v>189</v>
      </c>
      <c r="P120" s="70">
        <v>42922.26902777778</v>
      </c>
      <c r="Q120" s="68" t="s">
        <v>387</v>
      </c>
      <c r="R120" s="71" t="s">
        <v>414</v>
      </c>
      <c r="S120" s="68" t="s">
        <v>425</v>
      </c>
      <c r="T120" s="68" t="s">
        <v>454</v>
      </c>
      <c r="U120" s="70">
        <v>42922.26902777778</v>
      </c>
      <c r="V120" s="71" t="s">
        <v>546</v>
      </c>
      <c r="W120" s="68"/>
      <c r="X120" s="68"/>
      <c r="Y120" s="74" t="s">
        <v>644</v>
      </c>
      <c r="Z120" s="68"/>
    </row>
    <row r="121" spans="1:26" x14ac:dyDescent="0.25">
      <c r="A121" s="66" t="s">
        <v>293</v>
      </c>
      <c r="B121" s="66" t="s">
        <v>293</v>
      </c>
      <c r="C121" s="84"/>
      <c r="D121" s="85"/>
      <c r="E121" s="86"/>
      <c r="F121" s="87"/>
      <c r="G121" s="84"/>
      <c r="H121" s="77"/>
      <c r="I121" s="88"/>
      <c r="J121" s="88"/>
      <c r="K121" s="36"/>
      <c r="L121" s="91">
        <v>121</v>
      </c>
      <c r="M121" s="91"/>
      <c r="N121" s="90"/>
      <c r="O121" s="68" t="s">
        <v>179</v>
      </c>
      <c r="P121" s="70">
        <v>42922.270798611113</v>
      </c>
      <c r="Q121" s="68" t="s">
        <v>391</v>
      </c>
      <c r="R121" s="68"/>
      <c r="S121" s="68"/>
      <c r="T121" s="68" t="s">
        <v>457</v>
      </c>
      <c r="U121" s="70">
        <v>42922.270798611113</v>
      </c>
      <c r="V121" s="71" t="s">
        <v>547</v>
      </c>
      <c r="W121" s="68"/>
      <c r="X121" s="68"/>
      <c r="Y121" s="74" t="s">
        <v>645</v>
      </c>
      <c r="Z121" s="68"/>
    </row>
    <row r="122" spans="1:26" x14ac:dyDescent="0.25">
      <c r="A122" s="66" t="s">
        <v>294</v>
      </c>
      <c r="B122" s="66" t="s">
        <v>336</v>
      </c>
      <c r="C122" s="84"/>
      <c r="D122" s="85"/>
      <c r="E122" s="86"/>
      <c r="F122" s="87"/>
      <c r="G122" s="84"/>
      <c r="H122" s="77"/>
      <c r="I122" s="88"/>
      <c r="J122" s="88"/>
      <c r="K122" s="36"/>
      <c r="L122" s="91">
        <v>122</v>
      </c>
      <c r="M122" s="91"/>
      <c r="N122" s="90"/>
      <c r="O122" s="68" t="s">
        <v>189</v>
      </c>
      <c r="P122" s="70">
        <v>42922.270983796298</v>
      </c>
      <c r="Q122" s="68" t="s">
        <v>392</v>
      </c>
      <c r="R122" s="68"/>
      <c r="S122" s="68"/>
      <c r="T122" s="68" t="s">
        <v>458</v>
      </c>
      <c r="U122" s="70">
        <v>42922.270983796298</v>
      </c>
      <c r="V122" s="71" t="s">
        <v>548</v>
      </c>
      <c r="W122" s="68"/>
      <c r="X122" s="68"/>
      <c r="Y122" s="74" t="s">
        <v>646</v>
      </c>
      <c r="Z122" s="68"/>
    </row>
    <row r="123" spans="1:26" x14ac:dyDescent="0.25">
      <c r="A123" s="66" t="s">
        <v>295</v>
      </c>
      <c r="B123" s="66" t="s">
        <v>335</v>
      </c>
      <c r="C123" s="84"/>
      <c r="D123" s="85"/>
      <c r="E123" s="86"/>
      <c r="F123" s="87"/>
      <c r="G123" s="84"/>
      <c r="H123" s="77"/>
      <c r="I123" s="88"/>
      <c r="J123" s="88"/>
      <c r="K123" s="36"/>
      <c r="L123" s="91">
        <v>123</v>
      </c>
      <c r="M123" s="91"/>
      <c r="N123" s="90"/>
      <c r="O123" s="68" t="s">
        <v>189</v>
      </c>
      <c r="P123" s="70">
        <v>42922.271296296298</v>
      </c>
      <c r="Q123" s="68" t="s">
        <v>393</v>
      </c>
      <c r="R123" s="71" t="s">
        <v>416</v>
      </c>
      <c r="S123" s="68" t="s">
        <v>419</v>
      </c>
      <c r="T123" s="68" t="s">
        <v>428</v>
      </c>
      <c r="U123" s="70">
        <v>42922.271296296298</v>
      </c>
      <c r="V123" s="71" t="s">
        <v>549</v>
      </c>
      <c r="W123" s="68"/>
      <c r="X123" s="68"/>
      <c r="Y123" s="74" t="s">
        <v>647</v>
      </c>
      <c r="Z123" s="68"/>
    </row>
    <row r="124" spans="1:26" x14ac:dyDescent="0.25">
      <c r="A124" s="66" t="s">
        <v>295</v>
      </c>
      <c r="B124" s="66" t="s">
        <v>308</v>
      </c>
      <c r="C124" s="84"/>
      <c r="D124" s="85"/>
      <c r="E124" s="86"/>
      <c r="F124" s="87"/>
      <c r="G124" s="84"/>
      <c r="H124" s="77"/>
      <c r="I124" s="88"/>
      <c r="J124" s="88"/>
      <c r="K124" s="36"/>
      <c r="L124" s="91">
        <v>124</v>
      </c>
      <c r="M124" s="91"/>
      <c r="N124" s="90"/>
      <c r="O124" s="68" t="s">
        <v>189</v>
      </c>
      <c r="P124" s="70">
        <v>42922.271296296298</v>
      </c>
      <c r="Q124" s="68" t="s">
        <v>393</v>
      </c>
      <c r="R124" s="71" t="s">
        <v>416</v>
      </c>
      <c r="S124" s="68" t="s">
        <v>419</v>
      </c>
      <c r="T124" s="68" t="s">
        <v>428</v>
      </c>
      <c r="U124" s="70">
        <v>42922.271296296298</v>
      </c>
      <c r="V124" s="71" t="s">
        <v>549</v>
      </c>
      <c r="W124" s="68"/>
      <c r="X124" s="68"/>
      <c r="Y124" s="74" t="s">
        <v>647</v>
      </c>
      <c r="Z124" s="68"/>
    </row>
    <row r="125" spans="1:26" x14ac:dyDescent="0.25">
      <c r="A125" s="66" t="s">
        <v>295</v>
      </c>
      <c r="B125" s="66" t="s">
        <v>312</v>
      </c>
      <c r="C125" s="84"/>
      <c r="D125" s="85"/>
      <c r="E125" s="86"/>
      <c r="F125" s="87"/>
      <c r="G125" s="84"/>
      <c r="H125" s="77"/>
      <c r="I125" s="88"/>
      <c r="J125" s="88"/>
      <c r="K125" s="36"/>
      <c r="L125" s="91">
        <v>125</v>
      </c>
      <c r="M125" s="91"/>
      <c r="N125" s="90"/>
      <c r="O125" s="68" t="s">
        <v>189</v>
      </c>
      <c r="P125" s="70">
        <v>42922.271296296298</v>
      </c>
      <c r="Q125" s="68" t="s">
        <v>393</v>
      </c>
      <c r="R125" s="71" t="s">
        <v>416</v>
      </c>
      <c r="S125" s="68" t="s">
        <v>419</v>
      </c>
      <c r="T125" s="68" t="s">
        <v>428</v>
      </c>
      <c r="U125" s="70">
        <v>42922.271296296298</v>
      </c>
      <c r="V125" s="71" t="s">
        <v>549</v>
      </c>
      <c r="W125" s="68"/>
      <c r="X125" s="68"/>
      <c r="Y125" s="74" t="s">
        <v>647</v>
      </c>
      <c r="Z125" s="68"/>
    </row>
    <row r="126" spans="1:26" x14ac:dyDescent="0.25">
      <c r="A126" s="66" t="s">
        <v>295</v>
      </c>
      <c r="B126" s="66" t="s">
        <v>331</v>
      </c>
      <c r="C126" s="84"/>
      <c r="D126" s="85"/>
      <c r="E126" s="86"/>
      <c r="F126" s="87"/>
      <c r="G126" s="84"/>
      <c r="H126" s="77"/>
      <c r="I126" s="88"/>
      <c r="J126" s="88"/>
      <c r="K126" s="36"/>
      <c r="L126" s="91">
        <v>126</v>
      </c>
      <c r="M126" s="91"/>
      <c r="N126" s="90"/>
      <c r="O126" s="68" t="s">
        <v>189</v>
      </c>
      <c r="P126" s="70">
        <v>42922.271296296298</v>
      </c>
      <c r="Q126" s="68" t="s">
        <v>393</v>
      </c>
      <c r="R126" s="71" t="s">
        <v>416</v>
      </c>
      <c r="S126" s="68" t="s">
        <v>419</v>
      </c>
      <c r="T126" s="68" t="s">
        <v>428</v>
      </c>
      <c r="U126" s="70">
        <v>42922.271296296298</v>
      </c>
      <c r="V126" s="71" t="s">
        <v>549</v>
      </c>
      <c r="W126" s="68"/>
      <c r="X126" s="68"/>
      <c r="Y126" s="74" t="s">
        <v>647</v>
      </c>
      <c r="Z126" s="68"/>
    </row>
    <row r="127" spans="1:26" x14ac:dyDescent="0.25">
      <c r="A127" s="66" t="s">
        <v>295</v>
      </c>
      <c r="B127" s="66" t="s">
        <v>337</v>
      </c>
      <c r="C127" s="84"/>
      <c r="D127" s="85"/>
      <c r="E127" s="86"/>
      <c r="F127" s="87"/>
      <c r="G127" s="84"/>
      <c r="H127" s="77"/>
      <c r="I127" s="88"/>
      <c r="J127" s="88"/>
      <c r="K127" s="36"/>
      <c r="L127" s="91">
        <v>127</v>
      </c>
      <c r="M127" s="91"/>
      <c r="N127" s="90"/>
      <c r="O127" s="68" t="s">
        <v>189</v>
      </c>
      <c r="P127" s="70">
        <v>42922.271296296298</v>
      </c>
      <c r="Q127" s="68" t="s">
        <v>393</v>
      </c>
      <c r="R127" s="71" t="s">
        <v>416</v>
      </c>
      <c r="S127" s="68" t="s">
        <v>419</v>
      </c>
      <c r="T127" s="68" t="s">
        <v>428</v>
      </c>
      <c r="U127" s="70">
        <v>42922.271296296298</v>
      </c>
      <c r="V127" s="71" t="s">
        <v>549</v>
      </c>
      <c r="W127" s="68"/>
      <c r="X127" s="68"/>
      <c r="Y127" s="74" t="s">
        <v>647</v>
      </c>
      <c r="Z127" s="68"/>
    </row>
    <row r="128" spans="1:26" x14ac:dyDescent="0.25">
      <c r="A128" s="66" t="s">
        <v>295</v>
      </c>
      <c r="B128" s="66" t="s">
        <v>320</v>
      </c>
      <c r="C128" s="84"/>
      <c r="D128" s="85"/>
      <c r="E128" s="86"/>
      <c r="F128" s="87"/>
      <c r="G128" s="84"/>
      <c r="H128" s="77"/>
      <c r="I128" s="88"/>
      <c r="J128" s="88"/>
      <c r="K128" s="36"/>
      <c r="L128" s="91">
        <v>128</v>
      </c>
      <c r="M128" s="91"/>
      <c r="N128" s="90"/>
      <c r="O128" s="68" t="s">
        <v>189</v>
      </c>
      <c r="P128" s="70">
        <v>42922.271296296298</v>
      </c>
      <c r="Q128" s="68" t="s">
        <v>393</v>
      </c>
      <c r="R128" s="71" t="s">
        <v>416</v>
      </c>
      <c r="S128" s="68" t="s">
        <v>419</v>
      </c>
      <c r="T128" s="68" t="s">
        <v>428</v>
      </c>
      <c r="U128" s="70">
        <v>42922.271296296298</v>
      </c>
      <c r="V128" s="71" t="s">
        <v>549</v>
      </c>
      <c r="W128" s="68"/>
      <c r="X128" s="68"/>
      <c r="Y128" s="74" t="s">
        <v>647</v>
      </c>
      <c r="Z128" s="68"/>
    </row>
    <row r="129" spans="1:26" x14ac:dyDescent="0.25">
      <c r="A129" s="66" t="s">
        <v>296</v>
      </c>
      <c r="B129" s="66" t="s">
        <v>300</v>
      </c>
      <c r="C129" s="84"/>
      <c r="D129" s="85"/>
      <c r="E129" s="86"/>
      <c r="F129" s="87"/>
      <c r="G129" s="84"/>
      <c r="H129" s="77"/>
      <c r="I129" s="88"/>
      <c r="J129" s="88"/>
      <c r="K129" s="36"/>
      <c r="L129" s="91">
        <v>129</v>
      </c>
      <c r="M129" s="91"/>
      <c r="N129" s="90"/>
      <c r="O129" s="68" t="s">
        <v>189</v>
      </c>
      <c r="P129" s="70">
        <v>42922.272210648145</v>
      </c>
      <c r="Q129" s="68" t="s">
        <v>387</v>
      </c>
      <c r="R129" s="71" t="s">
        <v>414</v>
      </c>
      <c r="S129" s="68" t="s">
        <v>425</v>
      </c>
      <c r="T129" s="68" t="s">
        <v>454</v>
      </c>
      <c r="U129" s="70">
        <v>42922.272210648145</v>
      </c>
      <c r="V129" s="71" t="s">
        <v>550</v>
      </c>
      <c r="W129" s="68"/>
      <c r="X129" s="68"/>
      <c r="Y129" s="74" t="s">
        <v>648</v>
      </c>
      <c r="Z129" s="68"/>
    </row>
    <row r="130" spans="1:26" x14ac:dyDescent="0.25">
      <c r="A130" s="66" t="s">
        <v>296</v>
      </c>
      <c r="B130" s="66" t="s">
        <v>299</v>
      </c>
      <c r="C130" s="84"/>
      <c r="D130" s="85"/>
      <c r="E130" s="86"/>
      <c r="F130" s="87"/>
      <c r="G130" s="84"/>
      <c r="H130" s="77"/>
      <c r="I130" s="88"/>
      <c r="J130" s="88"/>
      <c r="K130" s="36"/>
      <c r="L130" s="91">
        <v>130</v>
      </c>
      <c r="M130" s="91"/>
      <c r="N130" s="90"/>
      <c r="O130" s="68" t="s">
        <v>189</v>
      </c>
      <c r="P130" s="70">
        <v>42922.272210648145</v>
      </c>
      <c r="Q130" s="68" t="s">
        <v>387</v>
      </c>
      <c r="R130" s="71" t="s">
        <v>414</v>
      </c>
      <c r="S130" s="68" t="s">
        <v>425</v>
      </c>
      <c r="T130" s="68" t="s">
        <v>454</v>
      </c>
      <c r="U130" s="70">
        <v>42922.272210648145</v>
      </c>
      <c r="V130" s="71" t="s">
        <v>550</v>
      </c>
      <c r="W130" s="68"/>
      <c r="X130" s="68"/>
      <c r="Y130" s="74" t="s">
        <v>648</v>
      </c>
      <c r="Z130" s="68"/>
    </row>
    <row r="131" spans="1:26" x14ac:dyDescent="0.25">
      <c r="A131" s="66" t="s">
        <v>297</v>
      </c>
      <c r="B131" s="66" t="s">
        <v>297</v>
      </c>
      <c r="C131" s="84"/>
      <c r="D131" s="85"/>
      <c r="E131" s="86"/>
      <c r="F131" s="87"/>
      <c r="G131" s="84"/>
      <c r="H131" s="77"/>
      <c r="I131" s="88"/>
      <c r="J131" s="88"/>
      <c r="K131" s="36"/>
      <c r="L131" s="91">
        <v>131</v>
      </c>
      <c r="M131" s="91"/>
      <c r="N131" s="90"/>
      <c r="O131" s="68" t="s">
        <v>179</v>
      </c>
      <c r="P131" s="70">
        <v>42922.094849537039</v>
      </c>
      <c r="Q131" s="68" t="s">
        <v>394</v>
      </c>
      <c r="R131" s="68"/>
      <c r="S131" s="68"/>
      <c r="T131" s="68" t="s">
        <v>428</v>
      </c>
      <c r="U131" s="70">
        <v>42922.094849537039</v>
      </c>
      <c r="V131" s="71" t="s">
        <v>551</v>
      </c>
      <c r="W131" s="68"/>
      <c r="X131" s="68"/>
      <c r="Y131" s="74" t="s">
        <v>649</v>
      </c>
      <c r="Z131" s="68"/>
    </row>
    <row r="132" spans="1:26" x14ac:dyDescent="0.25">
      <c r="A132" s="66" t="s">
        <v>298</v>
      </c>
      <c r="B132" s="66" t="s">
        <v>297</v>
      </c>
      <c r="C132" s="84"/>
      <c r="D132" s="85"/>
      <c r="E132" s="86"/>
      <c r="F132" s="87"/>
      <c r="G132" s="84"/>
      <c r="H132" s="77"/>
      <c r="I132" s="88"/>
      <c r="J132" s="88"/>
      <c r="K132" s="36"/>
      <c r="L132" s="91">
        <v>132</v>
      </c>
      <c r="M132" s="91"/>
      <c r="N132" s="90"/>
      <c r="O132" s="68" t="s">
        <v>189</v>
      </c>
      <c r="P132" s="70">
        <v>42922.272650462961</v>
      </c>
      <c r="Q132" s="68" t="s">
        <v>357</v>
      </c>
      <c r="R132" s="68"/>
      <c r="S132" s="68"/>
      <c r="T132" s="68" t="s">
        <v>428</v>
      </c>
      <c r="U132" s="70">
        <v>42922.272650462961</v>
      </c>
      <c r="V132" s="71" t="s">
        <v>552</v>
      </c>
      <c r="W132" s="68"/>
      <c r="X132" s="68"/>
      <c r="Y132" s="74" t="s">
        <v>650</v>
      </c>
      <c r="Z132" s="68"/>
    </row>
    <row r="133" spans="1:26" x14ac:dyDescent="0.25">
      <c r="A133" s="66" t="s">
        <v>299</v>
      </c>
      <c r="B133" s="66" t="s">
        <v>300</v>
      </c>
      <c r="C133" s="84"/>
      <c r="D133" s="85"/>
      <c r="E133" s="86"/>
      <c r="F133" s="87"/>
      <c r="G133" s="84"/>
      <c r="H133" s="77"/>
      <c r="I133" s="88"/>
      <c r="J133" s="88"/>
      <c r="K133" s="36"/>
      <c r="L133" s="91">
        <v>133</v>
      </c>
      <c r="M133" s="91"/>
      <c r="N133" s="90"/>
      <c r="O133" s="68" t="s">
        <v>189</v>
      </c>
      <c r="P133" s="70">
        <v>42922.258194444446</v>
      </c>
      <c r="Q133" s="68" t="s">
        <v>395</v>
      </c>
      <c r="R133" s="71" t="s">
        <v>414</v>
      </c>
      <c r="S133" s="68" t="s">
        <v>425</v>
      </c>
      <c r="T133" s="68" t="s">
        <v>459</v>
      </c>
      <c r="U133" s="70">
        <v>42922.258194444446</v>
      </c>
      <c r="V133" s="71" t="s">
        <v>553</v>
      </c>
      <c r="W133" s="68"/>
      <c r="X133" s="68"/>
      <c r="Y133" s="74" t="s">
        <v>651</v>
      </c>
      <c r="Z133" s="68"/>
    </row>
    <row r="134" spans="1:26" x14ac:dyDescent="0.25">
      <c r="A134" s="66" t="s">
        <v>299</v>
      </c>
      <c r="B134" s="66" t="s">
        <v>300</v>
      </c>
      <c r="C134" s="84"/>
      <c r="D134" s="85"/>
      <c r="E134" s="86"/>
      <c r="F134" s="87"/>
      <c r="G134" s="84"/>
      <c r="H134" s="77"/>
      <c r="I134" s="88"/>
      <c r="J134" s="88"/>
      <c r="K134" s="36"/>
      <c r="L134" s="91">
        <v>134</v>
      </c>
      <c r="M134" s="91"/>
      <c r="N134" s="90"/>
      <c r="O134" s="68" t="s">
        <v>189</v>
      </c>
      <c r="P134" s="70">
        <v>42922.259918981479</v>
      </c>
      <c r="Q134" s="68" t="s">
        <v>396</v>
      </c>
      <c r="R134" s="71" t="s">
        <v>415</v>
      </c>
      <c r="S134" s="68" t="s">
        <v>425</v>
      </c>
      <c r="T134" s="68" t="s">
        <v>460</v>
      </c>
      <c r="U134" s="70">
        <v>42922.259918981479</v>
      </c>
      <c r="V134" s="71" t="s">
        <v>554</v>
      </c>
      <c r="W134" s="68"/>
      <c r="X134" s="68"/>
      <c r="Y134" s="74" t="s">
        <v>652</v>
      </c>
      <c r="Z134" s="68"/>
    </row>
    <row r="135" spans="1:26" x14ac:dyDescent="0.25">
      <c r="A135" s="66" t="s">
        <v>300</v>
      </c>
      <c r="B135" s="66" t="s">
        <v>299</v>
      </c>
      <c r="C135" s="84"/>
      <c r="D135" s="85"/>
      <c r="E135" s="86"/>
      <c r="F135" s="87"/>
      <c r="G135" s="84"/>
      <c r="H135" s="77"/>
      <c r="I135" s="88"/>
      <c r="J135" s="88"/>
      <c r="K135" s="36"/>
      <c r="L135" s="91">
        <v>135</v>
      </c>
      <c r="M135" s="91"/>
      <c r="N135" s="90"/>
      <c r="O135" s="68" t="s">
        <v>189</v>
      </c>
      <c r="P135" s="70">
        <v>42922.258240740739</v>
      </c>
      <c r="Q135" s="68" t="s">
        <v>387</v>
      </c>
      <c r="R135" s="71" t="s">
        <v>414</v>
      </c>
      <c r="S135" s="68" t="s">
        <v>425</v>
      </c>
      <c r="T135" s="68" t="s">
        <v>454</v>
      </c>
      <c r="U135" s="70">
        <v>42922.258240740739</v>
      </c>
      <c r="V135" s="71" t="s">
        <v>555</v>
      </c>
      <c r="W135" s="68"/>
      <c r="X135" s="68"/>
      <c r="Y135" s="74" t="s">
        <v>653</v>
      </c>
      <c r="Z135" s="68"/>
    </row>
    <row r="136" spans="1:26" x14ac:dyDescent="0.25">
      <c r="A136" s="66" t="s">
        <v>300</v>
      </c>
      <c r="B136" s="66" t="s">
        <v>299</v>
      </c>
      <c r="C136" s="84"/>
      <c r="D136" s="85"/>
      <c r="E136" s="86"/>
      <c r="F136" s="87"/>
      <c r="G136" s="84"/>
      <c r="H136" s="77"/>
      <c r="I136" s="88"/>
      <c r="J136" s="88"/>
      <c r="K136" s="36"/>
      <c r="L136" s="91">
        <v>136</v>
      </c>
      <c r="M136" s="91"/>
      <c r="N136" s="90"/>
      <c r="O136" s="68" t="s">
        <v>189</v>
      </c>
      <c r="P136" s="70">
        <v>42922.259988425925</v>
      </c>
      <c r="Q136" s="68" t="s">
        <v>389</v>
      </c>
      <c r="R136" s="71" t="s">
        <v>415</v>
      </c>
      <c r="S136" s="68" t="s">
        <v>425</v>
      </c>
      <c r="T136" s="68" t="s">
        <v>456</v>
      </c>
      <c r="U136" s="70">
        <v>42922.259988425925</v>
      </c>
      <c r="V136" s="71" t="s">
        <v>556</v>
      </c>
      <c r="W136" s="68"/>
      <c r="X136" s="68"/>
      <c r="Y136" s="74" t="s">
        <v>654</v>
      </c>
      <c r="Z136" s="68"/>
    </row>
    <row r="137" spans="1:26" x14ac:dyDescent="0.25">
      <c r="A137" s="66" t="s">
        <v>301</v>
      </c>
      <c r="B137" s="66" t="s">
        <v>300</v>
      </c>
      <c r="C137" s="84"/>
      <c r="D137" s="85"/>
      <c r="E137" s="86"/>
      <c r="F137" s="87"/>
      <c r="G137" s="84"/>
      <c r="H137" s="77"/>
      <c r="I137" s="88"/>
      <c r="J137" s="88"/>
      <c r="K137" s="36"/>
      <c r="L137" s="91">
        <v>137</v>
      </c>
      <c r="M137" s="91"/>
      <c r="N137" s="90"/>
      <c r="O137" s="68" t="s">
        <v>189</v>
      </c>
      <c r="P137" s="70">
        <v>42922.259143518517</v>
      </c>
      <c r="Q137" s="68" t="s">
        <v>387</v>
      </c>
      <c r="R137" s="71" t="s">
        <v>414</v>
      </c>
      <c r="S137" s="68" t="s">
        <v>425</v>
      </c>
      <c r="T137" s="68" t="s">
        <v>454</v>
      </c>
      <c r="U137" s="70">
        <v>42922.259143518517</v>
      </c>
      <c r="V137" s="71" t="s">
        <v>557</v>
      </c>
      <c r="W137" s="68"/>
      <c r="X137" s="68"/>
      <c r="Y137" s="74" t="s">
        <v>655</v>
      </c>
      <c r="Z137" s="68"/>
    </row>
    <row r="138" spans="1:26" x14ac:dyDescent="0.25">
      <c r="A138" s="66" t="s">
        <v>301</v>
      </c>
      <c r="B138" s="66" t="s">
        <v>300</v>
      </c>
      <c r="C138" s="84"/>
      <c r="D138" s="85"/>
      <c r="E138" s="86"/>
      <c r="F138" s="87"/>
      <c r="G138" s="84"/>
      <c r="H138" s="77"/>
      <c r="I138" s="88"/>
      <c r="J138" s="88"/>
      <c r="K138" s="36"/>
      <c r="L138" s="91">
        <v>138</v>
      </c>
      <c r="M138" s="91"/>
      <c r="N138" s="90"/>
      <c r="O138" s="68" t="s">
        <v>189</v>
      </c>
      <c r="P138" s="70">
        <v>42922.274618055555</v>
      </c>
      <c r="Q138" s="68" t="s">
        <v>389</v>
      </c>
      <c r="R138" s="71" t="s">
        <v>415</v>
      </c>
      <c r="S138" s="68" t="s">
        <v>425</v>
      </c>
      <c r="T138" s="68" t="s">
        <v>456</v>
      </c>
      <c r="U138" s="70">
        <v>42922.274618055555</v>
      </c>
      <c r="V138" s="71" t="s">
        <v>558</v>
      </c>
      <c r="W138" s="68"/>
      <c r="X138" s="68"/>
      <c r="Y138" s="74" t="s">
        <v>656</v>
      </c>
      <c r="Z138" s="68"/>
    </row>
    <row r="139" spans="1:26" x14ac:dyDescent="0.25">
      <c r="A139" s="66" t="s">
        <v>301</v>
      </c>
      <c r="B139" s="66" t="s">
        <v>299</v>
      </c>
      <c r="C139" s="84"/>
      <c r="D139" s="85"/>
      <c r="E139" s="86"/>
      <c r="F139" s="87"/>
      <c r="G139" s="84"/>
      <c r="H139" s="77"/>
      <c r="I139" s="88"/>
      <c r="J139" s="88"/>
      <c r="K139" s="36"/>
      <c r="L139" s="91">
        <v>139</v>
      </c>
      <c r="M139" s="91"/>
      <c r="N139" s="90"/>
      <c r="O139" s="68" t="s">
        <v>189</v>
      </c>
      <c r="P139" s="70">
        <v>42922.259143518517</v>
      </c>
      <c r="Q139" s="68" t="s">
        <v>387</v>
      </c>
      <c r="R139" s="71" t="s">
        <v>414</v>
      </c>
      <c r="S139" s="68" t="s">
        <v>425</v>
      </c>
      <c r="T139" s="68" t="s">
        <v>454</v>
      </c>
      <c r="U139" s="70">
        <v>42922.259143518517</v>
      </c>
      <c r="V139" s="71" t="s">
        <v>557</v>
      </c>
      <c r="W139" s="68"/>
      <c r="X139" s="68"/>
      <c r="Y139" s="74" t="s">
        <v>655</v>
      </c>
      <c r="Z139" s="68"/>
    </row>
    <row r="140" spans="1:26" x14ac:dyDescent="0.25">
      <c r="A140" s="79" t="s">
        <v>301</v>
      </c>
      <c r="B140" s="79" t="s">
        <v>299</v>
      </c>
      <c r="C140" s="92"/>
      <c r="D140" s="93"/>
      <c r="E140" s="94"/>
      <c r="F140" s="95"/>
      <c r="G140" s="92"/>
      <c r="H140" s="78"/>
      <c r="I140" s="96"/>
      <c r="J140" s="96"/>
      <c r="K140" s="97"/>
      <c r="L140" s="98">
        <v>140</v>
      </c>
      <c r="M140" s="98"/>
      <c r="N140" s="99"/>
      <c r="O140" s="80" t="s">
        <v>189</v>
      </c>
      <c r="P140" s="81">
        <v>42922.274618055555</v>
      </c>
      <c r="Q140" s="80" t="s">
        <v>389</v>
      </c>
      <c r="R140" s="82" t="s">
        <v>415</v>
      </c>
      <c r="S140" s="80" t="s">
        <v>425</v>
      </c>
      <c r="T140" s="80" t="s">
        <v>456</v>
      </c>
      <c r="U140" s="81">
        <v>42922.274618055555</v>
      </c>
      <c r="V140" s="82" t="s">
        <v>558</v>
      </c>
      <c r="W140" s="80"/>
      <c r="X140" s="80"/>
      <c r="Y140" s="83" t="s">
        <v>656</v>
      </c>
      <c r="Z140" s="80"/>
    </row>
  </sheetData>
  <dataConsolidate/>
  <dataValidations count="14">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L3:L140"/>
    <dataValidation allowBlank="1" errorTitle="Invalid Edge Visibility" error="The optional edge visibility must be Yes, Y, True, T, Always, 1, or empty to make the edge visible; or No, N, False, F, Never, or 0 to hide the edge.  Try selecting from the drop-down list instead." promptTitle="Edge ID" prompt="This is a unique ID that gets filled in automatically.  Do not edit this column." sqref="M3:M140"/>
    <dataValidation allowBlank="1" showErrorMessage="1" sqref="N2:N14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Text Color" prompt="To select an optional label text color, right-click and select Select Color on the right-click menu." sqref="I3:I140"/>
    <dataValidation allowBlank="1" showInputMessage="1" errorTitle="Invalid Edge Visibility" error="The optional edge visibility must be Yes, Y, True, T, Always, 1, or empty to make the edge visible; or No, N, False, F, Never, or 0 to hide the edge.  Try selecting from the drop-down list instead." promptTitle="Edge Label Font Size" prompt="Enter an optional label font size between 8 and 72." sqref="J3:J140"/>
    <dataValidation allowBlank="1" showInputMessage="1" promptTitle="Edge Color" prompt="To select an optional edge color, right-click and select Select Color on the right-click menu." sqref="C3:C140"/>
    <dataValidation allowBlank="1" showInputMessage="1" errorTitle="Invalid Edge Width" error="The optional edge width must be a whole number between 1 and 10." promptTitle="Edge Width" prompt="Enter an optional edge width between 1 and 10." sqref="D3:D140"/>
    <dataValidation allowBlank="1" showInputMessage="1" errorTitle="Invalid Edge Opacity" error="The optional edge opacity must be a whole number between 0 and 10." promptTitle="Edge Opacity" prompt="Enter an optional edge opacity between 0 (transparent) and 100 (opaque)." sqref="F3:F140"/>
    <dataValidation type="list" allowBlank="1" showInputMessage="1" showErrorMessage="1" errorTitle="Invalid Edge Visibility" error="You have entered an invalid edge visibility.  Try selecting from the drop-down list instead." promptTitle="Edge Visibility" prompt="Select an optional edge visibility.  Edges are shown by default." sqref="G3:G140">
      <formula1>ValidEdgeVisibilities</formula1>
    </dataValidation>
    <dataValidation allowBlank="1" showInputMessage="1" showErrorMessage="1" promptTitle="Vertex 1 Name" prompt="Enter the name of the edge's first vertex." sqref="A3:A140"/>
    <dataValidation allowBlank="1" showInputMessage="1" showErrorMessage="1" promptTitle="Vertex 2 Name" prompt="Enter the name of the edge's second vertex." sqref="B3:B140"/>
    <dataValidation allowBlank="1" showInputMessage="1" showErrorMessage="1" errorTitle="Invalid Edge Visibility" error="You have entered an unrecognized edge visibility.  Try selecting from the drop-down list instead." promptTitle="Edge Label" prompt="Enter an optional edge label." sqref="H3:H140"/>
    <dataValidation type="list" allowBlank="1" showInputMessage="1" showErrorMessage="1" errorTitle="Invalid Edge Style" error="You have entered an invalid edge style.  Try selecting from the drop-down list instead." promptTitle="Edge Style" prompt="Select an optional edge style.  Edges are Solid by default." sqref="E3:E140">
      <formula1>ValidEdgeStyles</formula1>
    </dataValidation>
    <dataValidation allowBlank="1" errorTitle="Invalid Edge Visibility" error="The optional edge visibility must be Yes, Y, True, T, Always, 1, or empty to make the edge visible; or No, N, False, F, Never, or 0 to hide the edge.  Try selecting from the drop-down list instead." sqref="K3:K140"/>
  </dataValidations>
  <hyperlinks>
    <hyperlink ref="R3" r:id="rId1"/>
    <hyperlink ref="R8" r:id="rId2"/>
    <hyperlink ref="R9" r:id="rId3"/>
    <hyperlink ref="R10" r:id="rId4"/>
    <hyperlink ref="R11" r:id="rId5"/>
    <hyperlink ref="R12" r:id="rId6"/>
    <hyperlink ref="R18" r:id="rId7"/>
    <hyperlink ref="R19" r:id="rId8"/>
    <hyperlink ref="R20" r:id="rId9"/>
    <hyperlink ref="R21" r:id="rId10"/>
    <hyperlink ref="R23" r:id="rId11"/>
    <hyperlink ref="R25" r:id="rId12"/>
    <hyperlink ref="R26" r:id="rId13"/>
    <hyperlink ref="R27" r:id="rId14"/>
    <hyperlink ref="R45" r:id="rId15"/>
    <hyperlink ref="R51" r:id="rId16"/>
    <hyperlink ref="R52" r:id="rId17"/>
    <hyperlink ref="R59" r:id="rId18" display="http://www.cauverynews.tv/%E0%AE%9F%E0%AF%81%E0%AE%B5%E0%AE%BF%E0%AE%9F%E0%AF%8D%E0%AE%9F%E0%AE%B0%E0%AE%BF%E0%AE%B2%E0%AF%8D-%E0%AE%AA%E0%AF%81%E0%AE%A4%E0%AE%BF%E0%AE%AF-%E0%AE%9A%E0%AE%BE%E0%AE%A4%E0%AE%A9%E0%AF%88%E0%AE%AF%E0%AF%88-%E0%AE%AA%E0%AE%9F%E0%AF%88%E0%AE%A4%E0%AF%8D%E0%AE%A4-%E0%AE%9C%E0%AE%BF%E0%AE%8E%E0%AE%B8%E0%AF%8D%E0%AE%9F%E0%AE%BF"/>
    <hyperlink ref="R65" r:id="rId19"/>
    <hyperlink ref="R69" r:id="rId20"/>
    <hyperlink ref="R73" r:id="rId21"/>
    <hyperlink ref="R78" r:id="rId22"/>
    <hyperlink ref="R92" r:id="rId23"/>
    <hyperlink ref="R96" r:id="rId24"/>
    <hyperlink ref="R97" r:id="rId25"/>
    <hyperlink ref="R98" r:id="rId26"/>
    <hyperlink ref="R100" r:id="rId27"/>
    <hyperlink ref="R102" r:id="rId28"/>
    <hyperlink ref="R103" r:id="rId29"/>
    <hyperlink ref="R105" r:id="rId30"/>
    <hyperlink ref="R106" r:id="rId31"/>
    <hyperlink ref="R107" r:id="rId32"/>
    <hyperlink ref="R108" r:id="rId33"/>
    <hyperlink ref="R111" r:id="rId34"/>
    <hyperlink ref="R112" r:id="rId35"/>
    <hyperlink ref="R113" r:id="rId36"/>
    <hyperlink ref="R114" r:id="rId37"/>
    <hyperlink ref="R117" r:id="rId38"/>
    <hyperlink ref="R118" r:id="rId39"/>
    <hyperlink ref="R119" r:id="rId40"/>
    <hyperlink ref="R120" r:id="rId41"/>
    <hyperlink ref="R123" r:id="rId42"/>
    <hyperlink ref="R124" r:id="rId43"/>
    <hyperlink ref="R125" r:id="rId44"/>
    <hyperlink ref="R126" r:id="rId45"/>
    <hyperlink ref="R127" r:id="rId46"/>
    <hyperlink ref="R128" r:id="rId47"/>
    <hyperlink ref="R129" r:id="rId48"/>
    <hyperlink ref="R130" r:id="rId49"/>
    <hyperlink ref="R133" r:id="rId50"/>
    <hyperlink ref="R134" r:id="rId51"/>
    <hyperlink ref="R135" r:id="rId52"/>
    <hyperlink ref="R136" r:id="rId53"/>
    <hyperlink ref="R137" r:id="rId54"/>
    <hyperlink ref="R138" r:id="rId55"/>
    <hyperlink ref="R139" r:id="rId56"/>
    <hyperlink ref="R140" r:id="rId57"/>
    <hyperlink ref="V3" r:id="rId58" location="!/mirornow/status/882683578844315648"/>
    <hyperlink ref="V4" r:id="rId59" location="!/gudiya_thedoll_/status/882689009344032773"/>
    <hyperlink ref="V5" r:id="rId60" location="!/ashak014/status/882692743322927104"/>
    <hyperlink ref="V6" r:id="rId61" location="!/vaio_0819/status/882692956892811264"/>
    <hyperlink ref="V7" r:id="rId62" location="!/hridaytiwari/status/882693431704698880"/>
    <hyperlink ref="V8" r:id="rId63" location="!/boardfyto/status/882701552439504897"/>
    <hyperlink ref="V9" r:id="rId64" location="!/gardenviewsandy/status/882702416835104768"/>
    <hyperlink ref="V10" r:id="rId65" location="!/trendingnowpage/status/882705803135795200"/>
    <hyperlink ref="V11" r:id="rId66" location="!/shinils/status/882701043800211456"/>
    <hyperlink ref="V12" r:id="rId67" location="!/patrick_in198/status/882714783513845761"/>
    <hyperlink ref="V13" r:id="rId68" location="!/88kanhaiyalal/status/882742397389635584"/>
    <hyperlink ref="V14" r:id="rId69" location="!/pavan_sethi/status/882764625732919297"/>
    <hyperlink ref="V15" r:id="rId70" location="!/jatpintu/status/882768718752874500"/>
    <hyperlink ref="V16" r:id="rId71" location="!/sudrashantiwari/status/882773790777913346"/>
    <hyperlink ref="V17" r:id="rId72" location="!/maddycharan/status/882774884824211457"/>
    <hyperlink ref="V18" r:id="rId73" location="!/bharatkavikas/status/882775264241086464"/>
    <hyperlink ref="V19" r:id="rId74" location="!/bharatkavikas/status/882775264241086464"/>
    <hyperlink ref="V20" r:id="rId75" location="!/bharatkavikas/status/882775264241086464"/>
    <hyperlink ref="V21" r:id="rId76" location="!/bharatkavikas/status/882775264241086464"/>
    <hyperlink ref="V22" r:id="rId77" location="!/mistrymck/status/882776754783371268"/>
    <hyperlink ref="V23" r:id="rId78" location="!/anandraaj01/status/882777779594571777"/>
    <hyperlink ref="V24" r:id="rId79" location="!/ramakri01248370/status/882781075340054529"/>
    <hyperlink ref="V25" r:id="rId80" location="!/rohit_paradkar/status/882784298075430914"/>
    <hyperlink ref="V26" r:id="rId81" location="!/rohit_paradkar/status/882784298075430914"/>
    <hyperlink ref="V27" r:id="rId82" location="!/rohit_paradkar/status/882784298075430914"/>
    <hyperlink ref="V28" r:id="rId83" location="!/rakesh8bharti/status/882784435225088000"/>
    <hyperlink ref="V29" r:id="rId84" location="!/arjunpradhanirs/status/882784599755051008"/>
    <hyperlink ref="V30" r:id="rId85" location="!/tejassh19/status/882786405499449345"/>
    <hyperlink ref="V31" r:id="rId86" location="!/rahultri1977/status/882786875936833536"/>
    <hyperlink ref="V32" r:id="rId87" location="!/walaleashish/status/882786966093406209"/>
    <hyperlink ref="V33" r:id="rId88" location="!/nungaivsraj/status/882787702235553792"/>
    <hyperlink ref="V34" r:id="rId89" location="!/truelyuers/status/882788423274086403"/>
    <hyperlink ref="V35" r:id="rId90" location="!/rajannautiyal/status/882789536316534784"/>
    <hyperlink ref="V36" r:id="rId91" location="!/vijayjha14/status/882792215810125826"/>
    <hyperlink ref="V37" r:id="rId92" location="!/nikeshsinha4u/status/882792372563615745"/>
    <hyperlink ref="V38" r:id="rId93" location="!/rg_fan_group/status/882793734156541952"/>
    <hyperlink ref="V39" r:id="rId94" location="!/himgarg12/status/882794226282446848"/>
    <hyperlink ref="V40" r:id="rId95" location="!/lother_tenzin/status/882794761073152000"/>
    <hyperlink ref="V41" r:id="rId96" location="!/anilkhanna248/status/882794928182611970"/>
    <hyperlink ref="V42" r:id="rId97" location="!/prabhjotsingh67/status/882796089967071235"/>
    <hyperlink ref="V43" r:id="rId98" location="!/prabhjotsingh67/status/882796089967071235"/>
    <hyperlink ref="V44" r:id="rId99" location="!/prabhjotsingh67/status/882796089967071235"/>
    <hyperlink ref="V45" r:id="rId100" location="!/wealthpedia_in/status/882797315320233985"/>
    <hyperlink ref="V46" r:id="rId101" location="!/swatiullas/status/882797928871481344"/>
    <hyperlink ref="V47" r:id="rId102" location="!/bbaghel/status/882798344606818304"/>
    <hyperlink ref="V48" r:id="rId103" location="!/its_anagha/status/882800234761306112"/>
    <hyperlink ref="V49" r:id="rId104" location="!/vj_devil007/status/882802505817706496"/>
    <hyperlink ref="V50" r:id="rId105" location="!/vj_devil007/status/882802505817706496"/>
    <hyperlink ref="V51" r:id="rId106" location="!/vj_devil007/status/882775947354701824"/>
    <hyperlink ref="V52" r:id="rId107" location="!/hrblockindia/status/882803806207176708"/>
    <hyperlink ref="V53" r:id="rId108" location="!/meshiveshpandey/status/882804277718265856"/>
    <hyperlink ref="V54" r:id="rId109" location="!/ccujaipur_tweet/status/882804464813568001"/>
    <hyperlink ref="V55" r:id="rId110" location="!/arun_sh2000/status/882805078532530176"/>
    <hyperlink ref="V56" r:id="rId111" location="!/dkomal_kd/status/882806947614949376"/>
    <hyperlink ref="V57" r:id="rId112" location="!/rak_esh_raz/status/882807383701028864"/>
    <hyperlink ref="V58" r:id="rId113" location="!/jagaaiadmk/status/882809328935333888"/>
    <hyperlink ref="V59" r:id="rId114" location="!/vasu1deivigan/status/882809778531119104"/>
    <hyperlink ref="V60" r:id="rId115" location="!/deepakroutjsl/status/882810720437624837"/>
    <hyperlink ref="V61" r:id="rId116" location="!/kiranchourad/status/882812329796272128"/>
    <hyperlink ref="V62" r:id="rId117" location="!/newproblem/status/882807864699604993"/>
    <hyperlink ref="V63" r:id="rId118" location="!/calzhyrts/status/882811124047020032"/>
    <hyperlink ref="V64" r:id="rId119" location="!/blexrts/status/882812343922475008"/>
    <hyperlink ref="V65" r:id="rId120" location="!/newproblem/status/882807837654740992"/>
    <hyperlink ref="V66" r:id="rId121" location="!/newproblem/status/882807864699604993"/>
    <hyperlink ref="V67" r:id="rId122" location="!/calzhyrts/status/882811124047020032"/>
    <hyperlink ref="V68" r:id="rId123" location="!/blexrts/status/882812343922475008"/>
    <hyperlink ref="V69" r:id="rId124" location="!/newproblem/status/882807837654740992"/>
    <hyperlink ref="V70" r:id="rId125" location="!/newproblem/status/882807864699604993"/>
    <hyperlink ref="V71" r:id="rId126" location="!/calzhyrts/status/882811124047020032"/>
    <hyperlink ref="V72" r:id="rId127" location="!/blexrts/status/882812343922475008"/>
    <hyperlink ref="V73" r:id="rId128" location="!/newproblem/status/882807837654740992"/>
    <hyperlink ref="V74" r:id="rId129" location="!/newproblem/status/882807864699604993"/>
    <hyperlink ref="V75" r:id="rId130" location="!/calzhyrts/status/882811124047020032"/>
    <hyperlink ref="V76" r:id="rId131" location="!/calzhyrts/status/882811124047020032"/>
    <hyperlink ref="V77" r:id="rId132" location="!/blexrts/status/882812343922475008"/>
    <hyperlink ref="V78" r:id="rId133" location="!/newproblem/status/882807837654740992"/>
    <hyperlink ref="V79" r:id="rId134" location="!/newproblem/status/882807864699604993"/>
    <hyperlink ref="V80" r:id="rId135" location="!/blexrts/status/882812343922475008"/>
    <hyperlink ref="V81" r:id="rId136" location="!/blexrts/status/882812343922475008"/>
    <hyperlink ref="V82" r:id="rId137" location="!/krish88harris/status/882813677950447616"/>
    <hyperlink ref="V83" r:id="rId138" location="!/kancha_bhau/status/882815775903555585"/>
    <hyperlink ref="V84" r:id="rId139" location="!/basant_bhoruka/status/882817564648378373"/>
    <hyperlink ref="V85" r:id="rId140" location="!/chhaprisala/status/882817686236954624"/>
    <hyperlink ref="V86" r:id="rId141" location="!/namo_satya/status/882818377223372800"/>
    <hyperlink ref="V87" r:id="rId142" location="!/narende79983176/status/882821902951219201"/>
    <hyperlink ref="V88" r:id="rId143" location="!/murali_pulapa/status/882824538395996160"/>
    <hyperlink ref="V89" r:id="rId144" location="!/partnersadworld/status/882826258375208962"/>
    <hyperlink ref="V90" r:id="rId145" location="!/thalaarmy1/status/882827237413748738"/>
    <hyperlink ref="V91" r:id="rId146" location="!/austinvijay/status/882827375553257476"/>
    <hyperlink ref="V92" r:id="rId147" location="!/tallysolutions/status/882827529937203200"/>
    <hyperlink ref="V93" r:id="rId148" location="!/sibiyogan/status/882820668777222145"/>
    <hyperlink ref="V94" r:id="rId149" location="!/dhargamalik/status/882827764772081665"/>
    <hyperlink ref="V95" r:id="rId150" location="!/haji_wahab143/status/882828960773681152"/>
    <hyperlink ref="V96" r:id="rId151" location="!/cxnagpur_tweet/status/882829184015454210"/>
    <hyperlink ref="V97" r:id="rId152" location="!/krshubhambhagat/status/882831575314026496"/>
    <hyperlink ref="V98" r:id="rId153" location="!/krshubhambhagat/status/882831575314026496"/>
    <hyperlink ref="V99" r:id="rId154" location="!/sanguine01chan/status/882834729757749249"/>
    <hyperlink ref="V100" r:id="rId155" location="!/yogesh_r_p/status/882836348918517760"/>
    <hyperlink ref="V101" r:id="rId156" location="!/babs8060/status/882840404848066563"/>
    <hyperlink ref="V102" r:id="rId157" location="!/linkpropind/status/882840744880463872"/>
    <hyperlink ref="V103" r:id="rId158" location="!/politicalstuntz/status/882842491845726208"/>
    <hyperlink ref="V104" r:id="rId159" location="!/harmony1960/status/882843111025549313"/>
    <hyperlink ref="V105" r:id="rId160" location="!/ingeniousmanish/status/882845124472041472"/>
    <hyperlink ref="V106" r:id="rId161" location="!/ingeniousmanish/status/882845124472041472"/>
    <hyperlink ref="V107" r:id="rId162" location="!/vikasku14365475/status/882845262212997120"/>
    <hyperlink ref="V108" r:id="rId163" location="!/vikasku14365475/status/882845262212997120"/>
    <hyperlink ref="V109" r:id="rId164" location="!/jugvirsingha/status/882845521236439041"/>
    <hyperlink ref="V110" r:id="rId165" location="!/rt_himachal/status/882845522654048256"/>
    <hyperlink ref="V111" r:id="rId166" location="!/vjsingh878/status/882846092290904065"/>
    <hyperlink ref="V112" r:id="rId167" location="!/vjsingh878/status/882846092290904065"/>
    <hyperlink ref="V113" r:id="rId168" location="!/vjsingh878/status/882846141955571712"/>
    <hyperlink ref="V114" r:id="rId169" location="!/vjsingh878/status/882846141955571712"/>
    <hyperlink ref="V115" r:id="rId170" location="!/praveendel/status/882847469712756737"/>
    <hyperlink ref="V116" r:id="rId171" location="!/praveendel/status/882847469712756737"/>
    <hyperlink ref="V117" r:id="rId172" location="!/gajwanilalit992/status/882847931325394944"/>
    <hyperlink ref="V118" r:id="rId173" location="!/gajwanilalit992/status/882847931325394944"/>
    <hyperlink ref="V119" r:id="rId174" location="!/ramji34344930/status/882848437846159361"/>
    <hyperlink ref="V120" r:id="rId175" location="!/ramji34344930/status/882848437846159361"/>
    <hyperlink ref="V121" r:id="rId176" location="!/shashihegdevk/status/882849079050461184"/>
    <hyperlink ref="V122" r:id="rId177" location="!/deepish99/status/882849144024383488"/>
    <hyperlink ref="V123" r:id="rId178" location="!/teamcait/status/882849259569111044"/>
    <hyperlink ref="V124" r:id="rId179" location="!/teamcait/status/882849259569111044"/>
    <hyperlink ref="V125" r:id="rId180" location="!/teamcait/status/882849259569111044"/>
    <hyperlink ref="V126" r:id="rId181" location="!/teamcait/status/882849259569111044"/>
    <hyperlink ref="V127" r:id="rId182" location="!/teamcait/status/882849259569111044"/>
    <hyperlink ref="V128" r:id="rId183" location="!/teamcait/status/882849259569111044"/>
    <hyperlink ref="V129" r:id="rId184" location="!/check_karo_yaar/status/882849588293419009"/>
    <hyperlink ref="V130" r:id="rId185" location="!/check_karo_yaar/status/882849588293419009"/>
    <hyperlink ref="V131" r:id="rId186" location="!/ibackmodi/status/882785315718606848"/>
    <hyperlink ref="V132" r:id="rId187" location="!/biharimarathi/status/882849748759326722"/>
    <hyperlink ref="V133" r:id="rId188" location="!/ethindi/status/882844509842808832"/>
    <hyperlink ref="V134" r:id="rId189" location="!/ethindi/status/882845134987042816"/>
    <hyperlink ref="V135" r:id="rId190" location="!/navbharattimes/status/882844528624807938"/>
    <hyperlink ref="V136" r:id="rId191" location="!/navbharattimes/status/882845162526855168"/>
    <hyperlink ref="V137" r:id="rId192" location="!/monishkhore1/status/882844853436108800"/>
    <hyperlink ref="V138" r:id="rId193" location="!/monishkhore1/status/882850462193647616"/>
    <hyperlink ref="V139" r:id="rId194" location="!/monishkhore1/status/882844853436108800"/>
    <hyperlink ref="V140" r:id="rId195" location="!/monishkhore1/status/882850462193647616"/>
  </hyperlinks>
  <pageMargins left="0.7" right="0.7" top="0.75" bottom="0.75" header="0.3" footer="0.3"/>
  <pageSetup orientation="portrait" verticalDpi="0" r:id="rId196"/>
  <legacyDrawing r:id="rId197"/>
  <tableParts count="1">
    <tablePart r:id="rId198"/>
  </tablePar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AU130"/>
  <sheetViews>
    <sheetView workbookViewId="0">
      <pane xSplit="1" ySplit="2" topLeftCell="B3" activePane="bottomRight" state="frozen"/>
      <selection pane="topRight" activeCell="B1" sqref="B1"/>
      <selection pane="bottomLeft" activeCell="A3" sqref="A3"/>
      <selection pane="bottomRight" activeCell="A2" sqref="A2:AP2"/>
    </sheetView>
  </sheetViews>
  <sheetFormatPr defaultRowHeight="15" x14ac:dyDescent="0.25"/>
  <cols>
    <col min="1" max="1" width="9.140625" style="1"/>
    <col min="2" max="2" width="7.85546875" customWidth="1"/>
    <col min="3" max="3" width="8.5703125" customWidth="1"/>
    <col min="4" max="4" width="6.7109375" customWidth="1"/>
    <col min="5" max="5" width="9.85546875" customWidth="1"/>
    <col min="6" max="6" width="7.7109375" customWidth="1"/>
    <col min="7" max="7" width="11" customWidth="1"/>
    <col min="8" max="8" width="8.5703125" customWidth="1"/>
    <col min="9" max="9" width="9.7109375" customWidth="1"/>
    <col min="10" max="10" width="10.5703125" style="3" customWidth="1"/>
    <col min="11" max="11" width="9.140625" customWidth="1"/>
    <col min="12" max="12" width="9.140625" hidden="1" customWidth="1"/>
    <col min="13" max="14" width="4.28515625" hidden="1" customWidth="1"/>
    <col min="15" max="15" width="10.28515625" hidden="1" customWidth="1"/>
    <col min="16" max="16" width="6.42578125" hidden="1" customWidth="1"/>
    <col min="17" max="17" width="8.28515625" hidden="1" customWidth="1"/>
    <col min="18" max="18" width="9.5703125" hidden="1" customWidth="1"/>
    <col min="19" max="19" width="9.28515625" hidden="1" customWidth="1"/>
    <col min="20" max="20" width="9.5703125" hidden="1" customWidth="1"/>
    <col min="21" max="23" width="14.28515625" hidden="1" customWidth="1"/>
    <col min="24" max="24" width="11.85546875" hidden="1" customWidth="1"/>
    <col min="25" max="25" width="14.42578125" hidden="1" customWidth="1"/>
    <col min="26" max="26" width="18.28515625" hidden="1" customWidth="1"/>
    <col min="27" max="27" width="5" style="3" hidden="1" customWidth="1"/>
    <col min="28" max="28" width="16" style="3" hidden="1" customWidth="1"/>
    <col min="29" max="29" width="16" style="6" bestFit="1" customWidth="1"/>
    <col min="30" max="30" width="11.5703125" style="2" bestFit="1" customWidth="1"/>
    <col min="31" max="31" width="12" style="3" bestFit="1" customWidth="1"/>
    <col min="32" max="32" width="9.7109375" style="3" bestFit="1" customWidth="1"/>
    <col min="33" max="33" width="11.42578125" style="3" bestFit="1" customWidth="1"/>
    <col min="34" max="34" width="18.140625" style="3" bestFit="1" customWidth="1"/>
    <col min="35" max="35" width="10.5703125" bestFit="1" customWidth="1"/>
    <col min="36" max="36" width="10.7109375" bestFit="1" customWidth="1"/>
    <col min="37" max="37" width="7.42578125" bestFit="1" customWidth="1"/>
    <col min="38" max="38" width="7.7109375" bestFit="1" customWidth="1"/>
    <col min="39" max="39" width="16.140625" bestFit="1" customWidth="1"/>
    <col min="40" max="41" width="15.7109375" bestFit="1" customWidth="1"/>
    <col min="42" max="42" width="15.140625" bestFit="1" customWidth="1"/>
  </cols>
  <sheetData>
    <row r="1" spans="1:47" x14ac:dyDescent="0.25">
      <c r="B1" s="25" t="s">
        <v>39</v>
      </c>
      <c r="C1" s="18"/>
      <c r="D1" s="18"/>
      <c r="E1" s="18"/>
      <c r="F1" s="18"/>
      <c r="G1" s="18"/>
      <c r="H1" s="27" t="s">
        <v>43</v>
      </c>
      <c r="I1" s="26"/>
      <c r="J1" s="26"/>
      <c r="K1" s="26"/>
      <c r="L1" s="29" t="s">
        <v>44</v>
      </c>
      <c r="M1" s="28"/>
      <c r="N1" s="28"/>
      <c r="O1" s="28"/>
      <c r="P1" s="28"/>
      <c r="Q1" s="28"/>
      <c r="R1" s="24" t="s">
        <v>42</v>
      </c>
      <c r="S1" s="21"/>
      <c r="T1" s="22"/>
      <c r="U1" s="23"/>
      <c r="V1" s="21"/>
      <c r="W1" s="21"/>
      <c r="X1" s="21"/>
      <c r="Y1" s="21"/>
      <c r="Z1" s="21"/>
      <c r="AA1" s="30" t="s">
        <v>40</v>
      </c>
      <c r="AB1" s="20"/>
      <c r="AC1" s="31" t="s">
        <v>41</v>
      </c>
      <c r="AD1"/>
      <c r="AE1"/>
      <c r="AF1"/>
      <c r="AG1"/>
      <c r="AH1"/>
    </row>
    <row r="2" spans="1:47" ht="30" customHeight="1" x14ac:dyDescent="0.25">
      <c r="A2" s="11" t="s">
        <v>5</v>
      </c>
      <c r="B2" s="8" t="s">
        <v>2</v>
      </c>
      <c r="C2" s="8" t="s">
        <v>8</v>
      </c>
      <c r="D2" s="9" t="s">
        <v>45</v>
      </c>
      <c r="E2" s="10" t="s">
        <v>4</v>
      </c>
      <c r="F2" s="8" t="s">
        <v>48</v>
      </c>
      <c r="G2" s="8" t="s">
        <v>11</v>
      </c>
      <c r="H2" s="8" t="s">
        <v>46</v>
      </c>
      <c r="I2" s="8" t="s">
        <v>47</v>
      </c>
      <c r="J2" s="8" t="s">
        <v>77</v>
      </c>
      <c r="K2" s="8" t="s">
        <v>10</v>
      </c>
      <c r="L2" s="8" t="s">
        <v>27</v>
      </c>
      <c r="M2" s="8" t="s">
        <v>15</v>
      </c>
      <c r="N2" s="8" t="s">
        <v>16</v>
      </c>
      <c r="O2" s="8" t="s">
        <v>13</v>
      </c>
      <c r="P2" s="8" t="s">
        <v>28</v>
      </c>
      <c r="Q2" s="8" t="s">
        <v>29</v>
      </c>
      <c r="R2" s="13" t="s">
        <v>31</v>
      </c>
      <c r="S2" s="13" t="s">
        <v>32</v>
      </c>
      <c r="T2" s="13" t="s">
        <v>33</v>
      </c>
      <c r="U2" s="13" t="s">
        <v>34</v>
      </c>
      <c r="V2" s="13" t="s">
        <v>35</v>
      </c>
      <c r="W2" s="13" t="s">
        <v>36</v>
      </c>
      <c r="X2" s="13" t="s">
        <v>137</v>
      </c>
      <c r="Y2" s="13" t="s">
        <v>37</v>
      </c>
      <c r="Z2" s="13" t="s">
        <v>170</v>
      </c>
      <c r="AA2" s="11" t="s">
        <v>12</v>
      </c>
      <c r="AB2" s="11" t="s">
        <v>38</v>
      </c>
      <c r="AC2" s="8" t="s">
        <v>26</v>
      </c>
      <c r="AD2" s="13" t="s">
        <v>190</v>
      </c>
      <c r="AE2" s="13" t="s">
        <v>191</v>
      </c>
      <c r="AF2" s="13" t="s">
        <v>192</v>
      </c>
      <c r="AG2" s="13" t="s">
        <v>193</v>
      </c>
      <c r="AH2" s="13" t="s">
        <v>194</v>
      </c>
      <c r="AI2" s="13" t="s">
        <v>195</v>
      </c>
      <c r="AJ2" s="13" t="s">
        <v>196</v>
      </c>
      <c r="AK2" s="13" t="s">
        <v>197</v>
      </c>
      <c r="AL2" s="13" t="s">
        <v>198</v>
      </c>
      <c r="AM2" s="13" t="s">
        <v>199</v>
      </c>
      <c r="AN2" s="13" t="s">
        <v>200</v>
      </c>
      <c r="AO2" s="13" t="s">
        <v>201</v>
      </c>
      <c r="AP2" s="13" t="s">
        <v>202</v>
      </c>
      <c r="AQ2" s="3"/>
      <c r="AR2" s="3"/>
    </row>
    <row r="3" spans="1:47" ht="15" customHeight="1" x14ac:dyDescent="0.25">
      <c r="A3" s="66" t="s">
        <v>210</v>
      </c>
      <c r="B3" s="84"/>
      <c r="C3" s="84"/>
      <c r="D3" s="85"/>
      <c r="E3" s="87"/>
      <c r="F3" s="76" t="s">
        <v>894</v>
      </c>
      <c r="G3" s="84"/>
      <c r="H3" s="77"/>
      <c r="I3" s="88"/>
      <c r="J3" s="88"/>
      <c r="K3" s="77" t="s">
        <v>1148</v>
      </c>
      <c r="L3" s="100"/>
      <c r="M3" s="101">
        <v>1606.96337890625</v>
      </c>
      <c r="N3" s="101">
        <v>7358.6923828125</v>
      </c>
      <c r="O3" s="102"/>
      <c r="P3" s="103"/>
      <c r="Q3" s="103"/>
      <c r="R3" s="50"/>
      <c r="S3" s="50"/>
      <c r="T3" s="50"/>
      <c r="U3" s="50"/>
      <c r="V3" s="51"/>
      <c r="W3" s="51"/>
      <c r="X3" s="52"/>
      <c r="Y3" s="51"/>
      <c r="Z3" s="51"/>
      <c r="AA3" s="89">
        <v>3</v>
      </c>
      <c r="AB3" s="89"/>
      <c r="AC3" s="90"/>
      <c r="AD3" s="67">
        <v>191</v>
      </c>
      <c r="AE3" s="67">
        <v>23</v>
      </c>
      <c r="AF3" s="67">
        <v>545</v>
      </c>
      <c r="AG3" s="67">
        <v>63</v>
      </c>
      <c r="AH3" s="67"/>
      <c r="AI3" s="67"/>
      <c r="AJ3" s="67"/>
      <c r="AK3" s="72"/>
      <c r="AL3" s="67"/>
      <c r="AM3" s="69">
        <v>42330.71634259259</v>
      </c>
      <c r="AN3" s="67" t="s">
        <v>208</v>
      </c>
      <c r="AO3" s="72" t="s">
        <v>1020</v>
      </c>
      <c r="AP3" s="67" t="s">
        <v>66</v>
      </c>
      <c r="AQ3" s="3"/>
      <c r="AR3" s="3"/>
    </row>
    <row r="4" spans="1:47" x14ac:dyDescent="0.25">
      <c r="A4" s="66" t="s">
        <v>250</v>
      </c>
      <c r="B4" s="84"/>
      <c r="C4" s="84"/>
      <c r="D4" s="85"/>
      <c r="E4" s="104"/>
      <c r="F4" s="76" t="s">
        <v>895</v>
      </c>
      <c r="G4" s="105"/>
      <c r="H4" s="77"/>
      <c r="I4" s="88"/>
      <c r="J4" s="106"/>
      <c r="K4" s="77" t="s">
        <v>1149</v>
      </c>
      <c r="L4" s="107"/>
      <c r="M4" s="101">
        <v>3282.8583984375</v>
      </c>
      <c r="N4" s="101">
        <v>2767.3193359375</v>
      </c>
      <c r="O4" s="102"/>
      <c r="P4" s="103"/>
      <c r="Q4" s="103"/>
      <c r="R4" s="75"/>
      <c r="S4" s="75"/>
      <c r="T4" s="75"/>
      <c r="U4" s="75"/>
      <c r="V4" s="52"/>
      <c r="W4" s="52"/>
      <c r="X4" s="52"/>
      <c r="Y4" s="52"/>
      <c r="Z4" s="51"/>
      <c r="AA4" s="89">
        <v>4</v>
      </c>
      <c r="AB4" s="89"/>
      <c r="AC4" s="90"/>
      <c r="AD4" s="68">
        <v>20</v>
      </c>
      <c r="AE4" s="68">
        <v>6664</v>
      </c>
      <c r="AF4" s="68">
        <v>3806</v>
      </c>
      <c r="AG4" s="68">
        <v>153</v>
      </c>
      <c r="AH4" s="68">
        <v>19800</v>
      </c>
      <c r="AI4" s="68" t="s">
        <v>659</v>
      </c>
      <c r="AJ4" s="68" t="s">
        <v>767</v>
      </c>
      <c r="AK4" s="71" t="s">
        <v>837</v>
      </c>
      <c r="AL4" s="68" t="s">
        <v>205</v>
      </c>
      <c r="AM4" s="70">
        <v>41072.376828703702</v>
      </c>
      <c r="AN4" s="68" t="s">
        <v>208</v>
      </c>
      <c r="AO4" s="71" t="s">
        <v>1021</v>
      </c>
      <c r="AP4" s="68" t="s">
        <v>66</v>
      </c>
      <c r="AQ4" s="2"/>
      <c r="AR4" s="3"/>
      <c r="AS4" s="3"/>
      <c r="AT4" s="3"/>
      <c r="AU4" s="3"/>
    </row>
    <row r="5" spans="1:47" x14ac:dyDescent="0.25">
      <c r="A5" s="66" t="s">
        <v>211</v>
      </c>
      <c r="B5" s="84"/>
      <c r="C5" s="84"/>
      <c r="D5" s="85"/>
      <c r="E5" s="104"/>
      <c r="F5" s="76" t="s">
        <v>896</v>
      </c>
      <c r="G5" s="105"/>
      <c r="H5" s="77"/>
      <c r="I5" s="88"/>
      <c r="J5" s="106"/>
      <c r="K5" s="77" t="s">
        <v>1150</v>
      </c>
      <c r="L5" s="107"/>
      <c r="M5" s="101">
        <v>6044.37353515625</v>
      </c>
      <c r="N5" s="101">
        <v>2029.45703125</v>
      </c>
      <c r="O5" s="102"/>
      <c r="P5" s="103"/>
      <c r="Q5" s="103"/>
      <c r="R5" s="75"/>
      <c r="S5" s="75"/>
      <c r="T5" s="75"/>
      <c r="U5" s="75"/>
      <c r="V5" s="52"/>
      <c r="W5" s="52"/>
      <c r="X5" s="52"/>
      <c r="Y5" s="52"/>
      <c r="Z5" s="51"/>
      <c r="AA5" s="89">
        <v>5</v>
      </c>
      <c r="AB5" s="89"/>
      <c r="AC5" s="90"/>
      <c r="AD5" s="68">
        <v>87</v>
      </c>
      <c r="AE5" s="68">
        <v>5066</v>
      </c>
      <c r="AF5" s="68">
        <v>27440</v>
      </c>
      <c r="AG5" s="68">
        <v>1283</v>
      </c>
      <c r="AH5" s="68">
        <v>-25200</v>
      </c>
      <c r="AI5" s="68" t="s">
        <v>660</v>
      </c>
      <c r="AJ5" s="68" t="s">
        <v>768</v>
      </c>
      <c r="AK5" s="68"/>
      <c r="AL5" s="68" t="s">
        <v>204</v>
      </c>
      <c r="AM5" s="70">
        <v>42277.847719907404</v>
      </c>
      <c r="AN5" s="68" t="s">
        <v>208</v>
      </c>
      <c r="AO5" s="71" t="s">
        <v>1022</v>
      </c>
      <c r="AP5" s="68" t="s">
        <v>66</v>
      </c>
      <c r="AQ5" s="2"/>
      <c r="AR5" s="3"/>
      <c r="AS5" s="3"/>
      <c r="AT5" s="3"/>
      <c r="AU5" s="3"/>
    </row>
    <row r="6" spans="1:47" x14ac:dyDescent="0.25">
      <c r="A6" s="66" t="s">
        <v>302</v>
      </c>
      <c r="B6" s="84"/>
      <c r="C6" s="84"/>
      <c r="D6" s="85"/>
      <c r="E6" s="104"/>
      <c r="F6" s="76" t="s">
        <v>897</v>
      </c>
      <c r="G6" s="105"/>
      <c r="H6" s="77"/>
      <c r="I6" s="88"/>
      <c r="J6" s="106"/>
      <c r="K6" s="77" t="s">
        <v>1151</v>
      </c>
      <c r="L6" s="107"/>
      <c r="M6" s="101">
        <v>3785.5771484375</v>
      </c>
      <c r="N6" s="101">
        <v>232.33212280273438</v>
      </c>
      <c r="O6" s="102"/>
      <c r="P6" s="103"/>
      <c r="Q6" s="103"/>
      <c r="R6" s="75"/>
      <c r="S6" s="75"/>
      <c r="T6" s="75"/>
      <c r="U6" s="75"/>
      <c r="V6" s="52"/>
      <c r="W6" s="52"/>
      <c r="X6" s="52"/>
      <c r="Y6" s="52"/>
      <c r="Z6" s="51"/>
      <c r="AA6" s="89">
        <v>6</v>
      </c>
      <c r="AB6" s="89"/>
      <c r="AC6" s="90"/>
      <c r="AD6" s="68">
        <v>4343</v>
      </c>
      <c r="AE6" s="68">
        <v>2366</v>
      </c>
      <c r="AF6" s="68">
        <v>178428</v>
      </c>
      <c r="AG6" s="68">
        <v>24251</v>
      </c>
      <c r="AH6" s="68">
        <v>19800</v>
      </c>
      <c r="AI6" s="68"/>
      <c r="AJ6" s="68" t="s">
        <v>769</v>
      </c>
      <c r="AK6" s="68"/>
      <c r="AL6" s="68" t="s">
        <v>205</v>
      </c>
      <c r="AM6" s="70">
        <v>41423.689108796294</v>
      </c>
      <c r="AN6" s="68" t="s">
        <v>208</v>
      </c>
      <c r="AO6" s="71" t="s">
        <v>1023</v>
      </c>
      <c r="AP6" s="68" t="s">
        <v>65</v>
      </c>
      <c r="AQ6" s="2"/>
      <c r="AR6" s="3"/>
      <c r="AS6" s="3"/>
      <c r="AT6" s="3"/>
      <c r="AU6" s="3"/>
    </row>
    <row r="7" spans="1:47" x14ac:dyDescent="0.25">
      <c r="A7" s="66" t="s">
        <v>212</v>
      </c>
      <c r="B7" s="84"/>
      <c r="C7" s="84"/>
      <c r="D7" s="85"/>
      <c r="E7" s="104"/>
      <c r="F7" s="76" t="s">
        <v>898</v>
      </c>
      <c r="G7" s="105"/>
      <c r="H7" s="77"/>
      <c r="I7" s="88"/>
      <c r="J7" s="106"/>
      <c r="K7" s="77" t="s">
        <v>1152</v>
      </c>
      <c r="L7" s="107"/>
      <c r="M7" s="101">
        <v>482.58688354492188</v>
      </c>
      <c r="N7" s="101">
        <v>3770.883544921875</v>
      </c>
      <c r="O7" s="102"/>
      <c r="P7" s="103"/>
      <c r="Q7" s="103"/>
      <c r="R7" s="75"/>
      <c r="S7" s="75"/>
      <c r="T7" s="75"/>
      <c r="U7" s="75"/>
      <c r="V7" s="52"/>
      <c r="W7" s="52"/>
      <c r="X7" s="52"/>
      <c r="Y7" s="52"/>
      <c r="Z7" s="51"/>
      <c r="AA7" s="89">
        <v>7</v>
      </c>
      <c r="AB7" s="89"/>
      <c r="AC7" s="90"/>
      <c r="AD7" s="68">
        <v>378</v>
      </c>
      <c r="AE7" s="68">
        <v>658</v>
      </c>
      <c r="AF7" s="68">
        <v>10660</v>
      </c>
      <c r="AG7" s="68">
        <v>226</v>
      </c>
      <c r="AH7" s="68">
        <v>10800</v>
      </c>
      <c r="AI7" s="68" t="s">
        <v>661</v>
      </c>
      <c r="AJ7" s="68" t="s">
        <v>770</v>
      </c>
      <c r="AK7" s="68"/>
      <c r="AL7" s="68" t="s">
        <v>888</v>
      </c>
      <c r="AM7" s="70">
        <v>41908.698645833334</v>
      </c>
      <c r="AN7" s="68" t="s">
        <v>208</v>
      </c>
      <c r="AO7" s="71" t="s">
        <v>1024</v>
      </c>
      <c r="AP7" s="68" t="s">
        <v>66</v>
      </c>
      <c r="AQ7" s="2"/>
      <c r="AR7" s="3"/>
      <c r="AS7" s="3"/>
      <c r="AT7" s="3"/>
      <c r="AU7" s="3"/>
    </row>
    <row r="8" spans="1:47" x14ac:dyDescent="0.25">
      <c r="A8" s="66" t="s">
        <v>303</v>
      </c>
      <c r="B8" s="84"/>
      <c r="C8" s="84"/>
      <c r="D8" s="85"/>
      <c r="E8" s="104"/>
      <c r="F8" s="76" t="s">
        <v>899</v>
      </c>
      <c r="G8" s="105"/>
      <c r="H8" s="77"/>
      <c r="I8" s="88"/>
      <c r="J8" s="106"/>
      <c r="K8" s="77" t="s">
        <v>1153</v>
      </c>
      <c r="L8" s="107"/>
      <c r="M8" s="101">
        <v>136.25497436523438</v>
      </c>
      <c r="N8" s="101">
        <v>6181.54931640625</v>
      </c>
      <c r="O8" s="102"/>
      <c r="P8" s="103"/>
      <c r="Q8" s="103"/>
      <c r="R8" s="75"/>
      <c r="S8" s="75"/>
      <c r="T8" s="75"/>
      <c r="U8" s="75"/>
      <c r="V8" s="52"/>
      <c r="W8" s="52"/>
      <c r="X8" s="52"/>
      <c r="Y8" s="52"/>
      <c r="Z8" s="51"/>
      <c r="AA8" s="89">
        <v>8</v>
      </c>
      <c r="AB8" s="89"/>
      <c r="AC8" s="90"/>
      <c r="AD8" s="68">
        <v>440</v>
      </c>
      <c r="AE8" s="68">
        <v>24708</v>
      </c>
      <c r="AF8" s="68">
        <v>6807</v>
      </c>
      <c r="AG8" s="68">
        <v>12</v>
      </c>
      <c r="AH8" s="68">
        <v>19800</v>
      </c>
      <c r="AI8" s="68" t="s">
        <v>662</v>
      </c>
      <c r="AJ8" s="68" t="s">
        <v>206</v>
      </c>
      <c r="AK8" s="71" t="s">
        <v>838</v>
      </c>
      <c r="AL8" s="68" t="s">
        <v>205</v>
      </c>
      <c r="AM8" s="70">
        <v>41528.441863425927</v>
      </c>
      <c r="AN8" s="68" t="s">
        <v>208</v>
      </c>
      <c r="AO8" s="71" t="s">
        <v>1025</v>
      </c>
      <c r="AP8" s="68" t="s">
        <v>65</v>
      </c>
    </row>
    <row r="9" spans="1:47" x14ac:dyDescent="0.25">
      <c r="A9" s="66" t="s">
        <v>213</v>
      </c>
      <c r="B9" s="84"/>
      <c r="C9" s="84"/>
      <c r="D9" s="85"/>
      <c r="E9" s="104"/>
      <c r="F9" s="76" t="s">
        <v>900</v>
      </c>
      <c r="G9" s="105"/>
      <c r="H9" s="77"/>
      <c r="I9" s="88"/>
      <c r="J9" s="106"/>
      <c r="K9" s="77" t="s">
        <v>1154</v>
      </c>
      <c r="L9" s="107"/>
      <c r="M9" s="101">
        <v>3121.49658203125</v>
      </c>
      <c r="N9" s="101">
        <v>232.33212280273438</v>
      </c>
      <c r="O9" s="102"/>
      <c r="P9" s="103"/>
      <c r="Q9" s="103"/>
      <c r="R9" s="75"/>
      <c r="S9" s="75"/>
      <c r="T9" s="75"/>
      <c r="U9" s="75"/>
      <c r="V9" s="52"/>
      <c r="W9" s="52"/>
      <c r="X9" s="52"/>
      <c r="Y9" s="52"/>
      <c r="Z9" s="51"/>
      <c r="AA9" s="89">
        <v>9</v>
      </c>
      <c r="AB9" s="89"/>
      <c r="AC9" s="90"/>
      <c r="AD9" s="68">
        <v>541</v>
      </c>
      <c r="AE9" s="68">
        <v>273</v>
      </c>
      <c r="AF9" s="68">
        <v>170</v>
      </c>
      <c r="AG9" s="68">
        <v>385</v>
      </c>
      <c r="AH9" s="68">
        <v>19800</v>
      </c>
      <c r="AI9" s="68" t="s">
        <v>663</v>
      </c>
      <c r="AJ9" s="68" t="s">
        <v>771</v>
      </c>
      <c r="AK9" s="68"/>
      <c r="AL9" s="68" t="s">
        <v>205</v>
      </c>
      <c r="AM9" s="70">
        <v>41120.33421296296</v>
      </c>
      <c r="AN9" s="68" t="s">
        <v>208</v>
      </c>
      <c r="AO9" s="71" t="s">
        <v>1026</v>
      </c>
      <c r="AP9" s="68" t="s">
        <v>66</v>
      </c>
    </row>
    <row r="10" spans="1:47" x14ac:dyDescent="0.25">
      <c r="A10" s="66" t="s">
        <v>214</v>
      </c>
      <c r="B10" s="84"/>
      <c r="C10" s="84"/>
      <c r="D10" s="85"/>
      <c r="E10" s="104"/>
      <c r="F10" s="76" t="s">
        <v>901</v>
      </c>
      <c r="G10" s="105"/>
      <c r="H10" s="77"/>
      <c r="I10" s="88"/>
      <c r="J10" s="106"/>
      <c r="K10" s="77" t="s">
        <v>1155</v>
      </c>
      <c r="L10" s="107"/>
      <c r="M10" s="101">
        <v>7568.6162109375</v>
      </c>
      <c r="N10" s="101">
        <v>1974.144287109375</v>
      </c>
      <c r="O10" s="102"/>
      <c r="P10" s="103"/>
      <c r="Q10" s="103"/>
      <c r="R10" s="75"/>
      <c r="S10" s="75"/>
      <c r="T10" s="75"/>
      <c r="U10" s="75"/>
      <c r="V10" s="52"/>
      <c r="W10" s="52"/>
      <c r="X10" s="52"/>
      <c r="Y10" s="52"/>
      <c r="Z10" s="51"/>
      <c r="AA10" s="89">
        <v>10</v>
      </c>
      <c r="AB10" s="89"/>
      <c r="AC10" s="90"/>
      <c r="AD10" s="68">
        <v>70</v>
      </c>
      <c r="AE10" s="68">
        <v>48</v>
      </c>
      <c r="AF10" s="68">
        <v>194</v>
      </c>
      <c r="AG10" s="68">
        <v>138</v>
      </c>
      <c r="AH10" s="68">
        <v>19800</v>
      </c>
      <c r="AI10" s="68" t="s">
        <v>664</v>
      </c>
      <c r="AJ10" s="68" t="s">
        <v>772</v>
      </c>
      <c r="AK10" s="68"/>
      <c r="AL10" s="68" t="s">
        <v>205</v>
      </c>
      <c r="AM10" s="70">
        <v>40044.525081018517</v>
      </c>
      <c r="AN10" s="68" t="s">
        <v>208</v>
      </c>
      <c r="AO10" s="71" t="s">
        <v>1027</v>
      </c>
      <c r="AP10" s="68" t="s">
        <v>66</v>
      </c>
    </row>
    <row r="11" spans="1:47" x14ac:dyDescent="0.25">
      <c r="A11" s="66" t="s">
        <v>215</v>
      </c>
      <c r="B11" s="84"/>
      <c r="C11" s="84"/>
      <c r="D11" s="85"/>
      <c r="E11" s="104"/>
      <c r="F11" s="76" t="s">
        <v>902</v>
      </c>
      <c r="G11" s="105"/>
      <c r="H11" s="77"/>
      <c r="I11" s="88"/>
      <c r="J11" s="106"/>
      <c r="K11" s="77" t="s">
        <v>1156</v>
      </c>
      <c r="L11" s="107"/>
      <c r="M11" s="101">
        <v>2173.120849609375</v>
      </c>
      <c r="N11" s="101">
        <v>2098.61474609375</v>
      </c>
      <c r="O11" s="102"/>
      <c r="P11" s="103"/>
      <c r="Q11" s="103"/>
      <c r="R11" s="75"/>
      <c r="S11" s="75"/>
      <c r="T11" s="75"/>
      <c r="U11" s="75"/>
      <c r="V11" s="52"/>
      <c r="W11" s="52"/>
      <c r="X11" s="52"/>
      <c r="Y11" s="52"/>
      <c r="Z11" s="51"/>
      <c r="AA11" s="89">
        <v>11</v>
      </c>
      <c r="AB11" s="89"/>
      <c r="AC11" s="90"/>
      <c r="AD11" s="68">
        <v>2735</v>
      </c>
      <c r="AE11" s="68">
        <v>2585</v>
      </c>
      <c r="AF11" s="68">
        <v>23631</v>
      </c>
      <c r="AG11" s="68">
        <v>35</v>
      </c>
      <c r="AH11" s="68"/>
      <c r="AI11" s="68" t="s">
        <v>665</v>
      </c>
      <c r="AJ11" s="68" t="s">
        <v>773</v>
      </c>
      <c r="AK11" s="71" t="s">
        <v>839</v>
      </c>
      <c r="AL11" s="68"/>
      <c r="AM11" s="70">
        <v>42696.641851851855</v>
      </c>
      <c r="AN11" s="68" t="s">
        <v>208</v>
      </c>
      <c r="AO11" s="71" t="s">
        <v>1028</v>
      </c>
      <c r="AP11" s="68" t="s">
        <v>66</v>
      </c>
    </row>
    <row r="12" spans="1:47" x14ac:dyDescent="0.25">
      <c r="A12" s="66" t="s">
        <v>218</v>
      </c>
      <c r="B12" s="84"/>
      <c r="C12" s="84"/>
      <c r="D12" s="85"/>
      <c r="E12" s="104"/>
      <c r="F12" s="76" t="s">
        <v>903</v>
      </c>
      <c r="G12" s="105"/>
      <c r="H12" s="77"/>
      <c r="I12" s="88"/>
      <c r="J12" s="106"/>
      <c r="K12" s="77" t="s">
        <v>1157</v>
      </c>
      <c r="L12" s="107"/>
      <c r="M12" s="101">
        <v>6267.099609375</v>
      </c>
      <c r="N12" s="101">
        <v>1108.5927734375</v>
      </c>
      <c r="O12" s="102"/>
      <c r="P12" s="103"/>
      <c r="Q12" s="103"/>
      <c r="R12" s="75"/>
      <c r="S12" s="75"/>
      <c r="T12" s="75"/>
      <c r="U12" s="75"/>
      <c r="V12" s="52"/>
      <c r="W12" s="52"/>
      <c r="X12" s="52"/>
      <c r="Y12" s="52"/>
      <c r="Z12" s="51"/>
      <c r="AA12" s="89">
        <v>12</v>
      </c>
      <c r="AB12" s="89"/>
      <c r="AC12" s="90"/>
      <c r="AD12" s="68">
        <v>1018</v>
      </c>
      <c r="AE12" s="68">
        <v>4048</v>
      </c>
      <c r="AF12" s="68">
        <v>45590</v>
      </c>
      <c r="AG12" s="68">
        <v>108736</v>
      </c>
      <c r="AH12" s="68">
        <v>19800</v>
      </c>
      <c r="AI12" s="68" t="s">
        <v>666</v>
      </c>
      <c r="AJ12" s="68" t="s">
        <v>772</v>
      </c>
      <c r="AK12" s="71" t="s">
        <v>840</v>
      </c>
      <c r="AL12" s="68" t="s">
        <v>782</v>
      </c>
      <c r="AM12" s="70">
        <v>39623.877708333333</v>
      </c>
      <c r="AN12" s="68" t="s">
        <v>208</v>
      </c>
      <c r="AO12" s="71" t="s">
        <v>1029</v>
      </c>
      <c r="AP12" s="68" t="s">
        <v>66</v>
      </c>
    </row>
    <row r="13" spans="1:47" x14ac:dyDescent="0.25">
      <c r="A13" s="66" t="s">
        <v>216</v>
      </c>
      <c r="B13" s="84"/>
      <c r="C13" s="84"/>
      <c r="D13" s="85"/>
      <c r="E13" s="104"/>
      <c r="F13" s="76" t="s">
        <v>904</v>
      </c>
      <c r="G13" s="105"/>
      <c r="H13" s="77"/>
      <c r="I13" s="88"/>
      <c r="J13" s="106"/>
      <c r="K13" s="77" t="s">
        <v>1158</v>
      </c>
      <c r="L13" s="107"/>
      <c r="M13" s="101">
        <v>9622.3203125</v>
      </c>
      <c r="N13" s="101">
        <v>7015.25439453125</v>
      </c>
      <c r="O13" s="102"/>
      <c r="P13" s="103"/>
      <c r="Q13" s="103"/>
      <c r="R13" s="75"/>
      <c r="S13" s="75"/>
      <c r="T13" s="75"/>
      <c r="U13" s="75"/>
      <c r="V13" s="52"/>
      <c r="W13" s="52"/>
      <c r="X13" s="52"/>
      <c r="Y13" s="52"/>
      <c r="Z13" s="51"/>
      <c r="AA13" s="89">
        <v>13</v>
      </c>
      <c r="AB13" s="89"/>
      <c r="AC13" s="90"/>
      <c r="AD13" s="68">
        <v>335</v>
      </c>
      <c r="AE13" s="68">
        <v>773</v>
      </c>
      <c r="AF13" s="68">
        <v>5179</v>
      </c>
      <c r="AG13" s="68">
        <v>5359</v>
      </c>
      <c r="AH13" s="68">
        <v>19800</v>
      </c>
      <c r="AI13" s="68" t="s">
        <v>667</v>
      </c>
      <c r="AJ13" s="68" t="s">
        <v>774</v>
      </c>
      <c r="AK13" s="68"/>
      <c r="AL13" s="68" t="s">
        <v>205</v>
      </c>
      <c r="AM13" s="70">
        <v>40218.27002314815</v>
      </c>
      <c r="AN13" s="68" t="s">
        <v>208</v>
      </c>
      <c r="AO13" s="71" t="s">
        <v>1030</v>
      </c>
      <c r="AP13" s="68" t="s">
        <v>66</v>
      </c>
    </row>
    <row r="14" spans="1:47" x14ac:dyDescent="0.25">
      <c r="A14" s="66" t="s">
        <v>217</v>
      </c>
      <c r="B14" s="84"/>
      <c r="C14" s="84"/>
      <c r="D14" s="85"/>
      <c r="E14" s="104"/>
      <c r="F14" s="76" t="s">
        <v>905</v>
      </c>
      <c r="G14" s="105"/>
      <c r="H14" s="77"/>
      <c r="I14" s="88"/>
      <c r="J14" s="106"/>
      <c r="K14" s="77" t="s">
        <v>1159</v>
      </c>
      <c r="L14" s="107"/>
      <c r="M14" s="101">
        <v>2631.798583984375</v>
      </c>
      <c r="N14" s="101">
        <v>7620.55859375</v>
      </c>
      <c r="O14" s="102"/>
      <c r="P14" s="103"/>
      <c r="Q14" s="103"/>
      <c r="R14" s="75"/>
      <c r="S14" s="75"/>
      <c r="T14" s="75"/>
      <c r="U14" s="75"/>
      <c r="V14" s="52"/>
      <c r="W14" s="52"/>
      <c r="X14" s="52"/>
      <c r="Y14" s="52"/>
      <c r="Z14" s="51"/>
      <c r="AA14" s="89">
        <v>14</v>
      </c>
      <c r="AB14" s="89"/>
      <c r="AC14" s="90"/>
      <c r="AD14" s="68">
        <v>287</v>
      </c>
      <c r="AE14" s="68">
        <v>48</v>
      </c>
      <c r="AF14" s="68">
        <v>363</v>
      </c>
      <c r="AG14" s="68">
        <v>931</v>
      </c>
      <c r="AH14" s="68">
        <v>-25200</v>
      </c>
      <c r="AI14" s="68" t="s">
        <v>668</v>
      </c>
      <c r="AJ14" s="68" t="s">
        <v>775</v>
      </c>
      <c r="AK14" s="71" t="s">
        <v>841</v>
      </c>
      <c r="AL14" s="68" t="s">
        <v>204</v>
      </c>
      <c r="AM14" s="70">
        <v>42337.588877314818</v>
      </c>
      <c r="AN14" s="68" t="s">
        <v>208</v>
      </c>
      <c r="AO14" s="71" t="s">
        <v>1031</v>
      </c>
      <c r="AP14" s="68" t="s">
        <v>66</v>
      </c>
    </row>
    <row r="15" spans="1:47" x14ac:dyDescent="0.25">
      <c r="A15" s="66" t="s">
        <v>304</v>
      </c>
      <c r="B15" s="84"/>
      <c r="C15" s="84"/>
      <c r="D15" s="85"/>
      <c r="E15" s="104"/>
      <c r="F15" s="76" t="s">
        <v>906</v>
      </c>
      <c r="G15" s="105"/>
      <c r="H15" s="77"/>
      <c r="I15" s="88"/>
      <c r="J15" s="106"/>
      <c r="K15" s="77" t="s">
        <v>1160</v>
      </c>
      <c r="L15" s="107"/>
      <c r="M15" s="101">
        <v>6252.47021484375</v>
      </c>
      <c r="N15" s="101">
        <v>8854.013671875</v>
      </c>
      <c r="O15" s="102"/>
      <c r="P15" s="103"/>
      <c r="Q15" s="103"/>
      <c r="R15" s="75"/>
      <c r="S15" s="75"/>
      <c r="T15" s="75"/>
      <c r="U15" s="75"/>
      <c r="V15" s="52"/>
      <c r="W15" s="52"/>
      <c r="X15" s="52"/>
      <c r="Y15" s="52"/>
      <c r="Z15" s="51"/>
      <c r="AA15" s="89">
        <v>15</v>
      </c>
      <c r="AB15" s="89"/>
      <c r="AC15" s="90"/>
      <c r="AD15" s="68">
        <v>52</v>
      </c>
      <c r="AE15" s="68">
        <v>10568</v>
      </c>
      <c r="AF15" s="68">
        <v>501</v>
      </c>
      <c r="AG15" s="68">
        <v>175</v>
      </c>
      <c r="AH15" s="68"/>
      <c r="AI15" s="68" t="s">
        <v>669</v>
      </c>
      <c r="AJ15" s="68" t="s">
        <v>768</v>
      </c>
      <c r="AK15" s="71" t="s">
        <v>842</v>
      </c>
      <c r="AL15" s="68"/>
      <c r="AM15" s="70">
        <v>42361.465057870373</v>
      </c>
      <c r="AN15" s="68" t="s">
        <v>208</v>
      </c>
      <c r="AO15" s="71" t="s">
        <v>1032</v>
      </c>
      <c r="AP15" s="68" t="s">
        <v>65</v>
      </c>
    </row>
    <row r="16" spans="1:47" x14ac:dyDescent="0.25">
      <c r="A16" s="66" t="s">
        <v>219</v>
      </c>
      <c r="B16" s="84"/>
      <c r="C16" s="84"/>
      <c r="D16" s="85"/>
      <c r="E16" s="104"/>
      <c r="F16" s="76" t="s">
        <v>907</v>
      </c>
      <c r="G16" s="105"/>
      <c r="H16" s="77"/>
      <c r="I16" s="88"/>
      <c r="J16" s="106"/>
      <c r="K16" s="77" t="s">
        <v>1161</v>
      </c>
      <c r="L16" s="107"/>
      <c r="M16" s="101">
        <v>8546.5419921875</v>
      </c>
      <c r="N16" s="101">
        <v>4091.440185546875</v>
      </c>
      <c r="O16" s="102"/>
      <c r="P16" s="103"/>
      <c r="Q16" s="103"/>
      <c r="R16" s="75"/>
      <c r="S16" s="75"/>
      <c r="T16" s="75"/>
      <c r="U16" s="75"/>
      <c r="V16" s="52"/>
      <c r="W16" s="52"/>
      <c r="X16" s="52"/>
      <c r="Y16" s="52"/>
      <c r="Z16" s="51"/>
      <c r="AA16" s="89">
        <v>16</v>
      </c>
      <c r="AB16" s="89"/>
      <c r="AC16" s="90"/>
      <c r="AD16" s="68">
        <v>358</v>
      </c>
      <c r="AE16" s="68">
        <v>519</v>
      </c>
      <c r="AF16" s="68">
        <v>34026</v>
      </c>
      <c r="AG16" s="68">
        <v>44664</v>
      </c>
      <c r="AH16" s="68">
        <v>19800</v>
      </c>
      <c r="AI16" s="68" t="s">
        <v>670</v>
      </c>
      <c r="AJ16" s="68" t="s">
        <v>776</v>
      </c>
      <c r="AK16" s="68"/>
      <c r="AL16" s="68" t="s">
        <v>782</v>
      </c>
      <c r="AM16" s="70">
        <v>40303.302523148152</v>
      </c>
      <c r="AN16" s="68" t="s">
        <v>208</v>
      </c>
      <c r="AO16" s="71" t="s">
        <v>1033</v>
      </c>
      <c r="AP16" s="68" t="s">
        <v>66</v>
      </c>
    </row>
    <row r="17" spans="1:42" x14ac:dyDescent="0.25">
      <c r="A17" s="66" t="s">
        <v>220</v>
      </c>
      <c r="B17" s="84"/>
      <c r="C17" s="84"/>
      <c r="D17" s="85"/>
      <c r="E17" s="104"/>
      <c r="F17" s="76" t="s">
        <v>908</v>
      </c>
      <c r="G17" s="105"/>
      <c r="H17" s="77"/>
      <c r="I17" s="88"/>
      <c r="J17" s="106"/>
      <c r="K17" s="77" t="s">
        <v>1162</v>
      </c>
      <c r="L17" s="107"/>
      <c r="M17" s="101">
        <v>7554.53857421875</v>
      </c>
      <c r="N17" s="101">
        <v>581.89404296875</v>
      </c>
      <c r="O17" s="102"/>
      <c r="P17" s="103"/>
      <c r="Q17" s="103"/>
      <c r="R17" s="75"/>
      <c r="S17" s="75"/>
      <c r="T17" s="75"/>
      <c r="U17" s="75"/>
      <c r="V17" s="52"/>
      <c r="W17" s="52"/>
      <c r="X17" s="52"/>
      <c r="Y17" s="52"/>
      <c r="Z17" s="51"/>
      <c r="AA17" s="89">
        <v>17</v>
      </c>
      <c r="AB17" s="89"/>
      <c r="AC17" s="90"/>
      <c r="AD17" s="68">
        <v>728</v>
      </c>
      <c r="AE17" s="68">
        <v>786</v>
      </c>
      <c r="AF17" s="68">
        <v>8903</v>
      </c>
      <c r="AG17" s="68">
        <v>1819</v>
      </c>
      <c r="AH17" s="68"/>
      <c r="AI17" s="68" t="s">
        <v>671</v>
      </c>
      <c r="AJ17" s="68" t="s">
        <v>777</v>
      </c>
      <c r="AK17" s="68"/>
      <c r="AL17" s="68"/>
      <c r="AM17" s="70">
        <v>42610.713078703702</v>
      </c>
      <c r="AN17" s="68" t="s">
        <v>208</v>
      </c>
      <c r="AO17" s="71" t="s">
        <v>1034</v>
      </c>
      <c r="AP17" s="68" t="s">
        <v>66</v>
      </c>
    </row>
    <row r="18" spans="1:42" x14ac:dyDescent="0.25">
      <c r="A18" s="66" t="s">
        <v>221</v>
      </c>
      <c r="B18" s="84"/>
      <c r="C18" s="84"/>
      <c r="D18" s="85"/>
      <c r="E18" s="104"/>
      <c r="F18" s="76" t="s">
        <v>909</v>
      </c>
      <c r="G18" s="105"/>
      <c r="H18" s="77"/>
      <c r="I18" s="88"/>
      <c r="J18" s="106"/>
      <c r="K18" s="77" t="s">
        <v>1163</v>
      </c>
      <c r="L18" s="107"/>
      <c r="M18" s="101">
        <v>7364.38232421875</v>
      </c>
      <c r="N18" s="101">
        <v>3476.54736328125</v>
      </c>
      <c r="O18" s="102"/>
      <c r="P18" s="103"/>
      <c r="Q18" s="103"/>
      <c r="R18" s="75"/>
      <c r="S18" s="75"/>
      <c r="T18" s="75"/>
      <c r="U18" s="75"/>
      <c r="V18" s="52"/>
      <c r="W18" s="52"/>
      <c r="X18" s="52"/>
      <c r="Y18" s="52"/>
      <c r="Z18" s="51"/>
      <c r="AA18" s="89">
        <v>18</v>
      </c>
      <c r="AB18" s="89"/>
      <c r="AC18" s="90"/>
      <c r="AD18" s="68">
        <v>280</v>
      </c>
      <c r="AE18" s="68">
        <v>1301</v>
      </c>
      <c r="AF18" s="68">
        <v>316183</v>
      </c>
      <c r="AG18" s="68">
        <v>155965</v>
      </c>
      <c r="AH18" s="68">
        <v>19800</v>
      </c>
      <c r="AI18" s="68"/>
      <c r="AJ18" s="68"/>
      <c r="AK18" s="68"/>
      <c r="AL18" s="68" t="s">
        <v>205</v>
      </c>
      <c r="AM18" s="70">
        <v>40773.131435185183</v>
      </c>
      <c r="AN18" s="68" t="s">
        <v>208</v>
      </c>
      <c r="AO18" s="71" t="s">
        <v>1035</v>
      </c>
      <c r="AP18" s="68" t="s">
        <v>66</v>
      </c>
    </row>
    <row r="19" spans="1:42" x14ac:dyDescent="0.25">
      <c r="A19" s="66" t="s">
        <v>305</v>
      </c>
      <c r="B19" s="84"/>
      <c r="C19" s="84"/>
      <c r="D19" s="85"/>
      <c r="E19" s="104"/>
      <c r="F19" s="76" t="s">
        <v>910</v>
      </c>
      <c r="G19" s="105"/>
      <c r="H19" s="77"/>
      <c r="I19" s="88"/>
      <c r="J19" s="106"/>
      <c r="K19" s="77" t="s">
        <v>1164</v>
      </c>
      <c r="L19" s="107"/>
      <c r="M19" s="101">
        <v>7596.92626953125</v>
      </c>
      <c r="N19" s="101">
        <v>6505.1396484375</v>
      </c>
      <c r="O19" s="102"/>
      <c r="P19" s="103"/>
      <c r="Q19" s="103"/>
      <c r="R19" s="75"/>
      <c r="S19" s="75"/>
      <c r="T19" s="75"/>
      <c r="U19" s="75"/>
      <c r="V19" s="52"/>
      <c r="W19" s="52"/>
      <c r="X19" s="52"/>
      <c r="Y19" s="52"/>
      <c r="Z19" s="51"/>
      <c r="AA19" s="89">
        <v>19</v>
      </c>
      <c r="AB19" s="89"/>
      <c r="AC19" s="90"/>
      <c r="AD19" s="68">
        <v>320</v>
      </c>
      <c r="AE19" s="68">
        <v>93691</v>
      </c>
      <c r="AF19" s="68">
        <v>33396</v>
      </c>
      <c r="AG19" s="68">
        <v>504</v>
      </c>
      <c r="AH19" s="68">
        <v>19800</v>
      </c>
      <c r="AI19" s="68" t="s">
        <v>672</v>
      </c>
      <c r="AJ19" s="68"/>
      <c r="AK19" s="71" t="s">
        <v>843</v>
      </c>
      <c r="AL19" s="68" t="s">
        <v>205</v>
      </c>
      <c r="AM19" s="70">
        <v>40799.272696759261</v>
      </c>
      <c r="AN19" s="68" t="s">
        <v>208</v>
      </c>
      <c r="AO19" s="71" t="s">
        <v>1036</v>
      </c>
      <c r="AP19" s="68" t="s">
        <v>65</v>
      </c>
    </row>
    <row r="20" spans="1:42" x14ac:dyDescent="0.25">
      <c r="A20" s="66" t="s">
        <v>222</v>
      </c>
      <c r="B20" s="84"/>
      <c r="C20" s="84"/>
      <c r="D20" s="85"/>
      <c r="E20" s="104"/>
      <c r="F20" s="76" t="s">
        <v>911</v>
      </c>
      <c r="G20" s="105"/>
      <c r="H20" s="77"/>
      <c r="I20" s="88"/>
      <c r="J20" s="106"/>
      <c r="K20" s="77" t="s">
        <v>1165</v>
      </c>
      <c r="L20" s="107"/>
      <c r="M20" s="101">
        <v>9846.1103515625</v>
      </c>
      <c r="N20" s="101">
        <v>3623.810791015625</v>
      </c>
      <c r="O20" s="102"/>
      <c r="P20" s="103"/>
      <c r="Q20" s="103"/>
      <c r="R20" s="75"/>
      <c r="S20" s="75"/>
      <c r="T20" s="75"/>
      <c r="U20" s="75"/>
      <c r="V20" s="52"/>
      <c r="W20" s="52"/>
      <c r="X20" s="52"/>
      <c r="Y20" s="52"/>
      <c r="Z20" s="51"/>
      <c r="AA20" s="89">
        <v>20</v>
      </c>
      <c r="AB20" s="89"/>
      <c r="AC20" s="90"/>
      <c r="AD20" s="68">
        <v>141</v>
      </c>
      <c r="AE20" s="68">
        <v>93</v>
      </c>
      <c r="AF20" s="68">
        <v>960</v>
      </c>
      <c r="AG20" s="68">
        <v>1790</v>
      </c>
      <c r="AH20" s="68"/>
      <c r="AI20" s="68" t="s">
        <v>673</v>
      </c>
      <c r="AJ20" s="68" t="s">
        <v>778</v>
      </c>
      <c r="AK20" s="68"/>
      <c r="AL20" s="68"/>
      <c r="AM20" s="70">
        <v>41025.488981481481</v>
      </c>
      <c r="AN20" s="68" t="s">
        <v>208</v>
      </c>
      <c r="AO20" s="71" t="s">
        <v>1037</v>
      </c>
      <c r="AP20" s="68" t="s">
        <v>66</v>
      </c>
    </row>
    <row r="21" spans="1:42" x14ac:dyDescent="0.25">
      <c r="A21" s="66" t="s">
        <v>306</v>
      </c>
      <c r="B21" s="84"/>
      <c r="C21" s="84"/>
      <c r="D21" s="85"/>
      <c r="E21" s="104"/>
      <c r="F21" s="76" t="s">
        <v>912</v>
      </c>
      <c r="G21" s="105"/>
      <c r="H21" s="77"/>
      <c r="I21" s="88"/>
      <c r="J21" s="106"/>
      <c r="K21" s="77" t="s">
        <v>1166</v>
      </c>
      <c r="L21" s="107"/>
      <c r="M21" s="101">
        <v>8703.958984375</v>
      </c>
      <c r="N21" s="101">
        <v>7890.5673828125</v>
      </c>
      <c r="O21" s="102"/>
      <c r="P21" s="103"/>
      <c r="Q21" s="103"/>
      <c r="R21" s="75"/>
      <c r="S21" s="75"/>
      <c r="T21" s="75"/>
      <c r="U21" s="75"/>
      <c r="V21" s="52"/>
      <c r="W21" s="52"/>
      <c r="X21" s="52"/>
      <c r="Y21" s="52"/>
      <c r="Z21" s="51"/>
      <c r="AA21" s="89">
        <v>21</v>
      </c>
      <c r="AB21" s="89"/>
      <c r="AC21" s="90"/>
      <c r="AD21" s="68">
        <v>755</v>
      </c>
      <c r="AE21" s="68">
        <v>1192</v>
      </c>
      <c r="AF21" s="68">
        <v>10515</v>
      </c>
      <c r="AG21" s="68">
        <v>7650</v>
      </c>
      <c r="AH21" s="68"/>
      <c r="AI21" s="68" t="s">
        <v>674</v>
      </c>
      <c r="AJ21" s="68" t="s">
        <v>779</v>
      </c>
      <c r="AK21" s="68"/>
      <c r="AL21" s="68"/>
      <c r="AM21" s="70">
        <v>40337.579895833333</v>
      </c>
      <c r="AN21" s="68" t="s">
        <v>208</v>
      </c>
      <c r="AO21" s="71" t="s">
        <v>1038</v>
      </c>
      <c r="AP21" s="68" t="s">
        <v>65</v>
      </c>
    </row>
    <row r="22" spans="1:42" x14ac:dyDescent="0.25">
      <c r="A22" s="66" t="s">
        <v>223</v>
      </c>
      <c r="B22" s="84"/>
      <c r="C22" s="84"/>
      <c r="D22" s="85"/>
      <c r="E22" s="104"/>
      <c r="F22" s="76" t="s">
        <v>913</v>
      </c>
      <c r="G22" s="105"/>
      <c r="H22" s="77"/>
      <c r="I22" s="88"/>
      <c r="J22" s="106"/>
      <c r="K22" s="77" t="s">
        <v>1167</v>
      </c>
      <c r="L22" s="107"/>
      <c r="M22" s="101">
        <v>4734.0107421875</v>
      </c>
      <c r="N22" s="101">
        <v>1576.8826904296875</v>
      </c>
      <c r="O22" s="102"/>
      <c r="P22" s="103"/>
      <c r="Q22" s="103"/>
      <c r="R22" s="75"/>
      <c r="S22" s="75"/>
      <c r="T22" s="75"/>
      <c r="U22" s="75"/>
      <c r="V22" s="52"/>
      <c r="W22" s="52"/>
      <c r="X22" s="52"/>
      <c r="Y22" s="52"/>
      <c r="Z22" s="51"/>
      <c r="AA22" s="89">
        <v>22</v>
      </c>
      <c r="AB22" s="89"/>
      <c r="AC22" s="90"/>
      <c r="AD22" s="68">
        <v>79</v>
      </c>
      <c r="AE22" s="68">
        <v>16</v>
      </c>
      <c r="AF22" s="68">
        <v>317</v>
      </c>
      <c r="AG22" s="68">
        <v>667</v>
      </c>
      <c r="AH22" s="68"/>
      <c r="AI22" s="68"/>
      <c r="AJ22" s="68"/>
      <c r="AK22" s="68"/>
      <c r="AL22" s="68"/>
      <c r="AM22" s="70">
        <v>42915.183055555557</v>
      </c>
      <c r="AN22" s="68" t="s">
        <v>208</v>
      </c>
      <c r="AO22" s="71" t="s">
        <v>1039</v>
      </c>
      <c r="AP22" s="68" t="s">
        <v>66</v>
      </c>
    </row>
    <row r="23" spans="1:42" x14ac:dyDescent="0.25">
      <c r="A23" s="66" t="s">
        <v>307</v>
      </c>
      <c r="B23" s="84"/>
      <c r="C23" s="84"/>
      <c r="D23" s="85"/>
      <c r="E23" s="104"/>
      <c r="F23" s="76" t="s">
        <v>914</v>
      </c>
      <c r="G23" s="105"/>
      <c r="H23" s="77"/>
      <c r="I23" s="88"/>
      <c r="J23" s="106"/>
      <c r="K23" s="77" t="s">
        <v>1168</v>
      </c>
      <c r="L23" s="107"/>
      <c r="M23" s="101">
        <v>2538.031982421875</v>
      </c>
      <c r="N23" s="101">
        <v>373.56039428710938</v>
      </c>
      <c r="O23" s="102"/>
      <c r="P23" s="103"/>
      <c r="Q23" s="103"/>
      <c r="R23" s="75"/>
      <c r="S23" s="75"/>
      <c r="T23" s="75"/>
      <c r="U23" s="75"/>
      <c r="V23" s="52"/>
      <c r="W23" s="52"/>
      <c r="X23" s="52"/>
      <c r="Y23" s="52"/>
      <c r="Z23" s="51"/>
      <c r="AA23" s="89">
        <v>23</v>
      </c>
      <c r="AB23" s="89"/>
      <c r="AC23" s="90"/>
      <c r="AD23" s="68">
        <v>4938</v>
      </c>
      <c r="AE23" s="68">
        <v>2555</v>
      </c>
      <c r="AF23" s="68">
        <v>5620</v>
      </c>
      <c r="AG23" s="68">
        <v>4069</v>
      </c>
      <c r="AH23" s="68"/>
      <c r="AI23" s="68" t="s">
        <v>675</v>
      </c>
      <c r="AJ23" s="68" t="s">
        <v>780</v>
      </c>
      <c r="AK23" s="68"/>
      <c r="AL23" s="68"/>
      <c r="AM23" s="70">
        <v>41563.855787037035</v>
      </c>
      <c r="AN23" s="68" t="s">
        <v>208</v>
      </c>
      <c r="AO23" s="71" t="s">
        <v>1040</v>
      </c>
      <c r="AP23" s="68" t="s">
        <v>65</v>
      </c>
    </row>
    <row r="24" spans="1:42" x14ac:dyDescent="0.25">
      <c r="A24" s="66" t="s">
        <v>224</v>
      </c>
      <c r="B24" s="84"/>
      <c r="C24" s="84"/>
      <c r="D24" s="85"/>
      <c r="E24" s="104"/>
      <c r="F24" s="76" t="s">
        <v>915</v>
      </c>
      <c r="G24" s="105"/>
      <c r="H24" s="77"/>
      <c r="I24" s="88"/>
      <c r="J24" s="106"/>
      <c r="K24" s="77" t="s">
        <v>1169</v>
      </c>
      <c r="L24" s="107"/>
      <c r="M24" s="101">
        <v>7303.8505859375</v>
      </c>
      <c r="N24" s="101">
        <v>5563.26171875</v>
      </c>
      <c r="O24" s="102"/>
      <c r="P24" s="103"/>
      <c r="Q24" s="103"/>
      <c r="R24" s="75"/>
      <c r="S24" s="75"/>
      <c r="T24" s="75"/>
      <c r="U24" s="75"/>
      <c r="V24" s="52"/>
      <c r="W24" s="52"/>
      <c r="X24" s="52"/>
      <c r="Y24" s="52"/>
      <c r="Z24" s="51"/>
      <c r="AA24" s="89">
        <v>24</v>
      </c>
      <c r="AB24" s="89"/>
      <c r="AC24" s="90"/>
      <c r="AD24" s="68">
        <v>1126</v>
      </c>
      <c r="AE24" s="68">
        <v>327</v>
      </c>
      <c r="AF24" s="68">
        <v>8631</v>
      </c>
      <c r="AG24" s="68">
        <v>3761</v>
      </c>
      <c r="AH24" s="68">
        <v>19800</v>
      </c>
      <c r="AI24" s="68" t="s">
        <v>676</v>
      </c>
      <c r="AJ24" s="68" t="s">
        <v>781</v>
      </c>
      <c r="AK24" s="68"/>
      <c r="AL24" s="68" t="s">
        <v>889</v>
      </c>
      <c r="AM24" s="70">
        <v>40060.577164351853</v>
      </c>
      <c r="AN24" s="68" t="s">
        <v>208</v>
      </c>
      <c r="AO24" s="71" t="s">
        <v>1041</v>
      </c>
      <c r="AP24" s="68" t="s">
        <v>66</v>
      </c>
    </row>
    <row r="25" spans="1:42" x14ac:dyDescent="0.25">
      <c r="A25" s="66" t="s">
        <v>308</v>
      </c>
      <c r="B25" s="84"/>
      <c r="C25" s="84"/>
      <c r="D25" s="85"/>
      <c r="E25" s="104"/>
      <c r="F25" s="76" t="s">
        <v>916</v>
      </c>
      <c r="G25" s="105"/>
      <c r="H25" s="77"/>
      <c r="I25" s="88"/>
      <c r="J25" s="106"/>
      <c r="K25" s="77" t="s">
        <v>1170</v>
      </c>
      <c r="L25" s="107"/>
      <c r="M25" s="101">
        <v>3678.78662109375</v>
      </c>
      <c r="N25" s="101">
        <v>5604.55419921875</v>
      </c>
      <c r="O25" s="102"/>
      <c r="P25" s="103"/>
      <c r="Q25" s="103"/>
      <c r="R25" s="75"/>
      <c r="S25" s="75"/>
      <c r="T25" s="75"/>
      <c r="U25" s="75"/>
      <c r="V25" s="52"/>
      <c r="W25" s="52"/>
      <c r="X25" s="52"/>
      <c r="Y25" s="52"/>
      <c r="Z25" s="51"/>
      <c r="AA25" s="89">
        <v>25</v>
      </c>
      <c r="AB25" s="89"/>
      <c r="AC25" s="90"/>
      <c r="AD25" s="68">
        <v>57</v>
      </c>
      <c r="AE25" s="68">
        <v>25928</v>
      </c>
      <c r="AF25" s="68">
        <v>3521</v>
      </c>
      <c r="AG25" s="68">
        <v>628</v>
      </c>
      <c r="AH25" s="68">
        <v>19800</v>
      </c>
      <c r="AI25" s="68" t="s">
        <v>677</v>
      </c>
      <c r="AJ25" s="68"/>
      <c r="AK25" s="71" t="s">
        <v>844</v>
      </c>
      <c r="AL25" s="68" t="s">
        <v>205</v>
      </c>
      <c r="AM25" s="70">
        <v>42207.298449074071</v>
      </c>
      <c r="AN25" s="68" t="s">
        <v>208</v>
      </c>
      <c r="AO25" s="71" t="s">
        <v>1042</v>
      </c>
      <c r="AP25" s="68" t="s">
        <v>65</v>
      </c>
    </row>
    <row r="26" spans="1:42" x14ac:dyDescent="0.25">
      <c r="A26" s="66" t="s">
        <v>225</v>
      </c>
      <c r="B26" s="84"/>
      <c r="C26" s="84"/>
      <c r="D26" s="85"/>
      <c r="E26" s="104"/>
      <c r="F26" s="76" t="s">
        <v>917</v>
      </c>
      <c r="G26" s="105"/>
      <c r="H26" s="77"/>
      <c r="I26" s="88"/>
      <c r="J26" s="106"/>
      <c r="K26" s="77" t="s">
        <v>1171</v>
      </c>
      <c r="L26" s="107"/>
      <c r="M26" s="101">
        <v>4657.6572265625</v>
      </c>
      <c r="N26" s="101">
        <v>5112.62744140625</v>
      </c>
      <c r="O26" s="102"/>
      <c r="P26" s="103"/>
      <c r="Q26" s="103"/>
      <c r="R26" s="75"/>
      <c r="S26" s="75"/>
      <c r="T26" s="75"/>
      <c r="U26" s="75"/>
      <c r="V26" s="52"/>
      <c r="W26" s="52"/>
      <c r="X26" s="52"/>
      <c r="Y26" s="52"/>
      <c r="Z26" s="51"/>
      <c r="AA26" s="89">
        <v>26</v>
      </c>
      <c r="AB26" s="89"/>
      <c r="AC26" s="90"/>
      <c r="AD26" s="68">
        <v>379</v>
      </c>
      <c r="AE26" s="68">
        <v>471</v>
      </c>
      <c r="AF26" s="68">
        <v>3871</v>
      </c>
      <c r="AG26" s="68">
        <v>473</v>
      </c>
      <c r="AH26" s="68">
        <v>19800</v>
      </c>
      <c r="AI26" s="68" t="s">
        <v>678</v>
      </c>
      <c r="AJ26" s="68"/>
      <c r="AK26" s="68"/>
      <c r="AL26" s="68" t="s">
        <v>206</v>
      </c>
      <c r="AM26" s="70">
        <v>40629.42019675926</v>
      </c>
      <c r="AN26" s="68" t="s">
        <v>208</v>
      </c>
      <c r="AO26" s="71" t="s">
        <v>1043</v>
      </c>
      <c r="AP26" s="68" t="s">
        <v>66</v>
      </c>
    </row>
    <row r="27" spans="1:42" x14ac:dyDescent="0.25">
      <c r="A27" s="66" t="s">
        <v>309</v>
      </c>
      <c r="B27" s="84"/>
      <c r="C27" s="84"/>
      <c r="D27" s="85"/>
      <c r="E27" s="104"/>
      <c r="F27" s="76" t="s">
        <v>918</v>
      </c>
      <c r="G27" s="105"/>
      <c r="H27" s="77"/>
      <c r="I27" s="88"/>
      <c r="J27" s="106"/>
      <c r="K27" s="77" t="s">
        <v>1172</v>
      </c>
      <c r="L27" s="107"/>
      <c r="M27" s="101">
        <v>1289.2083740234375</v>
      </c>
      <c r="N27" s="101">
        <v>5153.6669921875</v>
      </c>
      <c r="O27" s="102"/>
      <c r="P27" s="103"/>
      <c r="Q27" s="103"/>
      <c r="R27" s="75"/>
      <c r="S27" s="75"/>
      <c r="T27" s="75"/>
      <c r="U27" s="75"/>
      <c r="V27" s="52"/>
      <c r="W27" s="52"/>
      <c r="X27" s="52"/>
      <c r="Y27" s="52"/>
      <c r="Z27" s="51"/>
      <c r="AA27" s="89">
        <v>27</v>
      </c>
      <c r="AB27" s="89"/>
      <c r="AC27" s="90"/>
      <c r="AD27" s="68">
        <v>152</v>
      </c>
      <c r="AE27" s="68">
        <v>182832</v>
      </c>
      <c r="AF27" s="68">
        <v>6130</v>
      </c>
      <c r="AG27" s="68">
        <v>3038</v>
      </c>
      <c r="AH27" s="68">
        <v>19800</v>
      </c>
      <c r="AI27" s="68" t="s">
        <v>679</v>
      </c>
      <c r="AJ27" s="68" t="s">
        <v>782</v>
      </c>
      <c r="AK27" s="71" t="s">
        <v>845</v>
      </c>
      <c r="AL27" s="68" t="s">
        <v>205</v>
      </c>
      <c r="AM27" s="70">
        <v>40290.285543981481</v>
      </c>
      <c r="AN27" s="68" t="s">
        <v>208</v>
      </c>
      <c r="AO27" s="71" t="s">
        <v>1044</v>
      </c>
      <c r="AP27" s="68" t="s">
        <v>65</v>
      </c>
    </row>
    <row r="28" spans="1:42" x14ac:dyDescent="0.25">
      <c r="A28" s="66" t="s">
        <v>310</v>
      </c>
      <c r="B28" s="84"/>
      <c r="C28" s="84"/>
      <c r="D28" s="85"/>
      <c r="E28" s="104"/>
      <c r="F28" s="76" t="s">
        <v>919</v>
      </c>
      <c r="G28" s="105"/>
      <c r="H28" s="77"/>
      <c r="I28" s="88"/>
      <c r="J28" s="106"/>
      <c r="K28" s="77" t="s">
        <v>1173</v>
      </c>
      <c r="L28" s="107"/>
      <c r="M28" s="101">
        <v>5372.24365234375</v>
      </c>
      <c r="N28" s="101">
        <v>9323.3916015625</v>
      </c>
      <c r="O28" s="102"/>
      <c r="P28" s="103"/>
      <c r="Q28" s="103"/>
      <c r="R28" s="75"/>
      <c r="S28" s="75"/>
      <c r="T28" s="75"/>
      <c r="U28" s="75"/>
      <c r="V28" s="52"/>
      <c r="W28" s="52"/>
      <c r="X28" s="52"/>
      <c r="Y28" s="52"/>
      <c r="Z28" s="51"/>
      <c r="AA28" s="89">
        <v>28</v>
      </c>
      <c r="AB28" s="89"/>
      <c r="AC28" s="90"/>
      <c r="AD28" s="68">
        <v>277</v>
      </c>
      <c r="AE28" s="68">
        <v>841</v>
      </c>
      <c r="AF28" s="68">
        <v>1003</v>
      </c>
      <c r="AG28" s="68">
        <v>1678</v>
      </c>
      <c r="AH28" s="68"/>
      <c r="AI28" s="68" t="s">
        <v>680</v>
      </c>
      <c r="AJ28" s="68"/>
      <c r="AK28" s="68"/>
      <c r="AL28" s="68"/>
      <c r="AM28" s="70">
        <v>41675.666180555556</v>
      </c>
      <c r="AN28" s="68" t="s">
        <v>208</v>
      </c>
      <c r="AO28" s="71" t="s">
        <v>1045</v>
      </c>
      <c r="AP28" s="68" t="s">
        <v>65</v>
      </c>
    </row>
    <row r="29" spans="1:42" x14ac:dyDescent="0.25">
      <c r="A29" s="66" t="s">
        <v>311</v>
      </c>
      <c r="B29" s="84"/>
      <c r="C29" s="84"/>
      <c r="D29" s="85"/>
      <c r="E29" s="104"/>
      <c r="F29" s="76" t="s">
        <v>920</v>
      </c>
      <c r="G29" s="105"/>
      <c r="H29" s="77"/>
      <c r="I29" s="88"/>
      <c r="J29" s="106"/>
      <c r="K29" s="77" t="s">
        <v>1174</v>
      </c>
      <c r="L29" s="107"/>
      <c r="M29" s="101">
        <v>2523.51953125</v>
      </c>
      <c r="N29" s="101">
        <v>1796.6365966796875</v>
      </c>
      <c r="O29" s="102"/>
      <c r="P29" s="103"/>
      <c r="Q29" s="103"/>
      <c r="R29" s="75"/>
      <c r="S29" s="75"/>
      <c r="T29" s="75"/>
      <c r="U29" s="75"/>
      <c r="V29" s="52"/>
      <c r="W29" s="52"/>
      <c r="X29" s="52"/>
      <c r="Y29" s="52"/>
      <c r="Z29" s="51"/>
      <c r="AA29" s="89">
        <v>29</v>
      </c>
      <c r="AB29" s="89"/>
      <c r="AC29" s="90"/>
      <c r="AD29" s="68">
        <v>25</v>
      </c>
      <c r="AE29" s="68">
        <v>2039128</v>
      </c>
      <c r="AF29" s="68">
        <v>17471</v>
      </c>
      <c r="AG29" s="68">
        <v>477</v>
      </c>
      <c r="AH29" s="68">
        <v>19800</v>
      </c>
      <c r="AI29" s="68" t="s">
        <v>681</v>
      </c>
      <c r="AJ29" s="68" t="s">
        <v>783</v>
      </c>
      <c r="AK29" s="71" t="s">
        <v>846</v>
      </c>
      <c r="AL29" s="68" t="s">
        <v>782</v>
      </c>
      <c r="AM29" s="70">
        <v>40295.790856481479</v>
      </c>
      <c r="AN29" s="68" t="s">
        <v>208</v>
      </c>
      <c r="AO29" s="71" t="s">
        <v>1046</v>
      </c>
      <c r="AP29" s="68" t="s">
        <v>65</v>
      </c>
    </row>
    <row r="30" spans="1:42" x14ac:dyDescent="0.25">
      <c r="A30" s="66" t="s">
        <v>312</v>
      </c>
      <c r="B30" s="84"/>
      <c r="C30" s="84"/>
      <c r="D30" s="85"/>
      <c r="E30" s="104"/>
      <c r="F30" s="76" t="s">
        <v>921</v>
      </c>
      <c r="G30" s="105"/>
      <c r="H30" s="77"/>
      <c r="I30" s="88"/>
      <c r="J30" s="106"/>
      <c r="K30" s="77" t="s">
        <v>1175</v>
      </c>
      <c r="L30" s="107"/>
      <c r="M30" s="101">
        <v>3231.092529296875</v>
      </c>
      <c r="N30" s="101">
        <v>6860.00341796875</v>
      </c>
      <c r="O30" s="102"/>
      <c r="P30" s="103"/>
      <c r="Q30" s="103"/>
      <c r="R30" s="75"/>
      <c r="S30" s="75"/>
      <c r="T30" s="75"/>
      <c r="U30" s="75"/>
      <c r="V30" s="52"/>
      <c r="W30" s="52"/>
      <c r="X30" s="52"/>
      <c r="Y30" s="52"/>
      <c r="Z30" s="51"/>
      <c r="AA30" s="89">
        <v>30</v>
      </c>
      <c r="AB30" s="89"/>
      <c r="AC30" s="90"/>
      <c r="AD30" s="68">
        <v>1770</v>
      </c>
      <c r="AE30" s="68">
        <v>31294129</v>
      </c>
      <c r="AF30" s="68">
        <v>15817</v>
      </c>
      <c r="AG30" s="68">
        <v>0</v>
      </c>
      <c r="AH30" s="68">
        <v>19800</v>
      </c>
      <c r="AI30" s="68" t="s">
        <v>682</v>
      </c>
      <c r="AJ30" s="68" t="s">
        <v>203</v>
      </c>
      <c r="AK30" s="71" t="s">
        <v>847</v>
      </c>
      <c r="AL30" s="68" t="s">
        <v>205</v>
      </c>
      <c r="AM30" s="70">
        <v>39823.72148148148</v>
      </c>
      <c r="AN30" s="68" t="s">
        <v>208</v>
      </c>
      <c r="AO30" s="71" t="s">
        <v>1047</v>
      </c>
      <c r="AP30" s="68" t="s">
        <v>65</v>
      </c>
    </row>
    <row r="31" spans="1:42" x14ac:dyDescent="0.25">
      <c r="A31" s="66" t="s">
        <v>226</v>
      </c>
      <c r="B31" s="84"/>
      <c r="C31" s="84"/>
      <c r="D31" s="85"/>
      <c r="E31" s="104"/>
      <c r="F31" s="76" t="s">
        <v>922</v>
      </c>
      <c r="G31" s="105"/>
      <c r="H31" s="77"/>
      <c r="I31" s="88"/>
      <c r="J31" s="106"/>
      <c r="K31" s="77" t="s">
        <v>1176</v>
      </c>
      <c r="L31" s="107"/>
      <c r="M31" s="101">
        <v>7699.830078125</v>
      </c>
      <c r="N31" s="101">
        <v>9168.6201171875</v>
      </c>
      <c r="O31" s="102"/>
      <c r="P31" s="103"/>
      <c r="Q31" s="103"/>
      <c r="R31" s="75"/>
      <c r="S31" s="75"/>
      <c r="T31" s="75"/>
      <c r="U31" s="75"/>
      <c r="V31" s="52"/>
      <c r="W31" s="52"/>
      <c r="X31" s="52"/>
      <c r="Y31" s="52"/>
      <c r="Z31" s="51"/>
      <c r="AA31" s="89">
        <v>31</v>
      </c>
      <c r="AB31" s="89"/>
      <c r="AC31" s="90"/>
      <c r="AD31" s="68">
        <v>482</v>
      </c>
      <c r="AE31" s="68">
        <v>334</v>
      </c>
      <c r="AF31" s="68">
        <v>8163</v>
      </c>
      <c r="AG31" s="68">
        <v>973</v>
      </c>
      <c r="AH31" s="68">
        <v>19800</v>
      </c>
      <c r="AI31" s="68" t="s">
        <v>683</v>
      </c>
      <c r="AJ31" s="68" t="s">
        <v>784</v>
      </c>
      <c r="AK31" s="68"/>
      <c r="AL31" s="68" t="s">
        <v>205</v>
      </c>
      <c r="AM31" s="70">
        <v>40567.389618055553</v>
      </c>
      <c r="AN31" s="68" t="s">
        <v>208</v>
      </c>
      <c r="AO31" s="71" t="s">
        <v>1048</v>
      </c>
      <c r="AP31" s="68" t="s">
        <v>66</v>
      </c>
    </row>
    <row r="32" spans="1:42" x14ac:dyDescent="0.25">
      <c r="A32" s="66" t="s">
        <v>227</v>
      </c>
      <c r="B32" s="84"/>
      <c r="C32" s="84"/>
      <c r="D32" s="85"/>
      <c r="E32" s="104"/>
      <c r="F32" s="76" t="s">
        <v>923</v>
      </c>
      <c r="G32" s="105"/>
      <c r="H32" s="77"/>
      <c r="I32" s="88"/>
      <c r="J32" s="106"/>
      <c r="K32" s="77" t="s">
        <v>1177</v>
      </c>
      <c r="L32" s="107"/>
      <c r="M32" s="101">
        <v>9245.0126953125</v>
      </c>
      <c r="N32" s="101">
        <v>6048.6064453125</v>
      </c>
      <c r="O32" s="102"/>
      <c r="P32" s="103"/>
      <c r="Q32" s="103"/>
      <c r="R32" s="75"/>
      <c r="S32" s="75"/>
      <c r="T32" s="75"/>
      <c r="U32" s="75"/>
      <c r="V32" s="52"/>
      <c r="W32" s="52"/>
      <c r="X32" s="52"/>
      <c r="Y32" s="52"/>
      <c r="Z32" s="51"/>
      <c r="AA32" s="89">
        <v>32</v>
      </c>
      <c r="AB32" s="89"/>
      <c r="AC32" s="90"/>
      <c r="AD32" s="68">
        <v>206</v>
      </c>
      <c r="AE32" s="68">
        <v>2061</v>
      </c>
      <c r="AF32" s="68">
        <v>18428</v>
      </c>
      <c r="AG32" s="68">
        <v>211</v>
      </c>
      <c r="AH32" s="68">
        <v>-25200</v>
      </c>
      <c r="AI32" s="68" t="s">
        <v>684</v>
      </c>
      <c r="AJ32" s="68" t="s">
        <v>203</v>
      </c>
      <c r="AK32" s="68"/>
      <c r="AL32" s="68" t="s">
        <v>204</v>
      </c>
      <c r="AM32" s="70">
        <v>42008.262499999997</v>
      </c>
      <c r="AN32" s="68" t="s">
        <v>208</v>
      </c>
      <c r="AO32" s="71" t="s">
        <v>1049</v>
      </c>
      <c r="AP32" s="68" t="s">
        <v>66</v>
      </c>
    </row>
    <row r="33" spans="1:42" x14ac:dyDescent="0.25">
      <c r="A33" s="66" t="s">
        <v>249</v>
      </c>
      <c r="B33" s="84"/>
      <c r="C33" s="84"/>
      <c r="D33" s="85"/>
      <c r="E33" s="104"/>
      <c r="F33" s="76" t="s">
        <v>924</v>
      </c>
      <c r="G33" s="105"/>
      <c r="H33" s="77"/>
      <c r="I33" s="88"/>
      <c r="J33" s="106"/>
      <c r="K33" s="77" t="s">
        <v>1178</v>
      </c>
      <c r="L33" s="107"/>
      <c r="M33" s="101">
        <v>5883.2275390625</v>
      </c>
      <c r="N33" s="101">
        <v>9766.66796875</v>
      </c>
      <c r="O33" s="102"/>
      <c r="P33" s="103"/>
      <c r="Q33" s="103"/>
      <c r="R33" s="75"/>
      <c r="S33" s="75"/>
      <c r="T33" s="75"/>
      <c r="U33" s="75"/>
      <c r="V33" s="52"/>
      <c r="W33" s="52"/>
      <c r="X33" s="52"/>
      <c r="Y33" s="52"/>
      <c r="Z33" s="51"/>
      <c r="AA33" s="89">
        <v>33</v>
      </c>
      <c r="AB33" s="89"/>
      <c r="AC33" s="90"/>
      <c r="AD33" s="68">
        <v>25</v>
      </c>
      <c r="AE33" s="68">
        <v>214</v>
      </c>
      <c r="AF33" s="68">
        <v>47371</v>
      </c>
      <c r="AG33" s="68">
        <v>45669</v>
      </c>
      <c r="AH33" s="68"/>
      <c r="AI33" s="68" t="s">
        <v>685</v>
      </c>
      <c r="AJ33" s="68"/>
      <c r="AK33" s="68"/>
      <c r="AL33" s="68"/>
      <c r="AM33" s="70">
        <v>42045.076099537036</v>
      </c>
      <c r="AN33" s="68" t="s">
        <v>208</v>
      </c>
      <c r="AO33" s="71" t="s">
        <v>1050</v>
      </c>
      <c r="AP33" s="68" t="s">
        <v>66</v>
      </c>
    </row>
    <row r="34" spans="1:42" x14ac:dyDescent="0.25">
      <c r="A34" s="66" t="s">
        <v>228</v>
      </c>
      <c r="B34" s="84"/>
      <c r="C34" s="84"/>
      <c r="D34" s="85"/>
      <c r="E34" s="104"/>
      <c r="F34" s="76" t="s">
        <v>925</v>
      </c>
      <c r="G34" s="105"/>
      <c r="H34" s="77"/>
      <c r="I34" s="88"/>
      <c r="J34" s="106"/>
      <c r="K34" s="77" t="s">
        <v>1179</v>
      </c>
      <c r="L34" s="107"/>
      <c r="M34" s="101">
        <v>1054.878662109375</v>
      </c>
      <c r="N34" s="101">
        <v>7880.40771484375</v>
      </c>
      <c r="O34" s="102"/>
      <c r="P34" s="103"/>
      <c r="Q34" s="103"/>
      <c r="R34" s="75"/>
      <c r="S34" s="75"/>
      <c r="T34" s="75"/>
      <c r="U34" s="75"/>
      <c r="V34" s="52"/>
      <c r="W34" s="52"/>
      <c r="X34" s="52"/>
      <c r="Y34" s="52"/>
      <c r="Z34" s="51"/>
      <c r="AA34" s="89">
        <v>34</v>
      </c>
      <c r="AB34" s="89"/>
      <c r="AC34" s="90"/>
      <c r="AD34" s="68">
        <v>8</v>
      </c>
      <c r="AE34" s="68">
        <v>8</v>
      </c>
      <c r="AF34" s="68">
        <v>32</v>
      </c>
      <c r="AG34" s="68">
        <v>4</v>
      </c>
      <c r="AH34" s="68"/>
      <c r="AI34" s="68" t="s">
        <v>686</v>
      </c>
      <c r="AJ34" s="68" t="s">
        <v>785</v>
      </c>
      <c r="AK34" s="68"/>
      <c r="AL34" s="68"/>
      <c r="AM34" s="70">
        <v>42251.685520833336</v>
      </c>
      <c r="AN34" s="68" t="s">
        <v>208</v>
      </c>
      <c r="AO34" s="71" t="s">
        <v>1051</v>
      </c>
      <c r="AP34" s="68" t="s">
        <v>66</v>
      </c>
    </row>
    <row r="35" spans="1:42" x14ac:dyDescent="0.25">
      <c r="A35" s="66" t="s">
        <v>229</v>
      </c>
      <c r="B35" s="84"/>
      <c r="C35" s="84"/>
      <c r="D35" s="85"/>
      <c r="E35" s="104"/>
      <c r="F35" s="76" t="s">
        <v>926</v>
      </c>
      <c r="G35" s="105"/>
      <c r="H35" s="77"/>
      <c r="I35" s="88"/>
      <c r="J35" s="106"/>
      <c r="K35" s="77" t="s">
        <v>1180</v>
      </c>
      <c r="L35" s="107"/>
      <c r="M35" s="101">
        <v>4893.623046875</v>
      </c>
      <c r="N35" s="101">
        <v>5759.38232421875</v>
      </c>
      <c r="O35" s="102"/>
      <c r="P35" s="103"/>
      <c r="Q35" s="103"/>
      <c r="R35" s="75"/>
      <c r="S35" s="75"/>
      <c r="T35" s="75"/>
      <c r="U35" s="75"/>
      <c r="V35" s="52"/>
      <c r="W35" s="52"/>
      <c r="X35" s="52"/>
      <c r="Y35" s="52"/>
      <c r="Z35" s="51"/>
      <c r="AA35" s="89">
        <v>35</v>
      </c>
      <c r="AB35" s="89"/>
      <c r="AC35" s="90"/>
      <c r="AD35" s="68">
        <v>646</v>
      </c>
      <c r="AE35" s="68">
        <v>9215</v>
      </c>
      <c r="AF35" s="68">
        <v>7420</v>
      </c>
      <c r="AG35" s="68">
        <v>788</v>
      </c>
      <c r="AH35" s="68">
        <v>-36000</v>
      </c>
      <c r="AI35" s="68" t="s">
        <v>687</v>
      </c>
      <c r="AJ35" s="68" t="s">
        <v>772</v>
      </c>
      <c r="AK35" s="68"/>
      <c r="AL35" s="68" t="s">
        <v>207</v>
      </c>
      <c r="AM35" s="70">
        <v>40091.539351851854</v>
      </c>
      <c r="AN35" s="68" t="s">
        <v>208</v>
      </c>
      <c r="AO35" s="71" t="s">
        <v>1052</v>
      </c>
      <c r="AP35" s="68" t="s">
        <v>66</v>
      </c>
    </row>
    <row r="36" spans="1:42" x14ac:dyDescent="0.25">
      <c r="A36" s="66" t="s">
        <v>313</v>
      </c>
      <c r="B36" s="84"/>
      <c r="C36" s="84"/>
      <c r="D36" s="85"/>
      <c r="E36" s="104"/>
      <c r="F36" s="76" t="s">
        <v>913</v>
      </c>
      <c r="G36" s="105"/>
      <c r="H36" s="77"/>
      <c r="I36" s="88"/>
      <c r="J36" s="106"/>
      <c r="K36" s="77" t="s">
        <v>1181</v>
      </c>
      <c r="L36" s="107"/>
      <c r="M36" s="101">
        <v>4554.55859375</v>
      </c>
      <c r="N36" s="101">
        <v>7439.12158203125</v>
      </c>
      <c r="O36" s="102"/>
      <c r="P36" s="103"/>
      <c r="Q36" s="103"/>
      <c r="R36" s="75"/>
      <c r="S36" s="75"/>
      <c r="T36" s="75"/>
      <c r="U36" s="75"/>
      <c r="V36" s="52"/>
      <c r="W36" s="52"/>
      <c r="X36" s="52"/>
      <c r="Y36" s="52"/>
      <c r="Z36" s="51"/>
      <c r="AA36" s="89">
        <v>36</v>
      </c>
      <c r="AB36" s="89"/>
      <c r="AC36" s="90"/>
      <c r="AD36" s="68">
        <v>0</v>
      </c>
      <c r="AE36" s="68">
        <v>56</v>
      </c>
      <c r="AF36" s="68">
        <v>0</v>
      </c>
      <c r="AG36" s="68">
        <v>0</v>
      </c>
      <c r="AH36" s="68"/>
      <c r="AI36" s="68"/>
      <c r="AJ36" s="68"/>
      <c r="AK36" s="68"/>
      <c r="AL36" s="68"/>
      <c r="AM36" s="70">
        <v>42236.443067129629</v>
      </c>
      <c r="AN36" s="68" t="s">
        <v>208</v>
      </c>
      <c r="AO36" s="71" t="s">
        <v>1053</v>
      </c>
      <c r="AP36" s="68" t="s">
        <v>65</v>
      </c>
    </row>
    <row r="37" spans="1:42" x14ac:dyDescent="0.25">
      <c r="A37" s="66" t="s">
        <v>314</v>
      </c>
      <c r="B37" s="84"/>
      <c r="C37" s="84"/>
      <c r="D37" s="85"/>
      <c r="E37" s="104"/>
      <c r="F37" s="76" t="s">
        <v>927</v>
      </c>
      <c r="G37" s="105"/>
      <c r="H37" s="77"/>
      <c r="I37" s="88"/>
      <c r="J37" s="106"/>
      <c r="K37" s="77" t="s">
        <v>1182</v>
      </c>
      <c r="L37" s="107"/>
      <c r="M37" s="101">
        <v>7724.111328125</v>
      </c>
      <c r="N37" s="101">
        <v>1004.5546264648438</v>
      </c>
      <c r="O37" s="102"/>
      <c r="P37" s="103"/>
      <c r="Q37" s="103"/>
      <c r="R37" s="75"/>
      <c r="S37" s="75"/>
      <c r="T37" s="75"/>
      <c r="U37" s="75"/>
      <c r="V37" s="52"/>
      <c r="W37" s="52"/>
      <c r="X37" s="52"/>
      <c r="Y37" s="52"/>
      <c r="Z37" s="51"/>
      <c r="AA37" s="89">
        <v>37</v>
      </c>
      <c r="AB37" s="89"/>
      <c r="AC37" s="90"/>
      <c r="AD37" s="68">
        <v>191</v>
      </c>
      <c r="AE37" s="68">
        <v>64102</v>
      </c>
      <c r="AF37" s="68">
        <v>10955</v>
      </c>
      <c r="AG37" s="68">
        <v>4367</v>
      </c>
      <c r="AH37" s="68">
        <v>19800</v>
      </c>
      <c r="AI37" s="68" t="s">
        <v>688</v>
      </c>
      <c r="AJ37" s="68" t="s">
        <v>784</v>
      </c>
      <c r="AK37" s="71" t="s">
        <v>848</v>
      </c>
      <c r="AL37" s="68" t="s">
        <v>206</v>
      </c>
      <c r="AM37" s="70">
        <v>41121.235833333332</v>
      </c>
      <c r="AN37" s="68" t="s">
        <v>208</v>
      </c>
      <c r="AO37" s="71" t="s">
        <v>1054</v>
      </c>
      <c r="AP37" s="68" t="s">
        <v>65</v>
      </c>
    </row>
    <row r="38" spans="1:42" x14ac:dyDescent="0.25">
      <c r="A38" s="66" t="s">
        <v>315</v>
      </c>
      <c r="B38" s="84"/>
      <c r="C38" s="84"/>
      <c r="D38" s="85"/>
      <c r="E38" s="104"/>
      <c r="F38" s="76" t="s">
        <v>928</v>
      </c>
      <c r="G38" s="105"/>
      <c r="H38" s="77"/>
      <c r="I38" s="88"/>
      <c r="J38" s="106"/>
      <c r="K38" s="77" t="s">
        <v>1183</v>
      </c>
      <c r="L38" s="107"/>
      <c r="M38" s="101">
        <v>7515.36474609375</v>
      </c>
      <c r="N38" s="101">
        <v>8577.783203125</v>
      </c>
      <c r="O38" s="102"/>
      <c r="P38" s="103"/>
      <c r="Q38" s="103"/>
      <c r="R38" s="75"/>
      <c r="S38" s="75"/>
      <c r="T38" s="75"/>
      <c r="U38" s="75"/>
      <c r="V38" s="52"/>
      <c r="W38" s="52"/>
      <c r="X38" s="52"/>
      <c r="Y38" s="52"/>
      <c r="Z38" s="51"/>
      <c r="AA38" s="89">
        <v>38</v>
      </c>
      <c r="AB38" s="89"/>
      <c r="AC38" s="90"/>
      <c r="AD38" s="68">
        <v>8</v>
      </c>
      <c r="AE38" s="68">
        <v>48190</v>
      </c>
      <c r="AF38" s="68">
        <v>31836</v>
      </c>
      <c r="AG38" s="68">
        <v>264</v>
      </c>
      <c r="AH38" s="68">
        <v>19800</v>
      </c>
      <c r="AI38" s="68" t="s">
        <v>689</v>
      </c>
      <c r="AJ38" s="68" t="s">
        <v>779</v>
      </c>
      <c r="AK38" s="71" t="s">
        <v>849</v>
      </c>
      <c r="AL38" s="68" t="s">
        <v>782</v>
      </c>
      <c r="AM38" s="70">
        <v>39785.433506944442</v>
      </c>
      <c r="AN38" s="68" t="s">
        <v>208</v>
      </c>
      <c r="AO38" s="71" t="s">
        <v>1055</v>
      </c>
      <c r="AP38" s="68" t="s">
        <v>65</v>
      </c>
    </row>
    <row r="39" spans="1:42" x14ac:dyDescent="0.25">
      <c r="A39" s="66" t="s">
        <v>230</v>
      </c>
      <c r="B39" s="84"/>
      <c r="C39" s="84"/>
      <c r="D39" s="85"/>
      <c r="E39" s="104"/>
      <c r="F39" s="76" t="s">
        <v>929</v>
      </c>
      <c r="G39" s="105"/>
      <c r="H39" s="77"/>
      <c r="I39" s="88"/>
      <c r="J39" s="106"/>
      <c r="K39" s="77" t="s">
        <v>1184</v>
      </c>
      <c r="L39" s="107"/>
      <c r="M39" s="101">
        <v>994.3431396484375</v>
      </c>
      <c r="N39" s="101">
        <v>5759.75048828125</v>
      </c>
      <c r="O39" s="102"/>
      <c r="P39" s="103"/>
      <c r="Q39" s="103"/>
      <c r="R39" s="75"/>
      <c r="S39" s="75"/>
      <c r="T39" s="75"/>
      <c r="U39" s="75"/>
      <c r="V39" s="52"/>
      <c r="W39" s="52"/>
      <c r="X39" s="52"/>
      <c r="Y39" s="52"/>
      <c r="Z39" s="51"/>
      <c r="AA39" s="89">
        <v>39</v>
      </c>
      <c r="AB39" s="89"/>
      <c r="AC39" s="90"/>
      <c r="AD39" s="68">
        <v>929</v>
      </c>
      <c r="AE39" s="68">
        <v>1230</v>
      </c>
      <c r="AF39" s="68">
        <v>15434</v>
      </c>
      <c r="AG39" s="68">
        <v>63233</v>
      </c>
      <c r="AH39" s="68"/>
      <c r="AI39" s="68" t="s">
        <v>667</v>
      </c>
      <c r="AJ39" s="68"/>
      <c r="AK39" s="68"/>
      <c r="AL39" s="68"/>
      <c r="AM39" s="70">
        <v>41448.232361111113</v>
      </c>
      <c r="AN39" s="68" t="s">
        <v>208</v>
      </c>
      <c r="AO39" s="71" t="s">
        <v>1056</v>
      </c>
      <c r="AP39" s="68" t="s">
        <v>66</v>
      </c>
    </row>
    <row r="40" spans="1:42" x14ac:dyDescent="0.25">
      <c r="A40" s="66" t="s">
        <v>316</v>
      </c>
      <c r="B40" s="84"/>
      <c r="C40" s="84"/>
      <c r="D40" s="85"/>
      <c r="E40" s="104"/>
      <c r="F40" s="76" t="s">
        <v>930</v>
      </c>
      <c r="G40" s="105"/>
      <c r="H40" s="77"/>
      <c r="I40" s="88"/>
      <c r="J40" s="106"/>
      <c r="K40" s="77" t="s">
        <v>1185</v>
      </c>
      <c r="L40" s="107"/>
      <c r="M40" s="101">
        <v>3171.73095703125</v>
      </c>
      <c r="N40" s="101">
        <v>1166.890380859375</v>
      </c>
      <c r="O40" s="102"/>
      <c r="P40" s="103"/>
      <c r="Q40" s="103"/>
      <c r="R40" s="75"/>
      <c r="S40" s="75"/>
      <c r="T40" s="75"/>
      <c r="U40" s="75"/>
      <c r="V40" s="52"/>
      <c r="W40" s="52"/>
      <c r="X40" s="52"/>
      <c r="Y40" s="52"/>
      <c r="Z40" s="51"/>
      <c r="AA40" s="89">
        <v>40</v>
      </c>
      <c r="AB40" s="89"/>
      <c r="AC40" s="90"/>
      <c r="AD40" s="68">
        <v>207</v>
      </c>
      <c r="AE40" s="68">
        <v>405</v>
      </c>
      <c r="AF40" s="68">
        <v>2357</v>
      </c>
      <c r="AG40" s="68">
        <v>3357</v>
      </c>
      <c r="AH40" s="68"/>
      <c r="AI40" s="68" t="s">
        <v>690</v>
      </c>
      <c r="AJ40" s="68" t="s">
        <v>786</v>
      </c>
      <c r="AK40" s="71" t="s">
        <v>850</v>
      </c>
      <c r="AL40" s="68"/>
      <c r="AM40" s="70">
        <v>41561.230266203704</v>
      </c>
      <c r="AN40" s="68" t="s">
        <v>208</v>
      </c>
      <c r="AO40" s="71" t="s">
        <v>1057</v>
      </c>
      <c r="AP40" s="68" t="s">
        <v>65</v>
      </c>
    </row>
    <row r="41" spans="1:42" x14ac:dyDescent="0.25">
      <c r="A41" s="66" t="s">
        <v>231</v>
      </c>
      <c r="B41" s="84"/>
      <c r="C41" s="84"/>
      <c r="D41" s="85"/>
      <c r="E41" s="104"/>
      <c r="F41" s="76" t="s">
        <v>931</v>
      </c>
      <c r="G41" s="105"/>
      <c r="H41" s="77"/>
      <c r="I41" s="88"/>
      <c r="J41" s="106"/>
      <c r="K41" s="77" t="s">
        <v>1186</v>
      </c>
      <c r="L41" s="107"/>
      <c r="M41" s="101">
        <v>3701.378662109375</v>
      </c>
      <c r="N41" s="101">
        <v>877.8731689453125</v>
      </c>
      <c r="O41" s="102"/>
      <c r="P41" s="103"/>
      <c r="Q41" s="103"/>
      <c r="R41" s="75"/>
      <c r="S41" s="75"/>
      <c r="T41" s="75"/>
      <c r="U41" s="75"/>
      <c r="V41" s="52"/>
      <c r="W41" s="52"/>
      <c r="X41" s="52"/>
      <c r="Y41" s="52"/>
      <c r="Z41" s="51"/>
      <c r="AA41" s="89">
        <v>41</v>
      </c>
      <c r="AB41" s="89"/>
      <c r="AC41" s="90"/>
      <c r="AD41" s="68">
        <v>15</v>
      </c>
      <c r="AE41" s="68">
        <v>7</v>
      </c>
      <c r="AF41" s="68">
        <v>23</v>
      </c>
      <c r="AG41" s="68">
        <v>1</v>
      </c>
      <c r="AH41" s="68"/>
      <c r="AI41" s="68" t="s">
        <v>691</v>
      </c>
      <c r="AJ41" s="68" t="s">
        <v>787</v>
      </c>
      <c r="AK41" s="71" t="s">
        <v>844</v>
      </c>
      <c r="AL41" s="68"/>
      <c r="AM41" s="70">
        <v>42518.525856481479</v>
      </c>
      <c r="AN41" s="68" t="s">
        <v>208</v>
      </c>
      <c r="AO41" s="71" t="s">
        <v>1058</v>
      </c>
      <c r="AP41" s="68" t="s">
        <v>66</v>
      </c>
    </row>
    <row r="42" spans="1:42" x14ac:dyDescent="0.25">
      <c r="A42" s="66" t="s">
        <v>232</v>
      </c>
      <c r="B42" s="84"/>
      <c r="C42" s="84"/>
      <c r="D42" s="85"/>
      <c r="E42" s="104"/>
      <c r="F42" s="76" t="s">
        <v>932</v>
      </c>
      <c r="G42" s="105"/>
      <c r="H42" s="77"/>
      <c r="I42" s="88"/>
      <c r="J42" s="106"/>
      <c r="K42" s="77" t="s">
        <v>1187</v>
      </c>
      <c r="L42" s="107"/>
      <c r="M42" s="101">
        <v>7562.0068359375</v>
      </c>
      <c r="N42" s="101">
        <v>8159.7080078125</v>
      </c>
      <c r="O42" s="102"/>
      <c r="P42" s="103"/>
      <c r="Q42" s="103"/>
      <c r="R42" s="75"/>
      <c r="S42" s="75"/>
      <c r="T42" s="75"/>
      <c r="U42" s="75"/>
      <c r="V42" s="52"/>
      <c r="W42" s="52"/>
      <c r="X42" s="52"/>
      <c r="Y42" s="52"/>
      <c r="Z42" s="51"/>
      <c r="AA42" s="89">
        <v>42</v>
      </c>
      <c r="AB42" s="89"/>
      <c r="AC42" s="90"/>
      <c r="AD42" s="68">
        <v>9</v>
      </c>
      <c r="AE42" s="68">
        <v>31</v>
      </c>
      <c r="AF42" s="68">
        <v>2074</v>
      </c>
      <c r="AG42" s="68">
        <v>543</v>
      </c>
      <c r="AH42" s="68"/>
      <c r="AI42" s="68" t="s">
        <v>692</v>
      </c>
      <c r="AJ42" s="68" t="s">
        <v>203</v>
      </c>
      <c r="AK42" s="68"/>
      <c r="AL42" s="68"/>
      <c r="AM42" s="70">
        <v>41207.574942129628</v>
      </c>
      <c r="AN42" s="68" t="s">
        <v>208</v>
      </c>
      <c r="AO42" s="71" t="s">
        <v>1059</v>
      </c>
      <c r="AP42" s="68" t="s">
        <v>66</v>
      </c>
    </row>
    <row r="43" spans="1:42" x14ac:dyDescent="0.25">
      <c r="A43" s="66" t="s">
        <v>233</v>
      </c>
      <c r="B43" s="84"/>
      <c r="C43" s="84"/>
      <c r="D43" s="85"/>
      <c r="E43" s="104"/>
      <c r="F43" s="76" t="s">
        <v>933</v>
      </c>
      <c r="G43" s="105"/>
      <c r="H43" s="77"/>
      <c r="I43" s="88"/>
      <c r="J43" s="106"/>
      <c r="K43" s="77" t="s">
        <v>1188</v>
      </c>
      <c r="L43" s="107"/>
      <c r="M43" s="101">
        <v>3641.47412109375</v>
      </c>
      <c r="N43" s="101">
        <v>8323.0205078125</v>
      </c>
      <c r="O43" s="102"/>
      <c r="P43" s="103"/>
      <c r="Q43" s="103"/>
      <c r="R43" s="75"/>
      <c r="S43" s="75"/>
      <c r="T43" s="75"/>
      <c r="U43" s="75"/>
      <c r="V43" s="52"/>
      <c r="W43" s="52"/>
      <c r="X43" s="52"/>
      <c r="Y43" s="52"/>
      <c r="Z43" s="51"/>
      <c r="AA43" s="89">
        <v>43</v>
      </c>
      <c r="AB43" s="89"/>
      <c r="AC43" s="90"/>
      <c r="AD43" s="68">
        <v>1943</v>
      </c>
      <c r="AE43" s="68">
        <v>1606</v>
      </c>
      <c r="AF43" s="68">
        <v>114804</v>
      </c>
      <c r="AG43" s="68">
        <v>102862</v>
      </c>
      <c r="AH43" s="68"/>
      <c r="AI43" s="68" t="s">
        <v>693</v>
      </c>
      <c r="AJ43" s="68" t="s">
        <v>788</v>
      </c>
      <c r="AK43" s="71" t="s">
        <v>851</v>
      </c>
      <c r="AL43" s="68"/>
      <c r="AM43" s="70">
        <v>41878.282870370371</v>
      </c>
      <c r="AN43" s="68" t="s">
        <v>208</v>
      </c>
      <c r="AO43" s="71" t="s">
        <v>1060</v>
      </c>
      <c r="AP43" s="68" t="s">
        <v>66</v>
      </c>
    </row>
    <row r="44" spans="1:42" x14ac:dyDescent="0.25">
      <c r="A44" s="66" t="s">
        <v>297</v>
      </c>
      <c r="B44" s="84"/>
      <c r="C44" s="84"/>
      <c r="D44" s="85"/>
      <c r="E44" s="104"/>
      <c r="F44" s="76" t="s">
        <v>934</v>
      </c>
      <c r="G44" s="105"/>
      <c r="H44" s="77"/>
      <c r="I44" s="88"/>
      <c r="J44" s="106"/>
      <c r="K44" s="77" t="s">
        <v>1189</v>
      </c>
      <c r="L44" s="107"/>
      <c r="M44" s="101">
        <v>4372.17724609375</v>
      </c>
      <c r="N44" s="101">
        <v>5405.36962890625</v>
      </c>
      <c r="O44" s="102"/>
      <c r="P44" s="103"/>
      <c r="Q44" s="103"/>
      <c r="R44" s="75"/>
      <c r="S44" s="75"/>
      <c r="T44" s="75"/>
      <c r="U44" s="75"/>
      <c r="V44" s="52"/>
      <c r="W44" s="52"/>
      <c r="X44" s="52"/>
      <c r="Y44" s="52"/>
      <c r="Z44" s="51"/>
      <c r="AA44" s="89">
        <v>44</v>
      </c>
      <c r="AB44" s="89"/>
      <c r="AC44" s="90"/>
      <c r="AD44" s="68">
        <v>92</v>
      </c>
      <c r="AE44" s="68">
        <v>6062</v>
      </c>
      <c r="AF44" s="68">
        <v>20214</v>
      </c>
      <c r="AG44" s="68">
        <v>8376</v>
      </c>
      <c r="AH44" s="68"/>
      <c r="AI44" s="68" t="s">
        <v>694</v>
      </c>
      <c r="AJ44" s="68" t="s">
        <v>203</v>
      </c>
      <c r="AK44" s="68"/>
      <c r="AL44" s="68"/>
      <c r="AM44" s="70">
        <v>41823.367523148147</v>
      </c>
      <c r="AN44" s="68" t="s">
        <v>208</v>
      </c>
      <c r="AO44" s="71" t="s">
        <v>1061</v>
      </c>
      <c r="AP44" s="68" t="s">
        <v>66</v>
      </c>
    </row>
    <row r="45" spans="1:42" x14ac:dyDescent="0.25">
      <c r="A45" s="66" t="s">
        <v>234</v>
      </c>
      <c r="B45" s="84"/>
      <c r="C45" s="84"/>
      <c r="D45" s="85"/>
      <c r="E45" s="104"/>
      <c r="F45" s="76" t="s">
        <v>935</v>
      </c>
      <c r="G45" s="105"/>
      <c r="H45" s="77"/>
      <c r="I45" s="88"/>
      <c r="J45" s="106"/>
      <c r="K45" s="77" t="s">
        <v>1190</v>
      </c>
      <c r="L45" s="107"/>
      <c r="M45" s="101">
        <v>2768.67333984375</v>
      </c>
      <c r="N45" s="101">
        <v>7545.0615234375</v>
      </c>
      <c r="O45" s="102"/>
      <c r="P45" s="103"/>
      <c r="Q45" s="103"/>
      <c r="R45" s="75"/>
      <c r="S45" s="75"/>
      <c r="T45" s="75"/>
      <c r="U45" s="75"/>
      <c r="V45" s="52"/>
      <c r="W45" s="52"/>
      <c r="X45" s="52"/>
      <c r="Y45" s="52"/>
      <c r="Z45" s="51"/>
      <c r="AA45" s="89">
        <v>45</v>
      </c>
      <c r="AB45" s="89"/>
      <c r="AC45" s="90"/>
      <c r="AD45" s="68">
        <v>57</v>
      </c>
      <c r="AE45" s="68">
        <v>53</v>
      </c>
      <c r="AF45" s="68">
        <v>1300</v>
      </c>
      <c r="AG45" s="68">
        <v>787</v>
      </c>
      <c r="AH45" s="68"/>
      <c r="AI45" s="68" t="s">
        <v>695</v>
      </c>
      <c r="AJ45" s="68"/>
      <c r="AK45" s="68"/>
      <c r="AL45" s="68"/>
      <c r="AM45" s="70">
        <v>42752.197048611109</v>
      </c>
      <c r="AN45" s="68" t="s">
        <v>208</v>
      </c>
      <c r="AO45" s="71" t="s">
        <v>1062</v>
      </c>
      <c r="AP45" s="68" t="s">
        <v>66</v>
      </c>
    </row>
    <row r="46" spans="1:42" x14ac:dyDescent="0.25">
      <c r="A46" s="66" t="s">
        <v>235</v>
      </c>
      <c r="B46" s="84"/>
      <c r="C46" s="84"/>
      <c r="D46" s="85"/>
      <c r="E46" s="104"/>
      <c r="F46" s="76" t="s">
        <v>936</v>
      </c>
      <c r="G46" s="105"/>
      <c r="H46" s="77"/>
      <c r="I46" s="88"/>
      <c r="J46" s="106"/>
      <c r="K46" s="77" t="s">
        <v>1191</v>
      </c>
      <c r="L46" s="107"/>
      <c r="M46" s="101">
        <v>5106.42822265625</v>
      </c>
      <c r="N46" s="101">
        <v>7732.154296875</v>
      </c>
      <c r="O46" s="102"/>
      <c r="P46" s="103"/>
      <c r="Q46" s="103"/>
      <c r="R46" s="75"/>
      <c r="S46" s="75"/>
      <c r="T46" s="75"/>
      <c r="U46" s="75"/>
      <c r="V46" s="52"/>
      <c r="W46" s="52"/>
      <c r="X46" s="52"/>
      <c r="Y46" s="52"/>
      <c r="Z46" s="51"/>
      <c r="AA46" s="89">
        <v>46</v>
      </c>
      <c r="AB46" s="89"/>
      <c r="AC46" s="90"/>
      <c r="AD46" s="68">
        <v>37</v>
      </c>
      <c r="AE46" s="68">
        <v>71</v>
      </c>
      <c r="AF46" s="68">
        <v>320</v>
      </c>
      <c r="AG46" s="68">
        <v>68</v>
      </c>
      <c r="AH46" s="68"/>
      <c r="AI46" s="68"/>
      <c r="AJ46" s="68"/>
      <c r="AK46" s="68"/>
      <c r="AL46" s="68"/>
      <c r="AM46" s="70">
        <v>42425.609722222223</v>
      </c>
      <c r="AN46" s="68" t="s">
        <v>208</v>
      </c>
      <c r="AO46" s="71" t="s">
        <v>1063</v>
      </c>
      <c r="AP46" s="68" t="s">
        <v>66</v>
      </c>
    </row>
    <row r="47" spans="1:42" x14ac:dyDescent="0.25">
      <c r="A47" s="66" t="s">
        <v>317</v>
      </c>
      <c r="B47" s="84"/>
      <c r="C47" s="84"/>
      <c r="D47" s="85"/>
      <c r="E47" s="104"/>
      <c r="F47" s="76" t="s">
        <v>937</v>
      </c>
      <c r="G47" s="105"/>
      <c r="H47" s="77"/>
      <c r="I47" s="88"/>
      <c r="J47" s="106"/>
      <c r="K47" s="77" t="s">
        <v>1192</v>
      </c>
      <c r="L47" s="107"/>
      <c r="M47" s="101">
        <v>5387.4697265625</v>
      </c>
      <c r="N47" s="101">
        <v>2710.880859375</v>
      </c>
      <c r="O47" s="102"/>
      <c r="P47" s="103"/>
      <c r="Q47" s="103"/>
      <c r="R47" s="75"/>
      <c r="S47" s="75"/>
      <c r="T47" s="75"/>
      <c r="U47" s="75"/>
      <c r="V47" s="52"/>
      <c r="W47" s="52"/>
      <c r="X47" s="52"/>
      <c r="Y47" s="52"/>
      <c r="Z47" s="51"/>
      <c r="AA47" s="89">
        <v>47</v>
      </c>
      <c r="AB47" s="89"/>
      <c r="AC47" s="90"/>
      <c r="AD47" s="68">
        <v>730</v>
      </c>
      <c r="AE47" s="68">
        <v>64184</v>
      </c>
      <c r="AF47" s="68">
        <v>16820</v>
      </c>
      <c r="AG47" s="68">
        <v>1959</v>
      </c>
      <c r="AH47" s="68"/>
      <c r="AI47" s="68" t="s">
        <v>696</v>
      </c>
      <c r="AJ47" s="68" t="s">
        <v>789</v>
      </c>
      <c r="AK47" s="71" t="s">
        <v>852</v>
      </c>
      <c r="AL47" s="68"/>
      <c r="AM47" s="70">
        <v>41074.796122685184</v>
      </c>
      <c r="AN47" s="68" t="s">
        <v>208</v>
      </c>
      <c r="AO47" s="71" t="s">
        <v>1064</v>
      </c>
      <c r="AP47" s="68" t="s">
        <v>65</v>
      </c>
    </row>
    <row r="48" spans="1:42" x14ac:dyDescent="0.25">
      <c r="A48" s="66" t="s">
        <v>236</v>
      </c>
      <c r="B48" s="84"/>
      <c r="C48" s="84"/>
      <c r="D48" s="85"/>
      <c r="E48" s="104"/>
      <c r="F48" s="76" t="s">
        <v>938</v>
      </c>
      <c r="G48" s="105"/>
      <c r="H48" s="77"/>
      <c r="I48" s="88"/>
      <c r="J48" s="106"/>
      <c r="K48" s="77" t="s">
        <v>1193</v>
      </c>
      <c r="L48" s="107"/>
      <c r="M48" s="101">
        <v>7079.7783203125</v>
      </c>
      <c r="N48" s="101">
        <v>1191.0601806640625</v>
      </c>
      <c r="O48" s="102"/>
      <c r="P48" s="103"/>
      <c r="Q48" s="103"/>
      <c r="R48" s="75"/>
      <c r="S48" s="75"/>
      <c r="T48" s="75"/>
      <c r="U48" s="75"/>
      <c r="V48" s="52"/>
      <c r="W48" s="52"/>
      <c r="X48" s="52"/>
      <c r="Y48" s="52"/>
      <c r="Z48" s="51"/>
      <c r="AA48" s="89">
        <v>48</v>
      </c>
      <c r="AB48" s="89"/>
      <c r="AC48" s="90"/>
      <c r="AD48" s="68">
        <v>283</v>
      </c>
      <c r="AE48" s="68">
        <v>41</v>
      </c>
      <c r="AF48" s="68">
        <v>1457</v>
      </c>
      <c r="AG48" s="68">
        <v>996</v>
      </c>
      <c r="AH48" s="68">
        <v>-36000</v>
      </c>
      <c r="AI48" s="68" t="s">
        <v>697</v>
      </c>
      <c r="AJ48" s="68" t="s">
        <v>790</v>
      </c>
      <c r="AK48" s="68"/>
      <c r="AL48" s="68" t="s">
        <v>207</v>
      </c>
      <c r="AM48" s="70">
        <v>40167.717407407406</v>
      </c>
      <c r="AN48" s="68" t="s">
        <v>208</v>
      </c>
      <c r="AO48" s="71" t="s">
        <v>1065</v>
      </c>
      <c r="AP48" s="68" t="s">
        <v>66</v>
      </c>
    </row>
    <row r="49" spans="1:42" x14ac:dyDescent="0.25">
      <c r="A49" s="66" t="s">
        <v>237</v>
      </c>
      <c r="B49" s="84"/>
      <c r="C49" s="84"/>
      <c r="D49" s="85"/>
      <c r="E49" s="104"/>
      <c r="F49" s="76" t="s">
        <v>939</v>
      </c>
      <c r="G49" s="105"/>
      <c r="H49" s="77"/>
      <c r="I49" s="88"/>
      <c r="J49" s="106"/>
      <c r="K49" s="77" t="s">
        <v>1194</v>
      </c>
      <c r="L49" s="107"/>
      <c r="M49" s="101">
        <v>1186.9066162109375</v>
      </c>
      <c r="N49" s="101">
        <v>8939.2490234375</v>
      </c>
      <c r="O49" s="102"/>
      <c r="P49" s="103"/>
      <c r="Q49" s="103"/>
      <c r="R49" s="75"/>
      <c r="S49" s="75"/>
      <c r="T49" s="75"/>
      <c r="U49" s="75"/>
      <c r="V49" s="52"/>
      <c r="W49" s="52"/>
      <c r="X49" s="52"/>
      <c r="Y49" s="52"/>
      <c r="Z49" s="51"/>
      <c r="AA49" s="89">
        <v>49</v>
      </c>
      <c r="AB49" s="89"/>
      <c r="AC49" s="90"/>
      <c r="AD49" s="68">
        <v>79</v>
      </c>
      <c r="AE49" s="68">
        <v>110</v>
      </c>
      <c r="AF49" s="68">
        <v>1189</v>
      </c>
      <c r="AG49" s="68">
        <v>280</v>
      </c>
      <c r="AH49" s="68">
        <v>19800</v>
      </c>
      <c r="AI49" s="68" t="s">
        <v>698</v>
      </c>
      <c r="AJ49" s="68" t="s">
        <v>791</v>
      </c>
      <c r="AK49" s="68"/>
      <c r="AL49" s="68" t="s">
        <v>205</v>
      </c>
      <c r="AM49" s="70">
        <v>41029.303101851852</v>
      </c>
      <c r="AN49" s="68" t="s">
        <v>208</v>
      </c>
      <c r="AO49" s="71" t="s">
        <v>1066</v>
      </c>
      <c r="AP49" s="68" t="s">
        <v>66</v>
      </c>
    </row>
    <row r="50" spans="1:42" x14ac:dyDescent="0.25">
      <c r="A50" s="66" t="s">
        <v>238</v>
      </c>
      <c r="B50" s="84"/>
      <c r="C50" s="84"/>
      <c r="D50" s="85"/>
      <c r="E50" s="104"/>
      <c r="F50" s="76" t="s">
        <v>940</v>
      </c>
      <c r="G50" s="105"/>
      <c r="H50" s="77"/>
      <c r="I50" s="88"/>
      <c r="J50" s="106"/>
      <c r="K50" s="77" t="s">
        <v>1195</v>
      </c>
      <c r="L50" s="107"/>
      <c r="M50" s="101">
        <v>9306.28125</v>
      </c>
      <c r="N50" s="101">
        <v>6708.38525390625</v>
      </c>
      <c r="O50" s="102"/>
      <c r="P50" s="103"/>
      <c r="Q50" s="103"/>
      <c r="R50" s="75"/>
      <c r="S50" s="75"/>
      <c r="T50" s="75"/>
      <c r="U50" s="75"/>
      <c r="V50" s="52"/>
      <c r="W50" s="52"/>
      <c r="X50" s="52"/>
      <c r="Y50" s="52"/>
      <c r="Z50" s="51"/>
      <c r="AA50" s="89">
        <v>50</v>
      </c>
      <c r="AB50" s="89"/>
      <c r="AC50" s="90"/>
      <c r="AD50" s="68">
        <v>424</v>
      </c>
      <c r="AE50" s="68">
        <v>53</v>
      </c>
      <c r="AF50" s="68">
        <v>915</v>
      </c>
      <c r="AG50" s="68">
        <v>6663</v>
      </c>
      <c r="AH50" s="68"/>
      <c r="AI50" s="68" t="s">
        <v>699</v>
      </c>
      <c r="AJ50" s="68" t="s">
        <v>792</v>
      </c>
      <c r="AK50" s="71" t="s">
        <v>853</v>
      </c>
      <c r="AL50" s="68"/>
      <c r="AM50" s="70">
        <v>41288.35224537037</v>
      </c>
      <c r="AN50" s="68" t="s">
        <v>208</v>
      </c>
      <c r="AO50" s="71" t="s">
        <v>1067</v>
      </c>
      <c r="AP50" s="68" t="s">
        <v>66</v>
      </c>
    </row>
    <row r="51" spans="1:42" x14ac:dyDescent="0.25">
      <c r="A51" s="66" t="s">
        <v>318</v>
      </c>
      <c r="B51" s="84"/>
      <c r="C51" s="84"/>
      <c r="D51" s="85"/>
      <c r="E51" s="104"/>
      <c r="F51" s="76" t="s">
        <v>941</v>
      </c>
      <c r="G51" s="105"/>
      <c r="H51" s="77"/>
      <c r="I51" s="88"/>
      <c r="J51" s="106"/>
      <c r="K51" s="77" t="s">
        <v>1196</v>
      </c>
      <c r="L51" s="107"/>
      <c r="M51" s="101">
        <v>9272.599609375</v>
      </c>
      <c r="N51" s="101">
        <v>4555.58056640625</v>
      </c>
      <c r="O51" s="102"/>
      <c r="P51" s="103"/>
      <c r="Q51" s="103"/>
      <c r="R51" s="75"/>
      <c r="S51" s="75"/>
      <c r="T51" s="75"/>
      <c r="U51" s="75"/>
      <c r="V51" s="52"/>
      <c r="W51" s="52"/>
      <c r="X51" s="52"/>
      <c r="Y51" s="52"/>
      <c r="Z51" s="51"/>
      <c r="AA51" s="89">
        <v>51</v>
      </c>
      <c r="AB51" s="89"/>
      <c r="AC51" s="90"/>
      <c r="AD51" s="68">
        <v>77</v>
      </c>
      <c r="AE51" s="68">
        <v>672108</v>
      </c>
      <c r="AF51" s="68">
        <v>16551</v>
      </c>
      <c r="AG51" s="68">
        <v>21</v>
      </c>
      <c r="AH51" s="68"/>
      <c r="AI51" s="68" t="s">
        <v>700</v>
      </c>
      <c r="AJ51" s="68" t="s">
        <v>793</v>
      </c>
      <c r="AK51" s="71" t="s">
        <v>854</v>
      </c>
      <c r="AL51" s="68"/>
      <c r="AM51" s="70">
        <v>40797.502743055556</v>
      </c>
      <c r="AN51" s="68" t="s">
        <v>208</v>
      </c>
      <c r="AO51" s="71" t="s">
        <v>1068</v>
      </c>
      <c r="AP51" s="68" t="s">
        <v>65</v>
      </c>
    </row>
    <row r="52" spans="1:42" x14ac:dyDescent="0.25">
      <c r="A52" s="66" t="s">
        <v>239</v>
      </c>
      <c r="B52" s="84"/>
      <c r="C52" s="84"/>
      <c r="D52" s="85"/>
      <c r="E52" s="104"/>
      <c r="F52" s="76" t="s">
        <v>942</v>
      </c>
      <c r="G52" s="105"/>
      <c r="H52" s="77"/>
      <c r="I52" s="88"/>
      <c r="J52" s="106"/>
      <c r="K52" s="77" t="s">
        <v>1197</v>
      </c>
      <c r="L52" s="107"/>
      <c r="M52" s="101">
        <v>2779.357421875</v>
      </c>
      <c r="N52" s="101">
        <v>9151.1474609375</v>
      </c>
      <c r="O52" s="102"/>
      <c r="P52" s="103"/>
      <c r="Q52" s="103"/>
      <c r="R52" s="75"/>
      <c r="S52" s="75"/>
      <c r="T52" s="75"/>
      <c r="U52" s="75"/>
      <c r="V52" s="52"/>
      <c r="W52" s="52"/>
      <c r="X52" s="52"/>
      <c r="Y52" s="52"/>
      <c r="Z52" s="51"/>
      <c r="AA52" s="89">
        <v>52</v>
      </c>
      <c r="AB52" s="89"/>
      <c r="AC52" s="90"/>
      <c r="AD52" s="68">
        <v>559</v>
      </c>
      <c r="AE52" s="68">
        <v>129</v>
      </c>
      <c r="AF52" s="68">
        <v>3812</v>
      </c>
      <c r="AG52" s="68">
        <v>570</v>
      </c>
      <c r="AH52" s="68"/>
      <c r="AI52" s="68"/>
      <c r="AJ52" s="68" t="s">
        <v>794</v>
      </c>
      <c r="AK52" s="68"/>
      <c r="AL52" s="68"/>
      <c r="AM52" s="70">
        <v>41335.645486111112</v>
      </c>
      <c r="AN52" s="68" t="s">
        <v>208</v>
      </c>
      <c r="AO52" s="71" t="s">
        <v>1069</v>
      </c>
      <c r="AP52" s="68" t="s">
        <v>66</v>
      </c>
    </row>
    <row r="53" spans="1:42" x14ac:dyDescent="0.25">
      <c r="A53" s="66" t="s">
        <v>240</v>
      </c>
      <c r="B53" s="84"/>
      <c r="C53" s="84"/>
      <c r="D53" s="85"/>
      <c r="E53" s="104"/>
      <c r="F53" s="76" t="s">
        <v>943</v>
      </c>
      <c r="G53" s="105"/>
      <c r="H53" s="77"/>
      <c r="I53" s="88"/>
      <c r="J53" s="106"/>
      <c r="K53" s="77" t="s">
        <v>1198</v>
      </c>
      <c r="L53" s="107"/>
      <c r="M53" s="101">
        <v>552.04327392578125</v>
      </c>
      <c r="N53" s="101">
        <v>5078.80078125</v>
      </c>
      <c r="O53" s="102"/>
      <c r="P53" s="103"/>
      <c r="Q53" s="103"/>
      <c r="R53" s="75"/>
      <c r="S53" s="75"/>
      <c r="T53" s="75"/>
      <c r="U53" s="75"/>
      <c r="V53" s="52"/>
      <c r="W53" s="52"/>
      <c r="X53" s="52"/>
      <c r="Y53" s="52"/>
      <c r="Z53" s="51"/>
      <c r="AA53" s="89">
        <v>53</v>
      </c>
      <c r="AB53" s="89"/>
      <c r="AC53" s="90"/>
      <c r="AD53" s="68">
        <v>555</v>
      </c>
      <c r="AE53" s="68">
        <v>1426</v>
      </c>
      <c r="AF53" s="68">
        <v>1581</v>
      </c>
      <c r="AG53" s="68">
        <v>947</v>
      </c>
      <c r="AH53" s="68"/>
      <c r="AI53" s="68" t="s">
        <v>701</v>
      </c>
      <c r="AJ53" s="68" t="s">
        <v>795</v>
      </c>
      <c r="AK53" s="68"/>
      <c r="AL53" s="68"/>
      <c r="AM53" s="70">
        <v>42631.784236111111</v>
      </c>
      <c r="AN53" s="68" t="s">
        <v>208</v>
      </c>
      <c r="AO53" s="71" t="s">
        <v>1070</v>
      </c>
      <c r="AP53" s="68" t="s">
        <v>66</v>
      </c>
    </row>
    <row r="54" spans="1:42" x14ac:dyDescent="0.25">
      <c r="A54" s="66" t="s">
        <v>241</v>
      </c>
      <c r="B54" s="84"/>
      <c r="C54" s="84"/>
      <c r="D54" s="85"/>
      <c r="E54" s="104"/>
      <c r="F54" s="76" t="s">
        <v>944</v>
      </c>
      <c r="G54" s="105"/>
      <c r="H54" s="77"/>
      <c r="I54" s="88"/>
      <c r="J54" s="106"/>
      <c r="K54" s="77" t="s">
        <v>1199</v>
      </c>
      <c r="L54" s="107"/>
      <c r="M54" s="101">
        <v>2265.41552734375</v>
      </c>
      <c r="N54" s="101">
        <v>5560.779296875</v>
      </c>
      <c r="O54" s="102"/>
      <c r="P54" s="103"/>
      <c r="Q54" s="103"/>
      <c r="R54" s="75"/>
      <c r="S54" s="75"/>
      <c r="T54" s="75"/>
      <c r="U54" s="75"/>
      <c r="V54" s="52"/>
      <c r="W54" s="52"/>
      <c r="X54" s="52"/>
      <c r="Y54" s="52"/>
      <c r="Z54" s="51"/>
      <c r="AA54" s="89">
        <v>54</v>
      </c>
      <c r="AB54" s="89"/>
      <c r="AC54" s="90"/>
      <c r="AD54" s="68">
        <v>743</v>
      </c>
      <c r="AE54" s="68">
        <v>262</v>
      </c>
      <c r="AF54" s="68">
        <v>11524</v>
      </c>
      <c r="AG54" s="68">
        <v>1925</v>
      </c>
      <c r="AH54" s="68">
        <v>19800</v>
      </c>
      <c r="AI54" s="68" t="s">
        <v>702</v>
      </c>
      <c r="AJ54" s="68" t="s">
        <v>205</v>
      </c>
      <c r="AK54" s="68"/>
      <c r="AL54" s="68" t="s">
        <v>205</v>
      </c>
      <c r="AM54" s="70">
        <v>39964.579201388886</v>
      </c>
      <c r="AN54" s="68" t="s">
        <v>208</v>
      </c>
      <c r="AO54" s="71" t="s">
        <v>1071</v>
      </c>
      <c r="AP54" s="68" t="s">
        <v>66</v>
      </c>
    </row>
    <row r="55" spans="1:42" x14ac:dyDescent="0.25">
      <c r="A55" s="66" t="s">
        <v>242</v>
      </c>
      <c r="B55" s="84"/>
      <c r="C55" s="84"/>
      <c r="D55" s="85"/>
      <c r="E55" s="104"/>
      <c r="F55" s="76" t="s">
        <v>945</v>
      </c>
      <c r="G55" s="105"/>
      <c r="H55" s="77"/>
      <c r="I55" s="88"/>
      <c r="J55" s="106"/>
      <c r="K55" s="77" t="s">
        <v>1200</v>
      </c>
      <c r="L55" s="107"/>
      <c r="M55" s="101">
        <v>6619.33837890625</v>
      </c>
      <c r="N55" s="101">
        <v>7199.39794921875</v>
      </c>
      <c r="O55" s="102"/>
      <c r="P55" s="103"/>
      <c r="Q55" s="103"/>
      <c r="R55" s="75"/>
      <c r="S55" s="75"/>
      <c r="T55" s="75"/>
      <c r="U55" s="75"/>
      <c r="V55" s="52"/>
      <c r="W55" s="52"/>
      <c r="X55" s="52"/>
      <c r="Y55" s="52"/>
      <c r="Z55" s="51"/>
      <c r="AA55" s="89">
        <v>55</v>
      </c>
      <c r="AB55" s="89"/>
      <c r="AC55" s="90"/>
      <c r="AD55" s="68">
        <v>53</v>
      </c>
      <c r="AE55" s="68">
        <v>157</v>
      </c>
      <c r="AF55" s="68">
        <v>27476</v>
      </c>
      <c r="AG55" s="68">
        <v>291</v>
      </c>
      <c r="AH55" s="68"/>
      <c r="AI55" s="68" t="s">
        <v>703</v>
      </c>
      <c r="AJ55" s="68" t="s">
        <v>796</v>
      </c>
      <c r="AK55" s="68"/>
      <c r="AL55" s="68"/>
      <c r="AM55" s="70">
        <v>42129.502002314817</v>
      </c>
      <c r="AN55" s="68" t="s">
        <v>208</v>
      </c>
      <c r="AO55" s="71" t="s">
        <v>1072</v>
      </c>
      <c r="AP55" s="68" t="s">
        <v>66</v>
      </c>
    </row>
    <row r="56" spans="1:42" x14ac:dyDescent="0.25">
      <c r="A56" s="66" t="s">
        <v>243</v>
      </c>
      <c r="B56" s="84"/>
      <c r="C56" s="84"/>
      <c r="D56" s="85"/>
      <c r="E56" s="104"/>
      <c r="F56" s="76" t="s">
        <v>946</v>
      </c>
      <c r="G56" s="105"/>
      <c r="H56" s="77"/>
      <c r="I56" s="88"/>
      <c r="J56" s="106"/>
      <c r="K56" s="77" t="s">
        <v>1201</v>
      </c>
      <c r="L56" s="107"/>
      <c r="M56" s="101">
        <v>506.396240234375</v>
      </c>
      <c r="N56" s="101">
        <v>7426.87255859375</v>
      </c>
      <c r="O56" s="102"/>
      <c r="P56" s="103"/>
      <c r="Q56" s="103"/>
      <c r="R56" s="75"/>
      <c r="S56" s="75"/>
      <c r="T56" s="75"/>
      <c r="U56" s="75"/>
      <c r="V56" s="52"/>
      <c r="W56" s="52"/>
      <c r="X56" s="52"/>
      <c r="Y56" s="52"/>
      <c r="Z56" s="51"/>
      <c r="AA56" s="89">
        <v>56</v>
      </c>
      <c r="AB56" s="89"/>
      <c r="AC56" s="90"/>
      <c r="AD56" s="68">
        <v>195</v>
      </c>
      <c r="AE56" s="68">
        <v>204</v>
      </c>
      <c r="AF56" s="68">
        <v>16877</v>
      </c>
      <c r="AG56" s="68">
        <v>26696</v>
      </c>
      <c r="AH56" s="68"/>
      <c r="AI56" s="68" t="s">
        <v>704</v>
      </c>
      <c r="AJ56" s="68" t="s">
        <v>797</v>
      </c>
      <c r="AK56" s="68"/>
      <c r="AL56" s="68"/>
      <c r="AM56" s="70">
        <v>40168.59815972222</v>
      </c>
      <c r="AN56" s="68" t="s">
        <v>208</v>
      </c>
      <c r="AO56" s="71" t="s">
        <v>1073</v>
      </c>
      <c r="AP56" s="68" t="s">
        <v>66</v>
      </c>
    </row>
    <row r="57" spans="1:42" x14ac:dyDescent="0.25">
      <c r="A57" s="66" t="s">
        <v>244</v>
      </c>
      <c r="B57" s="84"/>
      <c r="C57" s="84"/>
      <c r="D57" s="85"/>
      <c r="E57" s="104"/>
      <c r="F57" s="76" t="s">
        <v>947</v>
      </c>
      <c r="G57" s="105"/>
      <c r="H57" s="77"/>
      <c r="I57" s="88"/>
      <c r="J57" s="106"/>
      <c r="K57" s="77" t="s">
        <v>1202</v>
      </c>
      <c r="L57" s="107"/>
      <c r="M57" s="101">
        <v>3030.0693359375</v>
      </c>
      <c r="N57" s="101">
        <v>5846.94140625</v>
      </c>
      <c r="O57" s="102"/>
      <c r="P57" s="103"/>
      <c r="Q57" s="103"/>
      <c r="R57" s="75"/>
      <c r="S57" s="75"/>
      <c r="T57" s="75"/>
      <c r="U57" s="75"/>
      <c r="V57" s="52"/>
      <c r="W57" s="52"/>
      <c r="X57" s="52"/>
      <c r="Y57" s="52"/>
      <c r="Z57" s="51"/>
      <c r="AA57" s="89">
        <v>57</v>
      </c>
      <c r="AB57" s="89"/>
      <c r="AC57" s="90"/>
      <c r="AD57" s="68">
        <v>448</v>
      </c>
      <c r="AE57" s="68">
        <v>54</v>
      </c>
      <c r="AF57" s="68">
        <v>317</v>
      </c>
      <c r="AG57" s="68">
        <v>383</v>
      </c>
      <c r="AH57" s="68"/>
      <c r="AI57" s="68" t="s">
        <v>705</v>
      </c>
      <c r="AJ57" s="68" t="s">
        <v>798</v>
      </c>
      <c r="AK57" s="68"/>
      <c r="AL57" s="68"/>
      <c r="AM57" s="70">
        <v>40759.347916666666</v>
      </c>
      <c r="AN57" s="68" t="s">
        <v>208</v>
      </c>
      <c r="AO57" s="71" t="s">
        <v>1074</v>
      </c>
      <c r="AP57" s="68" t="s">
        <v>66</v>
      </c>
    </row>
    <row r="58" spans="1:42" x14ac:dyDescent="0.25">
      <c r="A58" s="66" t="s">
        <v>319</v>
      </c>
      <c r="B58" s="84"/>
      <c r="C58" s="84"/>
      <c r="D58" s="85"/>
      <c r="E58" s="104"/>
      <c r="F58" s="76" t="s">
        <v>948</v>
      </c>
      <c r="G58" s="105"/>
      <c r="H58" s="77"/>
      <c r="I58" s="88"/>
      <c r="J58" s="106"/>
      <c r="K58" s="77" t="s">
        <v>1203</v>
      </c>
      <c r="L58" s="107"/>
      <c r="M58" s="101">
        <v>5982.59375</v>
      </c>
      <c r="N58" s="101">
        <v>8135.26953125</v>
      </c>
      <c r="O58" s="102"/>
      <c r="P58" s="103"/>
      <c r="Q58" s="103"/>
      <c r="R58" s="75"/>
      <c r="S58" s="75"/>
      <c r="T58" s="75"/>
      <c r="U58" s="75"/>
      <c r="V58" s="52"/>
      <c r="W58" s="52"/>
      <c r="X58" s="52"/>
      <c r="Y58" s="52"/>
      <c r="Z58" s="51"/>
      <c r="AA58" s="89">
        <v>58</v>
      </c>
      <c r="AB58" s="89"/>
      <c r="AC58" s="90"/>
      <c r="AD58" s="68">
        <v>25</v>
      </c>
      <c r="AE58" s="68">
        <v>612744</v>
      </c>
      <c r="AF58" s="68">
        <v>2005</v>
      </c>
      <c r="AG58" s="68">
        <v>21</v>
      </c>
      <c r="AH58" s="68"/>
      <c r="AI58" s="68" t="s">
        <v>706</v>
      </c>
      <c r="AJ58" s="68" t="s">
        <v>799</v>
      </c>
      <c r="AK58" s="71" t="s">
        <v>855</v>
      </c>
      <c r="AL58" s="68"/>
      <c r="AM58" s="70">
        <v>42250.581087962964</v>
      </c>
      <c r="AN58" s="68" t="s">
        <v>208</v>
      </c>
      <c r="AO58" s="71" t="s">
        <v>1075</v>
      </c>
      <c r="AP58" s="68" t="s">
        <v>65</v>
      </c>
    </row>
    <row r="59" spans="1:42" x14ac:dyDescent="0.25">
      <c r="A59" s="66" t="s">
        <v>320</v>
      </c>
      <c r="B59" s="84"/>
      <c r="C59" s="84"/>
      <c r="D59" s="85"/>
      <c r="E59" s="104"/>
      <c r="F59" s="76" t="s">
        <v>949</v>
      </c>
      <c r="G59" s="105"/>
      <c r="H59" s="77"/>
      <c r="I59" s="88"/>
      <c r="J59" s="106"/>
      <c r="K59" s="77" t="s">
        <v>1204</v>
      </c>
      <c r="L59" s="107"/>
      <c r="M59" s="101">
        <v>1791.7799072265625</v>
      </c>
      <c r="N59" s="101">
        <v>2538.68017578125</v>
      </c>
      <c r="O59" s="102"/>
      <c r="P59" s="103"/>
      <c r="Q59" s="103"/>
      <c r="R59" s="75"/>
      <c r="S59" s="75"/>
      <c r="T59" s="75"/>
      <c r="U59" s="75"/>
      <c r="V59" s="52"/>
      <c r="W59" s="52"/>
      <c r="X59" s="52"/>
      <c r="Y59" s="52"/>
      <c r="Z59" s="51"/>
      <c r="AA59" s="89">
        <v>59</v>
      </c>
      <c r="AB59" s="89"/>
      <c r="AC59" s="90"/>
      <c r="AD59" s="68">
        <v>161</v>
      </c>
      <c r="AE59" s="68">
        <v>8093125</v>
      </c>
      <c r="AF59" s="68">
        <v>2051</v>
      </c>
      <c r="AG59" s="68">
        <v>24</v>
      </c>
      <c r="AH59" s="68">
        <v>19800</v>
      </c>
      <c r="AI59" s="68" t="s">
        <v>707</v>
      </c>
      <c r="AJ59" s="68" t="s">
        <v>205</v>
      </c>
      <c r="AK59" s="71" t="s">
        <v>856</v>
      </c>
      <c r="AL59" s="68" t="s">
        <v>206</v>
      </c>
      <c r="AM59" s="70">
        <v>41587.314699074072</v>
      </c>
      <c r="AN59" s="68" t="s">
        <v>208</v>
      </c>
      <c r="AO59" s="71" t="s">
        <v>1076</v>
      </c>
      <c r="AP59" s="68" t="s">
        <v>65</v>
      </c>
    </row>
    <row r="60" spans="1:42" x14ac:dyDescent="0.25">
      <c r="A60" s="66" t="s">
        <v>245</v>
      </c>
      <c r="B60" s="84"/>
      <c r="C60" s="84"/>
      <c r="D60" s="85"/>
      <c r="E60" s="104"/>
      <c r="F60" s="76" t="s">
        <v>950</v>
      </c>
      <c r="G60" s="105"/>
      <c r="H60" s="77"/>
      <c r="I60" s="88"/>
      <c r="J60" s="106"/>
      <c r="K60" s="77" t="s">
        <v>1205</v>
      </c>
      <c r="L60" s="107"/>
      <c r="M60" s="101">
        <v>9862.744140625</v>
      </c>
      <c r="N60" s="101">
        <v>5964.01171875</v>
      </c>
      <c r="O60" s="102"/>
      <c r="P60" s="103"/>
      <c r="Q60" s="103"/>
      <c r="R60" s="75"/>
      <c r="S60" s="75"/>
      <c r="T60" s="75"/>
      <c r="U60" s="75"/>
      <c r="V60" s="52"/>
      <c r="W60" s="52"/>
      <c r="X60" s="52"/>
      <c r="Y60" s="52"/>
      <c r="Z60" s="51"/>
      <c r="AA60" s="89">
        <v>60</v>
      </c>
      <c r="AB60" s="89"/>
      <c r="AC60" s="90"/>
      <c r="AD60" s="68">
        <v>647</v>
      </c>
      <c r="AE60" s="68">
        <v>834</v>
      </c>
      <c r="AF60" s="68">
        <v>905</v>
      </c>
      <c r="AG60" s="68">
        <v>1279</v>
      </c>
      <c r="AH60" s="68">
        <v>-25200</v>
      </c>
      <c r="AI60" s="68" t="s">
        <v>708</v>
      </c>
      <c r="AJ60" s="68" t="s">
        <v>800</v>
      </c>
      <c r="AK60" s="71" t="s">
        <v>857</v>
      </c>
      <c r="AL60" s="68" t="s">
        <v>204</v>
      </c>
      <c r="AM60" s="70">
        <v>42805.655682870369</v>
      </c>
      <c r="AN60" s="68" t="s">
        <v>208</v>
      </c>
      <c r="AO60" s="71" t="s">
        <v>1077</v>
      </c>
      <c r="AP60" s="68" t="s">
        <v>66</v>
      </c>
    </row>
    <row r="61" spans="1:42" x14ac:dyDescent="0.25">
      <c r="A61" s="66" t="s">
        <v>246</v>
      </c>
      <c r="B61" s="84"/>
      <c r="C61" s="84"/>
      <c r="D61" s="85"/>
      <c r="E61" s="104"/>
      <c r="F61" s="76" t="s">
        <v>913</v>
      </c>
      <c r="G61" s="105"/>
      <c r="H61" s="77"/>
      <c r="I61" s="88"/>
      <c r="J61" s="106"/>
      <c r="K61" s="77" t="s">
        <v>1206</v>
      </c>
      <c r="L61" s="107"/>
      <c r="M61" s="101">
        <v>9815.3984375</v>
      </c>
      <c r="N61" s="101">
        <v>4311.86669921875</v>
      </c>
      <c r="O61" s="102"/>
      <c r="P61" s="103"/>
      <c r="Q61" s="103"/>
      <c r="R61" s="75"/>
      <c r="S61" s="75"/>
      <c r="T61" s="75"/>
      <c r="U61" s="75"/>
      <c r="V61" s="52"/>
      <c r="W61" s="52"/>
      <c r="X61" s="52"/>
      <c r="Y61" s="52"/>
      <c r="Z61" s="51"/>
      <c r="AA61" s="89">
        <v>61</v>
      </c>
      <c r="AB61" s="89"/>
      <c r="AC61" s="90"/>
      <c r="AD61" s="68">
        <v>50</v>
      </c>
      <c r="AE61" s="68">
        <v>15</v>
      </c>
      <c r="AF61" s="68">
        <v>1086</v>
      </c>
      <c r="AG61" s="68">
        <v>69</v>
      </c>
      <c r="AH61" s="68">
        <v>21600</v>
      </c>
      <c r="AI61" s="68"/>
      <c r="AJ61" s="68"/>
      <c r="AK61" s="68"/>
      <c r="AL61" s="68" t="s">
        <v>890</v>
      </c>
      <c r="AM61" s="70">
        <v>40213.746412037035</v>
      </c>
      <c r="AN61" s="68" t="s">
        <v>208</v>
      </c>
      <c r="AO61" s="71" t="s">
        <v>1078</v>
      </c>
      <c r="AP61" s="68" t="s">
        <v>66</v>
      </c>
    </row>
    <row r="62" spans="1:42" x14ac:dyDescent="0.25">
      <c r="A62" s="66" t="s">
        <v>247</v>
      </c>
      <c r="B62" s="84"/>
      <c r="C62" s="84"/>
      <c r="D62" s="85"/>
      <c r="E62" s="104"/>
      <c r="F62" s="76" t="s">
        <v>951</v>
      </c>
      <c r="G62" s="105"/>
      <c r="H62" s="77"/>
      <c r="I62" s="88"/>
      <c r="J62" s="106"/>
      <c r="K62" s="77" t="s">
        <v>1207</v>
      </c>
      <c r="L62" s="107"/>
      <c r="M62" s="101">
        <v>8879.7900390625</v>
      </c>
      <c r="N62" s="101">
        <v>2539.31787109375</v>
      </c>
      <c r="O62" s="102"/>
      <c r="P62" s="103"/>
      <c r="Q62" s="103"/>
      <c r="R62" s="75"/>
      <c r="S62" s="75"/>
      <c r="T62" s="75"/>
      <c r="U62" s="75"/>
      <c r="V62" s="52"/>
      <c r="W62" s="52"/>
      <c r="X62" s="52"/>
      <c r="Y62" s="52"/>
      <c r="Z62" s="51"/>
      <c r="AA62" s="89">
        <v>62</v>
      </c>
      <c r="AB62" s="89"/>
      <c r="AC62" s="90"/>
      <c r="AD62" s="68">
        <v>192</v>
      </c>
      <c r="AE62" s="68">
        <v>47</v>
      </c>
      <c r="AF62" s="68">
        <v>2528</v>
      </c>
      <c r="AG62" s="68">
        <v>55</v>
      </c>
      <c r="AH62" s="68"/>
      <c r="AI62" s="68" t="s">
        <v>709</v>
      </c>
      <c r="AJ62" s="68" t="s">
        <v>801</v>
      </c>
      <c r="AK62" s="68"/>
      <c r="AL62" s="68"/>
      <c r="AM62" s="70">
        <v>40384.403912037036</v>
      </c>
      <c r="AN62" s="68" t="s">
        <v>208</v>
      </c>
      <c r="AO62" s="71" t="s">
        <v>1079</v>
      </c>
      <c r="AP62" s="68" t="s">
        <v>66</v>
      </c>
    </row>
    <row r="63" spans="1:42" x14ac:dyDescent="0.25">
      <c r="A63" s="66" t="s">
        <v>248</v>
      </c>
      <c r="B63" s="84"/>
      <c r="C63" s="84"/>
      <c r="D63" s="85"/>
      <c r="E63" s="104"/>
      <c r="F63" s="76" t="s">
        <v>952</v>
      </c>
      <c r="G63" s="105"/>
      <c r="H63" s="77"/>
      <c r="I63" s="88"/>
      <c r="J63" s="106"/>
      <c r="K63" s="77" t="s">
        <v>1208</v>
      </c>
      <c r="L63" s="107"/>
      <c r="M63" s="101">
        <v>9461.6318359375</v>
      </c>
      <c r="N63" s="101">
        <v>3506.05419921875</v>
      </c>
      <c r="O63" s="102"/>
      <c r="P63" s="103"/>
      <c r="Q63" s="103"/>
      <c r="R63" s="75"/>
      <c r="S63" s="75"/>
      <c r="T63" s="75"/>
      <c r="U63" s="75"/>
      <c r="V63" s="52"/>
      <c r="W63" s="52"/>
      <c r="X63" s="52"/>
      <c r="Y63" s="52"/>
      <c r="Z63" s="51"/>
      <c r="AA63" s="89">
        <v>63</v>
      </c>
      <c r="AB63" s="89"/>
      <c r="AC63" s="90"/>
      <c r="AD63" s="68">
        <v>200</v>
      </c>
      <c r="AE63" s="68">
        <v>185</v>
      </c>
      <c r="AF63" s="68">
        <v>87</v>
      </c>
      <c r="AG63" s="68">
        <v>421</v>
      </c>
      <c r="AH63" s="68">
        <v>19800</v>
      </c>
      <c r="AI63" s="68" t="s">
        <v>710</v>
      </c>
      <c r="AJ63" s="68" t="s">
        <v>802</v>
      </c>
      <c r="AK63" s="68"/>
      <c r="AL63" s="68" t="s">
        <v>205</v>
      </c>
      <c r="AM63" s="70">
        <v>41205.335138888891</v>
      </c>
      <c r="AN63" s="68" t="s">
        <v>208</v>
      </c>
      <c r="AO63" s="71" t="s">
        <v>1080</v>
      </c>
      <c r="AP63" s="68" t="s">
        <v>66</v>
      </c>
    </row>
    <row r="64" spans="1:42" x14ac:dyDescent="0.25">
      <c r="A64" s="66" t="s">
        <v>321</v>
      </c>
      <c r="B64" s="84"/>
      <c r="C64" s="84"/>
      <c r="D64" s="85"/>
      <c r="E64" s="104"/>
      <c r="F64" s="76" t="s">
        <v>953</v>
      </c>
      <c r="G64" s="105"/>
      <c r="H64" s="77"/>
      <c r="I64" s="88"/>
      <c r="J64" s="106"/>
      <c r="K64" s="77" t="s">
        <v>1209</v>
      </c>
      <c r="L64" s="107"/>
      <c r="M64" s="101">
        <v>6422.39453125</v>
      </c>
      <c r="N64" s="101">
        <v>9275.3642578125</v>
      </c>
      <c r="O64" s="102"/>
      <c r="P64" s="103"/>
      <c r="Q64" s="103"/>
      <c r="R64" s="75"/>
      <c r="S64" s="75"/>
      <c r="T64" s="75"/>
      <c r="U64" s="75"/>
      <c r="V64" s="52"/>
      <c r="W64" s="52"/>
      <c r="X64" s="52"/>
      <c r="Y64" s="52"/>
      <c r="Z64" s="51"/>
      <c r="AA64" s="89">
        <v>64</v>
      </c>
      <c r="AB64" s="89"/>
      <c r="AC64" s="90"/>
      <c r="AD64" s="68">
        <v>632</v>
      </c>
      <c r="AE64" s="68">
        <v>496388</v>
      </c>
      <c r="AF64" s="68">
        <v>17384</v>
      </c>
      <c r="AG64" s="68">
        <v>8483</v>
      </c>
      <c r="AH64" s="68">
        <v>19800</v>
      </c>
      <c r="AI64" s="68"/>
      <c r="AJ64" s="68"/>
      <c r="AK64" s="68"/>
      <c r="AL64" s="68" t="s">
        <v>206</v>
      </c>
      <c r="AM64" s="70">
        <v>40026.815636574072</v>
      </c>
      <c r="AN64" s="68" t="s">
        <v>208</v>
      </c>
      <c r="AO64" s="71" t="s">
        <v>1081</v>
      </c>
      <c r="AP64" s="68" t="s">
        <v>65</v>
      </c>
    </row>
    <row r="65" spans="1:42" x14ac:dyDescent="0.25">
      <c r="A65" s="66" t="s">
        <v>322</v>
      </c>
      <c r="B65" s="84"/>
      <c r="C65" s="84"/>
      <c r="D65" s="85"/>
      <c r="E65" s="104"/>
      <c r="F65" s="76" t="s">
        <v>954</v>
      </c>
      <c r="G65" s="105"/>
      <c r="H65" s="77"/>
      <c r="I65" s="88"/>
      <c r="J65" s="106"/>
      <c r="K65" s="77" t="s">
        <v>1210</v>
      </c>
      <c r="L65" s="107"/>
      <c r="M65" s="101">
        <v>1539.151611328125</v>
      </c>
      <c r="N65" s="101">
        <v>9394.4970703125</v>
      </c>
      <c r="O65" s="102"/>
      <c r="P65" s="103"/>
      <c r="Q65" s="103"/>
      <c r="R65" s="75"/>
      <c r="S65" s="75"/>
      <c r="T65" s="75"/>
      <c r="U65" s="75"/>
      <c r="V65" s="52"/>
      <c r="W65" s="52"/>
      <c r="X65" s="52"/>
      <c r="Y65" s="52"/>
      <c r="Z65" s="51"/>
      <c r="AA65" s="89">
        <v>65</v>
      </c>
      <c r="AB65" s="89"/>
      <c r="AC65" s="90"/>
      <c r="AD65" s="68">
        <v>476</v>
      </c>
      <c r="AE65" s="68">
        <v>1441165</v>
      </c>
      <c r="AF65" s="68">
        <v>9416</v>
      </c>
      <c r="AG65" s="68">
        <v>30</v>
      </c>
      <c r="AH65" s="68">
        <v>19800</v>
      </c>
      <c r="AI65" s="68" t="s">
        <v>711</v>
      </c>
      <c r="AJ65" s="68" t="s">
        <v>803</v>
      </c>
      <c r="AK65" s="68"/>
      <c r="AL65" s="68" t="s">
        <v>205</v>
      </c>
      <c r="AM65" s="70">
        <v>40013.722951388889</v>
      </c>
      <c r="AN65" s="68" t="s">
        <v>208</v>
      </c>
      <c r="AO65" s="71" t="s">
        <v>1082</v>
      </c>
      <c r="AP65" s="68" t="s">
        <v>65</v>
      </c>
    </row>
    <row r="66" spans="1:42" x14ac:dyDescent="0.25">
      <c r="A66" s="66" t="s">
        <v>251</v>
      </c>
      <c r="B66" s="84"/>
      <c r="C66" s="84"/>
      <c r="D66" s="85"/>
      <c r="E66" s="104"/>
      <c r="F66" s="76" t="s">
        <v>955</v>
      </c>
      <c r="G66" s="105"/>
      <c r="H66" s="77"/>
      <c r="I66" s="88"/>
      <c r="J66" s="106"/>
      <c r="K66" s="77" t="s">
        <v>1211</v>
      </c>
      <c r="L66" s="107"/>
      <c r="M66" s="101">
        <v>1772.441650390625</v>
      </c>
      <c r="N66" s="101">
        <v>9176.6396484375</v>
      </c>
      <c r="O66" s="102"/>
      <c r="P66" s="103"/>
      <c r="Q66" s="103"/>
      <c r="R66" s="75"/>
      <c r="S66" s="75"/>
      <c r="T66" s="75"/>
      <c r="U66" s="75"/>
      <c r="V66" s="52"/>
      <c r="W66" s="52"/>
      <c r="X66" s="52"/>
      <c r="Y66" s="52"/>
      <c r="Z66" s="51"/>
      <c r="AA66" s="89">
        <v>66</v>
      </c>
      <c r="AB66" s="89"/>
      <c r="AC66" s="90"/>
      <c r="AD66" s="68">
        <v>2393</v>
      </c>
      <c r="AE66" s="68">
        <v>3384</v>
      </c>
      <c r="AF66" s="68">
        <v>66076</v>
      </c>
      <c r="AG66" s="68">
        <v>24365</v>
      </c>
      <c r="AH66" s="68">
        <v>19800</v>
      </c>
      <c r="AI66" s="68" t="s">
        <v>712</v>
      </c>
      <c r="AJ66" s="68" t="s">
        <v>804</v>
      </c>
      <c r="AK66" s="71" t="s">
        <v>858</v>
      </c>
      <c r="AL66" s="68" t="s">
        <v>205</v>
      </c>
      <c r="AM66" s="70">
        <v>40675.577418981484</v>
      </c>
      <c r="AN66" s="68" t="s">
        <v>208</v>
      </c>
      <c r="AO66" s="71" t="s">
        <v>1083</v>
      </c>
      <c r="AP66" s="68" t="s">
        <v>66</v>
      </c>
    </row>
    <row r="67" spans="1:42" x14ac:dyDescent="0.25">
      <c r="A67" s="66" t="s">
        <v>323</v>
      </c>
      <c r="B67" s="84"/>
      <c r="C67" s="84"/>
      <c r="D67" s="85"/>
      <c r="E67" s="104"/>
      <c r="F67" s="76" t="s">
        <v>956</v>
      </c>
      <c r="G67" s="105"/>
      <c r="H67" s="77"/>
      <c r="I67" s="88"/>
      <c r="J67" s="106"/>
      <c r="K67" s="77" t="s">
        <v>1212</v>
      </c>
      <c r="L67" s="107"/>
      <c r="M67" s="101">
        <v>3734.81201171875</v>
      </c>
      <c r="N67" s="101">
        <v>9017.8681640625</v>
      </c>
      <c r="O67" s="102"/>
      <c r="P67" s="103"/>
      <c r="Q67" s="103"/>
      <c r="R67" s="75"/>
      <c r="S67" s="75"/>
      <c r="T67" s="75"/>
      <c r="U67" s="75"/>
      <c r="V67" s="52"/>
      <c r="W67" s="52"/>
      <c r="X67" s="52"/>
      <c r="Y67" s="52"/>
      <c r="Z67" s="51"/>
      <c r="AA67" s="89">
        <v>67</v>
      </c>
      <c r="AB67" s="89"/>
      <c r="AC67" s="90"/>
      <c r="AD67" s="68">
        <v>194</v>
      </c>
      <c r="AE67" s="68">
        <v>3336</v>
      </c>
      <c r="AF67" s="68">
        <v>44419</v>
      </c>
      <c r="AG67" s="68">
        <v>39895</v>
      </c>
      <c r="AH67" s="68"/>
      <c r="AI67" s="68" t="s">
        <v>713</v>
      </c>
      <c r="AJ67" s="68" t="s">
        <v>805</v>
      </c>
      <c r="AK67" s="68"/>
      <c r="AL67" s="68"/>
      <c r="AM67" s="70">
        <v>42495.423391203702</v>
      </c>
      <c r="AN67" s="68" t="s">
        <v>208</v>
      </c>
      <c r="AO67" s="71" t="s">
        <v>1084</v>
      </c>
      <c r="AP67" s="68" t="s">
        <v>65</v>
      </c>
    </row>
    <row r="68" spans="1:42" x14ac:dyDescent="0.25">
      <c r="A68" s="66" t="s">
        <v>252</v>
      </c>
      <c r="B68" s="84"/>
      <c r="C68" s="84"/>
      <c r="D68" s="85"/>
      <c r="E68" s="104"/>
      <c r="F68" s="76" t="s">
        <v>957</v>
      </c>
      <c r="G68" s="105"/>
      <c r="H68" s="77"/>
      <c r="I68" s="88"/>
      <c r="J68" s="106"/>
      <c r="K68" s="77" t="s">
        <v>1213</v>
      </c>
      <c r="L68" s="107"/>
      <c r="M68" s="101">
        <v>720.98876953125</v>
      </c>
      <c r="N68" s="101">
        <v>1829.7918701171875</v>
      </c>
      <c r="O68" s="102"/>
      <c r="P68" s="103"/>
      <c r="Q68" s="103"/>
      <c r="R68" s="75"/>
      <c r="S68" s="75"/>
      <c r="T68" s="75"/>
      <c r="U68" s="75"/>
      <c r="V68" s="52"/>
      <c r="W68" s="52"/>
      <c r="X68" s="52"/>
      <c r="Y68" s="52"/>
      <c r="Z68" s="51"/>
      <c r="AA68" s="89">
        <v>68</v>
      </c>
      <c r="AB68" s="89"/>
      <c r="AC68" s="90"/>
      <c r="AD68" s="68">
        <v>55</v>
      </c>
      <c r="AE68" s="68">
        <v>116</v>
      </c>
      <c r="AF68" s="68">
        <v>178</v>
      </c>
      <c r="AG68" s="68">
        <v>11</v>
      </c>
      <c r="AH68" s="68"/>
      <c r="AI68" s="68" t="s">
        <v>714</v>
      </c>
      <c r="AJ68" s="68" t="s">
        <v>806</v>
      </c>
      <c r="AK68" s="71" t="s">
        <v>859</v>
      </c>
      <c r="AL68" s="68"/>
      <c r="AM68" s="70">
        <v>42461.430138888885</v>
      </c>
      <c r="AN68" s="68" t="s">
        <v>208</v>
      </c>
      <c r="AO68" s="71" t="s">
        <v>1085</v>
      </c>
      <c r="AP68" s="68" t="s">
        <v>66</v>
      </c>
    </row>
    <row r="69" spans="1:42" x14ac:dyDescent="0.25">
      <c r="A69" s="66" t="s">
        <v>253</v>
      </c>
      <c r="B69" s="84"/>
      <c r="C69" s="84"/>
      <c r="D69" s="85"/>
      <c r="E69" s="104"/>
      <c r="F69" s="76" t="s">
        <v>958</v>
      </c>
      <c r="G69" s="105"/>
      <c r="H69" s="77"/>
      <c r="I69" s="88"/>
      <c r="J69" s="106"/>
      <c r="K69" s="77" t="s">
        <v>1214</v>
      </c>
      <c r="L69" s="107"/>
      <c r="M69" s="101">
        <v>4659.1455078125</v>
      </c>
      <c r="N69" s="101">
        <v>597.82574462890625</v>
      </c>
      <c r="O69" s="102"/>
      <c r="P69" s="103"/>
      <c r="Q69" s="103"/>
      <c r="R69" s="75"/>
      <c r="S69" s="75"/>
      <c r="T69" s="75"/>
      <c r="U69" s="75"/>
      <c r="V69" s="52"/>
      <c r="W69" s="52"/>
      <c r="X69" s="52"/>
      <c r="Y69" s="52"/>
      <c r="Z69" s="51"/>
      <c r="AA69" s="89">
        <v>69</v>
      </c>
      <c r="AB69" s="89"/>
      <c r="AC69" s="90"/>
      <c r="AD69" s="68">
        <v>878</v>
      </c>
      <c r="AE69" s="68">
        <v>363</v>
      </c>
      <c r="AF69" s="68">
        <v>13893</v>
      </c>
      <c r="AG69" s="68">
        <v>168</v>
      </c>
      <c r="AH69" s="68">
        <v>19800</v>
      </c>
      <c r="AI69" s="68"/>
      <c r="AJ69" s="68" t="s">
        <v>807</v>
      </c>
      <c r="AK69" s="68"/>
      <c r="AL69" s="68" t="s">
        <v>205</v>
      </c>
      <c r="AM69" s="70">
        <v>40624.224166666667</v>
      </c>
      <c r="AN69" s="68" t="s">
        <v>208</v>
      </c>
      <c r="AO69" s="71" t="s">
        <v>1086</v>
      </c>
      <c r="AP69" s="68" t="s">
        <v>66</v>
      </c>
    </row>
    <row r="70" spans="1:42" x14ac:dyDescent="0.25">
      <c r="A70" s="66" t="s">
        <v>254</v>
      </c>
      <c r="B70" s="84"/>
      <c r="C70" s="84"/>
      <c r="D70" s="85"/>
      <c r="E70" s="104"/>
      <c r="F70" s="76" t="s">
        <v>959</v>
      </c>
      <c r="G70" s="105"/>
      <c r="H70" s="77"/>
      <c r="I70" s="88"/>
      <c r="J70" s="106"/>
      <c r="K70" s="77" t="s">
        <v>1215</v>
      </c>
      <c r="L70" s="107"/>
      <c r="M70" s="101">
        <v>8324.9873046875</v>
      </c>
      <c r="N70" s="101">
        <v>8852.650390625</v>
      </c>
      <c r="O70" s="102"/>
      <c r="P70" s="103"/>
      <c r="Q70" s="103"/>
      <c r="R70" s="75"/>
      <c r="S70" s="75"/>
      <c r="T70" s="75"/>
      <c r="U70" s="75"/>
      <c r="V70" s="52"/>
      <c r="W70" s="52"/>
      <c r="X70" s="52"/>
      <c r="Y70" s="52"/>
      <c r="Z70" s="51"/>
      <c r="AA70" s="89">
        <v>70</v>
      </c>
      <c r="AB70" s="89"/>
      <c r="AC70" s="90"/>
      <c r="AD70" s="68">
        <v>224</v>
      </c>
      <c r="AE70" s="68">
        <v>1033</v>
      </c>
      <c r="AF70" s="68">
        <v>17975</v>
      </c>
      <c r="AG70" s="68">
        <v>12950</v>
      </c>
      <c r="AH70" s="68"/>
      <c r="AI70" s="68" t="s">
        <v>715</v>
      </c>
      <c r="AJ70" s="68" t="s">
        <v>808</v>
      </c>
      <c r="AK70" s="71" t="s">
        <v>860</v>
      </c>
      <c r="AL70" s="68"/>
      <c r="AM70" s="70">
        <v>42332.655891203707</v>
      </c>
      <c r="AN70" s="68" t="s">
        <v>208</v>
      </c>
      <c r="AO70" s="71" t="s">
        <v>1087</v>
      </c>
      <c r="AP70" s="68" t="s">
        <v>66</v>
      </c>
    </row>
    <row r="71" spans="1:42" x14ac:dyDescent="0.25">
      <c r="A71" s="66" t="s">
        <v>255</v>
      </c>
      <c r="B71" s="84"/>
      <c r="C71" s="84"/>
      <c r="D71" s="85"/>
      <c r="E71" s="104"/>
      <c r="F71" s="76" t="s">
        <v>960</v>
      </c>
      <c r="G71" s="105"/>
      <c r="H71" s="77"/>
      <c r="I71" s="88"/>
      <c r="J71" s="106"/>
      <c r="K71" s="77" t="s">
        <v>1216</v>
      </c>
      <c r="L71" s="107"/>
      <c r="M71" s="101">
        <v>7834.29052734375</v>
      </c>
      <c r="N71" s="101">
        <v>3202.836669921875</v>
      </c>
      <c r="O71" s="102"/>
      <c r="P71" s="103"/>
      <c r="Q71" s="103"/>
      <c r="R71" s="75"/>
      <c r="S71" s="75"/>
      <c r="T71" s="75"/>
      <c r="U71" s="75"/>
      <c r="V71" s="52"/>
      <c r="W71" s="52"/>
      <c r="X71" s="52"/>
      <c r="Y71" s="52"/>
      <c r="Z71" s="51"/>
      <c r="AA71" s="89">
        <v>71</v>
      </c>
      <c r="AB71" s="89"/>
      <c r="AC71" s="90"/>
      <c r="AD71" s="68">
        <v>27</v>
      </c>
      <c r="AE71" s="68">
        <v>83</v>
      </c>
      <c r="AF71" s="68">
        <v>4097</v>
      </c>
      <c r="AG71" s="68">
        <v>55</v>
      </c>
      <c r="AH71" s="68"/>
      <c r="AI71" s="68" t="s">
        <v>716</v>
      </c>
      <c r="AJ71" s="68" t="s">
        <v>809</v>
      </c>
      <c r="AK71" s="71" t="s">
        <v>861</v>
      </c>
      <c r="AL71" s="68"/>
      <c r="AM71" s="70">
        <v>42610.495717592596</v>
      </c>
      <c r="AN71" s="68" t="s">
        <v>208</v>
      </c>
      <c r="AO71" s="71" t="s">
        <v>1088</v>
      </c>
      <c r="AP71" s="68" t="s">
        <v>66</v>
      </c>
    </row>
    <row r="72" spans="1:42" x14ac:dyDescent="0.25">
      <c r="A72" s="66" t="s">
        <v>256</v>
      </c>
      <c r="B72" s="84"/>
      <c r="C72" s="84"/>
      <c r="D72" s="85"/>
      <c r="E72" s="104"/>
      <c r="F72" s="76" t="s">
        <v>961</v>
      </c>
      <c r="G72" s="105"/>
      <c r="H72" s="77"/>
      <c r="I72" s="88"/>
      <c r="J72" s="106"/>
      <c r="K72" s="77" t="s">
        <v>1217</v>
      </c>
      <c r="L72" s="107"/>
      <c r="M72" s="101">
        <v>7425.2548828125</v>
      </c>
      <c r="N72" s="101">
        <v>9677.9736328125</v>
      </c>
      <c r="O72" s="102"/>
      <c r="P72" s="103"/>
      <c r="Q72" s="103"/>
      <c r="R72" s="75"/>
      <c r="S72" s="75"/>
      <c r="T72" s="75"/>
      <c r="U72" s="75"/>
      <c r="V72" s="52"/>
      <c r="W72" s="52"/>
      <c r="X72" s="52"/>
      <c r="Y72" s="52"/>
      <c r="Z72" s="51"/>
      <c r="AA72" s="89">
        <v>72</v>
      </c>
      <c r="AB72" s="89"/>
      <c r="AC72" s="90"/>
      <c r="AD72" s="68">
        <v>26</v>
      </c>
      <c r="AE72" s="68">
        <v>61</v>
      </c>
      <c r="AF72" s="68">
        <v>85</v>
      </c>
      <c r="AG72" s="68">
        <v>30</v>
      </c>
      <c r="AH72" s="68"/>
      <c r="AI72" s="68"/>
      <c r="AJ72" s="68"/>
      <c r="AK72" s="68"/>
      <c r="AL72" s="68"/>
      <c r="AM72" s="70">
        <v>42456.424791666665</v>
      </c>
      <c r="AN72" s="68" t="s">
        <v>208</v>
      </c>
      <c r="AO72" s="71" t="s">
        <v>1089</v>
      </c>
      <c r="AP72" s="68" t="s">
        <v>66</v>
      </c>
    </row>
    <row r="73" spans="1:42" x14ac:dyDescent="0.25">
      <c r="A73" s="66" t="s">
        <v>324</v>
      </c>
      <c r="B73" s="84"/>
      <c r="C73" s="84"/>
      <c r="D73" s="85"/>
      <c r="E73" s="104"/>
      <c r="F73" s="76" t="s">
        <v>962</v>
      </c>
      <c r="G73" s="105"/>
      <c r="H73" s="77"/>
      <c r="I73" s="88"/>
      <c r="J73" s="106"/>
      <c r="K73" s="77" t="s">
        <v>1218</v>
      </c>
      <c r="L73" s="107"/>
      <c r="M73" s="101">
        <v>4503.30517578125</v>
      </c>
      <c r="N73" s="101">
        <v>9157.5419921875</v>
      </c>
      <c r="O73" s="102"/>
      <c r="P73" s="103"/>
      <c r="Q73" s="103"/>
      <c r="R73" s="75"/>
      <c r="S73" s="75"/>
      <c r="T73" s="75"/>
      <c r="U73" s="75"/>
      <c r="V73" s="52"/>
      <c r="W73" s="52"/>
      <c r="X73" s="52"/>
      <c r="Y73" s="52"/>
      <c r="Z73" s="51"/>
      <c r="AA73" s="89">
        <v>73</v>
      </c>
      <c r="AB73" s="89"/>
      <c r="AC73" s="90"/>
      <c r="AD73" s="68">
        <v>2</v>
      </c>
      <c r="AE73" s="68">
        <v>126</v>
      </c>
      <c r="AF73" s="68">
        <v>70</v>
      </c>
      <c r="AG73" s="68">
        <v>0</v>
      </c>
      <c r="AH73" s="68"/>
      <c r="AI73" s="68"/>
      <c r="AJ73" s="68"/>
      <c r="AK73" s="68"/>
      <c r="AL73" s="68"/>
      <c r="AM73" s="70">
        <v>42877.455914351849</v>
      </c>
      <c r="AN73" s="68" t="s">
        <v>208</v>
      </c>
      <c r="AO73" s="71" t="s">
        <v>1090</v>
      </c>
      <c r="AP73" s="68" t="s">
        <v>65</v>
      </c>
    </row>
    <row r="74" spans="1:42" x14ac:dyDescent="0.25">
      <c r="A74" s="66" t="s">
        <v>257</v>
      </c>
      <c r="B74" s="84"/>
      <c r="C74" s="84"/>
      <c r="D74" s="85"/>
      <c r="E74" s="104"/>
      <c r="F74" s="76" t="s">
        <v>963</v>
      </c>
      <c r="G74" s="105"/>
      <c r="H74" s="77"/>
      <c r="I74" s="88"/>
      <c r="J74" s="106"/>
      <c r="K74" s="77" t="s">
        <v>1219</v>
      </c>
      <c r="L74" s="107"/>
      <c r="M74" s="101">
        <v>5106.91650390625</v>
      </c>
      <c r="N74" s="101">
        <v>4479.478515625</v>
      </c>
      <c r="O74" s="102"/>
      <c r="P74" s="103"/>
      <c r="Q74" s="103"/>
      <c r="R74" s="75"/>
      <c r="S74" s="75"/>
      <c r="T74" s="75"/>
      <c r="U74" s="75"/>
      <c r="V74" s="52"/>
      <c r="W74" s="52"/>
      <c r="X74" s="52"/>
      <c r="Y74" s="52"/>
      <c r="Z74" s="51"/>
      <c r="AA74" s="89">
        <v>74</v>
      </c>
      <c r="AB74" s="89"/>
      <c r="AC74" s="90"/>
      <c r="AD74" s="68">
        <v>89</v>
      </c>
      <c r="AE74" s="68">
        <v>59</v>
      </c>
      <c r="AF74" s="68">
        <v>1585</v>
      </c>
      <c r="AG74" s="68">
        <v>3760</v>
      </c>
      <c r="AH74" s="68">
        <v>19800</v>
      </c>
      <c r="AI74" s="68" t="s">
        <v>717</v>
      </c>
      <c r="AJ74" s="68" t="s">
        <v>206</v>
      </c>
      <c r="AK74" s="71" t="s">
        <v>862</v>
      </c>
      <c r="AL74" s="68" t="s">
        <v>206</v>
      </c>
      <c r="AM74" s="70">
        <v>40691.36309027778</v>
      </c>
      <c r="AN74" s="68" t="s">
        <v>208</v>
      </c>
      <c r="AO74" s="71" t="s">
        <v>1091</v>
      </c>
      <c r="AP74" s="68" t="s">
        <v>66</v>
      </c>
    </row>
    <row r="75" spans="1:42" x14ac:dyDescent="0.25">
      <c r="A75" s="66" t="s">
        <v>325</v>
      </c>
      <c r="B75" s="84"/>
      <c r="C75" s="84"/>
      <c r="D75" s="85"/>
      <c r="E75" s="104"/>
      <c r="F75" s="76" t="s">
        <v>964</v>
      </c>
      <c r="G75" s="105"/>
      <c r="H75" s="77"/>
      <c r="I75" s="88"/>
      <c r="J75" s="106"/>
      <c r="K75" s="77" t="s">
        <v>1220</v>
      </c>
      <c r="L75" s="107"/>
      <c r="M75" s="101">
        <v>1317.8292236328125</v>
      </c>
      <c r="N75" s="101">
        <v>1890.0924072265625</v>
      </c>
      <c r="O75" s="102"/>
      <c r="P75" s="103"/>
      <c r="Q75" s="103"/>
      <c r="R75" s="75"/>
      <c r="S75" s="75"/>
      <c r="T75" s="75"/>
      <c r="U75" s="75"/>
      <c r="V75" s="52"/>
      <c r="W75" s="52"/>
      <c r="X75" s="52"/>
      <c r="Y75" s="52"/>
      <c r="Z75" s="51"/>
      <c r="AA75" s="89">
        <v>75</v>
      </c>
      <c r="AB75" s="89"/>
      <c r="AC75" s="90"/>
      <c r="AD75" s="68">
        <v>1</v>
      </c>
      <c r="AE75" s="68">
        <v>703</v>
      </c>
      <c r="AF75" s="68">
        <v>21913</v>
      </c>
      <c r="AG75" s="68">
        <v>0</v>
      </c>
      <c r="AH75" s="68">
        <v>-25200</v>
      </c>
      <c r="AI75" s="68" t="s">
        <v>718</v>
      </c>
      <c r="AJ75" s="68" t="s">
        <v>785</v>
      </c>
      <c r="AK75" s="71" t="s">
        <v>863</v>
      </c>
      <c r="AL75" s="68" t="s">
        <v>204</v>
      </c>
      <c r="AM75" s="70">
        <v>42451.529942129629</v>
      </c>
      <c r="AN75" s="68" t="s">
        <v>208</v>
      </c>
      <c r="AO75" s="71" t="s">
        <v>1092</v>
      </c>
      <c r="AP75" s="68" t="s">
        <v>65</v>
      </c>
    </row>
    <row r="76" spans="1:42" x14ac:dyDescent="0.25">
      <c r="A76" s="66" t="s">
        <v>258</v>
      </c>
      <c r="B76" s="84"/>
      <c r="C76" s="84"/>
      <c r="D76" s="85"/>
      <c r="E76" s="104"/>
      <c r="F76" s="76" t="s">
        <v>965</v>
      </c>
      <c r="G76" s="105"/>
      <c r="H76" s="77"/>
      <c r="I76" s="88"/>
      <c r="J76" s="106"/>
      <c r="K76" s="77" t="s">
        <v>1221</v>
      </c>
      <c r="L76" s="107"/>
      <c r="M76" s="101">
        <v>4036.88037109375</v>
      </c>
      <c r="N76" s="101">
        <v>8026.7490234375</v>
      </c>
      <c r="O76" s="102"/>
      <c r="P76" s="103"/>
      <c r="Q76" s="103"/>
      <c r="R76" s="75"/>
      <c r="S76" s="75"/>
      <c r="T76" s="75"/>
      <c r="U76" s="75"/>
      <c r="V76" s="52"/>
      <c r="W76" s="52"/>
      <c r="X76" s="52"/>
      <c r="Y76" s="52"/>
      <c r="Z76" s="51"/>
      <c r="AA76" s="89">
        <v>76</v>
      </c>
      <c r="AB76" s="89"/>
      <c r="AC76" s="90"/>
      <c r="AD76" s="68">
        <v>485</v>
      </c>
      <c r="AE76" s="68">
        <v>111</v>
      </c>
      <c r="AF76" s="68">
        <v>2707</v>
      </c>
      <c r="AG76" s="68">
        <v>1078</v>
      </c>
      <c r="AH76" s="68"/>
      <c r="AI76" s="68"/>
      <c r="AJ76" s="68"/>
      <c r="AK76" s="68"/>
      <c r="AL76" s="68"/>
      <c r="AM76" s="70">
        <v>41916.429502314815</v>
      </c>
      <c r="AN76" s="68" t="s">
        <v>208</v>
      </c>
      <c r="AO76" s="71" t="s">
        <v>1093</v>
      </c>
      <c r="AP76" s="68" t="s">
        <v>66</v>
      </c>
    </row>
    <row r="77" spans="1:42" x14ac:dyDescent="0.25">
      <c r="A77" s="66" t="s">
        <v>326</v>
      </c>
      <c r="B77" s="84"/>
      <c r="C77" s="84"/>
      <c r="D77" s="85"/>
      <c r="E77" s="104"/>
      <c r="F77" s="76" t="s">
        <v>966</v>
      </c>
      <c r="G77" s="105"/>
      <c r="H77" s="77"/>
      <c r="I77" s="88"/>
      <c r="J77" s="106"/>
      <c r="K77" s="77" t="s">
        <v>1222</v>
      </c>
      <c r="L77" s="107"/>
      <c r="M77" s="101">
        <v>306.107421875</v>
      </c>
      <c r="N77" s="101">
        <v>5492.138671875</v>
      </c>
      <c r="O77" s="102"/>
      <c r="P77" s="103"/>
      <c r="Q77" s="103"/>
      <c r="R77" s="75"/>
      <c r="S77" s="75"/>
      <c r="T77" s="75"/>
      <c r="U77" s="75"/>
      <c r="V77" s="52"/>
      <c r="W77" s="52"/>
      <c r="X77" s="52"/>
      <c r="Y77" s="52"/>
      <c r="Z77" s="51"/>
      <c r="AA77" s="89">
        <v>77</v>
      </c>
      <c r="AB77" s="89"/>
      <c r="AC77" s="90"/>
      <c r="AD77" s="68">
        <v>372</v>
      </c>
      <c r="AE77" s="68">
        <v>26962</v>
      </c>
      <c r="AF77" s="68">
        <v>2599</v>
      </c>
      <c r="AG77" s="68">
        <v>811</v>
      </c>
      <c r="AH77" s="68">
        <v>-25200</v>
      </c>
      <c r="AI77" s="68" t="s">
        <v>719</v>
      </c>
      <c r="AJ77" s="68" t="s">
        <v>203</v>
      </c>
      <c r="AK77" s="68"/>
      <c r="AL77" s="68" t="s">
        <v>204</v>
      </c>
      <c r="AM77" s="70">
        <v>42609.316678240742</v>
      </c>
      <c r="AN77" s="68" t="s">
        <v>208</v>
      </c>
      <c r="AO77" s="71" t="s">
        <v>1094</v>
      </c>
      <c r="AP77" s="68" t="s">
        <v>65</v>
      </c>
    </row>
    <row r="78" spans="1:42" x14ac:dyDescent="0.25">
      <c r="A78" s="66" t="s">
        <v>259</v>
      </c>
      <c r="B78" s="84"/>
      <c r="C78" s="84"/>
      <c r="D78" s="85"/>
      <c r="E78" s="104"/>
      <c r="F78" s="76" t="s">
        <v>967</v>
      </c>
      <c r="G78" s="105"/>
      <c r="H78" s="77"/>
      <c r="I78" s="88"/>
      <c r="J78" s="106"/>
      <c r="K78" s="77" t="s">
        <v>1223</v>
      </c>
      <c r="L78" s="107"/>
      <c r="M78" s="101">
        <v>1472.1297607421875</v>
      </c>
      <c r="N78" s="101">
        <v>7013.89208984375</v>
      </c>
      <c r="O78" s="102"/>
      <c r="P78" s="103"/>
      <c r="Q78" s="103"/>
      <c r="R78" s="75"/>
      <c r="S78" s="75"/>
      <c r="T78" s="75"/>
      <c r="U78" s="75"/>
      <c r="V78" s="52"/>
      <c r="W78" s="52"/>
      <c r="X78" s="52"/>
      <c r="Y78" s="52"/>
      <c r="Z78" s="51"/>
      <c r="AA78" s="89">
        <v>78</v>
      </c>
      <c r="AB78" s="89"/>
      <c r="AC78" s="90"/>
      <c r="AD78" s="68">
        <v>675</v>
      </c>
      <c r="AE78" s="68">
        <v>311</v>
      </c>
      <c r="AF78" s="68">
        <v>5846</v>
      </c>
      <c r="AG78" s="68">
        <v>1045</v>
      </c>
      <c r="AH78" s="68"/>
      <c r="AI78" s="68" t="s">
        <v>720</v>
      </c>
      <c r="AJ78" s="68" t="s">
        <v>810</v>
      </c>
      <c r="AK78" s="68"/>
      <c r="AL78" s="68"/>
      <c r="AM78" s="70">
        <v>40789.342604166668</v>
      </c>
      <c r="AN78" s="68" t="s">
        <v>208</v>
      </c>
      <c r="AO78" s="71" t="s">
        <v>1095</v>
      </c>
      <c r="AP78" s="68" t="s">
        <v>66</v>
      </c>
    </row>
    <row r="79" spans="1:42" x14ac:dyDescent="0.25">
      <c r="A79" s="66" t="s">
        <v>327</v>
      </c>
      <c r="B79" s="84"/>
      <c r="C79" s="84"/>
      <c r="D79" s="85"/>
      <c r="E79" s="104"/>
      <c r="F79" s="76" t="s">
        <v>968</v>
      </c>
      <c r="G79" s="105"/>
      <c r="H79" s="77"/>
      <c r="I79" s="88"/>
      <c r="J79" s="106"/>
      <c r="K79" s="77" t="s">
        <v>1224</v>
      </c>
      <c r="L79" s="107"/>
      <c r="M79" s="101">
        <v>4116.63818359375</v>
      </c>
      <c r="N79" s="101">
        <v>4100.9970703125</v>
      </c>
      <c r="O79" s="102"/>
      <c r="P79" s="103"/>
      <c r="Q79" s="103"/>
      <c r="R79" s="75"/>
      <c r="S79" s="75"/>
      <c r="T79" s="75"/>
      <c r="U79" s="75"/>
      <c r="V79" s="52"/>
      <c r="W79" s="52"/>
      <c r="X79" s="52"/>
      <c r="Y79" s="52"/>
      <c r="Z79" s="51"/>
      <c r="AA79" s="89">
        <v>79</v>
      </c>
      <c r="AB79" s="89"/>
      <c r="AC79" s="90"/>
      <c r="AD79" s="68">
        <v>170</v>
      </c>
      <c r="AE79" s="68">
        <v>4465</v>
      </c>
      <c r="AF79" s="68">
        <v>914</v>
      </c>
      <c r="AG79" s="68">
        <v>2938</v>
      </c>
      <c r="AH79" s="68">
        <v>19800</v>
      </c>
      <c r="AI79" s="68" t="s">
        <v>721</v>
      </c>
      <c r="AJ79" s="68" t="s">
        <v>203</v>
      </c>
      <c r="AK79" s="71" t="s">
        <v>864</v>
      </c>
      <c r="AL79" s="68" t="s">
        <v>205</v>
      </c>
      <c r="AM79" s="70">
        <v>40746.670104166667</v>
      </c>
      <c r="AN79" s="68" t="s">
        <v>208</v>
      </c>
      <c r="AO79" s="71" t="s">
        <v>1096</v>
      </c>
      <c r="AP79" s="68" t="s">
        <v>65</v>
      </c>
    </row>
    <row r="80" spans="1:42" x14ac:dyDescent="0.25">
      <c r="A80" s="66" t="s">
        <v>260</v>
      </c>
      <c r="B80" s="84"/>
      <c r="C80" s="84"/>
      <c r="D80" s="85"/>
      <c r="E80" s="104"/>
      <c r="F80" s="76" t="s">
        <v>969</v>
      </c>
      <c r="G80" s="105"/>
      <c r="H80" s="77"/>
      <c r="I80" s="88"/>
      <c r="J80" s="106"/>
      <c r="K80" s="77" t="s">
        <v>1225</v>
      </c>
      <c r="L80" s="107"/>
      <c r="M80" s="101">
        <v>4169.05615234375</v>
      </c>
      <c r="N80" s="101">
        <v>3002.996337890625</v>
      </c>
      <c r="O80" s="102"/>
      <c r="P80" s="103"/>
      <c r="Q80" s="103"/>
      <c r="R80" s="75"/>
      <c r="S80" s="75"/>
      <c r="T80" s="75"/>
      <c r="U80" s="75"/>
      <c r="V80" s="52"/>
      <c r="W80" s="52"/>
      <c r="X80" s="52"/>
      <c r="Y80" s="52"/>
      <c r="Z80" s="51"/>
      <c r="AA80" s="89">
        <v>80</v>
      </c>
      <c r="AB80" s="89"/>
      <c r="AC80" s="90"/>
      <c r="AD80" s="68">
        <v>4154</v>
      </c>
      <c r="AE80" s="68">
        <v>3360</v>
      </c>
      <c r="AF80" s="68">
        <v>13403</v>
      </c>
      <c r="AG80" s="68">
        <v>2405</v>
      </c>
      <c r="AH80" s="68">
        <v>19800</v>
      </c>
      <c r="AI80" s="68" t="s">
        <v>722</v>
      </c>
      <c r="AJ80" s="68" t="s">
        <v>811</v>
      </c>
      <c r="AK80" s="68"/>
      <c r="AL80" s="68" t="s">
        <v>889</v>
      </c>
      <c r="AM80" s="70">
        <v>40012.544189814813</v>
      </c>
      <c r="AN80" s="68" t="s">
        <v>208</v>
      </c>
      <c r="AO80" s="71" t="s">
        <v>1097</v>
      </c>
      <c r="AP80" s="68" t="s">
        <v>66</v>
      </c>
    </row>
    <row r="81" spans="1:42" x14ac:dyDescent="0.25">
      <c r="A81" s="66" t="s">
        <v>328</v>
      </c>
      <c r="B81" s="84"/>
      <c r="C81" s="84"/>
      <c r="D81" s="85"/>
      <c r="E81" s="104"/>
      <c r="F81" s="76" t="s">
        <v>970</v>
      </c>
      <c r="G81" s="105"/>
      <c r="H81" s="77"/>
      <c r="I81" s="88"/>
      <c r="J81" s="106"/>
      <c r="K81" s="77" t="s">
        <v>1226</v>
      </c>
      <c r="L81" s="107"/>
      <c r="M81" s="101">
        <v>5233.70947265625</v>
      </c>
      <c r="N81" s="101">
        <v>3197.789306640625</v>
      </c>
      <c r="O81" s="102"/>
      <c r="P81" s="103"/>
      <c r="Q81" s="103"/>
      <c r="R81" s="75"/>
      <c r="S81" s="75"/>
      <c r="T81" s="75"/>
      <c r="U81" s="75"/>
      <c r="V81" s="52"/>
      <c r="W81" s="52"/>
      <c r="X81" s="52"/>
      <c r="Y81" s="52"/>
      <c r="Z81" s="51"/>
      <c r="AA81" s="89">
        <v>81</v>
      </c>
      <c r="AB81" s="89"/>
      <c r="AC81" s="90"/>
      <c r="AD81" s="68">
        <v>19</v>
      </c>
      <c r="AE81" s="68">
        <v>43573</v>
      </c>
      <c r="AF81" s="68">
        <v>199173</v>
      </c>
      <c r="AG81" s="68">
        <v>1577</v>
      </c>
      <c r="AH81" s="68">
        <v>-14400</v>
      </c>
      <c r="AI81" s="68" t="s">
        <v>723</v>
      </c>
      <c r="AJ81" s="68" t="s">
        <v>812</v>
      </c>
      <c r="AK81" s="71" t="s">
        <v>865</v>
      </c>
      <c r="AL81" s="68" t="s">
        <v>891</v>
      </c>
      <c r="AM81" s="70">
        <v>41058.193472222221</v>
      </c>
      <c r="AN81" s="68" t="s">
        <v>208</v>
      </c>
      <c r="AO81" s="71" t="s">
        <v>1098</v>
      </c>
      <c r="AP81" s="68" t="s">
        <v>65</v>
      </c>
    </row>
    <row r="82" spans="1:42" x14ac:dyDescent="0.25">
      <c r="A82" s="66" t="s">
        <v>261</v>
      </c>
      <c r="B82" s="84"/>
      <c r="C82" s="84"/>
      <c r="D82" s="85"/>
      <c r="E82" s="104"/>
      <c r="F82" s="76" t="s">
        <v>971</v>
      </c>
      <c r="G82" s="105"/>
      <c r="H82" s="77"/>
      <c r="I82" s="88"/>
      <c r="J82" s="106"/>
      <c r="K82" s="77" t="s">
        <v>1227</v>
      </c>
      <c r="L82" s="107"/>
      <c r="M82" s="101">
        <v>4149.9482421875</v>
      </c>
      <c r="N82" s="101">
        <v>2547.446533203125</v>
      </c>
      <c r="O82" s="102"/>
      <c r="P82" s="103"/>
      <c r="Q82" s="103"/>
      <c r="R82" s="75"/>
      <c r="S82" s="75"/>
      <c r="T82" s="75"/>
      <c r="U82" s="75"/>
      <c r="V82" s="52"/>
      <c r="W82" s="52"/>
      <c r="X82" s="52"/>
      <c r="Y82" s="52"/>
      <c r="Z82" s="51"/>
      <c r="AA82" s="89">
        <v>82</v>
      </c>
      <c r="AB82" s="89"/>
      <c r="AC82" s="90"/>
      <c r="AD82" s="68">
        <v>1061</v>
      </c>
      <c r="AE82" s="68">
        <v>44214</v>
      </c>
      <c r="AF82" s="68">
        <v>110593</v>
      </c>
      <c r="AG82" s="68">
        <v>380</v>
      </c>
      <c r="AH82" s="68">
        <v>-14400</v>
      </c>
      <c r="AI82" s="68" t="s">
        <v>724</v>
      </c>
      <c r="AJ82" s="68"/>
      <c r="AK82" s="71" t="s">
        <v>866</v>
      </c>
      <c r="AL82" s="68" t="s">
        <v>891</v>
      </c>
      <c r="AM82" s="70">
        <v>42294.86922453704</v>
      </c>
      <c r="AN82" s="68" t="s">
        <v>208</v>
      </c>
      <c r="AO82" s="71" t="s">
        <v>1099</v>
      </c>
      <c r="AP82" s="68" t="s">
        <v>66</v>
      </c>
    </row>
    <row r="83" spans="1:42" x14ac:dyDescent="0.25">
      <c r="A83" s="66" t="s">
        <v>262</v>
      </c>
      <c r="B83" s="84"/>
      <c r="C83" s="84"/>
      <c r="D83" s="85"/>
      <c r="E83" s="104"/>
      <c r="F83" s="76" t="s">
        <v>972</v>
      </c>
      <c r="G83" s="105"/>
      <c r="H83" s="77"/>
      <c r="I83" s="88"/>
      <c r="J83" s="106"/>
      <c r="K83" s="77" t="s">
        <v>1228</v>
      </c>
      <c r="L83" s="107"/>
      <c r="M83" s="101">
        <v>4517.322265625</v>
      </c>
      <c r="N83" s="101">
        <v>2143.59765625</v>
      </c>
      <c r="O83" s="102"/>
      <c r="P83" s="103"/>
      <c r="Q83" s="103"/>
      <c r="R83" s="75"/>
      <c r="S83" s="75"/>
      <c r="T83" s="75"/>
      <c r="U83" s="75"/>
      <c r="V83" s="52"/>
      <c r="W83" s="52"/>
      <c r="X83" s="52"/>
      <c r="Y83" s="52"/>
      <c r="Z83" s="51"/>
      <c r="AA83" s="89">
        <v>83</v>
      </c>
      <c r="AB83" s="89"/>
      <c r="AC83" s="90"/>
      <c r="AD83" s="68">
        <v>7</v>
      </c>
      <c r="AE83" s="68">
        <v>2529</v>
      </c>
      <c r="AF83" s="68">
        <v>243</v>
      </c>
      <c r="AG83" s="68">
        <v>5</v>
      </c>
      <c r="AH83" s="68"/>
      <c r="AI83" s="68" t="s">
        <v>725</v>
      </c>
      <c r="AJ83" s="68"/>
      <c r="AK83" s="68"/>
      <c r="AL83" s="68"/>
      <c r="AM83" s="70">
        <v>42921.28800925926</v>
      </c>
      <c r="AN83" s="68" t="s">
        <v>208</v>
      </c>
      <c r="AO83" s="71" t="s">
        <v>1100</v>
      </c>
      <c r="AP83" s="68" t="s">
        <v>66</v>
      </c>
    </row>
    <row r="84" spans="1:42" x14ac:dyDescent="0.25">
      <c r="A84" s="66" t="s">
        <v>329</v>
      </c>
      <c r="B84" s="84"/>
      <c r="C84" s="84"/>
      <c r="D84" s="85"/>
      <c r="E84" s="104"/>
      <c r="F84" s="76" t="s">
        <v>973</v>
      </c>
      <c r="G84" s="105"/>
      <c r="H84" s="77"/>
      <c r="I84" s="88"/>
      <c r="J84" s="106"/>
      <c r="K84" s="77" t="s">
        <v>1229</v>
      </c>
      <c r="L84" s="107"/>
      <c r="M84" s="101">
        <v>5476.076171875</v>
      </c>
      <c r="N84" s="101">
        <v>4825.9765625</v>
      </c>
      <c r="O84" s="102"/>
      <c r="P84" s="103"/>
      <c r="Q84" s="103"/>
      <c r="R84" s="75"/>
      <c r="S84" s="75"/>
      <c r="T84" s="75"/>
      <c r="U84" s="75"/>
      <c r="V84" s="52"/>
      <c r="W84" s="52"/>
      <c r="X84" s="52"/>
      <c r="Y84" s="52"/>
      <c r="Z84" s="51"/>
      <c r="AA84" s="89">
        <v>84</v>
      </c>
      <c r="AB84" s="89"/>
      <c r="AC84" s="90"/>
      <c r="AD84" s="68">
        <v>8</v>
      </c>
      <c r="AE84" s="68">
        <v>1448</v>
      </c>
      <c r="AF84" s="68">
        <v>2239</v>
      </c>
      <c r="AG84" s="68">
        <v>217</v>
      </c>
      <c r="AH84" s="68"/>
      <c r="AI84" s="68" t="s">
        <v>726</v>
      </c>
      <c r="AJ84" s="68"/>
      <c r="AK84" s="68"/>
      <c r="AL84" s="68"/>
      <c r="AM84" s="70">
        <v>42504.068680555552</v>
      </c>
      <c r="AN84" s="68" t="s">
        <v>208</v>
      </c>
      <c r="AO84" s="71" t="s">
        <v>1101</v>
      </c>
      <c r="AP84" s="68" t="s">
        <v>65</v>
      </c>
    </row>
    <row r="85" spans="1:42" x14ac:dyDescent="0.25">
      <c r="A85" s="66" t="s">
        <v>330</v>
      </c>
      <c r="B85" s="84"/>
      <c r="C85" s="84"/>
      <c r="D85" s="85"/>
      <c r="E85" s="104"/>
      <c r="F85" s="76" t="s">
        <v>974</v>
      </c>
      <c r="G85" s="105"/>
      <c r="H85" s="77"/>
      <c r="I85" s="88"/>
      <c r="J85" s="106"/>
      <c r="K85" s="77" t="s">
        <v>1230</v>
      </c>
      <c r="L85" s="107"/>
      <c r="M85" s="101">
        <v>3082.234375</v>
      </c>
      <c r="N85" s="101">
        <v>903.95843505859375</v>
      </c>
      <c r="O85" s="102"/>
      <c r="P85" s="103"/>
      <c r="Q85" s="103"/>
      <c r="R85" s="75"/>
      <c r="S85" s="75"/>
      <c r="T85" s="75"/>
      <c r="U85" s="75"/>
      <c r="V85" s="52"/>
      <c r="W85" s="52"/>
      <c r="X85" s="52"/>
      <c r="Y85" s="52"/>
      <c r="Z85" s="51"/>
      <c r="AA85" s="89">
        <v>85</v>
      </c>
      <c r="AB85" s="89"/>
      <c r="AC85" s="90"/>
      <c r="AD85" s="68">
        <v>2</v>
      </c>
      <c r="AE85" s="68">
        <v>50371</v>
      </c>
      <c r="AF85" s="68">
        <v>4175</v>
      </c>
      <c r="AG85" s="68">
        <v>25137</v>
      </c>
      <c r="AH85" s="68">
        <v>-25200</v>
      </c>
      <c r="AI85" s="68" t="s">
        <v>727</v>
      </c>
      <c r="AJ85" s="68"/>
      <c r="AK85" s="71" t="s">
        <v>867</v>
      </c>
      <c r="AL85" s="68" t="s">
        <v>204</v>
      </c>
      <c r="AM85" s="70">
        <v>42211.694074074076</v>
      </c>
      <c r="AN85" s="68" t="s">
        <v>208</v>
      </c>
      <c r="AO85" s="71" t="s">
        <v>1102</v>
      </c>
      <c r="AP85" s="68" t="s">
        <v>65</v>
      </c>
    </row>
    <row r="86" spans="1:42" x14ac:dyDescent="0.25">
      <c r="A86" s="66" t="s">
        <v>331</v>
      </c>
      <c r="B86" s="84"/>
      <c r="C86" s="84"/>
      <c r="D86" s="85"/>
      <c r="E86" s="104"/>
      <c r="F86" s="76" t="s">
        <v>975</v>
      </c>
      <c r="G86" s="105"/>
      <c r="H86" s="77"/>
      <c r="I86" s="88"/>
      <c r="J86" s="106"/>
      <c r="K86" s="77" t="s">
        <v>1231</v>
      </c>
      <c r="L86" s="107"/>
      <c r="M86" s="101">
        <v>4667.029296875</v>
      </c>
      <c r="N86" s="101">
        <v>4367.20263671875</v>
      </c>
      <c r="O86" s="102"/>
      <c r="P86" s="103"/>
      <c r="Q86" s="103"/>
      <c r="R86" s="75"/>
      <c r="S86" s="75"/>
      <c r="T86" s="75"/>
      <c r="U86" s="75"/>
      <c r="V86" s="52"/>
      <c r="W86" s="52"/>
      <c r="X86" s="52"/>
      <c r="Y86" s="52"/>
      <c r="Z86" s="51"/>
      <c r="AA86" s="89">
        <v>86</v>
      </c>
      <c r="AB86" s="89"/>
      <c r="AC86" s="90"/>
      <c r="AD86" s="68">
        <v>400</v>
      </c>
      <c r="AE86" s="68">
        <v>18841770</v>
      </c>
      <c r="AF86" s="68">
        <v>15923</v>
      </c>
      <c r="AG86" s="68">
        <v>0</v>
      </c>
      <c r="AH86" s="68">
        <v>19800</v>
      </c>
      <c r="AI86" s="68" t="s">
        <v>728</v>
      </c>
      <c r="AJ86" s="68" t="s">
        <v>784</v>
      </c>
      <c r="AK86" s="71" t="s">
        <v>868</v>
      </c>
      <c r="AL86" s="68" t="s">
        <v>205</v>
      </c>
      <c r="AM86" s="70">
        <v>40931.267268518517</v>
      </c>
      <c r="AN86" s="68" t="s">
        <v>208</v>
      </c>
      <c r="AO86" s="71" t="s">
        <v>1103</v>
      </c>
      <c r="AP86" s="68" t="s">
        <v>65</v>
      </c>
    </row>
    <row r="87" spans="1:42" x14ac:dyDescent="0.25">
      <c r="A87" s="66" t="s">
        <v>263</v>
      </c>
      <c r="B87" s="84"/>
      <c r="C87" s="84"/>
      <c r="D87" s="85"/>
      <c r="E87" s="104"/>
      <c r="F87" s="76" t="s">
        <v>976</v>
      </c>
      <c r="G87" s="105"/>
      <c r="H87" s="77"/>
      <c r="I87" s="88"/>
      <c r="J87" s="106"/>
      <c r="K87" s="77" t="s">
        <v>1232</v>
      </c>
      <c r="L87" s="107"/>
      <c r="M87" s="101">
        <v>8460.2294921875</v>
      </c>
      <c r="N87" s="101">
        <v>1264.4163818359375</v>
      </c>
      <c r="O87" s="102"/>
      <c r="P87" s="103"/>
      <c r="Q87" s="103"/>
      <c r="R87" s="75"/>
      <c r="S87" s="75"/>
      <c r="T87" s="75"/>
      <c r="U87" s="75"/>
      <c r="V87" s="52"/>
      <c r="W87" s="52"/>
      <c r="X87" s="52"/>
      <c r="Y87" s="52"/>
      <c r="Z87" s="51"/>
      <c r="AA87" s="89">
        <v>87</v>
      </c>
      <c r="AB87" s="89"/>
      <c r="AC87" s="90"/>
      <c r="AD87" s="68">
        <v>2301</v>
      </c>
      <c r="AE87" s="68">
        <v>349</v>
      </c>
      <c r="AF87" s="68">
        <v>3873</v>
      </c>
      <c r="AG87" s="68">
        <v>15949</v>
      </c>
      <c r="AH87" s="68">
        <v>-14400</v>
      </c>
      <c r="AI87" s="68" t="s">
        <v>729</v>
      </c>
      <c r="AJ87" s="68" t="s">
        <v>206</v>
      </c>
      <c r="AK87" s="68"/>
      <c r="AL87" s="68" t="s">
        <v>892</v>
      </c>
      <c r="AM87" s="70">
        <v>40270.661064814813</v>
      </c>
      <c r="AN87" s="68" t="s">
        <v>208</v>
      </c>
      <c r="AO87" s="71" t="s">
        <v>1104</v>
      </c>
      <c r="AP87" s="68" t="s">
        <v>66</v>
      </c>
    </row>
    <row r="88" spans="1:42" x14ac:dyDescent="0.25">
      <c r="A88" s="66" t="s">
        <v>264</v>
      </c>
      <c r="B88" s="84"/>
      <c r="C88" s="84"/>
      <c r="D88" s="85"/>
      <c r="E88" s="104"/>
      <c r="F88" s="76" t="s">
        <v>977</v>
      </c>
      <c r="G88" s="105"/>
      <c r="H88" s="77"/>
      <c r="I88" s="88"/>
      <c r="J88" s="106"/>
      <c r="K88" s="77" t="s">
        <v>1233</v>
      </c>
      <c r="L88" s="107"/>
      <c r="M88" s="101">
        <v>5909.54931640625</v>
      </c>
      <c r="N88" s="101">
        <v>6410.2373046875</v>
      </c>
      <c r="O88" s="102"/>
      <c r="P88" s="103"/>
      <c r="Q88" s="103"/>
      <c r="R88" s="75"/>
      <c r="S88" s="75"/>
      <c r="T88" s="75"/>
      <c r="U88" s="75"/>
      <c r="V88" s="52"/>
      <c r="W88" s="52"/>
      <c r="X88" s="52"/>
      <c r="Y88" s="52"/>
      <c r="Z88" s="51"/>
      <c r="AA88" s="89">
        <v>88</v>
      </c>
      <c r="AB88" s="89"/>
      <c r="AC88" s="90"/>
      <c r="AD88" s="68">
        <v>443</v>
      </c>
      <c r="AE88" s="68">
        <v>40343</v>
      </c>
      <c r="AF88" s="68">
        <v>82625</v>
      </c>
      <c r="AG88" s="68">
        <v>25970</v>
      </c>
      <c r="AH88" s="68"/>
      <c r="AI88" s="68" t="s">
        <v>730</v>
      </c>
      <c r="AJ88" s="68" t="s">
        <v>813</v>
      </c>
      <c r="AK88" s="68"/>
      <c r="AL88" s="68"/>
      <c r="AM88" s="70">
        <v>41772.085243055553</v>
      </c>
      <c r="AN88" s="68" t="s">
        <v>208</v>
      </c>
      <c r="AO88" s="71" t="s">
        <v>1105</v>
      </c>
      <c r="AP88" s="68" t="s">
        <v>66</v>
      </c>
    </row>
    <row r="89" spans="1:42" x14ac:dyDescent="0.25">
      <c r="A89" s="66" t="s">
        <v>332</v>
      </c>
      <c r="B89" s="84"/>
      <c r="C89" s="84"/>
      <c r="D89" s="85"/>
      <c r="E89" s="104"/>
      <c r="F89" s="76" t="s">
        <v>978</v>
      </c>
      <c r="G89" s="105"/>
      <c r="H89" s="77"/>
      <c r="I89" s="88"/>
      <c r="J89" s="106"/>
      <c r="K89" s="77" t="s">
        <v>1234</v>
      </c>
      <c r="L89" s="107"/>
      <c r="M89" s="101">
        <v>8046.37060546875</v>
      </c>
      <c r="N89" s="101">
        <v>2668.696533203125</v>
      </c>
      <c r="O89" s="102"/>
      <c r="P89" s="103"/>
      <c r="Q89" s="103"/>
      <c r="R89" s="75"/>
      <c r="S89" s="75"/>
      <c r="T89" s="75"/>
      <c r="U89" s="75"/>
      <c r="V89" s="52"/>
      <c r="W89" s="52"/>
      <c r="X89" s="52"/>
      <c r="Y89" s="52"/>
      <c r="Z89" s="51"/>
      <c r="AA89" s="89">
        <v>89</v>
      </c>
      <c r="AB89" s="89"/>
      <c r="AC89" s="90"/>
      <c r="AD89" s="68">
        <v>355</v>
      </c>
      <c r="AE89" s="68">
        <v>6564</v>
      </c>
      <c r="AF89" s="68">
        <v>99965</v>
      </c>
      <c r="AG89" s="68">
        <v>37134</v>
      </c>
      <c r="AH89" s="68"/>
      <c r="AI89" s="68" t="s">
        <v>731</v>
      </c>
      <c r="AJ89" s="68" t="s">
        <v>768</v>
      </c>
      <c r="AK89" s="68"/>
      <c r="AL89" s="68"/>
      <c r="AM89" s="70">
        <v>40082.275196759256</v>
      </c>
      <c r="AN89" s="68" t="s">
        <v>208</v>
      </c>
      <c r="AO89" s="71" t="s">
        <v>1106</v>
      </c>
      <c r="AP89" s="68" t="s">
        <v>65</v>
      </c>
    </row>
    <row r="90" spans="1:42" x14ac:dyDescent="0.25">
      <c r="A90" s="66" t="s">
        <v>265</v>
      </c>
      <c r="B90" s="84"/>
      <c r="C90" s="84"/>
      <c r="D90" s="85"/>
      <c r="E90" s="104"/>
      <c r="F90" s="76" t="s">
        <v>979</v>
      </c>
      <c r="G90" s="105"/>
      <c r="H90" s="77"/>
      <c r="I90" s="88"/>
      <c r="J90" s="106"/>
      <c r="K90" s="77" t="s">
        <v>1235</v>
      </c>
      <c r="L90" s="107"/>
      <c r="M90" s="101">
        <v>2844.33203125</v>
      </c>
      <c r="N90" s="101">
        <v>1527.7637939453125</v>
      </c>
      <c r="O90" s="102"/>
      <c r="P90" s="103"/>
      <c r="Q90" s="103"/>
      <c r="R90" s="75"/>
      <c r="S90" s="75"/>
      <c r="T90" s="75"/>
      <c r="U90" s="75"/>
      <c r="V90" s="52"/>
      <c r="W90" s="52"/>
      <c r="X90" s="52"/>
      <c r="Y90" s="52"/>
      <c r="Z90" s="51"/>
      <c r="AA90" s="89">
        <v>90</v>
      </c>
      <c r="AB90" s="89"/>
      <c r="AC90" s="90"/>
      <c r="AD90" s="68">
        <v>879</v>
      </c>
      <c r="AE90" s="68">
        <v>477</v>
      </c>
      <c r="AF90" s="68">
        <v>20049</v>
      </c>
      <c r="AG90" s="68">
        <v>560</v>
      </c>
      <c r="AH90" s="68">
        <v>21600</v>
      </c>
      <c r="AI90" s="68" t="s">
        <v>732</v>
      </c>
      <c r="AJ90" s="68" t="s">
        <v>814</v>
      </c>
      <c r="AK90" s="68"/>
      <c r="AL90" s="68" t="s">
        <v>890</v>
      </c>
      <c r="AM90" s="70">
        <v>41934.345057870371</v>
      </c>
      <c r="AN90" s="68" t="s">
        <v>208</v>
      </c>
      <c r="AO90" s="71" t="s">
        <v>1107</v>
      </c>
      <c r="AP90" s="68" t="s">
        <v>66</v>
      </c>
    </row>
    <row r="91" spans="1:42" x14ac:dyDescent="0.25">
      <c r="A91" s="66" t="s">
        <v>266</v>
      </c>
      <c r="B91" s="84"/>
      <c r="C91" s="84"/>
      <c r="D91" s="85"/>
      <c r="E91" s="104"/>
      <c r="F91" s="76" t="s">
        <v>980</v>
      </c>
      <c r="G91" s="105"/>
      <c r="H91" s="77"/>
      <c r="I91" s="88"/>
      <c r="J91" s="106"/>
      <c r="K91" s="77" t="s">
        <v>1236</v>
      </c>
      <c r="L91" s="107"/>
      <c r="M91" s="101">
        <v>8630.7255859375</v>
      </c>
      <c r="N91" s="101">
        <v>3273.584228515625</v>
      </c>
      <c r="O91" s="102"/>
      <c r="P91" s="103"/>
      <c r="Q91" s="103"/>
      <c r="R91" s="75"/>
      <c r="S91" s="75"/>
      <c r="T91" s="75"/>
      <c r="U91" s="75"/>
      <c r="V91" s="52"/>
      <c r="W91" s="52"/>
      <c r="X91" s="52"/>
      <c r="Y91" s="52"/>
      <c r="Z91" s="51"/>
      <c r="AA91" s="89">
        <v>91</v>
      </c>
      <c r="AB91" s="89"/>
      <c r="AC91" s="90"/>
      <c r="AD91" s="68">
        <v>352</v>
      </c>
      <c r="AE91" s="68">
        <v>403</v>
      </c>
      <c r="AF91" s="68">
        <v>9669</v>
      </c>
      <c r="AG91" s="68">
        <v>32765</v>
      </c>
      <c r="AH91" s="68">
        <v>19800</v>
      </c>
      <c r="AI91" s="68" t="s">
        <v>733</v>
      </c>
      <c r="AJ91" s="68" t="s">
        <v>815</v>
      </c>
      <c r="AK91" s="68"/>
      <c r="AL91" s="68" t="s">
        <v>205</v>
      </c>
      <c r="AM91" s="70">
        <v>41290.586400462962</v>
      </c>
      <c r="AN91" s="68" t="s">
        <v>208</v>
      </c>
      <c r="AO91" s="71" t="s">
        <v>1108</v>
      </c>
      <c r="AP91" s="68" t="s">
        <v>66</v>
      </c>
    </row>
    <row r="92" spans="1:42" x14ac:dyDescent="0.25">
      <c r="A92" s="66" t="s">
        <v>267</v>
      </c>
      <c r="B92" s="84"/>
      <c r="C92" s="84"/>
      <c r="D92" s="85"/>
      <c r="E92" s="104"/>
      <c r="F92" s="76" t="s">
        <v>981</v>
      </c>
      <c r="G92" s="105"/>
      <c r="H92" s="77"/>
      <c r="I92" s="88"/>
      <c r="J92" s="106"/>
      <c r="K92" s="77" t="s">
        <v>1237</v>
      </c>
      <c r="L92" s="107"/>
      <c r="M92" s="101">
        <v>509.1881103515625</v>
      </c>
      <c r="N92" s="101">
        <v>6319.18994140625</v>
      </c>
      <c r="O92" s="102"/>
      <c r="P92" s="103"/>
      <c r="Q92" s="103"/>
      <c r="R92" s="75"/>
      <c r="S92" s="75"/>
      <c r="T92" s="75"/>
      <c r="U92" s="75"/>
      <c r="V92" s="52"/>
      <c r="W92" s="52"/>
      <c r="X92" s="52"/>
      <c r="Y92" s="52"/>
      <c r="Z92" s="51"/>
      <c r="AA92" s="89">
        <v>92</v>
      </c>
      <c r="AB92" s="89"/>
      <c r="AC92" s="90"/>
      <c r="AD92" s="68">
        <v>1379</v>
      </c>
      <c r="AE92" s="68">
        <v>4761</v>
      </c>
      <c r="AF92" s="68">
        <v>52204</v>
      </c>
      <c r="AG92" s="68">
        <v>8580</v>
      </c>
      <c r="AH92" s="68">
        <v>19800</v>
      </c>
      <c r="AI92" s="68" t="s">
        <v>734</v>
      </c>
      <c r="AJ92" s="68" t="s">
        <v>203</v>
      </c>
      <c r="AK92" s="68"/>
      <c r="AL92" s="68" t="s">
        <v>205</v>
      </c>
      <c r="AM92" s="70">
        <v>40492.315150462964</v>
      </c>
      <c r="AN92" s="68" t="s">
        <v>208</v>
      </c>
      <c r="AO92" s="71" t="s">
        <v>1109</v>
      </c>
      <c r="AP92" s="68" t="s">
        <v>66</v>
      </c>
    </row>
    <row r="93" spans="1:42" x14ac:dyDescent="0.25">
      <c r="A93" s="66" t="s">
        <v>268</v>
      </c>
      <c r="B93" s="84"/>
      <c r="C93" s="84"/>
      <c r="D93" s="85"/>
      <c r="E93" s="104"/>
      <c r="F93" s="76" t="s">
        <v>982</v>
      </c>
      <c r="G93" s="105"/>
      <c r="H93" s="77"/>
      <c r="I93" s="88"/>
      <c r="J93" s="106"/>
      <c r="K93" s="77" t="s">
        <v>1238</v>
      </c>
      <c r="L93" s="107"/>
      <c r="M93" s="101">
        <v>4097.59228515625</v>
      </c>
      <c r="N93" s="101">
        <v>319.00982666015625</v>
      </c>
      <c r="O93" s="102"/>
      <c r="P93" s="103"/>
      <c r="Q93" s="103"/>
      <c r="R93" s="75"/>
      <c r="S93" s="75"/>
      <c r="T93" s="75"/>
      <c r="U93" s="75"/>
      <c r="V93" s="52"/>
      <c r="W93" s="52"/>
      <c r="X93" s="52"/>
      <c r="Y93" s="52"/>
      <c r="Z93" s="51"/>
      <c r="AA93" s="89">
        <v>93</v>
      </c>
      <c r="AB93" s="89"/>
      <c r="AC93" s="90"/>
      <c r="AD93" s="68">
        <v>44</v>
      </c>
      <c r="AE93" s="68">
        <v>19</v>
      </c>
      <c r="AF93" s="68">
        <v>73</v>
      </c>
      <c r="AG93" s="68">
        <v>29</v>
      </c>
      <c r="AH93" s="68"/>
      <c r="AI93" s="68"/>
      <c r="AJ93" s="68" t="s">
        <v>816</v>
      </c>
      <c r="AK93" s="71" t="s">
        <v>869</v>
      </c>
      <c r="AL93" s="68"/>
      <c r="AM93" s="70">
        <v>42653.645833333336</v>
      </c>
      <c r="AN93" s="68" t="s">
        <v>208</v>
      </c>
      <c r="AO93" s="71" t="s">
        <v>1110</v>
      </c>
      <c r="AP93" s="68" t="s">
        <v>66</v>
      </c>
    </row>
    <row r="94" spans="1:42" x14ac:dyDescent="0.25">
      <c r="A94" s="66" t="s">
        <v>269</v>
      </c>
      <c r="B94" s="84"/>
      <c r="C94" s="84"/>
      <c r="D94" s="85"/>
      <c r="E94" s="104"/>
      <c r="F94" s="76" t="s">
        <v>983</v>
      </c>
      <c r="G94" s="105"/>
      <c r="H94" s="77"/>
      <c r="I94" s="88"/>
      <c r="J94" s="106"/>
      <c r="K94" s="77" t="s">
        <v>1239</v>
      </c>
      <c r="L94" s="107"/>
      <c r="M94" s="101">
        <v>321.41641235351563</v>
      </c>
      <c r="N94" s="101">
        <v>3034.89501953125</v>
      </c>
      <c r="O94" s="102"/>
      <c r="P94" s="103"/>
      <c r="Q94" s="103"/>
      <c r="R94" s="75"/>
      <c r="S94" s="75"/>
      <c r="T94" s="75"/>
      <c r="U94" s="75"/>
      <c r="V94" s="52"/>
      <c r="W94" s="52"/>
      <c r="X94" s="52"/>
      <c r="Y94" s="52"/>
      <c r="Z94" s="51"/>
      <c r="AA94" s="89">
        <v>94</v>
      </c>
      <c r="AB94" s="89"/>
      <c r="AC94" s="90"/>
      <c r="AD94" s="68">
        <v>103</v>
      </c>
      <c r="AE94" s="68">
        <v>46</v>
      </c>
      <c r="AF94" s="68">
        <v>438</v>
      </c>
      <c r="AG94" s="68">
        <v>492</v>
      </c>
      <c r="AH94" s="68"/>
      <c r="AI94" s="68" t="s">
        <v>735</v>
      </c>
      <c r="AJ94" s="68" t="s">
        <v>817</v>
      </c>
      <c r="AK94" s="68"/>
      <c r="AL94" s="68"/>
      <c r="AM94" s="70">
        <v>42693.492835648147</v>
      </c>
      <c r="AN94" s="68" t="s">
        <v>208</v>
      </c>
      <c r="AO94" s="71" t="s">
        <v>1111</v>
      </c>
      <c r="AP94" s="68" t="s">
        <v>66</v>
      </c>
    </row>
    <row r="95" spans="1:42" x14ac:dyDescent="0.25">
      <c r="A95" s="66" t="s">
        <v>270</v>
      </c>
      <c r="B95" s="84"/>
      <c r="C95" s="84"/>
      <c r="D95" s="85"/>
      <c r="E95" s="104"/>
      <c r="F95" s="76" t="s">
        <v>984</v>
      </c>
      <c r="G95" s="105"/>
      <c r="H95" s="77"/>
      <c r="I95" s="88"/>
      <c r="J95" s="106"/>
      <c r="K95" s="77" t="s">
        <v>1240</v>
      </c>
      <c r="L95" s="107"/>
      <c r="M95" s="101">
        <v>9189.7744140625</v>
      </c>
      <c r="N95" s="101">
        <v>1636.4189453125</v>
      </c>
      <c r="O95" s="102"/>
      <c r="P95" s="103"/>
      <c r="Q95" s="103"/>
      <c r="R95" s="75"/>
      <c r="S95" s="75"/>
      <c r="T95" s="75"/>
      <c r="U95" s="75"/>
      <c r="V95" s="52"/>
      <c r="W95" s="52"/>
      <c r="X95" s="52"/>
      <c r="Y95" s="52"/>
      <c r="Z95" s="51"/>
      <c r="AA95" s="89">
        <v>95</v>
      </c>
      <c r="AB95" s="89"/>
      <c r="AC95" s="90"/>
      <c r="AD95" s="68">
        <v>105</v>
      </c>
      <c r="AE95" s="68">
        <v>160</v>
      </c>
      <c r="AF95" s="68">
        <v>257</v>
      </c>
      <c r="AG95" s="68">
        <v>28</v>
      </c>
      <c r="AH95" s="68"/>
      <c r="AI95" s="68"/>
      <c r="AJ95" s="68" t="s">
        <v>818</v>
      </c>
      <c r="AK95" s="71" t="s">
        <v>870</v>
      </c>
      <c r="AL95" s="68"/>
      <c r="AM95" s="70">
        <v>42296.271597222221</v>
      </c>
      <c r="AN95" s="68" t="s">
        <v>208</v>
      </c>
      <c r="AO95" s="71" t="s">
        <v>1112</v>
      </c>
      <c r="AP95" s="68" t="s">
        <v>66</v>
      </c>
    </row>
    <row r="96" spans="1:42" x14ac:dyDescent="0.25">
      <c r="A96" s="66" t="s">
        <v>271</v>
      </c>
      <c r="B96" s="84"/>
      <c r="C96" s="84"/>
      <c r="D96" s="85"/>
      <c r="E96" s="104"/>
      <c r="F96" s="76" t="s">
        <v>985</v>
      </c>
      <c r="G96" s="105"/>
      <c r="H96" s="77"/>
      <c r="I96" s="88"/>
      <c r="J96" s="106"/>
      <c r="K96" s="77" t="s">
        <v>1241</v>
      </c>
      <c r="L96" s="107"/>
      <c r="M96" s="101">
        <v>2546.792236328125</v>
      </c>
      <c r="N96" s="101">
        <v>950.1683349609375</v>
      </c>
      <c r="O96" s="102"/>
      <c r="P96" s="103"/>
      <c r="Q96" s="103"/>
      <c r="R96" s="75"/>
      <c r="S96" s="75"/>
      <c r="T96" s="75"/>
      <c r="U96" s="75"/>
      <c r="V96" s="52"/>
      <c r="W96" s="52"/>
      <c r="X96" s="52"/>
      <c r="Y96" s="52"/>
      <c r="Z96" s="51"/>
      <c r="AA96" s="89">
        <v>96</v>
      </c>
      <c r="AB96" s="89"/>
      <c r="AC96" s="90"/>
      <c r="AD96" s="68">
        <v>165</v>
      </c>
      <c r="AE96" s="68">
        <v>409</v>
      </c>
      <c r="AF96" s="68">
        <v>16964</v>
      </c>
      <c r="AG96" s="68">
        <v>16338</v>
      </c>
      <c r="AH96" s="68"/>
      <c r="AI96" s="68" t="s">
        <v>736</v>
      </c>
      <c r="AJ96" s="68" t="s">
        <v>819</v>
      </c>
      <c r="AK96" s="71" t="s">
        <v>871</v>
      </c>
      <c r="AL96" s="68"/>
      <c r="AM96" s="70">
        <v>42775.19767361111</v>
      </c>
      <c r="AN96" s="68" t="s">
        <v>208</v>
      </c>
      <c r="AO96" s="71" t="s">
        <v>1113</v>
      </c>
      <c r="AP96" s="68" t="s">
        <v>66</v>
      </c>
    </row>
    <row r="97" spans="1:42" x14ac:dyDescent="0.25">
      <c r="A97" s="66" t="s">
        <v>274</v>
      </c>
      <c r="B97" s="84"/>
      <c r="C97" s="84"/>
      <c r="D97" s="85"/>
      <c r="E97" s="104"/>
      <c r="F97" s="76" t="s">
        <v>986</v>
      </c>
      <c r="G97" s="105"/>
      <c r="H97" s="77"/>
      <c r="I97" s="88"/>
      <c r="J97" s="106"/>
      <c r="K97" s="77" t="s">
        <v>1242</v>
      </c>
      <c r="L97" s="107"/>
      <c r="M97" s="101">
        <v>6102.48876953125</v>
      </c>
      <c r="N97" s="101">
        <v>2987.236083984375</v>
      </c>
      <c r="O97" s="102"/>
      <c r="P97" s="103"/>
      <c r="Q97" s="103"/>
      <c r="R97" s="75"/>
      <c r="S97" s="75"/>
      <c r="T97" s="75"/>
      <c r="U97" s="75"/>
      <c r="V97" s="52"/>
      <c r="W97" s="52"/>
      <c r="X97" s="52"/>
      <c r="Y97" s="52"/>
      <c r="Z97" s="51"/>
      <c r="AA97" s="89">
        <v>97</v>
      </c>
      <c r="AB97" s="89"/>
      <c r="AC97" s="90"/>
      <c r="AD97" s="68">
        <v>1820</v>
      </c>
      <c r="AE97" s="68">
        <v>1037</v>
      </c>
      <c r="AF97" s="68">
        <v>11037</v>
      </c>
      <c r="AG97" s="68">
        <v>6517</v>
      </c>
      <c r="AH97" s="68"/>
      <c r="AI97" s="68" t="s">
        <v>737</v>
      </c>
      <c r="AJ97" s="68" t="s">
        <v>820</v>
      </c>
      <c r="AK97" s="68"/>
      <c r="AL97" s="68"/>
      <c r="AM97" s="70">
        <v>40984.238819444443</v>
      </c>
      <c r="AN97" s="68" t="s">
        <v>208</v>
      </c>
      <c r="AO97" s="71" t="s">
        <v>1114</v>
      </c>
      <c r="AP97" s="68" t="s">
        <v>66</v>
      </c>
    </row>
    <row r="98" spans="1:42" x14ac:dyDescent="0.25">
      <c r="A98" s="66" t="s">
        <v>272</v>
      </c>
      <c r="B98" s="84"/>
      <c r="C98" s="84"/>
      <c r="D98" s="85"/>
      <c r="E98" s="104"/>
      <c r="F98" s="76" t="s">
        <v>987</v>
      </c>
      <c r="G98" s="105"/>
      <c r="H98" s="77"/>
      <c r="I98" s="88"/>
      <c r="J98" s="106"/>
      <c r="K98" s="77" t="s">
        <v>1243</v>
      </c>
      <c r="L98" s="107"/>
      <c r="M98" s="101">
        <v>3226.58349609375</v>
      </c>
      <c r="N98" s="101">
        <v>2955.3818359375</v>
      </c>
      <c r="O98" s="102"/>
      <c r="P98" s="103"/>
      <c r="Q98" s="103"/>
      <c r="R98" s="75"/>
      <c r="S98" s="75"/>
      <c r="T98" s="75"/>
      <c r="U98" s="75"/>
      <c r="V98" s="52"/>
      <c r="W98" s="52"/>
      <c r="X98" s="52"/>
      <c r="Y98" s="52"/>
      <c r="Z98" s="51"/>
      <c r="AA98" s="89">
        <v>98</v>
      </c>
      <c r="AB98" s="89"/>
      <c r="AC98" s="90"/>
      <c r="AD98" s="68">
        <v>16</v>
      </c>
      <c r="AE98" s="68">
        <v>364</v>
      </c>
      <c r="AF98" s="68">
        <v>19572</v>
      </c>
      <c r="AG98" s="68">
        <v>884</v>
      </c>
      <c r="AH98" s="68">
        <v>19800</v>
      </c>
      <c r="AI98" s="68" t="s">
        <v>738</v>
      </c>
      <c r="AJ98" s="68" t="s">
        <v>821</v>
      </c>
      <c r="AK98" s="68"/>
      <c r="AL98" s="68" t="s">
        <v>206</v>
      </c>
      <c r="AM98" s="70">
        <v>40977.742106481484</v>
      </c>
      <c r="AN98" s="68" t="s">
        <v>208</v>
      </c>
      <c r="AO98" s="71" t="s">
        <v>1115</v>
      </c>
      <c r="AP98" s="68" t="s">
        <v>66</v>
      </c>
    </row>
    <row r="99" spans="1:42" x14ac:dyDescent="0.25">
      <c r="A99" s="66" t="s">
        <v>273</v>
      </c>
      <c r="B99" s="84"/>
      <c r="C99" s="84"/>
      <c r="D99" s="85"/>
      <c r="E99" s="104"/>
      <c r="F99" s="76" t="s">
        <v>988</v>
      </c>
      <c r="G99" s="105"/>
      <c r="H99" s="77"/>
      <c r="I99" s="88"/>
      <c r="J99" s="106"/>
      <c r="K99" s="77" t="s">
        <v>1244</v>
      </c>
      <c r="L99" s="107"/>
      <c r="M99" s="101">
        <v>1751.28857421875</v>
      </c>
      <c r="N99" s="101">
        <v>6492.89599609375</v>
      </c>
      <c r="O99" s="102"/>
      <c r="P99" s="103"/>
      <c r="Q99" s="103"/>
      <c r="R99" s="75"/>
      <c r="S99" s="75"/>
      <c r="T99" s="75"/>
      <c r="U99" s="75"/>
      <c r="V99" s="52"/>
      <c r="W99" s="52"/>
      <c r="X99" s="52"/>
      <c r="Y99" s="52"/>
      <c r="Z99" s="51"/>
      <c r="AA99" s="89">
        <v>99</v>
      </c>
      <c r="AB99" s="89"/>
      <c r="AC99" s="90"/>
      <c r="AD99" s="68">
        <v>889</v>
      </c>
      <c r="AE99" s="68">
        <v>5697</v>
      </c>
      <c r="AF99" s="68">
        <v>2500</v>
      </c>
      <c r="AG99" s="68">
        <v>872</v>
      </c>
      <c r="AH99" s="68">
        <v>19800</v>
      </c>
      <c r="AI99" s="68" t="s">
        <v>739</v>
      </c>
      <c r="AJ99" s="68" t="s">
        <v>822</v>
      </c>
      <c r="AK99" s="71" t="s">
        <v>872</v>
      </c>
      <c r="AL99" s="68" t="s">
        <v>206</v>
      </c>
      <c r="AM99" s="70">
        <v>41213.273900462962</v>
      </c>
      <c r="AN99" s="68" t="s">
        <v>208</v>
      </c>
      <c r="AO99" s="71" t="s">
        <v>1116</v>
      </c>
      <c r="AP99" s="68" t="s">
        <v>66</v>
      </c>
    </row>
    <row r="100" spans="1:42" x14ac:dyDescent="0.25">
      <c r="A100" s="66" t="s">
        <v>275</v>
      </c>
      <c r="B100" s="84"/>
      <c r="C100" s="84"/>
      <c r="D100" s="85"/>
      <c r="E100" s="104"/>
      <c r="F100" s="76" t="s">
        <v>989</v>
      </c>
      <c r="G100" s="105"/>
      <c r="H100" s="77"/>
      <c r="I100" s="88"/>
      <c r="J100" s="106"/>
      <c r="K100" s="77" t="s">
        <v>1245</v>
      </c>
      <c r="L100" s="107"/>
      <c r="M100" s="101">
        <v>9164.3828125</v>
      </c>
      <c r="N100" s="101">
        <v>4899.28662109375</v>
      </c>
      <c r="O100" s="102"/>
      <c r="P100" s="103"/>
      <c r="Q100" s="103"/>
      <c r="R100" s="75"/>
      <c r="S100" s="75"/>
      <c r="T100" s="75"/>
      <c r="U100" s="75"/>
      <c r="V100" s="52"/>
      <c r="W100" s="52"/>
      <c r="X100" s="52"/>
      <c r="Y100" s="52"/>
      <c r="Z100" s="51"/>
      <c r="AA100" s="89">
        <v>100</v>
      </c>
      <c r="AB100" s="89"/>
      <c r="AC100" s="90"/>
      <c r="AD100" s="68">
        <v>1910</v>
      </c>
      <c r="AE100" s="68">
        <v>4498</v>
      </c>
      <c r="AF100" s="68">
        <v>80872</v>
      </c>
      <c r="AG100" s="68">
        <v>30009</v>
      </c>
      <c r="AH100" s="68"/>
      <c r="AI100" s="68" t="s">
        <v>740</v>
      </c>
      <c r="AJ100" s="68"/>
      <c r="AK100" s="68"/>
      <c r="AL100" s="68"/>
      <c r="AM100" s="70">
        <v>41967.736967592595</v>
      </c>
      <c r="AN100" s="68" t="s">
        <v>208</v>
      </c>
      <c r="AO100" s="71" t="s">
        <v>1117</v>
      </c>
      <c r="AP100" s="68" t="s">
        <v>66</v>
      </c>
    </row>
    <row r="101" spans="1:42" x14ac:dyDescent="0.25">
      <c r="A101" s="66" t="s">
        <v>276</v>
      </c>
      <c r="B101" s="84"/>
      <c r="C101" s="84"/>
      <c r="D101" s="85"/>
      <c r="E101" s="104"/>
      <c r="F101" s="76" t="s">
        <v>990</v>
      </c>
      <c r="G101" s="105"/>
      <c r="H101" s="77"/>
      <c r="I101" s="88"/>
      <c r="J101" s="106"/>
      <c r="K101" s="77" t="s">
        <v>1246</v>
      </c>
      <c r="L101" s="107"/>
      <c r="M101" s="101">
        <v>2262.59619140625</v>
      </c>
      <c r="N101" s="101">
        <v>2025.262451171875</v>
      </c>
      <c r="O101" s="102"/>
      <c r="P101" s="103"/>
      <c r="Q101" s="103"/>
      <c r="R101" s="75"/>
      <c r="S101" s="75"/>
      <c r="T101" s="75"/>
      <c r="U101" s="75"/>
      <c r="V101" s="52"/>
      <c r="W101" s="52"/>
      <c r="X101" s="52"/>
      <c r="Y101" s="52"/>
      <c r="Z101" s="51"/>
      <c r="AA101" s="89">
        <v>101</v>
      </c>
      <c r="AB101" s="89"/>
      <c r="AC101" s="90"/>
      <c r="AD101" s="68">
        <v>339</v>
      </c>
      <c r="AE101" s="68">
        <v>261</v>
      </c>
      <c r="AF101" s="68">
        <v>456</v>
      </c>
      <c r="AG101" s="68">
        <v>417</v>
      </c>
      <c r="AH101" s="68"/>
      <c r="AI101" s="68"/>
      <c r="AJ101" s="68" t="s">
        <v>823</v>
      </c>
      <c r="AK101" s="68"/>
      <c r="AL101" s="68"/>
      <c r="AM101" s="70">
        <v>41843.983032407406</v>
      </c>
      <c r="AN101" s="68" t="s">
        <v>208</v>
      </c>
      <c r="AO101" s="71" t="s">
        <v>1118</v>
      </c>
      <c r="AP101" s="68" t="s">
        <v>66</v>
      </c>
    </row>
    <row r="102" spans="1:42" x14ac:dyDescent="0.25">
      <c r="A102" s="66" t="s">
        <v>277</v>
      </c>
      <c r="B102" s="84"/>
      <c r="C102" s="84"/>
      <c r="D102" s="85"/>
      <c r="E102" s="104"/>
      <c r="F102" s="76" t="s">
        <v>991</v>
      </c>
      <c r="G102" s="105"/>
      <c r="H102" s="77"/>
      <c r="I102" s="88"/>
      <c r="J102" s="106"/>
      <c r="K102" s="77" t="s">
        <v>1247</v>
      </c>
      <c r="L102" s="107"/>
      <c r="M102" s="101">
        <v>8940.5302734375</v>
      </c>
      <c r="N102" s="101">
        <v>6843.4755859375</v>
      </c>
      <c r="O102" s="102"/>
      <c r="P102" s="103"/>
      <c r="Q102" s="103"/>
      <c r="R102" s="75"/>
      <c r="S102" s="75"/>
      <c r="T102" s="75"/>
      <c r="U102" s="75"/>
      <c r="V102" s="52"/>
      <c r="W102" s="52"/>
      <c r="X102" s="52"/>
      <c r="Y102" s="52"/>
      <c r="Z102" s="51"/>
      <c r="AA102" s="89">
        <v>102</v>
      </c>
      <c r="AB102" s="89"/>
      <c r="AC102" s="90"/>
      <c r="AD102" s="68">
        <v>93</v>
      </c>
      <c r="AE102" s="68">
        <v>97</v>
      </c>
      <c r="AF102" s="68">
        <v>52</v>
      </c>
      <c r="AG102" s="68">
        <v>43</v>
      </c>
      <c r="AH102" s="68">
        <v>-25200</v>
      </c>
      <c r="AI102" s="68" t="s">
        <v>741</v>
      </c>
      <c r="AJ102" s="68" t="s">
        <v>824</v>
      </c>
      <c r="AK102" s="71" t="s">
        <v>873</v>
      </c>
      <c r="AL102" s="68" t="s">
        <v>204</v>
      </c>
      <c r="AM102" s="70">
        <v>42445.303194444445</v>
      </c>
      <c r="AN102" s="68" t="s">
        <v>208</v>
      </c>
      <c r="AO102" s="71" t="s">
        <v>1119</v>
      </c>
      <c r="AP102" s="68" t="s">
        <v>66</v>
      </c>
    </row>
    <row r="103" spans="1:42" x14ac:dyDescent="0.25">
      <c r="A103" s="66" t="s">
        <v>278</v>
      </c>
      <c r="B103" s="84"/>
      <c r="C103" s="84"/>
      <c r="D103" s="85"/>
      <c r="E103" s="104"/>
      <c r="F103" s="76" t="s">
        <v>992</v>
      </c>
      <c r="G103" s="105"/>
      <c r="H103" s="77"/>
      <c r="I103" s="88"/>
      <c r="J103" s="106"/>
      <c r="K103" s="77" t="s">
        <v>1248</v>
      </c>
      <c r="L103" s="107"/>
      <c r="M103" s="101">
        <v>7319.6826171875</v>
      </c>
      <c r="N103" s="101">
        <v>6324.30517578125</v>
      </c>
      <c r="O103" s="102"/>
      <c r="P103" s="103"/>
      <c r="Q103" s="103"/>
      <c r="R103" s="75"/>
      <c r="S103" s="75"/>
      <c r="T103" s="75"/>
      <c r="U103" s="75"/>
      <c r="V103" s="52"/>
      <c r="W103" s="52"/>
      <c r="X103" s="52"/>
      <c r="Y103" s="52"/>
      <c r="Z103" s="51"/>
      <c r="AA103" s="89">
        <v>103</v>
      </c>
      <c r="AB103" s="89"/>
      <c r="AC103" s="90"/>
      <c r="AD103" s="68">
        <v>458</v>
      </c>
      <c r="AE103" s="68">
        <v>1546</v>
      </c>
      <c r="AF103" s="68">
        <v>12044</v>
      </c>
      <c r="AG103" s="68">
        <v>3119</v>
      </c>
      <c r="AH103" s="68"/>
      <c r="AI103" s="68" t="s">
        <v>742</v>
      </c>
      <c r="AJ103" s="68" t="s">
        <v>825</v>
      </c>
      <c r="AK103" s="71" t="s">
        <v>874</v>
      </c>
      <c r="AL103" s="68"/>
      <c r="AM103" s="70">
        <v>42652.071423611109</v>
      </c>
      <c r="AN103" s="68" t="s">
        <v>208</v>
      </c>
      <c r="AO103" s="71" t="s">
        <v>1120</v>
      </c>
      <c r="AP103" s="68" t="s">
        <v>66</v>
      </c>
    </row>
    <row r="104" spans="1:42" x14ac:dyDescent="0.25">
      <c r="A104" s="66" t="s">
        <v>300</v>
      </c>
      <c r="B104" s="84"/>
      <c r="C104" s="84"/>
      <c r="D104" s="85"/>
      <c r="E104" s="104"/>
      <c r="F104" s="76" t="s">
        <v>993</v>
      </c>
      <c r="G104" s="105"/>
      <c r="H104" s="77"/>
      <c r="I104" s="88"/>
      <c r="J104" s="106"/>
      <c r="K104" s="77" t="s">
        <v>1249</v>
      </c>
      <c r="L104" s="107"/>
      <c r="M104" s="101">
        <v>5324.26123046875</v>
      </c>
      <c r="N104" s="101">
        <v>6162.4267578125</v>
      </c>
      <c r="O104" s="102"/>
      <c r="P104" s="103"/>
      <c r="Q104" s="103"/>
      <c r="R104" s="75"/>
      <c r="S104" s="75"/>
      <c r="T104" s="75"/>
      <c r="U104" s="75"/>
      <c r="V104" s="52"/>
      <c r="W104" s="52"/>
      <c r="X104" s="52"/>
      <c r="Y104" s="52"/>
      <c r="Z104" s="51"/>
      <c r="AA104" s="89">
        <v>104</v>
      </c>
      <c r="AB104" s="89"/>
      <c r="AC104" s="90"/>
      <c r="AD104" s="68">
        <v>478</v>
      </c>
      <c r="AE104" s="68">
        <v>585759</v>
      </c>
      <c r="AF104" s="68">
        <v>173977</v>
      </c>
      <c r="AG104" s="68">
        <v>11</v>
      </c>
      <c r="AH104" s="68">
        <v>19800</v>
      </c>
      <c r="AI104" s="68" t="s">
        <v>743</v>
      </c>
      <c r="AJ104" s="68" t="s">
        <v>803</v>
      </c>
      <c r="AK104" s="71" t="s">
        <v>875</v>
      </c>
      <c r="AL104" s="68" t="s">
        <v>205</v>
      </c>
      <c r="AM104" s="70">
        <v>40252.284525462965</v>
      </c>
      <c r="AN104" s="68" t="s">
        <v>208</v>
      </c>
      <c r="AO104" s="71" t="s">
        <v>1121</v>
      </c>
      <c r="AP104" s="68" t="s">
        <v>66</v>
      </c>
    </row>
    <row r="105" spans="1:42" x14ac:dyDescent="0.25">
      <c r="A105" s="66" t="s">
        <v>299</v>
      </c>
      <c r="B105" s="84"/>
      <c r="C105" s="84"/>
      <c r="D105" s="85"/>
      <c r="E105" s="104"/>
      <c r="F105" s="76" t="s">
        <v>994</v>
      </c>
      <c r="G105" s="105"/>
      <c r="H105" s="77"/>
      <c r="I105" s="88"/>
      <c r="J105" s="106"/>
      <c r="K105" s="77" t="s">
        <v>1250</v>
      </c>
      <c r="L105" s="107"/>
      <c r="M105" s="101">
        <v>4855.1923828125</v>
      </c>
      <c r="N105" s="101">
        <v>5673.07275390625</v>
      </c>
      <c r="O105" s="102"/>
      <c r="P105" s="103"/>
      <c r="Q105" s="103"/>
      <c r="R105" s="75"/>
      <c r="S105" s="75"/>
      <c r="T105" s="75"/>
      <c r="U105" s="75"/>
      <c r="V105" s="52"/>
      <c r="W105" s="52"/>
      <c r="X105" s="52"/>
      <c r="Y105" s="52"/>
      <c r="Z105" s="51"/>
      <c r="AA105" s="89">
        <v>105</v>
      </c>
      <c r="AB105" s="89"/>
      <c r="AC105" s="90"/>
      <c r="AD105" s="68">
        <v>43</v>
      </c>
      <c r="AE105" s="68">
        <v>24405</v>
      </c>
      <c r="AF105" s="68">
        <v>9454</v>
      </c>
      <c r="AG105" s="68">
        <v>1</v>
      </c>
      <c r="AH105" s="68">
        <v>19800</v>
      </c>
      <c r="AI105" s="68" t="s">
        <v>744</v>
      </c>
      <c r="AJ105" s="68" t="s">
        <v>205</v>
      </c>
      <c r="AK105" s="71" t="s">
        <v>876</v>
      </c>
      <c r="AL105" s="68" t="s">
        <v>205</v>
      </c>
      <c r="AM105" s="70">
        <v>39990.264652777776</v>
      </c>
      <c r="AN105" s="68" t="s">
        <v>208</v>
      </c>
      <c r="AO105" s="71" t="s">
        <v>1122</v>
      </c>
      <c r="AP105" s="68" t="s">
        <v>66</v>
      </c>
    </row>
    <row r="106" spans="1:42" x14ac:dyDescent="0.25">
      <c r="A106" s="66" t="s">
        <v>279</v>
      </c>
      <c r="B106" s="84"/>
      <c r="C106" s="84"/>
      <c r="D106" s="85"/>
      <c r="E106" s="104"/>
      <c r="F106" s="76" t="s">
        <v>995</v>
      </c>
      <c r="G106" s="105"/>
      <c r="H106" s="77"/>
      <c r="I106" s="88"/>
      <c r="J106" s="106"/>
      <c r="K106" s="77" t="s">
        <v>1251</v>
      </c>
      <c r="L106" s="107"/>
      <c r="M106" s="101">
        <v>7142.40625</v>
      </c>
      <c r="N106" s="101">
        <v>2769.705810546875</v>
      </c>
      <c r="O106" s="102"/>
      <c r="P106" s="103"/>
      <c r="Q106" s="103"/>
      <c r="R106" s="75"/>
      <c r="S106" s="75"/>
      <c r="T106" s="75"/>
      <c r="U106" s="75"/>
      <c r="V106" s="52"/>
      <c r="W106" s="52"/>
      <c r="X106" s="52"/>
      <c r="Y106" s="52"/>
      <c r="Z106" s="51"/>
      <c r="AA106" s="89">
        <v>106</v>
      </c>
      <c r="AB106" s="89"/>
      <c r="AC106" s="90"/>
      <c r="AD106" s="68">
        <v>1618</v>
      </c>
      <c r="AE106" s="68">
        <v>872</v>
      </c>
      <c r="AF106" s="68">
        <v>42051</v>
      </c>
      <c r="AG106" s="68">
        <v>41740</v>
      </c>
      <c r="AH106" s="68">
        <v>19800</v>
      </c>
      <c r="AI106" s="68" t="s">
        <v>745</v>
      </c>
      <c r="AJ106" s="68" t="s">
        <v>787</v>
      </c>
      <c r="AK106" s="68"/>
      <c r="AL106" s="68" t="s">
        <v>205</v>
      </c>
      <c r="AM106" s="70">
        <v>40055.361250000002</v>
      </c>
      <c r="AN106" s="68" t="s">
        <v>208</v>
      </c>
      <c r="AO106" s="71" t="s">
        <v>1123</v>
      </c>
      <c r="AP106" s="68" t="s">
        <v>66</v>
      </c>
    </row>
    <row r="107" spans="1:42" x14ac:dyDescent="0.25">
      <c r="A107" s="66" t="s">
        <v>280</v>
      </c>
      <c r="B107" s="84"/>
      <c r="C107" s="84"/>
      <c r="D107" s="85"/>
      <c r="E107" s="104"/>
      <c r="F107" s="76" t="s">
        <v>996</v>
      </c>
      <c r="G107" s="105"/>
      <c r="H107" s="77"/>
      <c r="I107" s="88"/>
      <c r="J107" s="106"/>
      <c r="K107" s="77" t="s">
        <v>1252</v>
      </c>
      <c r="L107" s="107"/>
      <c r="M107" s="101">
        <v>1001.7906494140625</v>
      </c>
      <c r="N107" s="101">
        <v>5040.86376953125</v>
      </c>
      <c r="O107" s="102"/>
      <c r="P107" s="103"/>
      <c r="Q107" s="103"/>
      <c r="R107" s="75"/>
      <c r="S107" s="75"/>
      <c r="T107" s="75"/>
      <c r="U107" s="75"/>
      <c r="V107" s="52"/>
      <c r="W107" s="52"/>
      <c r="X107" s="52"/>
      <c r="Y107" s="52"/>
      <c r="Z107" s="51"/>
      <c r="AA107" s="89">
        <v>107</v>
      </c>
      <c r="AB107" s="89"/>
      <c r="AC107" s="90"/>
      <c r="AD107" s="68">
        <v>449</v>
      </c>
      <c r="AE107" s="68">
        <v>167</v>
      </c>
      <c r="AF107" s="68">
        <v>3423</v>
      </c>
      <c r="AG107" s="68">
        <v>8860</v>
      </c>
      <c r="AH107" s="68"/>
      <c r="AI107" s="68" t="s">
        <v>746</v>
      </c>
      <c r="AJ107" s="68" t="s">
        <v>826</v>
      </c>
      <c r="AK107" s="68"/>
      <c r="AL107" s="68"/>
      <c r="AM107" s="70">
        <v>42697.758368055554</v>
      </c>
      <c r="AN107" s="68" t="s">
        <v>208</v>
      </c>
      <c r="AO107" s="71" t="s">
        <v>1124</v>
      </c>
      <c r="AP107" s="68" t="s">
        <v>66</v>
      </c>
    </row>
    <row r="108" spans="1:42" x14ac:dyDescent="0.25">
      <c r="A108" s="66" t="s">
        <v>281</v>
      </c>
      <c r="B108" s="84"/>
      <c r="C108" s="84"/>
      <c r="D108" s="85"/>
      <c r="E108" s="104"/>
      <c r="F108" s="76" t="s">
        <v>997</v>
      </c>
      <c r="G108" s="105"/>
      <c r="H108" s="77"/>
      <c r="I108" s="88"/>
      <c r="J108" s="106"/>
      <c r="K108" s="77" t="s">
        <v>1253</v>
      </c>
      <c r="L108" s="107"/>
      <c r="M108" s="101">
        <v>6754.4970703125</v>
      </c>
      <c r="N108" s="101">
        <v>9213.9755859375</v>
      </c>
      <c r="O108" s="102"/>
      <c r="P108" s="103"/>
      <c r="Q108" s="103"/>
      <c r="R108" s="75"/>
      <c r="S108" s="75"/>
      <c r="T108" s="75"/>
      <c r="U108" s="75"/>
      <c r="V108" s="52"/>
      <c r="W108" s="52"/>
      <c r="X108" s="52"/>
      <c r="Y108" s="52"/>
      <c r="Z108" s="51"/>
      <c r="AA108" s="89">
        <v>108</v>
      </c>
      <c r="AB108" s="89"/>
      <c r="AC108" s="90"/>
      <c r="AD108" s="68">
        <v>604</v>
      </c>
      <c r="AE108" s="68">
        <v>219</v>
      </c>
      <c r="AF108" s="68">
        <v>9806</v>
      </c>
      <c r="AG108" s="68">
        <v>2675</v>
      </c>
      <c r="AH108" s="68"/>
      <c r="AI108" s="68" t="s">
        <v>747</v>
      </c>
      <c r="AJ108" s="68" t="s">
        <v>772</v>
      </c>
      <c r="AK108" s="68"/>
      <c r="AL108" s="68"/>
      <c r="AM108" s="70">
        <v>40937.234224537038</v>
      </c>
      <c r="AN108" s="68" t="s">
        <v>208</v>
      </c>
      <c r="AO108" s="71" t="s">
        <v>1125</v>
      </c>
      <c r="AP108" s="68" t="s">
        <v>66</v>
      </c>
    </row>
    <row r="109" spans="1:42" x14ac:dyDescent="0.25">
      <c r="A109" s="66" t="s">
        <v>282</v>
      </c>
      <c r="B109" s="84"/>
      <c r="C109" s="84"/>
      <c r="D109" s="85"/>
      <c r="E109" s="104"/>
      <c r="F109" s="76" t="s">
        <v>998</v>
      </c>
      <c r="G109" s="105"/>
      <c r="H109" s="77"/>
      <c r="I109" s="88"/>
      <c r="J109" s="106"/>
      <c r="K109" s="77" t="s">
        <v>1254</v>
      </c>
      <c r="L109" s="107"/>
      <c r="M109" s="101">
        <v>2529.768310546875</v>
      </c>
      <c r="N109" s="101">
        <v>9593.8193359375</v>
      </c>
      <c r="O109" s="102"/>
      <c r="P109" s="103"/>
      <c r="Q109" s="103"/>
      <c r="R109" s="75"/>
      <c r="S109" s="75"/>
      <c r="T109" s="75"/>
      <c r="U109" s="75"/>
      <c r="V109" s="52"/>
      <c r="W109" s="52"/>
      <c r="X109" s="52"/>
      <c r="Y109" s="52"/>
      <c r="Z109" s="51"/>
      <c r="AA109" s="89">
        <v>109</v>
      </c>
      <c r="AB109" s="89"/>
      <c r="AC109" s="90"/>
      <c r="AD109" s="68">
        <v>0</v>
      </c>
      <c r="AE109" s="68">
        <v>6</v>
      </c>
      <c r="AF109" s="68">
        <v>33</v>
      </c>
      <c r="AG109" s="68">
        <v>0</v>
      </c>
      <c r="AH109" s="68">
        <v>19800</v>
      </c>
      <c r="AI109" s="68" t="s">
        <v>748</v>
      </c>
      <c r="AJ109" s="68" t="s">
        <v>203</v>
      </c>
      <c r="AK109" s="71" t="s">
        <v>877</v>
      </c>
      <c r="AL109" s="68" t="s">
        <v>205</v>
      </c>
      <c r="AM109" s="70">
        <v>42651.532430555555</v>
      </c>
      <c r="AN109" s="68" t="s">
        <v>208</v>
      </c>
      <c r="AO109" s="71" t="s">
        <v>1126</v>
      </c>
      <c r="AP109" s="68" t="s">
        <v>66</v>
      </c>
    </row>
    <row r="110" spans="1:42" x14ac:dyDescent="0.25">
      <c r="A110" s="66" t="s">
        <v>283</v>
      </c>
      <c r="B110" s="84"/>
      <c r="C110" s="84"/>
      <c r="D110" s="85"/>
      <c r="E110" s="104"/>
      <c r="F110" s="76" t="s">
        <v>999</v>
      </c>
      <c r="G110" s="105"/>
      <c r="H110" s="77"/>
      <c r="I110" s="88"/>
      <c r="J110" s="106"/>
      <c r="K110" s="77" t="s">
        <v>1255</v>
      </c>
      <c r="L110" s="107"/>
      <c r="M110" s="101">
        <v>834.61767578125</v>
      </c>
      <c r="N110" s="101">
        <v>6732.56494140625</v>
      </c>
      <c r="O110" s="102"/>
      <c r="P110" s="103"/>
      <c r="Q110" s="103"/>
      <c r="R110" s="75"/>
      <c r="S110" s="75"/>
      <c r="T110" s="75"/>
      <c r="U110" s="75"/>
      <c r="V110" s="52"/>
      <c r="W110" s="52"/>
      <c r="X110" s="52"/>
      <c r="Y110" s="52"/>
      <c r="Z110" s="51"/>
      <c r="AA110" s="89">
        <v>110</v>
      </c>
      <c r="AB110" s="89"/>
      <c r="AC110" s="90"/>
      <c r="AD110" s="68">
        <v>226</v>
      </c>
      <c r="AE110" s="68">
        <v>23501</v>
      </c>
      <c r="AF110" s="68">
        <v>1571</v>
      </c>
      <c r="AG110" s="68">
        <v>0</v>
      </c>
      <c r="AH110" s="68"/>
      <c r="AI110" s="68" t="s">
        <v>749</v>
      </c>
      <c r="AJ110" s="68" t="s">
        <v>768</v>
      </c>
      <c r="AK110" s="71" t="s">
        <v>878</v>
      </c>
      <c r="AL110" s="68"/>
      <c r="AM110" s="70">
        <v>42728.289340277777</v>
      </c>
      <c r="AN110" s="68" t="s">
        <v>208</v>
      </c>
      <c r="AO110" s="71" t="s">
        <v>1127</v>
      </c>
      <c r="AP110" s="68" t="s">
        <v>66</v>
      </c>
    </row>
    <row r="111" spans="1:42" x14ac:dyDescent="0.25">
      <c r="A111" s="66" t="s">
        <v>284</v>
      </c>
      <c r="B111" s="84"/>
      <c r="C111" s="84"/>
      <c r="D111" s="85"/>
      <c r="E111" s="104"/>
      <c r="F111" s="76" t="s">
        <v>1000</v>
      </c>
      <c r="G111" s="105"/>
      <c r="H111" s="77"/>
      <c r="I111" s="88"/>
      <c r="J111" s="106"/>
      <c r="K111" s="77" t="s">
        <v>1256</v>
      </c>
      <c r="L111" s="107"/>
      <c r="M111" s="101">
        <v>6359.83935546875</v>
      </c>
      <c r="N111" s="101">
        <v>5440.32958984375</v>
      </c>
      <c r="O111" s="102"/>
      <c r="P111" s="103"/>
      <c r="Q111" s="103"/>
      <c r="R111" s="75"/>
      <c r="S111" s="75"/>
      <c r="T111" s="75"/>
      <c r="U111" s="75"/>
      <c r="V111" s="52"/>
      <c r="W111" s="52"/>
      <c r="X111" s="52"/>
      <c r="Y111" s="52"/>
      <c r="Z111" s="51"/>
      <c r="AA111" s="89">
        <v>111</v>
      </c>
      <c r="AB111" s="89"/>
      <c r="AC111" s="90"/>
      <c r="AD111" s="68">
        <v>894</v>
      </c>
      <c r="AE111" s="68">
        <v>755</v>
      </c>
      <c r="AF111" s="68">
        <v>81000</v>
      </c>
      <c r="AG111" s="68">
        <v>4617</v>
      </c>
      <c r="AH111" s="68"/>
      <c r="AI111" s="68" t="s">
        <v>750</v>
      </c>
      <c r="AJ111" s="68" t="s">
        <v>827</v>
      </c>
      <c r="AK111" s="68"/>
      <c r="AL111" s="68"/>
      <c r="AM111" s="70">
        <v>39782.621157407404</v>
      </c>
      <c r="AN111" s="68" t="s">
        <v>208</v>
      </c>
      <c r="AO111" s="71" t="s">
        <v>1128</v>
      </c>
      <c r="AP111" s="68" t="s">
        <v>66</v>
      </c>
    </row>
    <row r="112" spans="1:42" x14ac:dyDescent="0.25">
      <c r="A112" s="66" t="s">
        <v>333</v>
      </c>
      <c r="B112" s="84"/>
      <c r="C112" s="84"/>
      <c r="D112" s="85"/>
      <c r="E112" s="104"/>
      <c r="F112" s="76" t="s">
        <v>1001</v>
      </c>
      <c r="G112" s="105"/>
      <c r="H112" s="77"/>
      <c r="I112" s="88"/>
      <c r="J112" s="106"/>
      <c r="K112" s="77" t="s">
        <v>1257</v>
      </c>
      <c r="L112" s="107"/>
      <c r="M112" s="101">
        <v>3476.26953125</v>
      </c>
      <c r="N112" s="101">
        <v>4268.92138671875</v>
      </c>
      <c r="O112" s="102"/>
      <c r="P112" s="103"/>
      <c r="Q112" s="103"/>
      <c r="R112" s="75"/>
      <c r="S112" s="75"/>
      <c r="T112" s="75"/>
      <c r="U112" s="75"/>
      <c r="V112" s="52"/>
      <c r="W112" s="52"/>
      <c r="X112" s="52"/>
      <c r="Y112" s="52"/>
      <c r="Z112" s="51"/>
      <c r="AA112" s="89">
        <v>112</v>
      </c>
      <c r="AB112" s="89"/>
      <c r="AC112" s="90"/>
      <c r="AD112" s="68">
        <v>1622</v>
      </c>
      <c r="AE112" s="68">
        <v>21422</v>
      </c>
      <c r="AF112" s="68">
        <v>55386</v>
      </c>
      <c r="AG112" s="68">
        <v>53769</v>
      </c>
      <c r="AH112" s="68">
        <v>19800</v>
      </c>
      <c r="AI112" s="68" t="s">
        <v>751</v>
      </c>
      <c r="AJ112" s="68" t="s">
        <v>826</v>
      </c>
      <c r="AK112" s="71" t="s">
        <v>879</v>
      </c>
      <c r="AL112" s="68" t="s">
        <v>205</v>
      </c>
      <c r="AM112" s="70">
        <v>40786.471979166665</v>
      </c>
      <c r="AN112" s="68" t="s">
        <v>208</v>
      </c>
      <c r="AO112" s="71" t="s">
        <v>1129</v>
      </c>
      <c r="AP112" s="68" t="s">
        <v>65</v>
      </c>
    </row>
    <row r="113" spans="1:42" x14ac:dyDescent="0.25">
      <c r="A113" s="66" t="s">
        <v>285</v>
      </c>
      <c r="B113" s="84"/>
      <c r="C113" s="84"/>
      <c r="D113" s="85"/>
      <c r="E113" s="104"/>
      <c r="F113" s="76" t="s">
        <v>1002</v>
      </c>
      <c r="G113" s="105"/>
      <c r="H113" s="77"/>
      <c r="I113" s="88"/>
      <c r="J113" s="106"/>
      <c r="K113" s="77" t="s">
        <v>1258</v>
      </c>
      <c r="L113" s="107"/>
      <c r="M113" s="101">
        <v>5666.375</v>
      </c>
      <c r="N113" s="101">
        <v>2236.453369140625</v>
      </c>
      <c r="O113" s="102"/>
      <c r="P113" s="103"/>
      <c r="Q113" s="103"/>
      <c r="R113" s="75"/>
      <c r="S113" s="75"/>
      <c r="T113" s="75"/>
      <c r="U113" s="75"/>
      <c r="V113" s="52"/>
      <c r="W113" s="52"/>
      <c r="X113" s="52"/>
      <c r="Y113" s="52"/>
      <c r="Z113" s="51"/>
      <c r="AA113" s="89">
        <v>113</v>
      </c>
      <c r="AB113" s="89"/>
      <c r="AC113" s="90"/>
      <c r="AD113" s="68">
        <v>1177</v>
      </c>
      <c r="AE113" s="68">
        <v>81</v>
      </c>
      <c r="AF113" s="68">
        <v>3423</v>
      </c>
      <c r="AG113" s="68">
        <v>3448</v>
      </c>
      <c r="AH113" s="68">
        <v>7200</v>
      </c>
      <c r="AI113" s="68" t="s">
        <v>752</v>
      </c>
      <c r="AJ113" s="68" t="s">
        <v>828</v>
      </c>
      <c r="AK113" s="68"/>
      <c r="AL113" s="68" t="s">
        <v>893</v>
      </c>
      <c r="AM113" s="70">
        <v>40087.349930555552</v>
      </c>
      <c r="AN113" s="68" t="s">
        <v>208</v>
      </c>
      <c r="AO113" s="71" t="s">
        <v>1130</v>
      </c>
      <c r="AP113" s="68" t="s">
        <v>66</v>
      </c>
    </row>
    <row r="114" spans="1:42" x14ac:dyDescent="0.25">
      <c r="A114" s="66" t="s">
        <v>286</v>
      </c>
      <c r="B114" s="84"/>
      <c r="C114" s="84"/>
      <c r="D114" s="85"/>
      <c r="E114" s="104"/>
      <c r="F114" s="76" t="s">
        <v>1003</v>
      </c>
      <c r="G114" s="105"/>
      <c r="H114" s="77"/>
      <c r="I114" s="88"/>
      <c r="J114" s="106"/>
      <c r="K114" s="77" t="s">
        <v>1259</v>
      </c>
      <c r="L114" s="107"/>
      <c r="M114" s="101">
        <v>7061.01953125</v>
      </c>
      <c r="N114" s="101">
        <v>4993.361328125</v>
      </c>
      <c r="O114" s="102"/>
      <c r="P114" s="103"/>
      <c r="Q114" s="103"/>
      <c r="R114" s="75"/>
      <c r="S114" s="75"/>
      <c r="T114" s="75"/>
      <c r="U114" s="75"/>
      <c r="V114" s="52"/>
      <c r="W114" s="52"/>
      <c r="X114" s="52"/>
      <c r="Y114" s="52"/>
      <c r="Z114" s="51"/>
      <c r="AA114" s="89">
        <v>114</v>
      </c>
      <c r="AB114" s="89"/>
      <c r="AC114" s="90"/>
      <c r="AD114" s="68">
        <v>241</v>
      </c>
      <c r="AE114" s="68">
        <v>58</v>
      </c>
      <c r="AF114" s="68">
        <v>1012</v>
      </c>
      <c r="AG114" s="68">
        <v>1087</v>
      </c>
      <c r="AH114" s="68"/>
      <c r="AI114" s="68" t="s">
        <v>753</v>
      </c>
      <c r="AJ114" s="68" t="s">
        <v>829</v>
      </c>
      <c r="AK114" s="68"/>
      <c r="AL114" s="68"/>
      <c r="AM114" s="70">
        <v>42795.170347222222</v>
      </c>
      <c r="AN114" s="68" t="s">
        <v>208</v>
      </c>
      <c r="AO114" s="71" t="s">
        <v>1131</v>
      </c>
      <c r="AP114" s="68" t="s">
        <v>66</v>
      </c>
    </row>
    <row r="115" spans="1:42" x14ac:dyDescent="0.25">
      <c r="A115" s="66" t="s">
        <v>287</v>
      </c>
      <c r="B115" s="84"/>
      <c r="C115" s="84"/>
      <c r="D115" s="85"/>
      <c r="E115" s="104"/>
      <c r="F115" s="76" t="s">
        <v>1004</v>
      </c>
      <c r="G115" s="105"/>
      <c r="H115" s="77"/>
      <c r="I115" s="88"/>
      <c r="J115" s="106"/>
      <c r="K115" s="77" t="s">
        <v>1260</v>
      </c>
      <c r="L115" s="107"/>
      <c r="M115" s="101">
        <v>5803.19482421875</v>
      </c>
      <c r="N115" s="101">
        <v>527.6446533203125</v>
      </c>
      <c r="O115" s="102"/>
      <c r="P115" s="103"/>
      <c r="Q115" s="103"/>
      <c r="R115" s="75"/>
      <c r="S115" s="75"/>
      <c r="T115" s="75"/>
      <c r="U115" s="75"/>
      <c r="V115" s="52"/>
      <c r="W115" s="52"/>
      <c r="X115" s="52"/>
      <c r="Y115" s="52"/>
      <c r="Z115" s="51"/>
      <c r="AA115" s="89">
        <v>115</v>
      </c>
      <c r="AB115" s="89"/>
      <c r="AC115" s="90"/>
      <c r="AD115" s="68">
        <v>86</v>
      </c>
      <c r="AE115" s="68">
        <v>116</v>
      </c>
      <c r="AF115" s="68">
        <v>773</v>
      </c>
      <c r="AG115" s="68">
        <v>247</v>
      </c>
      <c r="AH115" s="68"/>
      <c r="AI115" s="68" t="s">
        <v>754</v>
      </c>
      <c r="AJ115" s="68" t="s">
        <v>830</v>
      </c>
      <c r="AK115" s="68"/>
      <c r="AL115" s="68"/>
      <c r="AM115" s="70">
        <v>41603.58121527778</v>
      </c>
      <c r="AN115" s="68" t="s">
        <v>208</v>
      </c>
      <c r="AO115" s="71" t="s">
        <v>1132</v>
      </c>
      <c r="AP115" s="68" t="s">
        <v>66</v>
      </c>
    </row>
    <row r="116" spans="1:42" x14ac:dyDescent="0.25">
      <c r="A116" s="66" t="s">
        <v>334</v>
      </c>
      <c r="B116" s="84"/>
      <c r="C116" s="84"/>
      <c r="D116" s="85"/>
      <c r="E116" s="104"/>
      <c r="F116" s="76" t="s">
        <v>1005</v>
      </c>
      <c r="G116" s="105"/>
      <c r="H116" s="77"/>
      <c r="I116" s="88"/>
      <c r="J116" s="106"/>
      <c r="K116" s="77" t="s">
        <v>1261</v>
      </c>
      <c r="L116" s="107"/>
      <c r="M116" s="101">
        <v>8991.3466796875</v>
      </c>
      <c r="N116" s="101">
        <v>3423.7861328125</v>
      </c>
      <c r="O116" s="102"/>
      <c r="P116" s="103"/>
      <c r="Q116" s="103"/>
      <c r="R116" s="75"/>
      <c r="S116" s="75"/>
      <c r="T116" s="75"/>
      <c r="U116" s="75"/>
      <c r="V116" s="52"/>
      <c r="W116" s="52"/>
      <c r="X116" s="52"/>
      <c r="Y116" s="52"/>
      <c r="Z116" s="51"/>
      <c r="AA116" s="89">
        <v>116</v>
      </c>
      <c r="AB116" s="89"/>
      <c r="AC116" s="90"/>
      <c r="AD116" s="68">
        <v>35</v>
      </c>
      <c r="AE116" s="68">
        <v>661</v>
      </c>
      <c r="AF116" s="68">
        <v>3839</v>
      </c>
      <c r="AG116" s="68">
        <v>30519</v>
      </c>
      <c r="AH116" s="68">
        <v>19800</v>
      </c>
      <c r="AI116" s="68" t="s">
        <v>755</v>
      </c>
      <c r="AJ116" s="68" t="s">
        <v>831</v>
      </c>
      <c r="AK116" s="71" t="s">
        <v>880</v>
      </c>
      <c r="AL116" s="68" t="s">
        <v>205</v>
      </c>
      <c r="AM116" s="70">
        <v>41803.228865740741</v>
      </c>
      <c r="AN116" s="68" t="s">
        <v>208</v>
      </c>
      <c r="AO116" s="71" t="s">
        <v>1133</v>
      </c>
      <c r="AP116" s="68" t="s">
        <v>65</v>
      </c>
    </row>
    <row r="117" spans="1:42" x14ac:dyDescent="0.25">
      <c r="A117" s="66" t="s">
        <v>288</v>
      </c>
      <c r="B117" s="84"/>
      <c r="C117" s="84"/>
      <c r="D117" s="85"/>
      <c r="E117" s="104"/>
      <c r="F117" s="76" t="s">
        <v>1006</v>
      </c>
      <c r="G117" s="105"/>
      <c r="H117" s="77"/>
      <c r="I117" s="88"/>
      <c r="J117" s="106"/>
      <c r="K117" s="77" t="s">
        <v>1262</v>
      </c>
      <c r="L117" s="107"/>
      <c r="M117" s="101">
        <v>9337.3466796875</v>
      </c>
      <c r="N117" s="101">
        <v>7308.9345703125</v>
      </c>
      <c r="O117" s="102"/>
      <c r="P117" s="103"/>
      <c r="Q117" s="103"/>
      <c r="R117" s="75"/>
      <c r="S117" s="75"/>
      <c r="T117" s="75"/>
      <c r="U117" s="75"/>
      <c r="V117" s="52"/>
      <c r="W117" s="52"/>
      <c r="X117" s="52"/>
      <c r="Y117" s="52"/>
      <c r="Z117" s="51"/>
      <c r="AA117" s="89">
        <v>117</v>
      </c>
      <c r="AB117" s="89"/>
      <c r="AC117" s="90"/>
      <c r="AD117" s="68">
        <v>6</v>
      </c>
      <c r="AE117" s="68">
        <v>1793</v>
      </c>
      <c r="AF117" s="68">
        <v>115431</v>
      </c>
      <c r="AG117" s="68">
        <v>68</v>
      </c>
      <c r="AH117" s="68">
        <v>19800</v>
      </c>
      <c r="AI117" s="68" t="s">
        <v>756</v>
      </c>
      <c r="AJ117" s="68" t="s">
        <v>832</v>
      </c>
      <c r="AK117" s="71" t="s">
        <v>881</v>
      </c>
      <c r="AL117" s="68" t="s">
        <v>889</v>
      </c>
      <c r="AM117" s="70">
        <v>42026.473310185182</v>
      </c>
      <c r="AN117" s="68" t="s">
        <v>208</v>
      </c>
      <c r="AO117" s="71" t="s">
        <v>1134</v>
      </c>
      <c r="AP117" s="68" t="s">
        <v>66</v>
      </c>
    </row>
    <row r="118" spans="1:42" x14ac:dyDescent="0.25">
      <c r="A118" s="66" t="s">
        <v>289</v>
      </c>
      <c r="B118" s="84"/>
      <c r="C118" s="84"/>
      <c r="D118" s="85"/>
      <c r="E118" s="104"/>
      <c r="F118" s="76" t="s">
        <v>1007</v>
      </c>
      <c r="G118" s="105"/>
      <c r="H118" s="77"/>
      <c r="I118" s="88"/>
      <c r="J118" s="106"/>
      <c r="K118" s="77" t="s">
        <v>1263</v>
      </c>
      <c r="L118" s="107"/>
      <c r="M118" s="101">
        <v>4338.2509765625</v>
      </c>
      <c r="N118" s="101">
        <v>8484.8447265625</v>
      </c>
      <c r="O118" s="102"/>
      <c r="P118" s="103"/>
      <c r="Q118" s="103"/>
      <c r="R118" s="75"/>
      <c r="S118" s="75"/>
      <c r="T118" s="75"/>
      <c r="U118" s="75"/>
      <c r="V118" s="52"/>
      <c r="W118" s="52"/>
      <c r="X118" s="52"/>
      <c r="Y118" s="52"/>
      <c r="Z118" s="51"/>
      <c r="AA118" s="89">
        <v>118</v>
      </c>
      <c r="AB118" s="89"/>
      <c r="AC118" s="90"/>
      <c r="AD118" s="68">
        <v>96</v>
      </c>
      <c r="AE118" s="68">
        <v>130</v>
      </c>
      <c r="AF118" s="68">
        <v>12256</v>
      </c>
      <c r="AG118" s="68">
        <v>1183</v>
      </c>
      <c r="AH118" s="68"/>
      <c r="AI118" s="68"/>
      <c r="AJ118" s="68" t="s">
        <v>833</v>
      </c>
      <c r="AK118" s="68"/>
      <c r="AL118" s="68"/>
      <c r="AM118" s="70">
        <v>40729.66914351852</v>
      </c>
      <c r="AN118" s="68" t="s">
        <v>208</v>
      </c>
      <c r="AO118" s="71" t="s">
        <v>1135</v>
      </c>
      <c r="AP118" s="68" t="s">
        <v>66</v>
      </c>
    </row>
    <row r="119" spans="1:42" x14ac:dyDescent="0.25">
      <c r="A119" s="66" t="s">
        <v>290</v>
      </c>
      <c r="B119" s="84"/>
      <c r="C119" s="84"/>
      <c r="D119" s="85"/>
      <c r="E119" s="104"/>
      <c r="F119" s="76" t="s">
        <v>1008</v>
      </c>
      <c r="G119" s="105"/>
      <c r="H119" s="77"/>
      <c r="I119" s="88"/>
      <c r="J119" s="106"/>
      <c r="K119" s="77" t="s">
        <v>1264</v>
      </c>
      <c r="L119" s="107"/>
      <c r="M119" s="101">
        <v>4902.033203125</v>
      </c>
      <c r="N119" s="101">
        <v>2961.580322265625</v>
      </c>
      <c r="O119" s="102"/>
      <c r="P119" s="103"/>
      <c r="Q119" s="103"/>
      <c r="R119" s="75"/>
      <c r="S119" s="75"/>
      <c r="T119" s="75"/>
      <c r="U119" s="75"/>
      <c r="V119" s="52"/>
      <c r="W119" s="52"/>
      <c r="X119" s="52"/>
      <c r="Y119" s="52"/>
      <c r="Z119" s="51"/>
      <c r="AA119" s="89">
        <v>119</v>
      </c>
      <c r="AB119" s="89"/>
      <c r="AC119" s="90"/>
      <c r="AD119" s="68">
        <v>214</v>
      </c>
      <c r="AE119" s="68">
        <v>742</v>
      </c>
      <c r="AF119" s="68">
        <v>4291</v>
      </c>
      <c r="AG119" s="68">
        <v>779</v>
      </c>
      <c r="AH119" s="68"/>
      <c r="AI119" s="68" t="s">
        <v>757</v>
      </c>
      <c r="AJ119" s="68" t="s">
        <v>205</v>
      </c>
      <c r="AK119" s="71" t="s">
        <v>882</v>
      </c>
      <c r="AL119" s="68"/>
      <c r="AM119" s="70">
        <v>40076.300162037034</v>
      </c>
      <c r="AN119" s="68" t="s">
        <v>208</v>
      </c>
      <c r="AO119" s="71" t="s">
        <v>1136</v>
      </c>
      <c r="AP119" s="68" t="s">
        <v>66</v>
      </c>
    </row>
    <row r="120" spans="1:42" x14ac:dyDescent="0.25">
      <c r="A120" s="66" t="s">
        <v>335</v>
      </c>
      <c r="B120" s="84"/>
      <c r="C120" s="84"/>
      <c r="D120" s="85"/>
      <c r="E120" s="104"/>
      <c r="F120" s="76" t="s">
        <v>1009</v>
      </c>
      <c r="G120" s="105"/>
      <c r="H120" s="77"/>
      <c r="I120" s="88"/>
      <c r="J120" s="106"/>
      <c r="K120" s="77" t="s">
        <v>1265</v>
      </c>
      <c r="L120" s="107"/>
      <c r="M120" s="101">
        <v>3317.75732421875</v>
      </c>
      <c r="N120" s="101">
        <v>7253.70654296875</v>
      </c>
      <c r="O120" s="102"/>
      <c r="P120" s="103"/>
      <c r="Q120" s="103"/>
      <c r="R120" s="75"/>
      <c r="S120" s="75"/>
      <c r="T120" s="75"/>
      <c r="U120" s="75"/>
      <c r="V120" s="52"/>
      <c r="W120" s="52"/>
      <c r="X120" s="52"/>
      <c r="Y120" s="52"/>
      <c r="Z120" s="51"/>
      <c r="AA120" s="89">
        <v>120</v>
      </c>
      <c r="AB120" s="89"/>
      <c r="AC120" s="90"/>
      <c r="AD120" s="68">
        <v>17</v>
      </c>
      <c r="AE120" s="68">
        <v>39084</v>
      </c>
      <c r="AF120" s="68">
        <v>378</v>
      </c>
      <c r="AG120" s="68">
        <v>2</v>
      </c>
      <c r="AH120" s="68"/>
      <c r="AI120" s="68" t="s">
        <v>758</v>
      </c>
      <c r="AJ120" s="68" t="s">
        <v>768</v>
      </c>
      <c r="AK120" s="71" t="s">
        <v>883</v>
      </c>
      <c r="AL120" s="68"/>
      <c r="AM120" s="70">
        <v>40790.675775462965</v>
      </c>
      <c r="AN120" s="68" t="s">
        <v>208</v>
      </c>
      <c r="AO120" s="71" t="s">
        <v>1137</v>
      </c>
      <c r="AP120" s="68" t="s">
        <v>65</v>
      </c>
    </row>
    <row r="121" spans="1:42" x14ac:dyDescent="0.25">
      <c r="A121" s="66" t="s">
        <v>291</v>
      </c>
      <c r="B121" s="84"/>
      <c r="C121" s="84"/>
      <c r="D121" s="85"/>
      <c r="E121" s="104"/>
      <c r="F121" s="76" t="s">
        <v>1010</v>
      </c>
      <c r="G121" s="105"/>
      <c r="H121" s="77"/>
      <c r="I121" s="88"/>
      <c r="J121" s="106"/>
      <c r="K121" s="77" t="s">
        <v>1266</v>
      </c>
      <c r="L121" s="107"/>
      <c r="M121" s="101">
        <v>5704.57373046875</v>
      </c>
      <c r="N121" s="101">
        <v>1743.815185546875</v>
      </c>
      <c r="O121" s="102"/>
      <c r="P121" s="103"/>
      <c r="Q121" s="103"/>
      <c r="R121" s="75"/>
      <c r="S121" s="75"/>
      <c r="T121" s="75"/>
      <c r="U121" s="75"/>
      <c r="V121" s="52"/>
      <c r="W121" s="52"/>
      <c r="X121" s="52"/>
      <c r="Y121" s="52"/>
      <c r="Z121" s="51"/>
      <c r="AA121" s="89">
        <v>121</v>
      </c>
      <c r="AB121" s="89"/>
      <c r="AC121" s="90"/>
      <c r="AD121" s="68">
        <v>1446</v>
      </c>
      <c r="AE121" s="68">
        <v>4055</v>
      </c>
      <c r="AF121" s="68">
        <v>86647</v>
      </c>
      <c r="AG121" s="68">
        <v>64861</v>
      </c>
      <c r="AH121" s="68">
        <v>-25200</v>
      </c>
      <c r="AI121" s="68" t="s">
        <v>759</v>
      </c>
      <c r="AJ121" s="68" t="s">
        <v>834</v>
      </c>
      <c r="AK121" s="68"/>
      <c r="AL121" s="68" t="s">
        <v>204</v>
      </c>
      <c r="AM121" s="70">
        <v>42150.706018518518</v>
      </c>
      <c r="AN121" s="68" t="s">
        <v>208</v>
      </c>
      <c r="AO121" s="71" t="s">
        <v>1138</v>
      </c>
      <c r="AP121" s="68" t="s">
        <v>66</v>
      </c>
    </row>
    <row r="122" spans="1:42" x14ac:dyDescent="0.25">
      <c r="A122" s="66" t="s">
        <v>292</v>
      </c>
      <c r="B122" s="84"/>
      <c r="C122" s="84"/>
      <c r="D122" s="85"/>
      <c r="E122" s="104"/>
      <c r="F122" s="76" t="s">
        <v>1011</v>
      </c>
      <c r="G122" s="105"/>
      <c r="H122" s="77"/>
      <c r="I122" s="88"/>
      <c r="J122" s="106"/>
      <c r="K122" s="77" t="s">
        <v>1267</v>
      </c>
      <c r="L122" s="107"/>
      <c r="M122" s="101">
        <v>4985.37109375</v>
      </c>
      <c r="N122" s="101">
        <v>9766.66796875</v>
      </c>
      <c r="O122" s="102"/>
      <c r="P122" s="103"/>
      <c r="Q122" s="103"/>
      <c r="R122" s="75"/>
      <c r="S122" s="75"/>
      <c r="T122" s="75"/>
      <c r="U122" s="75"/>
      <c r="V122" s="52"/>
      <c r="W122" s="52"/>
      <c r="X122" s="52"/>
      <c r="Y122" s="52"/>
      <c r="Z122" s="51"/>
      <c r="AA122" s="89">
        <v>122</v>
      </c>
      <c r="AB122" s="89"/>
      <c r="AC122" s="90"/>
      <c r="AD122" s="68">
        <v>157</v>
      </c>
      <c r="AE122" s="68">
        <v>63</v>
      </c>
      <c r="AF122" s="68">
        <v>11543</v>
      </c>
      <c r="AG122" s="68">
        <v>3791</v>
      </c>
      <c r="AH122" s="68"/>
      <c r="AI122" s="68"/>
      <c r="AJ122" s="68"/>
      <c r="AK122" s="68"/>
      <c r="AL122" s="68"/>
      <c r="AM122" s="70">
        <v>41203.753900462965</v>
      </c>
      <c r="AN122" s="68" t="s">
        <v>208</v>
      </c>
      <c r="AO122" s="71" t="s">
        <v>1139</v>
      </c>
      <c r="AP122" s="68" t="s">
        <v>66</v>
      </c>
    </row>
    <row r="123" spans="1:42" x14ac:dyDescent="0.25">
      <c r="A123" s="66" t="s">
        <v>293</v>
      </c>
      <c r="B123" s="84"/>
      <c r="C123" s="84"/>
      <c r="D123" s="85"/>
      <c r="E123" s="104"/>
      <c r="F123" s="76" t="s">
        <v>1012</v>
      </c>
      <c r="G123" s="105"/>
      <c r="H123" s="77"/>
      <c r="I123" s="88"/>
      <c r="J123" s="106"/>
      <c r="K123" s="77" t="s">
        <v>1268</v>
      </c>
      <c r="L123" s="107"/>
      <c r="M123" s="101">
        <v>2087.385498046875</v>
      </c>
      <c r="N123" s="101">
        <v>4580.546875</v>
      </c>
      <c r="O123" s="102"/>
      <c r="P123" s="103"/>
      <c r="Q123" s="103"/>
      <c r="R123" s="75"/>
      <c r="S123" s="75"/>
      <c r="T123" s="75"/>
      <c r="U123" s="75"/>
      <c r="V123" s="52"/>
      <c r="W123" s="52"/>
      <c r="X123" s="52"/>
      <c r="Y123" s="52"/>
      <c r="Z123" s="51"/>
      <c r="AA123" s="89">
        <v>123</v>
      </c>
      <c r="AB123" s="89"/>
      <c r="AC123" s="90"/>
      <c r="AD123" s="68">
        <v>400</v>
      </c>
      <c r="AE123" s="68">
        <v>1020</v>
      </c>
      <c r="AF123" s="68">
        <v>4999</v>
      </c>
      <c r="AG123" s="68">
        <v>825</v>
      </c>
      <c r="AH123" s="68">
        <v>19800</v>
      </c>
      <c r="AI123" s="68" t="s">
        <v>760</v>
      </c>
      <c r="AJ123" s="68" t="s">
        <v>787</v>
      </c>
      <c r="AK123" s="71" t="s">
        <v>884</v>
      </c>
      <c r="AL123" s="68" t="s">
        <v>205</v>
      </c>
      <c r="AM123" s="70">
        <v>41810.365486111114</v>
      </c>
      <c r="AN123" s="68" t="s">
        <v>208</v>
      </c>
      <c r="AO123" s="71" t="s">
        <v>1140</v>
      </c>
      <c r="AP123" s="68" t="s">
        <v>66</v>
      </c>
    </row>
    <row r="124" spans="1:42" x14ac:dyDescent="0.25">
      <c r="A124" s="66" t="s">
        <v>294</v>
      </c>
      <c r="B124" s="84"/>
      <c r="C124" s="84"/>
      <c r="D124" s="85"/>
      <c r="E124" s="104"/>
      <c r="F124" s="76" t="s">
        <v>1013</v>
      </c>
      <c r="G124" s="105"/>
      <c r="H124" s="77"/>
      <c r="I124" s="88"/>
      <c r="J124" s="106"/>
      <c r="K124" s="77" t="s">
        <v>1269</v>
      </c>
      <c r="L124" s="107"/>
      <c r="M124" s="101">
        <v>7206.1484375</v>
      </c>
      <c r="N124" s="101">
        <v>8354.9912109375</v>
      </c>
      <c r="O124" s="102"/>
      <c r="P124" s="103"/>
      <c r="Q124" s="103"/>
      <c r="R124" s="75"/>
      <c r="S124" s="75"/>
      <c r="T124" s="75"/>
      <c r="U124" s="75"/>
      <c r="V124" s="52"/>
      <c r="W124" s="52"/>
      <c r="X124" s="52"/>
      <c r="Y124" s="52"/>
      <c r="Z124" s="51"/>
      <c r="AA124" s="89">
        <v>124</v>
      </c>
      <c r="AB124" s="89"/>
      <c r="AC124" s="90"/>
      <c r="AD124" s="68">
        <v>116</v>
      </c>
      <c r="AE124" s="68">
        <v>67</v>
      </c>
      <c r="AF124" s="68">
        <v>5489</v>
      </c>
      <c r="AG124" s="68">
        <v>2346</v>
      </c>
      <c r="AH124" s="68">
        <v>-25200</v>
      </c>
      <c r="AI124" s="68" t="s">
        <v>761</v>
      </c>
      <c r="AJ124" s="68"/>
      <c r="AK124" s="68"/>
      <c r="AL124" s="68" t="s">
        <v>204</v>
      </c>
      <c r="AM124" s="70">
        <v>42865.602083333331</v>
      </c>
      <c r="AN124" s="68" t="s">
        <v>208</v>
      </c>
      <c r="AO124" s="71" t="s">
        <v>1141</v>
      </c>
      <c r="AP124" s="68" t="s">
        <v>66</v>
      </c>
    </row>
    <row r="125" spans="1:42" x14ac:dyDescent="0.25">
      <c r="A125" s="66" t="s">
        <v>336</v>
      </c>
      <c r="B125" s="84"/>
      <c r="C125" s="84"/>
      <c r="D125" s="85"/>
      <c r="E125" s="104"/>
      <c r="F125" s="76" t="s">
        <v>1014</v>
      </c>
      <c r="G125" s="105"/>
      <c r="H125" s="77"/>
      <c r="I125" s="88"/>
      <c r="J125" s="106"/>
      <c r="K125" s="77" t="s">
        <v>1270</v>
      </c>
      <c r="L125" s="107"/>
      <c r="M125" s="101">
        <v>5481.57470703125</v>
      </c>
      <c r="N125" s="101">
        <v>8810.2529296875</v>
      </c>
      <c r="O125" s="102"/>
      <c r="P125" s="103"/>
      <c r="Q125" s="103"/>
      <c r="R125" s="75"/>
      <c r="S125" s="75"/>
      <c r="T125" s="75"/>
      <c r="U125" s="75"/>
      <c r="V125" s="52"/>
      <c r="W125" s="52"/>
      <c r="X125" s="52"/>
      <c r="Y125" s="52"/>
      <c r="Z125" s="51"/>
      <c r="AA125" s="89">
        <v>125</v>
      </c>
      <c r="AB125" s="89"/>
      <c r="AC125" s="90"/>
      <c r="AD125" s="68">
        <v>461</v>
      </c>
      <c r="AE125" s="68">
        <v>1779</v>
      </c>
      <c r="AF125" s="68">
        <v>29280</v>
      </c>
      <c r="AG125" s="68">
        <v>27920</v>
      </c>
      <c r="AH125" s="68">
        <v>19800</v>
      </c>
      <c r="AI125" s="68" t="s">
        <v>762</v>
      </c>
      <c r="AJ125" s="68" t="s">
        <v>785</v>
      </c>
      <c r="AK125" s="71" t="s">
        <v>885</v>
      </c>
      <c r="AL125" s="68" t="s">
        <v>206</v>
      </c>
      <c r="AM125" s="70">
        <v>41792.171655092592</v>
      </c>
      <c r="AN125" s="68" t="s">
        <v>208</v>
      </c>
      <c r="AO125" s="71" t="s">
        <v>1142</v>
      </c>
      <c r="AP125" s="68" t="s">
        <v>65</v>
      </c>
    </row>
    <row r="126" spans="1:42" x14ac:dyDescent="0.25">
      <c r="A126" s="66" t="s">
        <v>295</v>
      </c>
      <c r="B126" s="84"/>
      <c r="C126" s="84"/>
      <c r="D126" s="85"/>
      <c r="E126" s="104"/>
      <c r="F126" s="76" t="s">
        <v>1015</v>
      </c>
      <c r="G126" s="105"/>
      <c r="H126" s="77"/>
      <c r="I126" s="88"/>
      <c r="J126" s="106"/>
      <c r="K126" s="77" t="s">
        <v>1271</v>
      </c>
      <c r="L126" s="107"/>
      <c r="M126" s="101">
        <v>2265.609375</v>
      </c>
      <c r="N126" s="101">
        <v>5043.2373046875</v>
      </c>
      <c r="O126" s="102"/>
      <c r="P126" s="103"/>
      <c r="Q126" s="103"/>
      <c r="R126" s="75"/>
      <c r="S126" s="75"/>
      <c r="T126" s="75"/>
      <c r="U126" s="75"/>
      <c r="V126" s="52"/>
      <c r="W126" s="52"/>
      <c r="X126" s="52"/>
      <c r="Y126" s="52"/>
      <c r="Z126" s="51"/>
      <c r="AA126" s="89">
        <v>126</v>
      </c>
      <c r="AB126" s="89"/>
      <c r="AC126" s="90"/>
      <c r="AD126" s="68">
        <v>108</v>
      </c>
      <c r="AE126" s="68">
        <v>413</v>
      </c>
      <c r="AF126" s="68">
        <v>2798</v>
      </c>
      <c r="AG126" s="68">
        <v>213</v>
      </c>
      <c r="AH126" s="68"/>
      <c r="AI126" s="68" t="s">
        <v>763</v>
      </c>
      <c r="AJ126" s="68" t="s">
        <v>205</v>
      </c>
      <c r="AK126" s="71" t="s">
        <v>886</v>
      </c>
      <c r="AL126" s="68"/>
      <c r="AM126" s="70">
        <v>41823.508958333332</v>
      </c>
      <c r="AN126" s="68" t="s">
        <v>208</v>
      </c>
      <c r="AO126" s="71" t="s">
        <v>1143</v>
      </c>
      <c r="AP126" s="68" t="s">
        <v>66</v>
      </c>
    </row>
    <row r="127" spans="1:42" x14ac:dyDescent="0.25">
      <c r="A127" s="66" t="s">
        <v>337</v>
      </c>
      <c r="B127" s="84"/>
      <c r="C127" s="84"/>
      <c r="D127" s="85"/>
      <c r="E127" s="104"/>
      <c r="F127" s="76" t="s">
        <v>1016</v>
      </c>
      <c r="G127" s="105"/>
      <c r="H127" s="77"/>
      <c r="I127" s="88"/>
      <c r="J127" s="106"/>
      <c r="K127" s="77" t="s">
        <v>1272</v>
      </c>
      <c r="L127" s="107"/>
      <c r="M127" s="101">
        <v>1209.831787109375</v>
      </c>
      <c r="N127" s="101">
        <v>3403.997802734375</v>
      </c>
      <c r="O127" s="102"/>
      <c r="P127" s="103"/>
      <c r="Q127" s="103"/>
      <c r="R127" s="75"/>
      <c r="S127" s="75"/>
      <c r="T127" s="75"/>
      <c r="U127" s="75"/>
      <c r="V127" s="52"/>
      <c r="W127" s="52"/>
      <c r="X127" s="52"/>
      <c r="Y127" s="52"/>
      <c r="Z127" s="51"/>
      <c r="AA127" s="89">
        <v>127</v>
      </c>
      <c r="AB127" s="89"/>
      <c r="AC127" s="90"/>
      <c r="AD127" s="68">
        <v>309</v>
      </c>
      <c r="AE127" s="68">
        <v>736123</v>
      </c>
      <c r="AF127" s="68">
        <v>8614</v>
      </c>
      <c r="AG127" s="68">
        <v>22</v>
      </c>
      <c r="AH127" s="68">
        <v>19800</v>
      </c>
      <c r="AI127" s="68" t="s">
        <v>764</v>
      </c>
      <c r="AJ127" s="68" t="s">
        <v>205</v>
      </c>
      <c r="AK127" s="71" t="s">
        <v>887</v>
      </c>
      <c r="AL127" s="68" t="s">
        <v>206</v>
      </c>
      <c r="AM127" s="70">
        <v>41829.729328703703</v>
      </c>
      <c r="AN127" s="68" t="s">
        <v>208</v>
      </c>
      <c r="AO127" s="71" t="s">
        <v>1144</v>
      </c>
      <c r="AP127" s="68" t="s">
        <v>65</v>
      </c>
    </row>
    <row r="128" spans="1:42" x14ac:dyDescent="0.25">
      <c r="A128" s="66" t="s">
        <v>296</v>
      </c>
      <c r="B128" s="84"/>
      <c r="C128" s="84"/>
      <c r="D128" s="85"/>
      <c r="E128" s="104"/>
      <c r="F128" s="76" t="s">
        <v>1017</v>
      </c>
      <c r="G128" s="105"/>
      <c r="H128" s="77"/>
      <c r="I128" s="88"/>
      <c r="J128" s="106"/>
      <c r="K128" s="77" t="s">
        <v>1273</v>
      </c>
      <c r="L128" s="107"/>
      <c r="M128" s="101">
        <v>2830.24462890625</v>
      </c>
      <c r="N128" s="101">
        <v>8058.2314453125</v>
      </c>
      <c r="O128" s="102"/>
      <c r="P128" s="103"/>
      <c r="Q128" s="103"/>
      <c r="R128" s="75"/>
      <c r="S128" s="75"/>
      <c r="T128" s="75"/>
      <c r="U128" s="75"/>
      <c r="V128" s="52"/>
      <c r="W128" s="52"/>
      <c r="X128" s="52"/>
      <c r="Y128" s="52"/>
      <c r="Z128" s="51"/>
      <c r="AA128" s="89">
        <v>128</v>
      </c>
      <c r="AB128" s="89"/>
      <c r="AC128" s="90"/>
      <c r="AD128" s="68">
        <v>238</v>
      </c>
      <c r="AE128" s="68">
        <v>142</v>
      </c>
      <c r="AF128" s="68">
        <v>8526</v>
      </c>
      <c r="AG128" s="68">
        <v>7447</v>
      </c>
      <c r="AH128" s="68">
        <v>-25200</v>
      </c>
      <c r="AI128" s="68" t="s">
        <v>765</v>
      </c>
      <c r="AJ128" s="68"/>
      <c r="AK128" s="68"/>
      <c r="AL128" s="68" t="s">
        <v>204</v>
      </c>
      <c r="AM128" s="70">
        <v>42381.554166666669</v>
      </c>
      <c r="AN128" s="68" t="s">
        <v>208</v>
      </c>
      <c r="AO128" s="71" t="s">
        <v>1145</v>
      </c>
      <c r="AP128" s="68" t="s">
        <v>66</v>
      </c>
    </row>
    <row r="129" spans="1:42" x14ac:dyDescent="0.25">
      <c r="A129" s="66" t="s">
        <v>298</v>
      </c>
      <c r="B129" s="84"/>
      <c r="C129" s="84"/>
      <c r="D129" s="85"/>
      <c r="E129" s="104"/>
      <c r="F129" s="76" t="s">
        <v>1018</v>
      </c>
      <c r="G129" s="105"/>
      <c r="H129" s="77"/>
      <c r="I129" s="88"/>
      <c r="J129" s="106"/>
      <c r="K129" s="77" t="s">
        <v>1274</v>
      </c>
      <c r="L129" s="107"/>
      <c r="M129" s="101">
        <v>4437.3173828125</v>
      </c>
      <c r="N129" s="101">
        <v>8084.2978515625</v>
      </c>
      <c r="O129" s="102"/>
      <c r="P129" s="103"/>
      <c r="Q129" s="103"/>
      <c r="R129" s="75"/>
      <c r="S129" s="75"/>
      <c r="T129" s="75"/>
      <c r="U129" s="75"/>
      <c r="V129" s="52"/>
      <c r="W129" s="52"/>
      <c r="X129" s="52"/>
      <c r="Y129" s="52"/>
      <c r="Z129" s="51"/>
      <c r="AA129" s="89">
        <v>129</v>
      </c>
      <c r="AB129" s="89"/>
      <c r="AC129" s="90"/>
      <c r="AD129" s="68">
        <v>334</v>
      </c>
      <c r="AE129" s="68">
        <v>63</v>
      </c>
      <c r="AF129" s="68">
        <v>1817</v>
      </c>
      <c r="AG129" s="68">
        <v>525</v>
      </c>
      <c r="AH129" s="68">
        <v>19800</v>
      </c>
      <c r="AI129" s="68" t="s">
        <v>766</v>
      </c>
      <c r="AJ129" s="68" t="s">
        <v>835</v>
      </c>
      <c r="AK129" s="68"/>
      <c r="AL129" s="68" t="s">
        <v>205</v>
      </c>
      <c r="AM129" s="70">
        <v>41877.579953703702</v>
      </c>
      <c r="AN129" s="68" t="s">
        <v>208</v>
      </c>
      <c r="AO129" s="71" t="s">
        <v>1146</v>
      </c>
      <c r="AP129" s="68" t="s">
        <v>66</v>
      </c>
    </row>
    <row r="130" spans="1:42" x14ac:dyDescent="0.25">
      <c r="A130" s="66" t="s">
        <v>301</v>
      </c>
      <c r="B130" s="84"/>
      <c r="C130" s="84"/>
      <c r="D130" s="85"/>
      <c r="E130" s="104"/>
      <c r="F130" s="76" t="s">
        <v>1019</v>
      </c>
      <c r="G130" s="105"/>
      <c r="H130" s="77"/>
      <c r="I130" s="88"/>
      <c r="J130" s="106"/>
      <c r="K130" s="77" t="s">
        <v>1275</v>
      </c>
      <c r="L130" s="107"/>
      <c r="M130" s="101">
        <v>5736.35400390625</v>
      </c>
      <c r="N130" s="101">
        <v>7416.33349609375</v>
      </c>
      <c r="O130" s="102"/>
      <c r="P130" s="103"/>
      <c r="Q130" s="103"/>
      <c r="R130" s="75"/>
      <c r="S130" s="75"/>
      <c r="T130" s="75"/>
      <c r="U130" s="75"/>
      <c r="V130" s="52"/>
      <c r="W130" s="52"/>
      <c r="X130" s="52"/>
      <c r="Y130" s="52"/>
      <c r="Z130" s="51"/>
      <c r="AA130" s="89">
        <v>130</v>
      </c>
      <c r="AB130" s="89"/>
      <c r="AC130" s="90"/>
      <c r="AD130" s="68">
        <v>481</v>
      </c>
      <c r="AE130" s="68">
        <v>86</v>
      </c>
      <c r="AF130" s="68">
        <v>11013</v>
      </c>
      <c r="AG130" s="68">
        <v>1522</v>
      </c>
      <c r="AH130" s="68"/>
      <c r="AI130" s="68"/>
      <c r="AJ130" s="68" t="s">
        <v>836</v>
      </c>
      <c r="AK130" s="68"/>
      <c r="AL130" s="68"/>
      <c r="AM130" s="70">
        <v>42213.492824074077</v>
      </c>
      <c r="AN130" s="68" t="s">
        <v>208</v>
      </c>
      <c r="AO130" s="71" t="s">
        <v>1147</v>
      </c>
      <c r="AP130" s="68" t="s">
        <v>66</v>
      </c>
    </row>
  </sheetData>
  <dataConsolidate/>
  <dataValidations count="20">
    <dataValidation allowBlank="1" showInputMessage="1" errorTitle="Invalid Vertex Visibility" error="You have entered an unrecognized vertex visibility.  Try selecting from the drop-down list instead." promptTitle="Vertex ID" prompt="This is a unique ID that gets filled in automatically.  Do not edit this column." sqref="AA3:AA130"/>
    <dataValidation allowBlank="1" errorTitle="Invalid Vertex Visibility" error="You have entered an unrecognized vertex visibility.  Try selecting from the drop-down list instead." sqref="AQ3"/>
    <dataValidation allowBlank="1" showErrorMessage="1" sqref="AQ2"/>
    <dataValidation type="list" allowBlank="1" showInputMessage="1" showErrorMessage="1" errorTitle="Invalid Vertex Locked" error="You have entered an invalid vertex &quot;locked.&quot;  Try selecting from the drop-down list instead." promptTitle="Vertex Locked?" prompt="Set to Yes to lock the vertex at its current location." sqref="O3:O130">
      <formula1>ValidBooleansDefaultFalse</formula1>
    </dataValidation>
    <dataValidation allowBlank="1" showInputMessage="1" errorTitle="Invalid Vertex Location" error="The optional vertex location's X and Y values must be whole numbers between 0 and 9999." promptTitle="Vertex Location" prompt="Enter an optional vertex location.  X and Y values should be between 0 and 9,999.  If you enter X and Y values, you should set NodeXL, Graph, Layout to &quot;None&quot; to prevent NodeXL from overwriting your values when you show the graph." sqref="M3:N130"/>
    <dataValidation allowBlank="1" showInputMessage="1" showErrorMessage="1" errorTitle="Invalid Vertex Visibility" error="You have entered an unrecognized vertex visibility.  Try selecting from the drop-down list instead." promptTitle="Vertex Layout Order" prompt="Enter an optional number to control the order in which the vertices are laid out and stacked in the graph." sqref="L3:L130"/>
    <dataValidation allowBlank="1" showInputMessage="1" errorTitle="Invalid Vertex Location" error="The optional vertex location's X and Y values must be whole numbers between 0 and 9999." promptTitle="Vertex Polar R" prompt="Enter an optional vertex polar radial coordinate.  This is used only when a Layout Type of Polar or Polar Absolute is selected in the graph pane.  Hover the mouse over the column header for more details." sqref="P3:P130"/>
    <dataValidation allowBlank="1" showInputMessage="1" errorTitle="Invalid Vertex Location" error="The optional vertex location's X and Y values must be whole numbers between 0 and 9999." promptTitle="Vertex Polar Angle" prompt="Enter an optional vertex polar angle coordinate, in degrees.  This is used only when a Layout Type of Polar or Polar Absolute is selected in the graph pane." sqref="Q3:Q130"/>
    <dataValidation allowBlank="1" showInputMessage="1" errorTitle="Invalid Vertex Image Key" promptTitle="Vertex Tooltip" prompt="Enter optional text that will pop up when the mouse is hovered over the vertex." sqref="K3:K130"/>
    <dataValidation allowBlank="1" errorTitle="Invalid Vertex Visibility" error="You have entered an unrecognized vertex visibility.  Try selecting from the drop-down list instead." promptTitle="Vertex ID" prompt="This is a unique ID that gets filled in automatically.  Do not edit this column." sqref="AB3:AB130"/>
    <dataValidation type="list" allowBlank="1" showInputMessage="1" showErrorMessage="1" errorTitle="Invalid Vertex Visibility" error="You have entered an invalid vertex visibility.  Try selecting from the drop-down list instead." promptTitle="Vertex Visibility" prompt="Select an optional vertex visibility.  Vertices are &quot;Show if in an Edge&quot; by default." sqref="G3:G130">
      <formula1>ValidVertexVisibilities</formula1>
    </dataValidation>
    <dataValidation allowBlank="1" showInputMessage="1" errorTitle="Invalid Vertex Image Key" promptTitle="Vertex Label" prompt="To show a vertex as a box containing text, set the Shape to Label and enter a label.  To annotate another shape with text, set the Shape to something else and enter a label." sqref="H3:H130"/>
    <dataValidation allowBlank="1" showInputMessage="1" promptTitle="Vertex Label Fill Color" prompt="To select an optional fill color for the Label shape, right-click and select Select Color on the right-click menu." sqref="I3:I130"/>
    <dataValidation allowBlank="1" showInputMessage="1" errorTitle="Invalid Vertex Image Key" promptTitle="Vertex Image File" prompt="Enter the path to an image file.  Hover over the column header for examples." sqref="F3:F130"/>
    <dataValidation allowBlank="1" showInputMessage="1" promptTitle="Vertex Color" prompt="To select an optional vertex color, right-click and select Select Color on the right-click menu." sqref="B3:B130"/>
    <dataValidation allowBlank="1" showInputMessage="1" errorTitle="Invalid Vertex Opacity" error="The optional vertex opacity must be a whole number between 0 and 10." promptTitle="Vertex Opacity" prompt="Enter an optional vertex opacity between 0 (transparent) and 100 (opaque)." sqref="E3:E130"/>
    <dataValidation type="list" allowBlank="1" showInputMessage="1" showErrorMessage="1" errorTitle="Invalid Vertex Shape" error="You have entered an invalid vertex shape.  Try selecting from the drop-down list instead." promptTitle="Vertex Shape" prompt="Select an optional vertex shape." sqref="C3:C130">
      <formula1>ValidVertexShapes</formula1>
    </dataValidation>
    <dataValidation allowBlank="1" showInputMessage="1" errorTitle="Invalid Vertex Size" error="The optional vertex size must be a decimal number.  Any size is acceptable, although 1 is used if the size is less than 1, and 10 is used if the size is greater than 10." promptTitle="Vertex Size" prompt="Enter an optional vertex size between 1 and 1,000." sqref="D3:D130"/>
    <dataValidation type="list" allowBlank="1" showInputMessage="1" showErrorMessage="1" errorTitle="Invalid Vertex Label Position" error="You have entered an invalid vertex label position.  Try selecting from the drop-down list instead." promptTitle="Vertex Label Position" prompt="Select an optional vertex label position." sqref="J3:J130">
      <formula1>ValidVertexLabelPositions</formula1>
    </dataValidation>
    <dataValidation allowBlank="1" showInputMessage="1" showErrorMessage="1" promptTitle="Vertex Name" prompt="Enter the name of the vertex." sqref="A3:A130"/>
  </dataValidations>
  <hyperlinks>
    <hyperlink ref="AK4" r:id="rId1"/>
    <hyperlink ref="AK8" r:id="rId2"/>
    <hyperlink ref="AK11" r:id="rId3"/>
    <hyperlink ref="AK12" r:id="rId4"/>
    <hyperlink ref="AK14" r:id="rId5"/>
    <hyperlink ref="AK15" r:id="rId6"/>
    <hyperlink ref="AK19" r:id="rId7"/>
    <hyperlink ref="AK25" r:id="rId8"/>
    <hyperlink ref="AK27" r:id="rId9"/>
    <hyperlink ref="AK29" r:id="rId10"/>
    <hyperlink ref="AK30" r:id="rId11"/>
    <hyperlink ref="AK37" r:id="rId12"/>
    <hyperlink ref="AK38" r:id="rId13"/>
    <hyperlink ref="AK40" r:id="rId14"/>
    <hyperlink ref="AK41" r:id="rId15"/>
    <hyperlink ref="AK43" r:id="rId16"/>
    <hyperlink ref="AK47" r:id="rId17"/>
    <hyperlink ref="AK50" r:id="rId18"/>
    <hyperlink ref="AK51" r:id="rId19"/>
    <hyperlink ref="AK58" r:id="rId20"/>
    <hyperlink ref="AK59" r:id="rId21"/>
    <hyperlink ref="AK60" r:id="rId22"/>
    <hyperlink ref="AK66" r:id="rId23"/>
    <hyperlink ref="AK68" r:id="rId24"/>
    <hyperlink ref="AK70" r:id="rId25"/>
    <hyperlink ref="AK71" r:id="rId26"/>
    <hyperlink ref="AK74" r:id="rId27"/>
    <hyperlink ref="AK75" r:id="rId28"/>
    <hyperlink ref="AK79" r:id="rId29"/>
    <hyperlink ref="AK81" r:id="rId30"/>
    <hyperlink ref="AK82" r:id="rId31"/>
    <hyperlink ref="AK85" r:id="rId32"/>
    <hyperlink ref="AK86" r:id="rId33"/>
    <hyperlink ref="AK93" r:id="rId34"/>
    <hyperlink ref="AK95" r:id="rId35"/>
    <hyperlink ref="AK96" r:id="rId36"/>
    <hyperlink ref="AK99" r:id="rId37"/>
    <hyperlink ref="AK102" r:id="rId38"/>
    <hyperlink ref="AK103" r:id="rId39"/>
    <hyperlink ref="AK104" r:id="rId40"/>
    <hyperlink ref="AK105" r:id="rId41"/>
    <hyperlink ref="AK109" r:id="rId42"/>
    <hyperlink ref="AK110" r:id="rId43"/>
    <hyperlink ref="AK112" r:id="rId44"/>
    <hyperlink ref="AK116" r:id="rId45"/>
    <hyperlink ref="AK117" r:id="rId46"/>
    <hyperlink ref="AK119" r:id="rId47"/>
    <hyperlink ref="AK120" r:id="rId48"/>
    <hyperlink ref="AK123" r:id="rId49"/>
    <hyperlink ref="AK125" r:id="rId50"/>
    <hyperlink ref="AK126" r:id="rId51"/>
    <hyperlink ref="AK127" r:id="rId52"/>
    <hyperlink ref="F3" r:id="rId53"/>
    <hyperlink ref="F4" r:id="rId54"/>
    <hyperlink ref="F5" r:id="rId55"/>
    <hyperlink ref="F6" r:id="rId56"/>
    <hyperlink ref="F7" r:id="rId57"/>
    <hyperlink ref="F8" r:id="rId58"/>
    <hyperlink ref="F9" r:id="rId59"/>
    <hyperlink ref="F10" r:id="rId60"/>
    <hyperlink ref="F11" r:id="rId61"/>
    <hyperlink ref="F12" r:id="rId62"/>
    <hyperlink ref="F13" r:id="rId63"/>
    <hyperlink ref="F14" r:id="rId64"/>
    <hyperlink ref="F15" r:id="rId65"/>
    <hyperlink ref="F16" r:id="rId66"/>
    <hyperlink ref="F17" r:id="rId67"/>
    <hyperlink ref="F18" r:id="rId68"/>
    <hyperlink ref="F19" r:id="rId69"/>
    <hyperlink ref="F20" r:id="rId70"/>
    <hyperlink ref="F21" r:id="rId71"/>
    <hyperlink ref="F22" r:id="rId72"/>
    <hyperlink ref="F23" r:id="rId73"/>
    <hyperlink ref="F24" r:id="rId74"/>
    <hyperlink ref="F25" r:id="rId75"/>
    <hyperlink ref="F26" r:id="rId76"/>
    <hyperlink ref="F27" r:id="rId77"/>
    <hyperlink ref="F28" r:id="rId78"/>
    <hyperlink ref="F29" r:id="rId79"/>
    <hyperlink ref="F30" r:id="rId80"/>
    <hyperlink ref="F31" r:id="rId81"/>
    <hyperlink ref="F32" r:id="rId82"/>
    <hyperlink ref="F33" r:id="rId83"/>
    <hyperlink ref="F34" r:id="rId84"/>
    <hyperlink ref="F35" r:id="rId85"/>
    <hyperlink ref="F36" r:id="rId86"/>
    <hyperlink ref="F37" r:id="rId87"/>
    <hyperlink ref="F38" r:id="rId88"/>
    <hyperlink ref="F39" r:id="rId89"/>
    <hyperlink ref="F40" r:id="rId90"/>
    <hyperlink ref="F41" r:id="rId91"/>
    <hyperlink ref="F42" r:id="rId92"/>
    <hyperlink ref="F43" r:id="rId93"/>
    <hyperlink ref="F44" r:id="rId94"/>
    <hyperlink ref="F45" r:id="rId95"/>
    <hyperlink ref="F46" r:id="rId96"/>
    <hyperlink ref="F47" r:id="rId97"/>
    <hyperlink ref="F48" r:id="rId98"/>
    <hyperlink ref="F49" r:id="rId99"/>
    <hyperlink ref="F50" r:id="rId100"/>
    <hyperlink ref="F51" r:id="rId101"/>
    <hyperlink ref="F52" r:id="rId102"/>
    <hyperlink ref="F53" r:id="rId103"/>
    <hyperlink ref="F54" r:id="rId104"/>
    <hyperlink ref="F55" r:id="rId105"/>
    <hyperlink ref="F56" r:id="rId106"/>
    <hyperlink ref="F57" r:id="rId107"/>
    <hyperlink ref="F58" r:id="rId108"/>
    <hyperlink ref="F59" r:id="rId109"/>
    <hyperlink ref="F60" r:id="rId110"/>
    <hyperlink ref="F61" r:id="rId111"/>
    <hyperlink ref="F62" r:id="rId112"/>
    <hyperlink ref="F63" r:id="rId113"/>
    <hyperlink ref="F64" r:id="rId114"/>
    <hyperlink ref="F65" r:id="rId115"/>
    <hyperlink ref="F66" r:id="rId116"/>
    <hyperlink ref="F67" r:id="rId117"/>
    <hyperlink ref="F68" r:id="rId118"/>
    <hyperlink ref="F69" r:id="rId119"/>
    <hyperlink ref="F70" r:id="rId120"/>
    <hyperlink ref="F71" r:id="rId121"/>
    <hyperlink ref="F72" r:id="rId122"/>
    <hyperlink ref="F73" r:id="rId123"/>
    <hyperlink ref="F74" r:id="rId124"/>
    <hyperlink ref="F75" r:id="rId125"/>
    <hyperlink ref="F76" r:id="rId126"/>
    <hyperlink ref="F77" r:id="rId127"/>
    <hyperlink ref="F78" r:id="rId128"/>
    <hyperlink ref="F79" r:id="rId129"/>
    <hyperlink ref="F80" r:id="rId130"/>
    <hyperlink ref="F81" r:id="rId131"/>
    <hyperlink ref="F82" r:id="rId132"/>
    <hyperlink ref="F83" r:id="rId133"/>
    <hyperlink ref="F84" r:id="rId134"/>
    <hyperlink ref="F85" r:id="rId135"/>
    <hyperlink ref="F86" r:id="rId136"/>
    <hyperlink ref="F87" r:id="rId137"/>
    <hyperlink ref="F88" r:id="rId138"/>
    <hyperlink ref="F89" r:id="rId139"/>
    <hyperlink ref="F90" r:id="rId140"/>
    <hyperlink ref="F91" r:id="rId141"/>
    <hyperlink ref="F92" r:id="rId142"/>
    <hyperlink ref="F93" r:id="rId143"/>
    <hyperlink ref="F94" r:id="rId144"/>
    <hyperlink ref="F95" r:id="rId145"/>
    <hyperlink ref="F96" r:id="rId146"/>
    <hyperlink ref="F97" r:id="rId147"/>
    <hyperlink ref="F98" r:id="rId148"/>
    <hyperlink ref="F99" r:id="rId149"/>
    <hyperlink ref="F100" r:id="rId150"/>
    <hyperlink ref="F101" r:id="rId151"/>
    <hyperlink ref="F102" r:id="rId152"/>
    <hyperlink ref="F103" r:id="rId153"/>
    <hyperlink ref="F104" r:id="rId154"/>
    <hyperlink ref="F105" r:id="rId155"/>
    <hyperlink ref="F106" r:id="rId156"/>
    <hyperlink ref="F107" r:id="rId157"/>
    <hyperlink ref="F108" r:id="rId158"/>
    <hyperlink ref="F109" r:id="rId159"/>
    <hyperlink ref="F110" r:id="rId160"/>
    <hyperlink ref="F111" r:id="rId161"/>
    <hyperlink ref="F112" r:id="rId162"/>
    <hyperlink ref="F113" r:id="rId163"/>
    <hyperlink ref="F114" r:id="rId164"/>
    <hyperlink ref="F115" r:id="rId165"/>
    <hyperlink ref="F116" r:id="rId166"/>
    <hyperlink ref="F117" r:id="rId167"/>
    <hyperlink ref="F118" r:id="rId168"/>
    <hyperlink ref="F119" r:id="rId169"/>
    <hyperlink ref="F120" r:id="rId170"/>
    <hyperlink ref="F121" r:id="rId171"/>
    <hyperlink ref="F122" r:id="rId172"/>
    <hyperlink ref="F123" r:id="rId173"/>
    <hyperlink ref="F124" r:id="rId174"/>
    <hyperlink ref="F125" r:id="rId175"/>
    <hyperlink ref="F126" r:id="rId176"/>
    <hyperlink ref="F127" r:id="rId177"/>
    <hyperlink ref="F128" r:id="rId178"/>
    <hyperlink ref="F129" r:id="rId179"/>
    <hyperlink ref="F130" r:id="rId180"/>
    <hyperlink ref="AO3" r:id="rId181"/>
    <hyperlink ref="AO4" r:id="rId182"/>
    <hyperlink ref="AO5" r:id="rId183"/>
    <hyperlink ref="AO6" r:id="rId184"/>
    <hyperlink ref="AO7" r:id="rId185"/>
    <hyperlink ref="AO8" r:id="rId186"/>
    <hyperlink ref="AO9" r:id="rId187"/>
    <hyperlink ref="AO10" r:id="rId188"/>
    <hyperlink ref="AO11" r:id="rId189"/>
    <hyperlink ref="AO12" r:id="rId190"/>
    <hyperlink ref="AO13" r:id="rId191"/>
    <hyperlink ref="AO14" r:id="rId192"/>
    <hyperlink ref="AO15" r:id="rId193"/>
    <hyperlink ref="AO16" r:id="rId194"/>
    <hyperlink ref="AO17" r:id="rId195"/>
    <hyperlink ref="AO18" r:id="rId196"/>
    <hyperlink ref="AO19" r:id="rId197"/>
    <hyperlink ref="AO20" r:id="rId198"/>
    <hyperlink ref="AO21" r:id="rId199"/>
    <hyperlink ref="AO22" r:id="rId200"/>
    <hyperlink ref="AO23" r:id="rId201"/>
    <hyperlink ref="AO24" r:id="rId202"/>
    <hyperlink ref="AO25" r:id="rId203"/>
    <hyperlink ref="AO26" r:id="rId204"/>
    <hyperlink ref="AO27" r:id="rId205"/>
    <hyperlink ref="AO28" r:id="rId206"/>
    <hyperlink ref="AO29" r:id="rId207"/>
    <hyperlink ref="AO30" r:id="rId208"/>
    <hyperlink ref="AO31" r:id="rId209"/>
    <hyperlink ref="AO32" r:id="rId210"/>
    <hyperlink ref="AO33" r:id="rId211"/>
    <hyperlink ref="AO34" r:id="rId212"/>
    <hyperlink ref="AO35" r:id="rId213"/>
    <hyperlink ref="AO36" r:id="rId214"/>
    <hyperlink ref="AO37" r:id="rId215"/>
    <hyperlink ref="AO38" r:id="rId216"/>
    <hyperlink ref="AO39" r:id="rId217"/>
    <hyperlink ref="AO40" r:id="rId218"/>
    <hyperlink ref="AO41" r:id="rId219"/>
    <hyperlink ref="AO42" r:id="rId220"/>
    <hyperlink ref="AO43" r:id="rId221"/>
    <hyperlink ref="AO44" r:id="rId222"/>
    <hyperlink ref="AO45" r:id="rId223"/>
    <hyperlink ref="AO46" r:id="rId224"/>
    <hyperlink ref="AO47" r:id="rId225"/>
    <hyperlink ref="AO48" r:id="rId226"/>
    <hyperlink ref="AO49" r:id="rId227"/>
    <hyperlink ref="AO50" r:id="rId228"/>
    <hyperlink ref="AO51" r:id="rId229"/>
    <hyperlink ref="AO52" r:id="rId230"/>
    <hyperlink ref="AO53" r:id="rId231"/>
    <hyperlink ref="AO54" r:id="rId232"/>
    <hyperlink ref="AO55" r:id="rId233"/>
    <hyperlink ref="AO56" r:id="rId234"/>
    <hyperlink ref="AO57" r:id="rId235"/>
    <hyperlink ref="AO58" r:id="rId236"/>
    <hyperlink ref="AO59" r:id="rId237"/>
    <hyperlink ref="AO60" r:id="rId238"/>
    <hyperlink ref="AO61" r:id="rId239"/>
    <hyperlink ref="AO62" r:id="rId240"/>
    <hyperlink ref="AO63" r:id="rId241"/>
    <hyperlink ref="AO64" r:id="rId242"/>
    <hyperlink ref="AO65" r:id="rId243"/>
    <hyperlink ref="AO66" r:id="rId244"/>
    <hyperlink ref="AO67" r:id="rId245"/>
    <hyperlink ref="AO68" r:id="rId246"/>
    <hyperlink ref="AO69" r:id="rId247"/>
    <hyperlink ref="AO70" r:id="rId248"/>
    <hyperlink ref="AO71" r:id="rId249"/>
    <hyperlink ref="AO72" r:id="rId250"/>
    <hyperlink ref="AO73" r:id="rId251"/>
    <hyperlink ref="AO74" r:id="rId252"/>
    <hyperlink ref="AO75" r:id="rId253"/>
    <hyperlink ref="AO76" r:id="rId254"/>
    <hyperlink ref="AO77" r:id="rId255"/>
    <hyperlink ref="AO78" r:id="rId256"/>
    <hyperlink ref="AO79" r:id="rId257"/>
    <hyperlink ref="AO80" r:id="rId258"/>
    <hyperlink ref="AO81" r:id="rId259"/>
    <hyperlink ref="AO82" r:id="rId260"/>
    <hyperlink ref="AO83" r:id="rId261"/>
    <hyperlink ref="AO84" r:id="rId262"/>
    <hyperlink ref="AO85" r:id="rId263"/>
    <hyperlink ref="AO86" r:id="rId264"/>
    <hyperlink ref="AO87" r:id="rId265"/>
    <hyperlink ref="AO88" r:id="rId266"/>
    <hyperlink ref="AO89" r:id="rId267"/>
    <hyperlink ref="AO90" r:id="rId268"/>
    <hyperlink ref="AO91" r:id="rId269"/>
    <hyperlink ref="AO92" r:id="rId270"/>
    <hyperlink ref="AO93" r:id="rId271"/>
    <hyperlink ref="AO94" r:id="rId272"/>
    <hyperlink ref="AO95" r:id="rId273"/>
    <hyperlink ref="AO96" r:id="rId274"/>
    <hyperlink ref="AO97" r:id="rId275"/>
    <hyperlink ref="AO98" r:id="rId276"/>
    <hyperlink ref="AO99" r:id="rId277"/>
    <hyperlink ref="AO100" r:id="rId278"/>
    <hyperlink ref="AO101" r:id="rId279"/>
    <hyperlink ref="AO102" r:id="rId280"/>
    <hyperlink ref="AO103" r:id="rId281"/>
    <hyperlink ref="AO104" r:id="rId282"/>
    <hyperlink ref="AO105" r:id="rId283"/>
    <hyperlink ref="AO106" r:id="rId284"/>
    <hyperlink ref="AO107" r:id="rId285"/>
    <hyperlink ref="AO108" r:id="rId286"/>
    <hyperlink ref="AO109" r:id="rId287"/>
    <hyperlink ref="AO110" r:id="rId288"/>
    <hyperlink ref="AO111" r:id="rId289"/>
    <hyperlink ref="AO112" r:id="rId290"/>
    <hyperlink ref="AO113" r:id="rId291"/>
    <hyperlink ref="AO114" r:id="rId292"/>
    <hyperlink ref="AO115" r:id="rId293"/>
    <hyperlink ref="AO116" r:id="rId294"/>
    <hyperlink ref="AO117" r:id="rId295"/>
    <hyperlink ref="AO118" r:id="rId296"/>
    <hyperlink ref="AO119" r:id="rId297"/>
    <hyperlink ref="AO120" r:id="rId298"/>
    <hyperlink ref="AO121" r:id="rId299"/>
    <hyperlink ref="AO122" r:id="rId300"/>
    <hyperlink ref="AO123" r:id="rId301"/>
    <hyperlink ref="AO124" r:id="rId302"/>
    <hyperlink ref="AO125" r:id="rId303"/>
    <hyperlink ref="AO126" r:id="rId304"/>
    <hyperlink ref="AO127" r:id="rId305"/>
    <hyperlink ref="AO128" r:id="rId306"/>
    <hyperlink ref="AO129" r:id="rId307"/>
    <hyperlink ref="AO130" r:id="rId308"/>
  </hyperlinks>
  <pageMargins left="0.7" right="0.7" top="0.75" bottom="0.75" header="0.3" footer="0.3"/>
  <pageSetup orientation="portrait" horizontalDpi="0" verticalDpi="0" r:id="rId309"/>
  <legacyDrawing r:id="rId310"/>
  <tableParts count="1">
    <tablePart r:id="rId3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D21"/>
  <sheetViews>
    <sheetView workbookViewId="0"/>
  </sheetViews>
  <sheetFormatPr defaultRowHeight="15" x14ac:dyDescent="0.25"/>
  <cols>
    <col min="1" max="1" width="10.85546875" style="3" bestFit="1" customWidth="1"/>
    <col min="2" max="2" width="16.85546875" style="3" bestFit="1" customWidth="1"/>
    <col min="4" max="5" width="9.140625" customWidth="1"/>
  </cols>
  <sheetData>
    <row r="1" spans="1:1" x14ac:dyDescent="0.25">
      <c r="A1" s="3" t="s">
        <v>49</v>
      </c>
    </row>
    <row r="2" spans="1:1" ht="15" customHeight="1" x14ac:dyDescent="0.25"/>
    <row r="3" spans="1:1" ht="15" customHeight="1" x14ac:dyDescent="0.25">
      <c r="A3" s="32" t="s">
        <v>50</v>
      </c>
    </row>
    <row r="21" spans="4:4" x14ac:dyDescent="0.25">
      <c r="D21" s="7"/>
    </row>
  </sheetData>
  <dataConsolidate/>
  <dataValidations xWindow="63" yWindow="236" count="2">
    <dataValidation allowBlank="1" showInputMessage="1" showErrorMessage="1" promptTitle="Image ID" prompt="Enter a unique ID for the image." sqref="A2"/>
    <dataValidation allowBlank="1" showInputMessage="1" showErrorMessage="1" promptTitle="Image File Path" prompt="Enter an image file path.  Hover over the column header for examples." sqref="B2"/>
  </dataValidation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5"/>
  <dimension ref="A1:X10"/>
  <sheetViews>
    <sheetView workbookViewId="0">
      <pane ySplit="2" topLeftCell="A3" activePane="bottomLeft" state="frozen"/>
      <selection pane="bottomLeft" activeCell="A3" sqref="A3"/>
    </sheetView>
  </sheetViews>
  <sheetFormatPr defaultRowHeight="15" x14ac:dyDescent="0.25"/>
  <cols>
    <col min="1" max="1" width="9.42578125" style="1" bestFit="1" customWidth="1"/>
    <col min="2" max="2" width="14.28515625" bestFit="1" customWidth="1"/>
    <col min="3" max="3" width="15" bestFit="1" customWidth="1"/>
    <col min="4" max="4" width="11.140625" bestFit="1" customWidth="1"/>
    <col min="5" max="5" width="13" bestFit="1" customWidth="1"/>
    <col min="6" max="6" width="8" bestFit="1" customWidth="1"/>
    <col min="7" max="8" width="13.5703125" hidden="1" customWidth="1"/>
    <col min="9" max="9" width="11" hidden="1" customWidth="1"/>
    <col min="10" max="10" width="12.5703125" hidden="1" customWidth="1"/>
    <col min="11" max="11" width="11" hidden="1" customWidth="1"/>
    <col min="12" max="12" width="9.7109375" hidden="1" customWidth="1"/>
    <col min="13" max="13" width="13.140625" hidden="1" customWidth="1"/>
    <col min="14" max="15" width="8.42578125" hidden="1" customWidth="1"/>
    <col min="16" max="16" width="18.28515625" hidden="1" customWidth="1"/>
    <col min="17" max="17" width="14.85546875" hidden="1" customWidth="1"/>
    <col min="18" max="18" width="14.5703125" hidden="1" customWidth="1"/>
    <col min="19" max="21" width="24.140625" hidden="1" customWidth="1"/>
    <col min="22" max="22" width="21.28515625" hidden="1" customWidth="1"/>
    <col min="23" max="23" width="19.28515625" hidden="1" customWidth="1"/>
    <col min="24" max="24" width="10" hidden="1" customWidth="1"/>
    <col min="25" max="25" width="13" customWidth="1"/>
  </cols>
  <sheetData>
    <row r="1" spans="1:24" x14ac:dyDescent="0.25">
      <c r="B1" s="56" t="s">
        <v>39</v>
      </c>
      <c r="C1" s="57"/>
      <c r="D1" s="57"/>
      <c r="E1" s="58"/>
      <c r="F1" s="55" t="s">
        <v>43</v>
      </c>
      <c r="G1" s="59" t="s">
        <v>44</v>
      </c>
      <c r="H1" s="60"/>
      <c r="I1" s="61" t="s">
        <v>40</v>
      </c>
      <c r="J1" s="62"/>
      <c r="K1" s="63" t="s">
        <v>42</v>
      </c>
      <c r="L1" s="64"/>
      <c r="M1" s="64"/>
      <c r="N1" s="64"/>
      <c r="O1" s="64"/>
      <c r="P1" s="64"/>
      <c r="Q1" s="64"/>
      <c r="R1" s="64"/>
      <c r="S1" s="64"/>
      <c r="T1" s="64"/>
      <c r="U1" s="64"/>
      <c r="V1" s="64"/>
      <c r="W1" s="64"/>
      <c r="X1" s="64"/>
    </row>
    <row r="2" spans="1:24" s="13" customFormat="1" ht="30" customHeight="1" x14ac:dyDescent="0.25">
      <c r="A2" s="11" t="s">
        <v>144</v>
      </c>
      <c r="B2" s="13" t="s">
        <v>21</v>
      </c>
      <c r="C2" s="13" t="s">
        <v>20</v>
      </c>
      <c r="D2" s="13" t="s">
        <v>11</v>
      </c>
      <c r="E2" s="13" t="s">
        <v>145</v>
      </c>
      <c r="F2" s="13" t="s">
        <v>46</v>
      </c>
      <c r="G2" s="13" t="s">
        <v>167</v>
      </c>
      <c r="H2" s="13" t="s">
        <v>168</v>
      </c>
      <c r="I2" s="13" t="s">
        <v>12</v>
      </c>
      <c r="J2" s="13" t="s">
        <v>166</v>
      </c>
      <c r="K2" s="13" t="s">
        <v>146</v>
      </c>
      <c r="L2" s="13" t="s">
        <v>148</v>
      </c>
      <c r="M2" s="13" t="s">
        <v>149</v>
      </c>
      <c r="N2" s="13" t="s">
        <v>150</v>
      </c>
      <c r="O2" s="13" t="s">
        <v>151</v>
      </c>
      <c r="P2" s="13" t="s">
        <v>170</v>
      </c>
      <c r="Q2" s="13" t="s">
        <v>171</v>
      </c>
      <c r="R2" s="13" t="s">
        <v>152</v>
      </c>
      <c r="S2" s="13" t="s">
        <v>153</v>
      </c>
      <c r="T2" s="13" t="s">
        <v>154</v>
      </c>
      <c r="U2" s="13" t="s">
        <v>155</v>
      </c>
      <c r="V2" s="13" t="s">
        <v>156</v>
      </c>
      <c r="W2" s="13" t="s">
        <v>157</v>
      </c>
      <c r="X2" s="13" t="s">
        <v>158</v>
      </c>
    </row>
    <row r="3" spans="1:24" x14ac:dyDescent="0.25">
      <c r="A3" s="14"/>
      <c r="B3" s="15"/>
      <c r="C3" s="15"/>
      <c r="D3" s="15"/>
      <c r="E3" s="15"/>
      <c r="F3" s="16"/>
      <c r="G3" s="65"/>
      <c r="H3" s="65"/>
      <c r="I3" s="53"/>
      <c r="J3" s="53"/>
      <c r="K3" s="48"/>
      <c r="L3" s="48"/>
      <c r="M3" s="48"/>
      <c r="N3" s="48"/>
      <c r="O3" s="48"/>
      <c r="P3" s="48"/>
      <c r="Q3" s="48"/>
      <c r="R3" s="48"/>
      <c r="S3" s="48"/>
      <c r="T3" s="48"/>
      <c r="U3" s="48"/>
      <c r="V3" s="48"/>
      <c r="W3" s="49"/>
      <c r="X3" s="49"/>
    </row>
    <row r="10" spans="1:24" ht="14.25" customHeight="1" x14ac:dyDescent="0.25"/>
  </sheetData>
  <dataConsolidate/>
  <dataValidations count="8">
    <dataValidation allowBlank="1" showInputMessage="1" promptTitle="Group Vertex Color" prompt="To select a color to use for all vertices in the group, right-click and select Select Color on the right-click menu." sqref="B3"/>
    <dataValidation type="list" allowBlank="1" showInputMessage="1" showErrorMessage="1" errorTitle="Invalid Group Vertex Shape" error="You have entered an invalid group vertex shape.  Try selecting from the drop-down list instead." promptTitle="Group Vertex Shape" prompt="Select a shape to use for all vertices in the group." sqref="C3">
      <formula1>ValidGroupShapes</formula1>
    </dataValidation>
    <dataValidation allowBlank="1" showInputMessage="1" showErrorMessage="1" promptTitle="Group Name" prompt="Enter the name of the group." sqref="A3"/>
    <dataValidation type="list" allowBlank="1" showInputMessage="1" showErrorMessage="1" errorTitle="Invalid Group Collapsed" error="You have entered an invalid group &quot;collapsed.&quot;  Try selecting from the drop-down list instead." promptTitle="Group Collapsed?" prompt="Set to Yes to collapse the group." sqref="E3">
      <formula1>ValidBooleansDefaultFalse</formula1>
    </dataValidation>
    <dataValidation allowBlank="1" sqref="K3"/>
    <dataValidation allowBlank="1" showInputMessage="1" showErrorMessage="1" errorTitle="Invalid Group Collapsed" error="You have entered an unrecognized &quot;group collapsed.&quot;  Try selecting from the drop-down list instead." promptTitle="Group Label" prompt="Enter an optional group label." sqref="F3"/>
    <dataValidation allowBlank="1" showInputMessage="1" showErrorMessage="1" errorTitle="Invalid Group Collapsed" error="You have entered an unrecognized &quot;group collapsed.&quot;  Try selecting from the drop-down list instead." promptTitle="Collapsed Location" prompt="Enter an optional collapsed location.  Collapsed X and Y values should be between 0 and 9,999.  If you enter Collapsed X and Y values, you should set NodeXL, Graph, Layout to &quot;None&quot; to prevent NodeXL from overwriting your values when you show the graph." sqref="G3:H3"/>
    <dataValidation type="list" allowBlank="1" showInputMessage="1" showErrorMessage="1" errorTitle="Invalid Group Visibility" error="You have entered an invalid group visibility.  Try selecting from the drop-down list instead." promptTitle="Group Visibility" prompt="Select an optional group visibility.  Groups are shown by default." sqref="D3">
      <formula1>ValidGroupVisibilities</formula1>
    </dataValidation>
  </dataValidations>
  <pageMargins left="0.7" right="0.7" top="0.75" bottom="0.75" header="0.3" footer="0.3"/>
  <pageSetup orientation="portrait" horizontalDpi="0" verticalDpi="0" r:id="rId1"/>
  <legacyDrawing r:id="rId2"/>
  <tableParts count="1">
    <tablePart r:id="rId3"/>
  </tablePar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6"/>
  <dimension ref="A1:C2"/>
  <sheetViews>
    <sheetView workbookViewId="0">
      <selection activeCell="A2" sqref="A2"/>
    </sheetView>
  </sheetViews>
  <sheetFormatPr defaultRowHeight="15" x14ac:dyDescent="0.25"/>
  <cols>
    <col min="1" max="1" width="9.42578125" style="1" bestFit="1" customWidth="1"/>
    <col min="2" max="2" width="9.140625" style="1"/>
    <col min="3" max="3" width="11.5703125" bestFit="1" customWidth="1"/>
    <col min="4" max="4" width="9.140625" customWidth="1"/>
  </cols>
  <sheetData>
    <row r="1" spans="1:3" x14ac:dyDescent="0.25">
      <c r="A1" s="1" t="s">
        <v>144</v>
      </c>
      <c r="B1" s="1" t="s">
        <v>5</v>
      </c>
      <c r="C1" s="1" t="s">
        <v>147</v>
      </c>
    </row>
    <row r="2" spans="1:3" x14ac:dyDescent="0.25">
      <c r="C2" s="3"/>
    </row>
  </sheetData>
  <dataConsolidate/>
  <dataValidations xWindow="58" yWindow="226" count="3">
    <dataValidation allowBlank="1" showInputMessage="1" showErrorMessage="1" promptTitle="Group Name" prompt="Enter the name of the group.  The group name must also be entered on the Groups worksheet." sqref="A2"/>
    <dataValidation allowBlank="1" showInputMessage="1" showErrorMessage="1" promptTitle="Vertex Name" prompt="Enter the name of a vertex to include in the group." sqref="B2"/>
    <dataValidation allowBlank="1" showInputMessage="1" promptTitle="Vertex ID" prompt="This is the value of the hidden ID cell in the Vertices worksheet.  It gets filled in by the items on the NodeXL, Analysis, Groups menu." sqref="C2"/>
  </dataValidations>
  <pageMargins left="0.7" right="0.7" top="0.75" bottom="0.75" header="0.3" footer="0.3"/>
  <pageSetup orientation="portrait" horizontalDpi="0" verticalDpi="0" r:id="rId1"/>
  <legacyDrawing r:id="rId2"/>
  <tableParts count="1">
    <tablePart r:id="rId3"/>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dimension ref="A1:X144"/>
  <sheetViews>
    <sheetView workbookViewId="0">
      <selection activeCell="A2" sqref="A2"/>
    </sheetView>
  </sheetViews>
  <sheetFormatPr defaultRowHeight="15" x14ac:dyDescent="0.25"/>
  <cols>
    <col min="1" max="1" width="43.140625" customWidth="1"/>
    <col min="2" max="2" width="13.85546875" customWidth="1"/>
    <col min="3" max="3" width="9.140625" customWidth="1"/>
    <col min="4" max="4" width="12.85546875" hidden="1" customWidth="1"/>
    <col min="5" max="5" width="19.7109375" hidden="1" customWidth="1"/>
    <col min="6" max="6" width="15.5703125" hidden="1" customWidth="1"/>
    <col min="7" max="7" width="22.140625" hidden="1" customWidth="1"/>
    <col min="8" max="8" width="17.140625" hidden="1" customWidth="1"/>
    <col min="9" max="9" width="23.85546875" hidden="1" customWidth="1"/>
    <col min="10" max="10" width="28.28515625" hidden="1" customWidth="1"/>
    <col min="11" max="11" width="34.85546875" hidden="1" customWidth="1"/>
    <col min="12" max="12" width="25" hidden="1" customWidth="1"/>
    <col min="13" max="13" width="31.5703125" hidden="1" customWidth="1"/>
    <col min="14" max="14" width="26.5703125" hidden="1" customWidth="1"/>
    <col min="15" max="17" width="33.28515625" hidden="1" customWidth="1"/>
    <col min="18" max="18" width="26.5703125" hidden="1" customWidth="1"/>
    <col min="19" max="19" width="33" hidden="1" customWidth="1"/>
    <col min="20" max="20" width="19.5703125" hidden="1" customWidth="1"/>
    <col min="21" max="21" width="26.140625" hidden="1" customWidth="1"/>
    <col min="22" max="22" width="9.140625" hidden="1" customWidth="1"/>
    <col min="23" max="23" width="34.140625" hidden="1" customWidth="1"/>
    <col min="24" max="24" width="25.140625" hidden="1" customWidth="1"/>
  </cols>
  <sheetData>
    <row r="1" spans="1:24" ht="15" customHeight="1" thickBot="1" x14ac:dyDescent="0.3">
      <c r="A1" s="13" t="s">
        <v>162</v>
      </c>
      <c r="B1" s="13" t="s">
        <v>17</v>
      </c>
      <c r="D1" t="s">
        <v>79</v>
      </c>
      <c r="E1" t="s">
        <v>80</v>
      </c>
      <c r="F1" s="37" t="s">
        <v>86</v>
      </c>
      <c r="G1" s="38" t="s">
        <v>87</v>
      </c>
      <c r="H1" s="37" t="s">
        <v>92</v>
      </c>
      <c r="I1" s="38" t="s">
        <v>93</v>
      </c>
      <c r="J1" s="37" t="s">
        <v>98</v>
      </c>
      <c r="K1" s="38" t="s">
        <v>99</v>
      </c>
      <c r="L1" s="37" t="s">
        <v>104</v>
      </c>
      <c r="M1" s="38" t="s">
        <v>105</v>
      </c>
      <c r="N1" s="37" t="s">
        <v>110</v>
      </c>
      <c r="O1" s="38" t="s">
        <v>111</v>
      </c>
      <c r="P1" s="38" t="s">
        <v>138</v>
      </c>
      <c r="Q1" s="38" t="s">
        <v>139</v>
      </c>
      <c r="R1" s="37" t="s">
        <v>116</v>
      </c>
      <c r="S1" s="37" t="s">
        <v>117</v>
      </c>
      <c r="T1" s="37" t="s">
        <v>122</v>
      </c>
      <c r="U1" s="38" t="s">
        <v>123</v>
      </c>
      <c r="W1" t="s">
        <v>127</v>
      </c>
      <c r="X1" t="s">
        <v>17</v>
      </c>
    </row>
    <row r="2" spans="1:24" ht="15.75" thickTop="1" x14ac:dyDescent="0.25">
      <c r="A2" s="36"/>
      <c r="B2" s="36"/>
      <c r="D2" s="33">
        <f>MIN(Vertices[Degree])</f>
        <v>0</v>
      </c>
      <c r="E2" s="3">
        <f>COUNTIF(Vertices[Degree], "&gt;= " &amp; D2) - COUNTIF(Vertices[Degree], "&gt;=" &amp; D3)</f>
        <v>0</v>
      </c>
      <c r="F2" s="39">
        <f>MIN(Vertices[In-Degree])</f>
        <v>0</v>
      </c>
      <c r="G2" s="40">
        <f>COUNTIF(Vertices[In-Degree], "&gt;= " &amp; F2) - COUNTIF(Vertices[In-Degree], "&gt;=" &amp; F3)</f>
        <v>0</v>
      </c>
      <c r="H2" s="39">
        <f>MIN(Vertices[Out-Degree])</f>
        <v>0</v>
      </c>
      <c r="I2" s="40">
        <f>COUNTIF(Vertices[Out-Degree], "&gt;= " &amp; H2) - COUNTIF(Vertices[Out-Degree], "&gt;=" &amp; H3)</f>
        <v>0</v>
      </c>
      <c r="J2" s="39">
        <f>MIN(Vertices[Betweenness Centrality])</f>
        <v>0</v>
      </c>
      <c r="K2" s="40">
        <f>COUNTIF(Vertices[Betweenness Centrality], "&gt;= " &amp; J2) - COUNTIF(Vertices[Betweenness Centrality], "&gt;=" &amp; J3)</f>
        <v>0</v>
      </c>
      <c r="L2" s="39">
        <f>MIN(Vertices[Closeness Centrality])</f>
        <v>0</v>
      </c>
      <c r="M2" s="40">
        <f>COUNTIF(Vertices[Closeness Centrality], "&gt;= " &amp; L2) - COUNTIF(Vertices[Closeness Centrality], "&gt;=" &amp; L3)</f>
        <v>0</v>
      </c>
      <c r="N2" s="39">
        <f>MIN(Vertices[Eigenvector Centrality])</f>
        <v>0</v>
      </c>
      <c r="O2" s="40">
        <f>COUNTIF(Vertices[Eigenvector Centrality], "&gt;= " &amp; N2) - COUNTIF(Vertices[Eigenvector Centrality], "&gt;=" &amp; N3)</f>
        <v>0</v>
      </c>
      <c r="P2" s="39">
        <f>MIN(Vertices[PageRank])</f>
        <v>0</v>
      </c>
      <c r="Q2" s="40">
        <f>COUNTIF(Vertices[PageRank], "&gt;= " &amp; P2) - COUNTIF(Vertices[PageRank], "&gt;=" &amp; P3)</f>
        <v>0</v>
      </c>
      <c r="R2" s="39">
        <f>MIN(Vertices[Clustering Coefficient])</f>
        <v>0</v>
      </c>
      <c r="S2" s="45">
        <f>COUNTIF(Vertices[Clustering Coefficient], "&gt;= " &amp; R2) - COUNTIF(Vertices[Clustering Coefficient], "&gt;=" &amp; R3)</f>
        <v>0</v>
      </c>
      <c r="T2" s="39" t="e">
        <f ca="1">MIN(INDIRECT(DynamicFilterSourceColumnRange))</f>
        <v>#REF!</v>
      </c>
      <c r="U2" s="40" t="e">
        <f t="shared" ref="U2:U45" ca="1" si="0">COUNTIF(INDIRECT(DynamicFilterSourceColumnRange), "&gt;= " &amp; T2) - COUNTIF(INDIRECT(DynamicFilterSourceColumnRange), "&gt;=" &amp; T3)</f>
        <v>#REF!</v>
      </c>
      <c r="W2" t="s">
        <v>124</v>
      </c>
      <c r="X2">
        <f>ROWS(HistogramBins[Degree Bin]) - 1</f>
        <v>43</v>
      </c>
    </row>
    <row r="3" spans="1:24" x14ac:dyDescent="0.25">
      <c r="D3" s="34">
        <f t="shared" ref="D3:D44" si="1">D2+($D$45-$D$2)/BinDivisor</f>
        <v>0</v>
      </c>
      <c r="E3" s="3">
        <f>COUNTIF(Vertices[Degree], "&gt;= " &amp; D3) - COUNTIF(Vertices[Degree], "&gt;=" &amp; D4)</f>
        <v>0</v>
      </c>
      <c r="F3" s="41">
        <f t="shared" ref="F3:F44" si="2">F2+($F$45-$F$2)/BinDivisor</f>
        <v>0</v>
      </c>
      <c r="G3" s="42">
        <f>COUNTIF(Vertices[In-Degree], "&gt;= " &amp; F3) - COUNTIF(Vertices[In-Degree], "&gt;=" &amp; F4)</f>
        <v>0</v>
      </c>
      <c r="H3" s="41">
        <f t="shared" ref="H3:H44" si="3">H2+($H$45-$H$2)/BinDivisor</f>
        <v>0</v>
      </c>
      <c r="I3" s="42">
        <f>COUNTIF(Vertices[Out-Degree], "&gt;= " &amp; H3) - COUNTIF(Vertices[Out-Degree], "&gt;=" &amp; H4)</f>
        <v>0</v>
      </c>
      <c r="J3" s="41">
        <f t="shared" ref="J3:J44" si="4">J2+($J$45-$J$2)/BinDivisor</f>
        <v>0</v>
      </c>
      <c r="K3" s="42">
        <f>COUNTIF(Vertices[Betweenness Centrality], "&gt;= " &amp; J3) - COUNTIF(Vertices[Betweenness Centrality], "&gt;=" &amp; J4)</f>
        <v>0</v>
      </c>
      <c r="L3" s="41">
        <f t="shared" ref="L3:L44" si="5">L2+($L$45-$L$2)/BinDivisor</f>
        <v>0</v>
      </c>
      <c r="M3" s="42">
        <f>COUNTIF(Vertices[Closeness Centrality], "&gt;= " &amp; L3) - COUNTIF(Vertices[Closeness Centrality], "&gt;=" &amp; L4)</f>
        <v>0</v>
      </c>
      <c r="N3" s="41">
        <f t="shared" ref="N3:N44" si="6">N2+($N$45-$N$2)/BinDivisor</f>
        <v>0</v>
      </c>
      <c r="O3" s="42">
        <f>COUNTIF(Vertices[Eigenvector Centrality], "&gt;= " &amp; N3) - COUNTIF(Vertices[Eigenvector Centrality], "&gt;=" &amp; N4)</f>
        <v>0</v>
      </c>
      <c r="P3" s="41">
        <f t="shared" ref="P3:P44" si="7">P2+($P$45-$P$2)/BinDivisor</f>
        <v>0</v>
      </c>
      <c r="Q3" s="42">
        <f>COUNTIF(Vertices[PageRank], "&gt;= " &amp; P3) - COUNTIF(Vertices[PageRank], "&gt;=" &amp; P4)</f>
        <v>0</v>
      </c>
      <c r="R3" s="41">
        <f t="shared" ref="R3:R44" si="8">R2+($R$45-$R$2)/BinDivisor</f>
        <v>0</v>
      </c>
      <c r="S3" s="46">
        <f>COUNTIF(Vertices[Clustering Coefficient], "&gt;= " &amp; R3) - COUNTIF(Vertices[Clustering Coefficient], "&gt;=" &amp; R4)</f>
        <v>0</v>
      </c>
      <c r="T3" s="41" t="e">
        <f t="shared" ref="T3:T44" ca="1" si="9">T2+($T$45-$T$2)/BinDivisor</f>
        <v>#REF!</v>
      </c>
      <c r="U3" s="42" t="e">
        <f t="shared" ca="1" si="0"/>
        <v>#REF!</v>
      </c>
      <c r="W3" t="s">
        <v>125</v>
      </c>
      <c r="X3" t="s">
        <v>85</v>
      </c>
    </row>
    <row r="4" spans="1:24" x14ac:dyDescent="0.25">
      <c r="D4" s="34">
        <f t="shared" si="1"/>
        <v>0</v>
      </c>
      <c r="E4" s="3">
        <f>COUNTIF(Vertices[Degree], "&gt;= " &amp; D4) - COUNTIF(Vertices[Degree], "&gt;=" &amp; D5)</f>
        <v>0</v>
      </c>
      <c r="F4" s="39">
        <f t="shared" si="2"/>
        <v>0</v>
      </c>
      <c r="G4" s="40">
        <f>COUNTIF(Vertices[In-Degree], "&gt;= " &amp; F4) - COUNTIF(Vertices[In-Degree], "&gt;=" &amp; F5)</f>
        <v>0</v>
      </c>
      <c r="H4" s="39">
        <f t="shared" si="3"/>
        <v>0</v>
      </c>
      <c r="I4" s="40">
        <f>COUNTIF(Vertices[Out-Degree], "&gt;= " &amp; H4) - COUNTIF(Vertices[Out-Degree], "&gt;=" &amp; H5)</f>
        <v>0</v>
      </c>
      <c r="J4" s="39">
        <f t="shared" si="4"/>
        <v>0</v>
      </c>
      <c r="K4" s="40">
        <f>COUNTIF(Vertices[Betweenness Centrality], "&gt;= " &amp; J4) - COUNTIF(Vertices[Betweenness Centrality], "&gt;=" &amp; J5)</f>
        <v>0</v>
      </c>
      <c r="L4" s="39">
        <f t="shared" si="5"/>
        <v>0</v>
      </c>
      <c r="M4" s="40">
        <f>COUNTIF(Vertices[Closeness Centrality], "&gt;= " &amp; L4) - COUNTIF(Vertices[Closeness Centrality], "&gt;=" &amp; L5)</f>
        <v>0</v>
      </c>
      <c r="N4" s="39">
        <f t="shared" si="6"/>
        <v>0</v>
      </c>
      <c r="O4" s="40">
        <f>COUNTIF(Vertices[Eigenvector Centrality], "&gt;= " &amp; N4) - COUNTIF(Vertices[Eigenvector Centrality], "&gt;=" &amp; N5)</f>
        <v>0</v>
      </c>
      <c r="P4" s="39">
        <f t="shared" si="7"/>
        <v>0</v>
      </c>
      <c r="Q4" s="40">
        <f>COUNTIF(Vertices[PageRank], "&gt;= " &amp; P4) - COUNTIF(Vertices[PageRank], "&gt;=" &amp; P5)</f>
        <v>0</v>
      </c>
      <c r="R4" s="39">
        <f t="shared" si="8"/>
        <v>0</v>
      </c>
      <c r="S4" s="45">
        <f>COUNTIF(Vertices[Clustering Coefficient], "&gt;= " &amp; R4) - COUNTIF(Vertices[Clustering Coefficient], "&gt;=" &amp; R5)</f>
        <v>0</v>
      </c>
      <c r="T4" s="39" t="e">
        <f t="shared" ca="1" si="9"/>
        <v>#REF!</v>
      </c>
      <c r="U4" s="40" t="e">
        <f t="shared" ca="1" si="0"/>
        <v>#REF!</v>
      </c>
      <c r="W4" s="12" t="s">
        <v>126</v>
      </c>
      <c r="X4" s="12" t="s">
        <v>128</v>
      </c>
    </row>
    <row r="5" spans="1:24" x14ac:dyDescent="0.25">
      <c r="D5" s="34">
        <f t="shared" si="1"/>
        <v>0</v>
      </c>
      <c r="E5" s="3">
        <f>COUNTIF(Vertices[Degree], "&gt;= " &amp; D5) - COUNTIF(Vertices[Degree], "&gt;=" &amp; D6)</f>
        <v>0</v>
      </c>
      <c r="F5" s="41">
        <f t="shared" si="2"/>
        <v>0</v>
      </c>
      <c r="G5" s="42">
        <f>COUNTIF(Vertices[In-Degree], "&gt;= " &amp; F5) - COUNTIF(Vertices[In-Degree], "&gt;=" &amp; F6)</f>
        <v>0</v>
      </c>
      <c r="H5" s="41">
        <f t="shared" si="3"/>
        <v>0</v>
      </c>
      <c r="I5" s="42">
        <f>COUNTIF(Vertices[Out-Degree], "&gt;= " &amp; H5) - COUNTIF(Vertices[Out-Degree], "&gt;=" &amp; H6)</f>
        <v>0</v>
      </c>
      <c r="J5" s="41">
        <f t="shared" si="4"/>
        <v>0</v>
      </c>
      <c r="K5" s="42">
        <f>COUNTIF(Vertices[Betweenness Centrality], "&gt;= " &amp; J5) - COUNTIF(Vertices[Betweenness Centrality], "&gt;=" &amp; J6)</f>
        <v>0</v>
      </c>
      <c r="L5" s="41">
        <f t="shared" si="5"/>
        <v>0</v>
      </c>
      <c r="M5" s="42">
        <f>COUNTIF(Vertices[Closeness Centrality], "&gt;= " &amp; L5) - COUNTIF(Vertices[Closeness Centrality], "&gt;=" &amp; L6)</f>
        <v>0</v>
      </c>
      <c r="N5" s="41">
        <f t="shared" si="6"/>
        <v>0</v>
      </c>
      <c r="O5" s="42">
        <f>COUNTIF(Vertices[Eigenvector Centrality], "&gt;= " &amp; N5) - COUNTIF(Vertices[Eigenvector Centrality], "&gt;=" &amp; N6)</f>
        <v>0</v>
      </c>
      <c r="P5" s="41">
        <f t="shared" si="7"/>
        <v>0</v>
      </c>
      <c r="Q5" s="42">
        <f>COUNTIF(Vertices[PageRank], "&gt;= " &amp; P5) - COUNTIF(Vertices[PageRank], "&gt;=" &amp; P6)</f>
        <v>0</v>
      </c>
      <c r="R5" s="41">
        <f t="shared" si="8"/>
        <v>0</v>
      </c>
      <c r="S5" s="46">
        <f>COUNTIF(Vertices[Clustering Coefficient], "&gt;= " &amp; R5) - COUNTIF(Vertices[Clustering Coefficient], "&gt;=" &amp; R6)</f>
        <v>0</v>
      </c>
      <c r="T5" s="41" t="e">
        <f t="shared" ca="1" si="9"/>
        <v>#REF!</v>
      </c>
      <c r="U5" s="42" t="e">
        <f t="shared" ca="1" si="0"/>
        <v>#REF!</v>
      </c>
    </row>
    <row r="6" spans="1:24" x14ac:dyDescent="0.25">
      <c r="D6" s="34">
        <f t="shared" si="1"/>
        <v>0</v>
      </c>
      <c r="E6" s="3">
        <f>COUNTIF(Vertices[Degree], "&gt;= " &amp; D6) - COUNTIF(Vertices[Degree], "&gt;=" &amp; D7)</f>
        <v>0</v>
      </c>
      <c r="F6" s="39">
        <f t="shared" si="2"/>
        <v>0</v>
      </c>
      <c r="G6" s="40">
        <f>COUNTIF(Vertices[In-Degree], "&gt;= " &amp; F6) - COUNTIF(Vertices[In-Degree], "&gt;=" &amp; F7)</f>
        <v>0</v>
      </c>
      <c r="H6" s="39">
        <f t="shared" si="3"/>
        <v>0</v>
      </c>
      <c r="I6" s="40">
        <f>COUNTIF(Vertices[Out-Degree], "&gt;= " &amp; H6) - COUNTIF(Vertices[Out-Degree], "&gt;=" &amp; H7)</f>
        <v>0</v>
      </c>
      <c r="J6" s="39">
        <f t="shared" si="4"/>
        <v>0</v>
      </c>
      <c r="K6" s="40">
        <f>COUNTIF(Vertices[Betweenness Centrality], "&gt;= " &amp; J6) - COUNTIF(Vertices[Betweenness Centrality], "&gt;=" &amp; J7)</f>
        <v>0</v>
      </c>
      <c r="L6" s="39">
        <f t="shared" si="5"/>
        <v>0</v>
      </c>
      <c r="M6" s="40">
        <f>COUNTIF(Vertices[Closeness Centrality], "&gt;= " &amp; L6) - COUNTIF(Vertices[Closeness Centrality], "&gt;=" &amp; L7)</f>
        <v>0</v>
      </c>
      <c r="N6" s="39">
        <f t="shared" si="6"/>
        <v>0</v>
      </c>
      <c r="O6" s="40">
        <f>COUNTIF(Vertices[Eigenvector Centrality], "&gt;= " &amp; N6) - COUNTIF(Vertices[Eigenvector Centrality], "&gt;=" &amp; N7)</f>
        <v>0</v>
      </c>
      <c r="P6" s="39">
        <f t="shared" si="7"/>
        <v>0</v>
      </c>
      <c r="Q6" s="40">
        <f>COUNTIF(Vertices[PageRank], "&gt;= " &amp; P6) - COUNTIF(Vertices[PageRank], "&gt;=" &amp; P7)</f>
        <v>0</v>
      </c>
      <c r="R6" s="39">
        <f t="shared" si="8"/>
        <v>0</v>
      </c>
      <c r="S6" s="45">
        <f>COUNTIF(Vertices[Clustering Coefficient], "&gt;= " &amp; R6) - COUNTIF(Vertices[Clustering Coefficient], "&gt;=" &amp; R7)</f>
        <v>0</v>
      </c>
      <c r="T6" s="39" t="e">
        <f t="shared" ca="1" si="9"/>
        <v>#REF!</v>
      </c>
      <c r="U6" s="40" t="e">
        <f t="shared" ca="1" si="0"/>
        <v>#REF!</v>
      </c>
    </row>
    <row r="7" spans="1:24" x14ac:dyDescent="0.25">
      <c r="D7" s="34">
        <f t="shared" si="1"/>
        <v>0</v>
      </c>
      <c r="E7" s="3">
        <f>COUNTIF(Vertices[Degree], "&gt;= " &amp; D7) - COUNTIF(Vertices[Degree], "&gt;=" &amp; D8)</f>
        <v>0</v>
      </c>
      <c r="F7" s="41">
        <f t="shared" si="2"/>
        <v>0</v>
      </c>
      <c r="G7" s="42">
        <f>COUNTIF(Vertices[In-Degree], "&gt;= " &amp; F7) - COUNTIF(Vertices[In-Degree], "&gt;=" &amp; F8)</f>
        <v>0</v>
      </c>
      <c r="H7" s="41">
        <f t="shared" si="3"/>
        <v>0</v>
      </c>
      <c r="I7" s="42">
        <f>COUNTIF(Vertices[Out-Degree], "&gt;= " &amp; H7) - COUNTIF(Vertices[Out-Degree], "&gt;=" &amp; H8)</f>
        <v>0</v>
      </c>
      <c r="J7" s="41">
        <f t="shared" si="4"/>
        <v>0</v>
      </c>
      <c r="K7" s="42">
        <f>COUNTIF(Vertices[Betweenness Centrality], "&gt;= " &amp; J7) - COUNTIF(Vertices[Betweenness Centrality], "&gt;=" &amp; J8)</f>
        <v>0</v>
      </c>
      <c r="L7" s="41">
        <f t="shared" si="5"/>
        <v>0</v>
      </c>
      <c r="M7" s="42">
        <f>COUNTIF(Vertices[Closeness Centrality], "&gt;= " &amp; L7) - COUNTIF(Vertices[Closeness Centrality], "&gt;=" &amp; L8)</f>
        <v>0</v>
      </c>
      <c r="N7" s="41">
        <f t="shared" si="6"/>
        <v>0</v>
      </c>
      <c r="O7" s="42">
        <f>COUNTIF(Vertices[Eigenvector Centrality], "&gt;= " &amp; N7) - COUNTIF(Vertices[Eigenvector Centrality], "&gt;=" &amp; N8)</f>
        <v>0</v>
      </c>
      <c r="P7" s="41">
        <f t="shared" si="7"/>
        <v>0</v>
      </c>
      <c r="Q7" s="42">
        <f>COUNTIF(Vertices[PageRank], "&gt;= " &amp; P7) - COUNTIF(Vertices[PageRank], "&gt;=" &amp; P8)</f>
        <v>0</v>
      </c>
      <c r="R7" s="41">
        <f t="shared" si="8"/>
        <v>0</v>
      </c>
      <c r="S7" s="46">
        <f>COUNTIF(Vertices[Clustering Coefficient], "&gt;= " &amp; R7) - COUNTIF(Vertices[Clustering Coefficient], "&gt;=" &amp; R8)</f>
        <v>0</v>
      </c>
      <c r="T7" s="41" t="e">
        <f t="shared" ca="1" si="9"/>
        <v>#REF!</v>
      </c>
      <c r="U7" s="42" t="e">
        <f t="shared" ca="1" si="0"/>
        <v>#REF!</v>
      </c>
    </row>
    <row r="8" spans="1:24" x14ac:dyDescent="0.25">
      <c r="D8" s="34">
        <f t="shared" si="1"/>
        <v>0</v>
      </c>
      <c r="E8" s="3">
        <f>COUNTIF(Vertices[Degree], "&gt;= " &amp; D8) - COUNTIF(Vertices[Degree], "&gt;=" &amp; D9)</f>
        <v>0</v>
      </c>
      <c r="F8" s="39">
        <f t="shared" si="2"/>
        <v>0</v>
      </c>
      <c r="G8" s="40">
        <f>COUNTIF(Vertices[In-Degree], "&gt;= " &amp; F8) - COUNTIF(Vertices[In-Degree], "&gt;=" &amp; F9)</f>
        <v>0</v>
      </c>
      <c r="H8" s="39">
        <f t="shared" si="3"/>
        <v>0</v>
      </c>
      <c r="I8" s="40">
        <f>COUNTIF(Vertices[Out-Degree], "&gt;= " &amp; H8) - COUNTIF(Vertices[Out-Degree], "&gt;=" &amp; H9)</f>
        <v>0</v>
      </c>
      <c r="J8" s="39">
        <f t="shared" si="4"/>
        <v>0</v>
      </c>
      <c r="K8" s="40">
        <f>COUNTIF(Vertices[Betweenness Centrality], "&gt;= " &amp; J8) - COUNTIF(Vertices[Betweenness Centrality], "&gt;=" &amp; J9)</f>
        <v>0</v>
      </c>
      <c r="L8" s="39">
        <f t="shared" si="5"/>
        <v>0</v>
      </c>
      <c r="M8" s="40">
        <f>COUNTIF(Vertices[Closeness Centrality], "&gt;= " &amp; L8) - COUNTIF(Vertices[Closeness Centrality], "&gt;=" &amp; L9)</f>
        <v>0</v>
      </c>
      <c r="N8" s="39">
        <f t="shared" si="6"/>
        <v>0</v>
      </c>
      <c r="O8" s="40">
        <f>COUNTIF(Vertices[Eigenvector Centrality], "&gt;= " &amp; N8) - COUNTIF(Vertices[Eigenvector Centrality], "&gt;=" &amp; N9)</f>
        <v>0</v>
      </c>
      <c r="P8" s="39">
        <f t="shared" si="7"/>
        <v>0</v>
      </c>
      <c r="Q8" s="40">
        <f>COUNTIF(Vertices[PageRank], "&gt;= " &amp; P8) - COUNTIF(Vertices[PageRank], "&gt;=" &amp; P9)</f>
        <v>0</v>
      </c>
      <c r="R8" s="39">
        <f t="shared" si="8"/>
        <v>0</v>
      </c>
      <c r="S8" s="45">
        <f>COUNTIF(Vertices[Clustering Coefficient], "&gt;= " &amp; R8) - COUNTIF(Vertices[Clustering Coefficient], "&gt;=" &amp; R9)</f>
        <v>0</v>
      </c>
      <c r="T8" s="39" t="e">
        <f t="shared" ca="1" si="9"/>
        <v>#REF!</v>
      </c>
      <c r="U8" s="40" t="e">
        <f t="shared" ca="1" si="0"/>
        <v>#REF!</v>
      </c>
    </row>
    <row r="9" spans="1:24" x14ac:dyDescent="0.25">
      <c r="D9" s="34">
        <f t="shared" si="1"/>
        <v>0</v>
      </c>
      <c r="E9" s="3">
        <f>COUNTIF(Vertices[Degree], "&gt;= " &amp; D9) - COUNTIF(Vertices[Degree], "&gt;=" &amp; D10)</f>
        <v>0</v>
      </c>
      <c r="F9" s="41">
        <f t="shared" si="2"/>
        <v>0</v>
      </c>
      <c r="G9" s="42">
        <f>COUNTIF(Vertices[In-Degree], "&gt;= " &amp; F9) - COUNTIF(Vertices[In-Degree], "&gt;=" &amp; F10)</f>
        <v>0</v>
      </c>
      <c r="H9" s="41">
        <f t="shared" si="3"/>
        <v>0</v>
      </c>
      <c r="I9" s="42">
        <f>COUNTIF(Vertices[Out-Degree], "&gt;= " &amp; H9) - COUNTIF(Vertices[Out-Degree], "&gt;=" &amp; H10)</f>
        <v>0</v>
      </c>
      <c r="J9" s="41">
        <f t="shared" si="4"/>
        <v>0</v>
      </c>
      <c r="K9" s="42">
        <f>COUNTIF(Vertices[Betweenness Centrality], "&gt;= " &amp; J9) - COUNTIF(Vertices[Betweenness Centrality], "&gt;=" &amp; J10)</f>
        <v>0</v>
      </c>
      <c r="L9" s="41">
        <f t="shared" si="5"/>
        <v>0</v>
      </c>
      <c r="M9" s="42">
        <f>COUNTIF(Vertices[Closeness Centrality], "&gt;= " &amp; L9) - COUNTIF(Vertices[Closeness Centrality], "&gt;=" &amp; L10)</f>
        <v>0</v>
      </c>
      <c r="N9" s="41">
        <f t="shared" si="6"/>
        <v>0</v>
      </c>
      <c r="O9" s="42">
        <f>COUNTIF(Vertices[Eigenvector Centrality], "&gt;= " &amp; N9) - COUNTIF(Vertices[Eigenvector Centrality], "&gt;=" &amp; N10)</f>
        <v>0</v>
      </c>
      <c r="P9" s="41">
        <f t="shared" si="7"/>
        <v>0</v>
      </c>
      <c r="Q9" s="42">
        <f>COUNTIF(Vertices[PageRank], "&gt;= " &amp; P9) - COUNTIF(Vertices[PageRank], "&gt;=" &amp; P10)</f>
        <v>0</v>
      </c>
      <c r="R9" s="41">
        <f t="shared" si="8"/>
        <v>0</v>
      </c>
      <c r="S9" s="46">
        <f>COUNTIF(Vertices[Clustering Coefficient], "&gt;= " &amp; R9) - COUNTIF(Vertices[Clustering Coefficient], "&gt;=" &amp; R10)</f>
        <v>0</v>
      </c>
      <c r="T9" s="41" t="e">
        <f t="shared" ca="1" si="9"/>
        <v>#REF!</v>
      </c>
      <c r="U9" s="42" t="e">
        <f t="shared" ca="1" si="0"/>
        <v>#REF!</v>
      </c>
    </row>
    <row r="10" spans="1:24" x14ac:dyDescent="0.25">
      <c r="D10" s="34">
        <f t="shared" si="1"/>
        <v>0</v>
      </c>
      <c r="E10" s="3">
        <f>COUNTIF(Vertices[Degree], "&gt;= " &amp; D10) - COUNTIF(Vertices[Degree], "&gt;=" &amp; D11)</f>
        <v>0</v>
      </c>
      <c r="F10" s="39">
        <f t="shared" si="2"/>
        <v>0</v>
      </c>
      <c r="G10" s="40">
        <f>COUNTIF(Vertices[In-Degree], "&gt;= " &amp; F10) - COUNTIF(Vertices[In-Degree], "&gt;=" &amp; F11)</f>
        <v>0</v>
      </c>
      <c r="H10" s="39">
        <f t="shared" si="3"/>
        <v>0</v>
      </c>
      <c r="I10" s="40">
        <f>COUNTIF(Vertices[Out-Degree], "&gt;= " &amp; H10) - COUNTIF(Vertices[Out-Degree], "&gt;=" &amp; H11)</f>
        <v>0</v>
      </c>
      <c r="J10" s="39">
        <f t="shared" si="4"/>
        <v>0</v>
      </c>
      <c r="K10" s="40">
        <f>COUNTIF(Vertices[Betweenness Centrality], "&gt;= " &amp; J10) - COUNTIF(Vertices[Betweenness Centrality], "&gt;=" &amp; J11)</f>
        <v>0</v>
      </c>
      <c r="L10" s="39">
        <f t="shared" si="5"/>
        <v>0</v>
      </c>
      <c r="M10" s="40">
        <f>COUNTIF(Vertices[Closeness Centrality], "&gt;= " &amp; L10) - COUNTIF(Vertices[Closeness Centrality], "&gt;=" &amp; L11)</f>
        <v>0</v>
      </c>
      <c r="N10" s="39">
        <f t="shared" si="6"/>
        <v>0</v>
      </c>
      <c r="O10" s="40">
        <f>COUNTIF(Vertices[Eigenvector Centrality], "&gt;= " &amp; N10) - COUNTIF(Vertices[Eigenvector Centrality], "&gt;=" &amp; N11)</f>
        <v>0</v>
      </c>
      <c r="P10" s="39">
        <f t="shared" si="7"/>
        <v>0</v>
      </c>
      <c r="Q10" s="40">
        <f>COUNTIF(Vertices[PageRank], "&gt;= " &amp; P10) - COUNTIF(Vertices[PageRank], "&gt;=" &amp; P11)</f>
        <v>0</v>
      </c>
      <c r="R10" s="39">
        <f t="shared" si="8"/>
        <v>0</v>
      </c>
      <c r="S10" s="45">
        <f>COUNTIF(Vertices[Clustering Coefficient], "&gt;= " &amp; R10) - COUNTIF(Vertices[Clustering Coefficient], "&gt;=" &amp; R11)</f>
        <v>0</v>
      </c>
      <c r="T10" s="39" t="e">
        <f t="shared" ca="1" si="9"/>
        <v>#REF!</v>
      </c>
      <c r="U10" s="40" t="e">
        <f t="shared" ca="1" si="0"/>
        <v>#REF!</v>
      </c>
    </row>
    <row r="11" spans="1:24" x14ac:dyDescent="0.25">
      <c r="D11" s="34">
        <f t="shared" si="1"/>
        <v>0</v>
      </c>
      <c r="E11" s="3">
        <f>COUNTIF(Vertices[Degree], "&gt;= " &amp; D11) - COUNTIF(Vertices[Degree], "&gt;=" &amp; D12)</f>
        <v>0</v>
      </c>
      <c r="F11" s="41">
        <f t="shared" si="2"/>
        <v>0</v>
      </c>
      <c r="G11" s="42">
        <f>COUNTIF(Vertices[In-Degree], "&gt;= " &amp; F11) - COUNTIF(Vertices[In-Degree], "&gt;=" &amp; F12)</f>
        <v>0</v>
      </c>
      <c r="H11" s="41">
        <f t="shared" si="3"/>
        <v>0</v>
      </c>
      <c r="I11" s="42">
        <f>COUNTIF(Vertices[Out-Degree], "&gt;= " &amp; H11) - COUNTIF(Vertices[Out-Degree], "&gt;=" &amp; H12)</f>
        <v>0</v>
      </c>
      <c r="J11" s="41">
        <f t="shared" si="4"/>
        <v>0</v>
      </c>
      <c r="K11" s="42">
        <f>COUNTIF(Vertices[Betweenness Centrality], "&gt;= " &amp; J11) - COUNTIF(Vertices[Betweenness Centrality], "&gt;=" &amp; J12)</f>
        <v>0</v>
      </c>
      <c r="L11" s="41">
        <f t="shared" si="5"/>
        <v>0</v>
      </c>
      <c r="M11" s="42">
        <f>COUNTIF(Vertices[Closeness Centrality], "&gt;= " &amp; L11) - COUNTIF(Vertices[Closeness Centrality], "&gt;=" &amp; L12)</f>
        <v>0</v>
      </c>
      <c r="N11" s="41">
        <f t="shared" si="6"/>
        <v>0</v>
      </c>
      <c r="O11" s="42">
        <f>COUNTIF(Vertices[Eigenvector Centrality], "&gt;= " &amp; N11) - COUNTIF(Vertices[Eigenvector Centrality], "&gt;=" &amp; N12)</f>
        <v>0</v>
      </c>
      <c r="P11" s="41">
        <f t="shared" si="7"/>
        <v>0</v>
      </c>
      <c r="Q11" s="42">
        <f>COUNTIF(Vertices[PageRank], "&gt;= " &amp; P11) - COUNTIF(Vertices[PageRank], "&gt;=" &amp; P12)</f>
        <v>0</v>
      </c>
      <c r="R11" s="41">
        <f t="shared" si="8"/>
        <v>0</v>
      </c>
      <c r="S11" s="46">
        <f>COUNTIF(Vertices[Clustering Coefficient], "&gt;= " &amp; R11) - COUNTIF(Vertices[Clustering Coefficient], "&gt;=" &amp; R12)</f>
        <v>0</v>
      </c>
      <c r="T11" s="41" t="e">
        <f t="shared" ca="1" si="9"/>
        <v>#REF!</v>
      </c>
      <c r="U11" s="42" t="e">
        <f t="shared" ca="1" si="0"/>
        <v>#REF!</v>
      </c>
    </row>
    <row r="12" spans="1:24" x14ac:dyDescent="0.25">
      <c r="D12" s="34">
        <f t="shared" si="1"/>
        <v>0</v>
      </c>
      <c r="E12" s="3">
        <f>COUNTIF(Vertices[Degree], "&gt;= " &amp; D12) - COUNTIF(Vertices[Degree], "&gt;=" &amp; D13)</f>
        <v>0</v>
      </c>
      <c r="F12" s="39">
        <f t="shared" si="2"/>
        <v>0</v>
      </c>
      <c r="G12" s="40">
        <f>COUNTIF(Vertices[In-Degree], "&gt;= " &amp; F12) - COUNTIF(Vertices[In-Degree], "&gt;=" &amp; F13)</f>
        <v>0</v>
      </c>
      <c r="H12" s="39">
        <f t="shared" si="3"/>
        <v>0</v>
      </c>
      <c r="I12" s="40">
        <f>COUNTIF(Vertices[Out-Degree], "&gt;= " &amp; H12) - COUNTIF(Vertices[Out-Degree], "&gt;=" &amp; H13)</f>
        <v>0</v>
      </c>
      <c r="J12" s="39">
        <f t="shared" si="4"/>
        <v>0</v>
      </c>
      <c r="K12" s="40">
        <f>COUNTIF(Vertices[Betweenness Centrality], "&gt;= " &amp; J12) - COUNTIF(Vertices[Betweenness Centrality], "&gt;=" &amp; J13)</f>
        <v>0</v>
      </c>
      <c r="L12" s="39">
        <f t="shared" si="5"/>
        <v>0</v>
      </c>
      <c r="M12" s="40">
        <f>COUNTIF(Vertices[Closeness Centrality], "&gt;= " &amp; L12) - COUNTIF(Vertices[Closeness Centrality], "&gt;=" &amp; L13)</f>
        <v>0</v>
      </c>
      <c r="N12" s="39">
        <f t="shared" si="6"/>
        <v>0</v>
      </c>
      <c r="O12" s="40">
        <f>COUNTIF(Vertices[Eigenvector Centrality], "&gt;= " &amp; N12) - COUNTIF(Vertices[Eigenvector Centrality], "&gt;=" &amp; N13)</f>
        <v>0</v>
      </c>
      <c r="P12" s="39">
        <f t="shared" si="7"/>
        <v>0</v>
      </c>
      <c r="Q12" s="40">
        <f>COUNTIF(Vertices[PageRank], "&gt;= " &amp; P12) - COUNTIF(Vertices[PageRank], "&gt;=" &amp; P13)</f>
        <v>0</v>
      </c>
      <c r="R12" s="39">
        <f t="shared" si="8"/>
        <v>0</v>
      </c>
      <c r="S12" s="45">
        <f>COUNTIF(Vertices[Clustering Coefficient], "&gt;= " &amp; R12) - COUNTIF(Vertices[Clustering Coefficient], "&gt;=" &amp; R13)</f>
        <v>0</v>
      </c>
      <c r="T12" s="39" t="e">
        <f t="shared" ca="1" si="9"/>
        <v>#REF!</v>
      </c>
      <c r="U12" s="40" t="e">
        <f t="shared" ca="1" si="0"/>
        <v>#REF!</v>
      </c>
    </row>
    <row r="13" spans="1:24" x14ac:dyDescent="0.25">
      <c r="D13" s="34">
        <f t="shared" si="1"/>
        <v>0</v>
      </c>
      <c r="E13" s="3">
        <f>COUNTIF(Vertices[Degree], "&gt;= " &amp; D13) - COUNTIF(Vertices[Degree], "&gt;=" &amp; D14)</f>
        <v>0</v>
      </c>
      <c r="F13" s="41">
        <f t="shared" si="2"/>
        <v>0</v>
      </c>
      <c r="G13" s="42">
        <f>COUNTIF(Vertices[In-Degree], "&gt;= " &amp; F13) - COUNTIF(Vertices[In-Degree], "&gt;=" &amp; F14)</f>
        <v>0</v>
      </c>
      <c r="H13" s="41">
        <f t="shared" si="3"/>
        <v>0</v>
      </c>
      <c r="I13" s="42">
        <f>COUNTIF(Vertices[Out-Degree], "&gt;= " &amp; H13) - COUNTIF(Vertices[Out-Degree], "&gt;=" &amp; H14)</f>
        <v>0</v>
      </c>
      <c r="J13" s="41">
        <f t="shared" si="4"/>
        <v>0</v>
      </c>
      <c r="K13" s="42">
        <f>COUNTIF(Vertices[Betweenness Centrality], "&gt;= " &amp; J13) - COUNTIF(Vertices[Betweenness Centrality], "&gt;=" &amp; J14)</f>
        <v>0</v>
      </c>
      <c r="L13" s="41">
        <f t="shared" si="5"/>
        <v>0</v>
      </c>
      <c r="M13" s="42">
        <f>COUNTIF(Vertices[Closeness Centrality], "&gt;= " &amp; L13) - COUNTIF(Vertices[Closeness Centrality], "&gt;=" &amp; L14)</f>
        <v>0</v>
      </c>
      <c r="N13" s="41">
        <f t="shared" si="6"/>
        <v>0</v>
      </c>
      <c r="O13" s="42">
        <f>COUNTIF(Vertices[Eigenvector Centrality], "&gt;= " &amp; N13) - COUNTIF(Vertices[Eigenvector Centrality], "&gt;=" &amp; N14)</f>
        <v>0</v>
      </c>
      <c r="P13" s="41">
        <f t="shared" si="7"/>
        <v>0</v>
      </c>
      <c r="Q13" s="42">
        <f>COUNTIF(Vertices[PageRank], "&gt;= " &amp; P13) - COUNTIF(Vertices[PageRank], "&gt;=" &amp; P14)</f>
        <v>0</v>
      </c>
      <c r="R13" s="41">
        <f t="shared" si="8"/>
        <v>0</v>
      </c>
      <c r="S13" s="46">
        <f>COUNTIF(Vertices[Clustering Coefficient], "&gt;= " &amp; R13) - COUNTIF(Vertices[Clustering Coefficient], "&gt;=" &amp; R14)</f>
        <v>0</v>
      </c>
      <c r="T13" s="41" t="e">
        <f t="shared" ca="1" si="9"/>
        <v>#REF!</v>
      </c>
      <c r="U13" s="42" t="e">
        <f t="shared" ca="1" si="0"/>
        <v>#REF!</v>
      </c>
    </row>
    <row r="14" spans="1:24" x14ac:dyDescent="0.25">
      <c r="D14" s="34">
        <f t="shared" si="1"/>
        <v>0</v>
      </c>
      <c r="E14" s="3">
        <f>COUNTIF(Vertices[Degree], "&gt;= " &amp; D14) - COUNTIF(Vertices[Degree], "&gt;=" &amp; D15)</f>
        <v>0</v>
      </c>
      <c r="F14" s="39">
        <f t="shared" si="2"/>
        <v>0</v>
      </c>
      <c r="G14" s="40">
        <f>COUNTIF(Vertices[In-Degree], "&gt;= " &amp; F14) - COUNTIF(Vertices[In-Degree], "&gt;=" &amp; F15)</f>
        <v>0</v>
      </c>
      <c r="H14" s="39">
        <f t="shared" si="3"/>
        <v>0</v>
      </c>
      <c r="I14" s="40">
        <f>COUNTIF(Vertices[Out-Degree], "&gt;= " &amp; H14) - COUNTIF(Vertices[Out-Degree], "&gt;=" &amp; H15)</f>
        <v>0</v>
      </c>
      <c r="J14" s="39">
        <f t="shared" si="4"/>
        <v>0</v>
      </c>
      <c r="K14" s="40">
        <f>COUNTIF(Vertices[Betweenness Centrality], "&gt;= " &amp; J14) - COUNTIF(Vertices[Betweenness Centrality], "&gt;=" &amp; J15)</f>
        <v>0</v>
      </c>
      <c r="L14" s="39">
        <f t="shared" si="5"/>
        <v>0</v>
      </c>
      <c r="M14" s="40">
        <f>COUNTIF(Vertices[Closeness Centrality], "&gt;= " &amp; L14) - COUNTIF(Vertices[Closeness Centrality], "&gt;=" &amp; L15)</f>
        <v>0</v>
      </c>
      <c r="N14" s="39">
        <f t="shared" si="6"/>
        <v>0</v>
      </c>
      <c r="O14" s="40">
        <f>COUNTIF(Vertices[Eigenvector Centrality], "&gt;= " &amp; N14) - COUNTIF(Vertices[Eigenvector Centrality], "&gt;=" &amp; N15)</f>
        <v>0</v>
      </c>
      <c r="P14" s="39">
        <f t="shared" si="7"/>
        <v>0</v>
      </c>
      <c r="Q14" s="40">
        <f>COUNTIF(Vertices[PageRank], "&gt;= " &amp; P14) - COUNTIF(Vertices[PageRank], "&gt;=" &amp; P15)</f>
        <v>0</v>
      </c>
      <c r="R14" s="39">
        <f t="shared" si="8"/>
        <v>0</v>
      </c>
      <c r="S14" s="45">
        <f>COUNTIF(Vertices[Clustering Coefficient], "&gt;= " &amp; R14) - COUNTIF(Vertices[Clustering Coefficient], "&gt;=" &amp; R15)</f>
        <v>0</v>
      </c>
      <c r="T14" s="39" t="e">
        <f t="shared" ca="1" si="9"/>
        <v>#REF!</v>
      </c>
      <c r="U14" s="40" t="e">
        <f t="shared" ca="1" si="0"/>
        <v>#REF!</v>
      </c>
    </row>
    <row r="15" spans="1:24" x14ac:dyDescent="0.25">
      <c r="D15" s="34">
        <f t="shared" si="1"/>
        <v>0</v>
      </c>
      <c r="E15" s="3">
        <f>COUNTIF(Vertices[Degree], "&gt;= " &amp; D15) - COUNTIF(Vertices[Degree], "&gt;=" &amp; D16)</f>
        <v>0</v>
      </c>
      <c r="F15" s="41">
        <f t="shared" si="2"/>
        <v>0</v>
      </c>
      <c r="G15" s="42">
        <f>COUNTIF(Vertices[In-Degree], "&gt;= " &amp; F15) - COUNTIF(Vertices[In-Degree], "&gt;=" &amp; F16)</f>
        <v>0</v>
      </c>
      <c r="H15" s="41">
        <f t="shared" si="3"/>
        <v>0</v>
      </c>
      <c r="I15" s="42">
        <f>COUNTIF(Vertices[Out-Degree], "&gt;= " &amp; H15) - COUNTIF(Vertices[Out-Degree], "&gt;=" &amp; H16)</f>
        <v>0</v>
      </c>
      <c r="J15" s="41">
        <f t="shared" si="4"/>
        <v>0</v>
      </c>
      <c r="K15" s="42">
        <f>COUNTIF(Vertices[Betweenness Centrality], "&gt;= " &amp; J15) - COUNTIF(Vertices[Betweenness Centrality], "&gt;=" &amp; J16)</f>
        <v>0</v>
      </c>
      <c r="L15" s="41">
        <f t="shared" si="5"/>
        <v>0</v>
      </c>
      <c r="M15" s="42">
        <f>COUNTIF(Vertices[Closeness Centrality], "&gt;= " &amp; L15) - COUNTIF(Vertices[Closeness Centrality], "&gt;=" &amp; L16)</f>
        <v>0</v>
      </c>
      <c r="N15" s="41">
        <f t="shared" si="6"/>
        <v>0</v>
      </c>
      <c r="O15" s="42">
        <f>COUNTIF(Vertices[Eigenvector Centrality], "&gt;= " &amp; N15) - COUNTIF(Vertices[Eigenvector Centrality], "&gt;=" &amp; N16)</f>
        <v>0</v>
      </c>
      <c r="P15" s="41">
        <f t="shared" si="7"/>
        <v>0</v>
      </c>
      <c r="Q15" s="42">
        <f>COUNTIF(Vertices[PageRank], "&gt;= " &amp; P15) - COUNTIF(Vertices[PageRank], "&gt;=" &amp; P16)</f>
        <v>0</v>
      </c>
      <c r="R15" s="41">
        <f t="shared" si="8"/>
        <v>0</v>
      </c>
      <c r="S15" s="46">
        <f>COUNTIF(Vertices[Clustering Coefficient], "&gt;= " &amp; R15) - COUNTIF(Vertices[Clustering Coefficient], "&gt;=" &amp; R16)</f>
        <v>0</v>
      </c>
      <c r="T15" s="41" t="e">
        <f t="shared" ca="1" si="9"/>
        <v>#REF!</v>
      </c>
      <c r="U15" s="42" t="e">
        <f t="shared" ca="1" si="0"/>
        <v>#REF!</v>
      </c>
    </row>
    <row r="16" spans="1:24" x14ac:dyDescent="0.25">
      <c r="D16" s="34">
        <f t="shared" si="1"/>
        <v>0</v>
      </c>
      <c r="E16" s="3">
        <f>COUNTIF(Vertices[Degree], "&gt;= " &amp; D16) - COUNTIF(Vertices[Degree], "&gt;=" &amp; D17)</f>
        <v>0</v>
      </c>
      <c r="F16" s="39">
        <f t="shared" si="2"/>
        <v>0</v>
      </c>
      <c r="G16" s="40">
        <f>COUNTIF(Vertices[In-Degree], "&gt;= " &amp; F16) - COUNTIF(Vertices[In-Degree], "&gt;=" &amp; F17)</f>
        <v>0</v>
      </c>
      <c r="H16" s="39">
        <f t="shared" si="3"/>
        <v>0</v>
      </c>
      <c r="I16" s="40">
        <f>COUNTIF(Vertices[Out-Degree], "&gt;= " &amp; H16) - COUNTIF(Vertices[Out-Degree], "&gt;=" &amp; H17)</f>
        <v>0</v>
      </c>
      <c r="J16" s="39">
        <f t="shared" si="4"/>
        <v>0</v>
      </c>
      <c r="K16" s="40">
        <f>COUNTIF(Vertices[Betweenness Centrality], "&gt;= " &amp; J16) - COUNTIF(Vertices[Betweenness Centrality], "&gt;=" &amp; J17)</f>
        <v>0</v>
      </c>
      <c r="L16" s="39">
        <f t="shared" si="5"/>
        <v>0</v>
      </c>
      <c r="M16" s="40">
        <f>COUNTIF(Vertices[Closeness Centrality], "&gt;= " &amp; L16) - COUNTIF(Vertices[Closeness Centrality], "&gt;=" &amp; L17)</f>
        <v>0</v>
      </c>
      <c r="N16" s="39">
        <f t="shared" si="6"/>
        <v>0</v>
      </c>
      <c r="O16" s="40">
        <f>COUNTIF(Vertices[Eigenvector Centrality], "&gt;= " &amp; N16) - COUNTIF(Vertices[Eigenvector Centrality], "&gt;=" &amp; N17)</f>
        <v>0</v>
      </c>
      <c r="P16" s="39">
        <f t="shared" si="7"/>
        <v>0</v>
      </c>
      <c r="Q16" s="40">
        <f>COUNTIF(Vertices[PageRank], "&gt;= " &amp; P16) - COUNTIF(Vertices[PageRank], "&gt;=" &amp; P17)</f>
        <v>0</v>
      </c>
      <c r="R16" s="39">
        <f t="shared" si="8"/>
        <v>0</v>
      </c>
      <c r="S16" s="45">
        <f>COUNTIF(Vertices[Clustering Coefficient], "&gt;= " &amp; R16) - COUNTIF(Vertices[Clustering Coefficient], "&gt;=" &amp; R17)</f>
        <v>0</v>
      </c>
      <c r="T16" s="39" t="e">
        <f t="shared" ca="1" si="9"/>
        <v>#REF!</v>
      </c>
      <c r="U16" s="40" t="e">
        <f t="shared" ca="1" si="0"/>
        <v>#REF!</v>
      </c>
    </row>
    <row r="17" spans="1:21" x14ac:dyDescent="0.25">
      <c r="D17" s="34">
        <f t="shared" si="1"/>
        <v>0</v>
      </c>
      <c r="E17" s="3">
        <f>COUNTIF(Vertices[Degree], "&gt;= " &amp; D17) - COUNTIF(Vertices[Degree], "&gt;=" &amp; D18)</f>
        <v>0</v>
      </c>
      <c r="F17" s="41">
        <f t="shared" si="2"/>
        <v>0</v>
      </c>
      <c r="G17" s="42">
        <f>COUNTIF(Vertices[In-Degree], "&gt;= " &amp; F17) - COUNTIF(Vertices[In-Degree], "&gt;=" &amp; F18)</f>
        <v>0</v>
      </c>
      <c r="H17" s="41">
        <f t="shared" si="3"/>
        <v>0</v>
      </c>
      <c r="I17" s="42">
        <f>COUNTIF(Vertices[Out-Degree], "&gt;= " &amp; H17) - COUNTIF(Vertices[Out-Degree], "&gt;=" &amp; H18)</f>
        <v>0</v>
      </c>
      <c r="J17" s="41">
        <f t="shared" si="4"/>
        <v>0</v>
      </c>
      <c r="K17" s="42">
        <f>COUNTIF(Vertices[Betweenness Centrality], "&gt;= " &amp; J17) - COUNTIF(Vertices[Betweenness Centrality], "&gt;=" &amp; J18)</f>
        <v>0</v>
      </c>
      <c r="L17" s="41">
        <f t="shared" si="5"/>
        <v>0</v>
      </c>
      <c r="M17" s="42">
        <f>COUNTIF(Vertices[Closeness Centrality], "&gt;= " &amp; L17) - COUNTIF(Vertices[Closeness Centrality], "&gt;=" &amp; L18)</f>
        <v>0</v>
      </c>
      <c r="N17" s="41">
        <f t="shared" si="6"/>
        <v>0</v>
      </c>
      <c r="O17" s="42">
        <f>COUNTIF(Vertices[Eigenvector Centrality], "&gt;= " &amp; N17) - COUNTIF(Vertices[Eigenvector Centrality], "&gt;=" &amp; N18)</f>
        <v>0</v>
      </c>
      <c r="P17" s="41">
        <f t="shared" si="7"/>
        <v>0</v>
      </c>
      <c r="Q17" s="42">
        <f>COUNTIF(Vertices[PageRank], "&gt;= " &amp; P17) - COUNTIF(Vertices[PageRank], "&gt;=" &amp; P18)</f>
        <v>0</v>
      </c>
      <c r="R17" s="41">
        <f t="shared" si="8"/>
        <v>0</v>
      </c>
      <c r="S17" s="46">
        <f>COUNTIF(Vertices[Clustering Coefficient], "&gt;= " &amp; R17) - COUNTIF(Vertices[Clustering Coefficient], "&gt;=" &amp; R18)</f>
        <v>0</v>
      </c>
      <c r="T17" s="41" t="e">
        <f t="shared" ca="1" si="9"/>
        <v>#REF!</v>
      </c>
      <c r="U17" s="42" t="e">
        <f t="shared" ca="1" si="0"/>
        <v>#REF!</v>
      </c>
    </row>
    <row r="18" spans="1:21" x14ac:dyDescent="0.25">
      <c r="D18" s="34">
        <f t="shared" si="1"/>
        <v>0</v>
      </c>
      <c r="E18" s="3">
        <f>COUNTIF(Vertices[Degree], "&gt;= " &amp; D18) - COUNTIF(Vertices[Degree], "&gt;=" &amp; D19)</f>
        <v>0</v>
      </c>
      <c r="F18" s="39">
        <f t="shared" si="2"/>
        <v>0</v>
      </c>
      <c r="G18" s="40">
        <f>COUNTIF(Vertices[In-Degree], "&gt;= " &amp; F18) - COUNTIF(Vertices[In-Degree], "&gt;=" &amp; F19)</f>
        <v>0</v>
      </c>
      <c r="H18" s="39">
        <f t="shared" si="3"/>
        <v>0</v>
      </c>
      <c r="I18" s="40">
        <f>COUNTIF(Vertices[Out-Degree], "&gt;= " &amp; H18) - COUNTIF(Vertices[Out-Degree], "&gt;=" &amp; H19)</f>
        <v>0</v>
      </c>
      <c r="J18" s="39">
        <f t="shared" si="4"/>
        <v>0</v>
      </c>
      <c r="K18" s="40">
        <f>COUNTIF(Vertices[Betweenness Centrality], "&gt;= " &amp; J18) - COUNTIF(Vertices[Betweenness Centrality], "&gt;=" &amp; J19)</f>
        <v>0</v>
      </c>
      <c r="L18" s="39">
        <f t="shared" si="5"/>
        <v>0</v>
      </c>
      <c r="M18" s="40">
        <f>COUNTIF(Vertices[Closeness Centrality], "&gt;= " &amp; L18) - COUNTIF(Vertices[Closeness Centrality], "&gt;=" &amp; L19)</f>
        <v>0</v>
      </c>
      <c r="N18" s="39">
        <f t="shared" si="6"/>
        <v>0</v>
      </c>
      <c r="O18" s="40">
        <f>COUNTIF(Vertices[Eigenvector Centrality], "&gt;= " &amp; N18) - COUNTIF(Vertices[Eigenvector Centrality], "&gt;=" &amp; N19)</f>
        <v>0</v>
      </c>
      <c r="P18" s="39">
        <f t="shared" si="7"/>
        <v>0</v>
      </c>
      <c r="Q18" s="40">
        <f>COUNTIF(Vertices[PageRank], "&gt;= " &amp; P18) - COUNTIF(Vertices[PageRank], "&gt;=" &amp; P19)</f>
        <v>0</v>
      </c>
      <c r="R18" s="39">
        <f t="shared" si="8"/>
        <v>0</v>
      </c>
      <c r="S18" s="45">
        <f>COUNTIF(Vertices[Clustering Coefficient], "&gt;= " &amp; R18) - COUNTIF(Vertices[Clustering Coefficient], "&gt;=" &amp; R19)</f>
        <v>0</v>
      </c>
      <c r="T18" s="39" t="e">
        <f t="shared" ca="1" si="9"/>
        <v>#REF!</v>
      </c>
      <c r="U18" s="40" t="e">
        <f t="shared" ca="1" si="0"/>
        <v>#REF!</v>
      </c>
    </row>
    <row r="19" spans="1:21" x14ac:dyDescent="0.25">
      <c r="D19" s="34">
        <f t="shared" si="1"/>
        <v>0</v>
      </c>
      <c r="E19" s="3">
        <f>COUNTIF(Vertices[Degree], "&gt;= " &amp; D19) - COUNTIF(Vertices[Degree], "&gt;=" &amp; D20)</f>
        <v>0</v>
      </c>
      <c r="F19" s="41">
        <f t="shared" si="2"/>
        <v>0</v>
      </c>
      <c r="G19" s="42">
        <f>COUNTIF(Vertices[In-Degree], "&gt;= " &amp; F19) - COUNTIF(Vertices[In-Degree], "&gt;=" &amp; F20)</f>
        <v>0</v>
      </c>
      <c r="H19" s="41">
        <f t="shared" si="3"/>
        <v>0</v>
      </c>
      <c r="I19" s="42">
        <f>COUNTIF(Vertices[Out-Degree], "&gt;= " &amp; H19) - COUNTIF(Vertices[Out-Degree], "&gt;=" &amp; H20)</f>
        <v>0</v>
      </c>
      <c r="J19" s="41">
        <f t="shared" si="4"/>
        <v>0</v>
      </c>
      <c r="K19" s="42">
        <f>COUNTIF(Vertices[Betweenness Centrality], "&gt;= " &amp; J19) - COUNTIF(Vertices[Betweenness Centrality], "&gt;=" &amp; J20)</f>
        <v>0</v>
      </c>
      <c r="L19" s="41">
        <f t="shared" si="5"/>
        <v>0</v>
      </c>
      <c r="M19" s="42">
        <f>COUNTIF(Vertices[Closeness Centrality], "&gt;= " &amp; L19) - COUNTIF(Vertices[Closeness Centrality], "&gt;=" &amp; L20)</f>
        <v>0</v>
      </c>
      <c r="N19" s="41">
        <f t="shared" si="6"/>
        <v>0</v>
      </c>
      <c r="O19" s="42">
        <f>COUNTIF(Vertices[Eigenvector Centrality], "&gt;= " &amp; N19) - COUNTIF(Vertices[Eigenvector Centrality], "&gt;=" &amp; N20)</f>
        <v>0</v>
      </c>
      <c r="P19" s="41">
        <f t="shared" si="7"/>
        <v>0</v>
      </c>
      <c r="Q19" s="42">
        <f>COUNTIF(Vertices[PageRank], "&gt;= " &amp; P19) - COUNTIF(Vertices[PageRank], "&gt;=" &amp; P20)</f>
        <v>0</v>
      </c>
      <c r="R19" s="41">
        <f t="shared" si="8"/>
        <v>0</v>
      </c>
      <c r="S19" s="46">
        <f>COUNTIF(Vertices[Clustering Coefficient], "&gt;= " &amp; R19) - COUNTIF(Vertices[Clustering Coefficient], "&gt;=" &amp; R20)</f>
        <v>0</v>
      </c>
      <c r="T19" s="41" t="e">
        <f t="shared" ca="1" si="9"/>
        <v>#REF!</v>
      </c>
      <c r="U19" s="42" t="e">
        <f t="shared" ca="1" si="0"/>
        <v>#REF!</v>
      </c>
    </row>
    <row r="20" spans="1:21" x14ac:dyDescent="0.25">
      <c r="D20" s="34">
        <f t="shared" si="1"/>
        <v>0</v>
      </c>
      <c r="E20" s="3">
        <f>COUNTIF(Vertices[Degree], "&gt;= " &amp; D20) - COUNTIF(Vertices[Degree], "&gt;=" &amp; D21)</f>
        <v>0</v>
      </c>
      <c r="F20" s="39">
        <f t="shared" si="2"/>
        <v>0</v>
      </c>
      <c r="G20" s="40">
        <f>COUNTIF(Vertices[In-Degree], "&gt;= " &amp; F20) - COUNTIF(Vertices[In-Degree], "&gt;=" &amp; F21)</f>
        <v>0</v>
      </c>
      <c r="H20" s="39">
        <f t="shared" si="3"/>
        <v>0</v>
      </c>
      <c r="I20" s="40">
        <f>COUNTIF(Vertices[Out-Degree], "&gt;= " &amp; H20) - COUNTIF(Vertices[Out-Degree], "&gt;=" &amp; H21)</f>
        <v>0</v>
      </c>
      <c r="J20" s="39">
        <f t="shared" si="4"/>
        <v>0</v>
      </c>
      <c r="K20" s="40">
        <f>COUNTIF(Vertices[Betweenness Centrality], "&gt;= " &amp; J20) - COUNTIF(Vertices[Betweenness Centrality], "&gt;=" &amp; J21)</f>
        <v>0</v>
      </c>
      <c r="L20" s="39">
        <f t="shared" si="5"/>
        <v>0</v>
      </c>
      <c r="M20" s="40">
        <f>COUNTIF(Vertices[Closeness Centrality], "&gt;= " &amp; L20) - COUNTIF(Vertices[Closeness Centrality], "&gt;=" &amp; L21)</f>
        <v>0</v>
      </c>
      <c r="N20" s="39">
        <f t="shared" si="6"/>
        <v>0</v>
      </c>
      <c r="O20" s="40">
        <f>COUNTIF(Vertices[Eigenvector Centrality], "&gt;= " &amp; N20) - COUNTIF(Vertices[Eigenvector Centrality], "&gt;=" &amp; N21)</f>
        <v>0</v>
      </c>
      <c r="P20" s="39">
        <f t="shared" si="7"/>
        <v>0</v>
      </c>
      <c r="Q20" s="40">
        <f>COUNTIF(Vertices[PageRank], "&gt;= " &amp; P20) - COUNTIF(Vertices[PageRank], "&gt;=" &amp; P21)</f>
        <v>0</v>
      </c>
      <c r="R20" s="39">
        <f t="shared" si="8"/>
        <v>0</v>
      </c>
      <c r="S20" s="45">
        <f>COUNTIF(Vertices[Clustering Coefficient], "&gt;= " &amp; R20) - COUNTIF(Vertices[Clustering Coefficient], "&gt;=" &amp; R21)</f>
        <v>0</v>
      </c>
      <c r="T20" s="39" t="e">
        <f t="shared" ca="1" si="9"/>
        <v>#REF!</v>
      </c>
      <c r="U20" s="40" t="e">
        <f t="shared" ca="1" si="0"/>
        <v>#REF!</v>
      </c>
    </row>
    <row r="21" spans="1:21" x14ac:dyDescent="0.25">
      <c r="D21" s="34">
        <f t="shared" si="1"/>
        <v>0</v>
      </c>
      <c r="E21" s="3">
        <f>COUNTIF(Vertices[Degree], "&gt;= " &amp; D21) - COUNTIF(Vertices[Degree], "&gt;=" &amp; D22)</f>
        <v>0</v>
      </c>
      <c r="F21" s="41">
        <f t="shared" si="2"/>
        <v>0</v>
      </c>
      <c r="G21" s="42">
        <f>COUNTIF(Vertices[In-Degree], "&gt;= " &amp; F21) - COUNTIF(Vertices[In-Degree], "&gt;=" &amp; F22)</f>
        <v>0</v>
      </c>
      <c r="H21" s="41">
        <f t="shared" si="3"/>
        <v>0</v>
      </c>
      <c r="I21" s="42">
        <f>COUNTIF(Vertices[Out-Degree], "&gt;= " &amp; H21) - COUNTIF(Vertices[Out-Degree], "&gt;=" &amp; H22)</f>
        <v>0</v>
      </c>
      <c r="J21" s="41">
        <f t="shared" si="4"/>
        <v>0</v>
      </c>
      <c r="K21" s="42">
        <f>COUNTIF(Vertices[Betweenness Centrality], "&gt;= " &amp; J21) - COUNTIF(Vertices[Betweenness Centrality], "&gt;=" &amp; J22)</f>
        <v>0</v>
      </c>
      <c r="L21" s="41">
        <f t="shared" si="5"/>
        <v>0</v>
      </c>
      <c r="M21" s="42">
        <f>COUNTIF(Vertices[Closeness Centrality], "&gt;= " &amp; L21) - COUNTIF(Vertices[Closeness Centrality], "&gt;=" &amp; L22)</f>
        <v>0</v>
      </c>
      <c r="N21" s="41">
        <f t="shared" si="6"/>
        <v>0</v>
      </c>
      <c r="O21" s="42">
        <f>COUNTIF(Vertices[Eigenvector Centrality], "&gt;= " &amp; N21) - COUNTIF(Vertices[Eigenvector Centrality], "&gt;=" &amp; N22)</f>
        <v>0</v>
      </c>
      <c r="P21" s="41">
        <f t="shared" si="7"/>
        <v>0</v>
      </c>
      <c r="Q21" s="42">
        <f>COUNTIF(Vertices[PageRank], "&gt;= " &amp; P21) - COUNTIF(Vertices[PageRank], "&gt;=" &amp; P22)</f>
        <v>0</v>
      </c>
      <c r="R21" s="41">
        <f t="shared" si="8"/>
        <v>0</v>
      </c>
      <c r="S21" s="46">
        <f>COUNTIF(Vertices[Clustering Coefficient], "&gt;= " &amp; R21) - COUNTIF(Vertices[Clustering Coefficient], "&gt;=" &amp; R22)</f>
        <v>0</v>
      </c>
      <c r="T21" s="41" t="e">
        <f t="shared" ca="1" si="9"/>
        <v>#REF!</v>
      </c>
      <c r="U21" s="42" t="e">
        <f t="shared" ca="1" si="0"/>
        <v>#REF!</v>
      </c>
    </row>
    <row r="22" spans="1:21" x14ac:dyDescent="0.25">
      <c r="D22" s="34">
        <f t="shared" si="1"/>
        <v>0</v>
      </c>
      <c r="E22" s="3">
        <f>COUNTIF(Vertices[Degree], "&gt;= " &amp; D22) - COUNTIF(Vertices[Degree], "&gt;=" &amp; D23)</f>
        <v>0</v>
      </c>
      <c r="F22" s="39">
        <f t="shared" si="2"/>
        <v>0</v>
      </c>
      <c r="G22" s="40">
        <f>COUNTIF(Vertices[In-Degree], "&gt;= " &amp; F22) - COUNTIF(Vertices[In-Degree], "&gt;=" &amp; F23)</f>
        <v>0</v>
      </c>
      <c r="H22" s="39">
        <f t="shared" si="3"/>
        <v>0</v>
      </c>
      <c r="I22" s="40">
        <f>COUNTIF(Vertices[Out-Degree], "&gt;= " &amp; H22) - COUNTIF(Vertices[Out-Degree], "&gt;=" &amp; H23)</f>
        <v>0</v>
      </c>
      <c r="J22" s="39">
        <f t="shared" si="4"/>
        <v>0</v>
      </c>
      <c r="K22" s="40">
        <f>COUNTIF(Vertices[Betweenness Centrality], "&gt;= " &amp; J22) - COUNTIF(Vertices[Betweenness Centrality], "&gt;=" &amp; J23)</f>
        <v>0</v>
      </c>
      <c r="L22" s="39">
        <f t="shared" si="5"/>
        <v>0</v>
      </c>
      <c r="M22" s="40">
        <f>COUNTIF(Vertices[Closeness Centrality], "&gt;= " &amp; L22) - COUNTIF(Vertices[Closeness Centrality], "&gt;=" &amp; L23)</f>
        <v>0</v>
      </c>
      <c r="N22" s="39">
        <f t="shared" si="6"/>
        <v>0</v>
      </c>
      <c r="O22" s="40">
        <f>COUNTIF(Vertices[Eigenvector Centrality], "&gt;= " &amp; N22) - COUNTIF(Vertices[Eigenvector Centrality], "&gt;=" &amp; N23)</f>
        <v>0</v>
      </c>
      <c r="P22" s="39">
        <f t="shared" si="7"/>
        <v>0</v>
      </c>
      <c r="Q22" s="40">
        <f>COUNTIF(Vertices[PageRank], "&gt;= " &amp; P22) - COUNTIF(Vertices[PageRank], "&gt;=" &amp; P23)</f>
        <v>0</v>
      </c>
      <c r="R22" s="39">
        <f t="shared" si="8"/>
        <v>0</v>
      </c>
      <c r="S22" s="45">
        <f>COUNTIF(Vertices[Clustering Coefficient], "&gt;= " &amp; R22) - COUNTIF(Vertices[Clustering Coefficient], "&gt;=" &amp; R23)</f>
        <v>0</v>
      </c>
      <c r="T22" s="39" t="e">
        <f t="shared" ca="1" si="9"/>
        <v>#REF!</v>
      </c>
      <c r="U22" s="40" t="e">
        <f t="shared" ca="1" si="0"/>
        <v>#REF!</v>
      </c>
    </row>
    <row r="23" spans="1:21" x14ac:dyDescent="0.25">
      <c r="D23" s="34">
        <f t="shared" si="1"/>
        <v>0</v>
      </c>
      <c r="E23" s="3">
        <f>COUNTIF(Vertices[Degree], "&gt;= " &amp; D23) - COUNTIF(Vertices[Degree], "&gt;=" &amp; D24)</f>
        <v>0</v>
      </c>
      <c r="F23" s="41">
        <f t="shared" si="2"/>
        <v>0</v>
      </c>
      <c r="G23" s="42">
        <f>COUNTIF(Vertices[In-Degree], "&gt;= " &amp; F23) - COUNTIF(Vertices[In-Degree], "&gt;=" &amp; F24)</f>
        <v>0</v>
      </c>
      <c r="H23" s="41">
        <f t="shared" si="3"/>
        <v>0</v>
      </c>
      <c r="I23" s="42">
        <f>COUNTIF(Vertices[Out-Degree], "&gt;= " &amp; H23) - COUNTIF(Vertices[Out-Degree], "&gt;=" &amp; H24)</f>
        <v>0</v>
      </c>
      <c r="J23" s="41">
        <f t="shared" si="4"/>
        <v>0</v>
      </c>
      <c r="K23" s="42">
        <f>COUNTIF(Vertices[Betweenness Centrality], "&gt;= " &amp; J23) - COUNTIF(Vertices[Betweenness Centrality], "&gt;=" &amp; J24)</f>
        <v>0</v>
      </c>
      <c r="L23" s="41">
        <f t="shared" si="5"/>
        <v>0</v>
      </c>
      <c r="M23" s="42">
        <f>COUNTIF(Vertices[Closeness Centrality], "&gt;= " &amp; L23) - COUNTIF(Vertices[Closeness Centrality], "&gt;=" &amp; L24)</f>
        <v>0</v>
      </c>
      <c r="N23" s="41">
        <f t="shared" si="6"/>
        <v>0</v>
      </c>
      <c r="O23" s="42">
        <f>COUNTIF(Vertices[Eigenvector Centrality], "&gt;= " &amp; N23) - COUNTIF(Vertices[Eigenvector Centrality], "&gt;=" &amp; N24)</f>
        <v>0</v>
      </c>
      <c r="P23" s="41">
        <f t="shared" si="7"/>
        <v>0</v>
      </c>
      <c r="Q23" s="42">
        <f>COUNTIF(Vertices[PageRank], "&gt;= " &amp; P23) - COUNTIF(Vertices[PageRank], "&gt;=" &amp; P24)</f>
        <v>0</v>
      </c>
      <c r="R23" s="41">
        <f t="shared" si="8"/>
        <v>0</v>
      </c>
      <c r="S23" s="46">
        <f>COUNTIF(Vertices[Clustering Coefficient], "&gt;= " &amp; R23) - COUNTIF(Vertices[Clustering Coefficient], "&gt;=" &amp; R24)</f>
        <v>0</v>
      </c>
      <c r="T23" s="41" t="e">
        <f t="shared" ca="1" si="9"/>
        <v>#REF!</v>
      </c>
      <c r="U23" s="42" t="e">
        <f t="shared" ca="1" si="0"/>
        <v>#REF!</v>
      </c>
    </row>
    <row r="24" spans="1:21" x14ac:dyDescent="0.25">
      <c r="D24" s="34">
        <f t="shared" si="1"/>
        <v>0</v>
      </c>
      <c r="E24" s="3">
        <f>COUNTIF(Vertices[Degree], "&gt;= " &amp; D24) - COUNTIF(Vertices[Degree], "&gt;=" &amp; D25)</f>
        <v>0</v>
      </c>
      <c r="F24" s="39">
        <f t="shared" si="2"/>
        <v>0</v>
      </c>
      <c r="G24" s="40">
        <f>COUNTIF(Vertices[In-Degree], "&gt;= " &amp; F24) - COUNTIF(Vertices[In-Degree], "&gt;=" &amp; F25)</f>
        <v>0</v>
      </c>
      <c r="H24" s="39">
        <f t="shared" si="3"/>
        <v>0</v>
      </c>
      <c r="I24" s="40">
        <f>COUNTIF(Vertices[Out-Degree], "&gt;= " &amp; H24) - COUNTIF(Vertices[Out-Degree], "&gt;=" &amp; H25)</f>
        <v>0</v>
      </c>
      <c r="J24" s="39">
        <f t="shared" si="4"/>
        <v>0</v>
      </c>
      <c r="K24" s="40">
        <f>COUNTIF(Vertices[Betweenness Centrality], "&gt;= " &amp; J24) - COUNTIF(Vertices[Betweenness Centrality], "&gt;=" &amp; J25)</f>
        <v>0</v>
      </c>
      <c r="L24" s="39">
        <f t="shared" si="5"/>
        <v>0</v>
      </c>
      <c r="M24" s="40">
        <f>COUNTIF(Vertices[Closeness Centrality], "&gt;= " &amp; L24) - COUNTIF(Vertices[Closeness Centrality], "&gt;=" &amp; L25)</f>
        <v>0</v>
      </c>
      <c r="N24" s="39">
        <f t="shared" si="6"/>
        <v>0</v>
      </c>
      <c r="O24" s="40">
        <f>COUNTIF(Vertices[Eigenvector Centrality], "&gt;= " &amp; N24) - COUNTIF(Vertices[Eigenvector Centrality], "&gt;=" &amp; N25)</f>
        <v>0</v>
      </c>
      <c r="P24" s="39">
        <f t="shared" si="7"/>
        <v>0</v>
      </c>
      <c r="Q24" s="40">
        <f>COUNTIF(Vertices[PageRank], "&gt;= " &amp; P24) - COUNTIF(Vertices[PageRank], "&gt;=" &amp; P25)</f>
        <v>0</v>
      </c>
      <c r="R24" s="39">
        <f t="shared" si="8"/>
        <v>0</v>
      </c>
      <c r="S24" s="45">
        <f>COUNTIF(Vertices[Clustering Coefficient], "&gt;= " &amp; R24) - COUNTIF(Vertices[Clustering Coefficient], "&gt;=" &amp; R25)</f>
        <v>0</v>
      </c>
      <c r="T24" s="39" t="e">
        <f t="shared" ca="1" si="9"/>
        <v>#REF!</v>
      </c>
      <c r="U24" s="40" t="e">
        <f t="shared" ca="1" si="0"/>
        <v>#REF!</v>
      </c>
    </row>
    <row r="25" spans="1:21" x14ac:dyDescent="0.25">
      <c r="D25" s="34">
        <f t="shared" si="1"/>
        <v>0</v>
      </c>
      <c r="E25" s="3">
        <f>COUNTIF(Vertices[Degree], "&gt;= " &amp; D25) - COUNTIF(Vertices[Degree], "&gt;=" &amp; D26)</f>
        <v>0</v>
      </c>
      <c r="F25" s="41">
        <f t="shared" si="2"/>
        <v>0</v>
      </c>
      <c r="G25" s="42">
        <f>COUNTIF(Vertices[In-Degree], "&gt;= " &amp; F25) - COUNTIF(Vertices[In-Degree], "&gt;=" &amp; F26)</f>
        <v>0</v>
      </c>
      <c r="H25" s="41">
        <f t="shared" si="3"/>
        <v>0</v>
      </c>
      <c r="I25" s="42">
        <f>COUNTIF(Vertices[Out-Degree], "&gt;= " &amp; H25) - COUNTIF(Vertices[Out-Degree], "&gt;=" &amp; H26)</f>
        <v>0</v>
      </c>
      <c r="J25" s="41">
        <f t="shared" si="4"/>
        <v>0</v>
      </c>
      <c r="K25" s="42">
        <f>COUNTIF(Vertices[Betweenness Centrality], "&gt;= " &amp; J25) - COUNTIF(Vertices[Betweenness Centrality], "&gt;=" &amp; J26)</f>
        <v>0</v>
      </c>
      <c r="L25" s="41">
        <f t="shared" si="5"/>
        <v>0</v>
      </c>
      <c r="M25" s="42">
        <f>COUNTIF(Vertices[Closeness Centrality], "&gt;= " &amp; L25) - COUNTIF(Vertices[Closeness Centrality], "&gt;=" &amp; L26)</f>
        <v>0</v>
      </c>
      <c r="N25" s="41">
        <f t="shared" si="6"/>
        <v>0</v>
      </c>
      <c r="O25" s="42">
        <f>COUNTIF(Vertices[Eigenvector Centrality], "&gt;= " &amp; N25) - COUNTIF(Vertices[Eigenvector Centrality], "&gt;=" &amp; N26)</f>
        <v>0</v>
      </c>
      <c r="P25" s="41">
        <f t="shared" si="7"/>
        <v>0</v>
      </c>
      <c r="Q25" s="42">
        <f>COUNTIF(Vertices[PageRank], "&gt;= " &amp; P25) - COUNTIF(Vertices[PageRank], "&gt;=" &amp; P26)</f>
        <v>0</v>
      </c>
      <c r="R25" s="41">
        <f t="shared" si="8"/>
        <v>0</v>
      </c>
      <c r="S25" s="46">
        <f>COUNTIF(Vertices[Clustering Coefficient], "&gt;= " &amp; R25) - COUNTIF(Vertices[Clustering Coefficient], "&gt;=" &amp; R26)</f>
        <v>0</v>
      </c>
      <c r="T25" s="41" t="e">
        <f t="shared" ca="1" si="9"/>
        <v>#REF!</v>
      </c>
      <c r="U25" s="42" t="e">
        <f t="shared" ca="1" si="0"/>
        <v>#REF!</v>
      </c>
    </row>
    <row r="26" spans="1:21" x14ac:dyDescent="0.25">
      <c r="D26" s="34">
        <f t="shared" si="1"/>
        <v>0</v>
      </c>
      <c r="E26" s="3">
        <f>COUNTIF(Vertices[Degree], "&gt;= " &amp; D26) - COUNTIF(Vertices[Degree], "&gt;=" &amp; D27)</f>
        <v>0</v>
      </c>
      <c r="F26" s="39">
        <f t="shared" si="2"/>
        <v>0</v>
      </c>
      <c r="G26" s="40">
        <f>COUNTIF(Vertices[In-Degree], "&gt;= " &amp; F26) - COUNTIF(Vertices[In-Degree], "&gt;=" &amp; F27)</f>
        <v>0</v>
      </c>
      <c r="H26" s="39">
        <f t="shared" si="3"/>
        <v>0</v>
      </c>
      <c r="I26" s="40">
        <f>COUNTIF(Vertices[Out-Degree], "&gt;= " &amp; H26) - COUNTIF(Vertices[Out-Degree], "&gt;=" &amp; H27)</f>
        <v>0</v>
      </c>
      <c r="J26" s="39">
        <f t="shared" si="4"/>
        <v>0</v>
      </c>
      <c r="K26" s="40">
        <f>COUNTIF(Vertices[Betweenness Centrality], "&gt;= " &amp; J26) - COUNTIF(Vertices[Betweenness Centrality], "&gt;=" &amp; J27)</f>
        <v>0</v>
      </c>
      <c r="L26" s="39">
        <f t="shared" si="5"/>
        <v>0</v>
      </c>
      <c r="M26" s="40">
        <f>COUNTIF(Vertices[Closeness Centrality], "&gt;= " &amp; L26) - COUNTIF(Vertices[Closeness Centrality], "&gt;=" &amp; L27)</f>
        <v>0</v>
      </c>
      <c r="N26" s="39">
        <f t="shared" si="6"/>
        <v>0</v>
      </c>
      <c r="O26" s="40">
        <f>COUNTIF(Vertices[Eigenvector Centrality], "&gt;= " &amp; N26) - COUNTIF(Vertices[Eigenvector Centrality], "&gt;=" &amp; N27)</f>
        <v>0</v>
      </c>
      <c r="P26" s="39">
        <f t="shared" si="7"/>
        <v>0</v>
      </c>
      <c r="Q26" s="40">
        <f>COUNTIF(Vertices[PageRank], "&gt;= " &amp; P26) - COUNTIF(Vertices[PageRank], "&gt;=" &amp; P27)</f>
        <v>0</v>
      </c>
      <c r="R26" s="39">
        <f t="shared" si="8"/>
        <v>0</v>
      </c>
      <c r="S26" s="45">
        <f>COUNTIF(Vertices[Clustering Coefficient], "&gt;= " &amp; R26) - COUNTIF(Vertices[Clustering Coefficient], "&gt;=" &amp; R27)</f>
        <v>0</v>
      </c>
      <c r="T26" s="39" t="e">
        <f t="shared" ca="1" si="9"/>
        <v>#REF!</v>
      </c>
      <c r="U26" s="40" t="e">
        <f t="shared" ca="1" si="0"/>
        <v>#REF!</v>
      </c>
    </row>
    <row r="27" spans="1:21" x14ac:dyDescent="0.25">
      <c r="D27" s="34">
        <f t="shared" si="1"/>
        <v>0</v>
      </c>
      <c r="E27" s="3">
        <f>COUNTIF(Vertices[Degree], "&gt;= " &amp; D27) - COUNTIF(Vertices[Degree], "&gt;=" &amp; D28)</f>
        <v>0</v>
      </c>
      <c r="F27" s="41">
        <f t="shared" si="2"/>
        <v>0</v>
      </c>
      <c r="G27" s="42">
        <f>COUNTIF(Vertices[In-Degree], "&gt;= " &amp; F27) - COUNTIF(Vertices[In-Degree], "&gt;=" &amp; F28)</f>
        <v>0</v>
      </c>
      <c r="H27" s="41">
        <f t="shared" si="3"/>
        <v>0</v>
      </c>
      <c r="I27" s="42">
        <f>COUNTIF(Vertices[Out-Degree], "&gt;= " &amp; H27) - COUNTIF(Vertices[Out-Degree], "&gt;=" &amp; H28)</f>
        <v>0</v>
      </c>
      <c r="J27" s="41">
        <f t="shared" si="4"/>
        <v>0</v>
      </c>
      <c r="K27" s="42">
        <f>COUNTIF(Vertices[Betweenness Centrality], "&gt;= " &amp; J27) - COUNTIF(Vertices[Betweenness Centrality], "&gt;=" &amp; J28)</f>
        <v>0</v>
      </c>
      <c r="L27" s="41">
        <f t="shared" si="5"/>
        <v>0</v>
      </c>
      <c r="M27" s="42">
        <f>COUNTIF(Vertices[Closeness Centrality], "&gt;= " &amp; L27) - COUNTIF(Vertices[Closeness Centrality], "&gt;=" &amp; L28)</f>
        <v>0</v>
      </c>
      <c r="N27" s="41">
        <f t="shared" si="6"/>
        <v>0</v>
      </c>
      <c r="O27" s="42">
        <f>COUNTIF(Vertices[Eigenvector Centrality], "&gt;= " &amp; N27) - COUNTIF(Vertices[Eigenvector Centrality], "&gt;=" &amp; N28)</f>
        <v>0</v>
      </c>
      <c r="P27" s="41">
        <f t="shared" si="7"/>
        <v>0</v>
      </c>
      <c r="Q27" s="42">
        <f>COUNTIF(Vertices[PageRank], "&gt;= " &amp; P27) - COUNTIF(Vertices[PageRank], "&gt;=" &amp; P28)</f>
        <v>0</v>
      </c>
      <c r="R27" s="41">
        <f t="shared" si="8"/>
        <v>0</v>
      </c>
      <c r="S27" s="46">
        <f>COUNTIF(Vertices[Clustering Coefficient], "&gt;= " &amp; R27) - COUNTIF(Vertices[Clustering Coefficient], "&gt;=" &amp; R28)</f>
        <v>0</v>
      </c>
      <c r="T27" s="41" t="e">
        <f t="shared" ca="1" si="9"/>
        <v>#REF!</v>
      </c>
      <c r="U27" s="42" t="e">
        <f t="shared" ca="1" si="0"/>
        <v>#REF!</v>
      </c>
    </row>
    <row r="28" spans="1:21" x14ac:dyDescent="0.25">
      <c r="D28" s="34">
        <f t="shared" si="1"/>
        <v>0</v>
      </c>
      <c r="E28" s="3">
        <f>COUNTIF(Vertices[Degree], "&gt;= " &amp; D28) - COUNTIF(Vertices[Degree], "&gt;=" &amp; D29)</f>
        <v>0</v>
      </c>
      <c r="F28" s="39">
        <f t="shared" si="2"/>
        <v>0</v>
      </c>
      <c r="G28" s="40">
        <f>COUNTIF(Vertices[In-Degree], "&gt;= " &amp; F28) - COUNTIF(Vertices[In-Degree], "&gt;=" &amp; F29)</f>
        <v>0</v>
      </c>
      <c r="H28" s="39">
        <f t="shared" si="3"/>
        <v>0</v>
      </c>
      <c r="I28" s="40">
        <f>COUNTIF(Vertices[Out-Degree], "&gt;= " &amp; H28) - COUNTIF(Vertices[Out-Degree], "&gt;=" &amp; H29)</f>
        <v>0</v>
      </c>
      <c r="J28" s="39">
        <f t="shared" si="4"/>
        <v>0</v>
      </c>
      <c r="K28" s="40">
        <f>COUNTIF(Vertices[Betweenness Centrality], "&gt;= " &amp; J28) - COUNTIF(Vertices[Betweenness Centrality], "&gt;=" &amp; J29)</f>
        <v>0</v>
      </c>
      <c r="L28" s="39">
        <f t="shared" si="5"/>
        <v>0</v>
      </c>
      <c r="M28" s="40">
        <f>COUNTIF(Vertices[Closeness Centrality], "&gt;= " &amp; L28) - COUNTIF(Vertices[Closeness Centrality], "&gt;=" &amp; L29)</f>
        <v>0</v>
      </c>
      <c r="N28" s="39">
        <f t="shared" si="6"/>
        <v>0</v>
      </c>
      <c r="O28" s="40">
        <f>COUNTIF(Vertices[Eigenvector Centrality], "&gt;= " &amp; N28) - COUNTIF(Vertices[Eigenvector Centrality], "&gt;=" &amp; N29)</f>
        <v>0</v>
      </c>
      <c r="P28" s="39">
        <f t="shared" si="7"/>
        <v>0</v>
      </c>
      <c r="Q28" s="40">
        <f>COUNTIF(Vertices[PageRank], "&gt;= " &amp; P28) - COUNTIF(Vertices[PageRank], "&gt;=" &amp; P29)</f>
        <v>0</v>
      </c>
      <c r="R28" s="39">
        <f t="shared" si="8"/>
        <v>0</v>
      </c>
      <c r="S28" s="45">
        <f>COUNTIF(Vertices[Clustering Coefficient], "&gt;= " &amp; R28) - COUNTIF(Vertices[Clustering Coefficient], "&gt;=" &amp; R29)</f>
        <v>0</v>
      </c>
      <c r="T28" s="39" t="e">
        <f t="shared" ca="1" si="9"/>
        <v>#REF!</v>
      </c>
      <c r="U28" s="40" t="e">
        <f t="shared" ca="1" si="0"/>
        <v>#REF!</v>
      </c>
    </row>
    <row r="29" spans="1:21" x14ac:dyDescent="0.25">
      <c r="A29" t="s">
        <v>163</v>
      </c>
      <c r="B29" t="s">
        <v>17</v>
      </c>
      <c r="D29" s="34">
        <f t="shared" si="1"/>
        <v>0</v>
      </c>
      <c r="E29" s="3">
        <f>COUNTIF(Vertices[Degree], "&gt;= " &amp; D29) - COUNTIF(Vertices[Degree], "&gt;=" &amp; D30)</f>
        <v>0</v>
      </c>
      <c r="F29" s="41">
        <f t="shared" si="2"/>
        <v>0</v>
      </c>
      <c r="G29" s="42">
        <f>COUNTIF(Vertices[In-Degree], "&gt;= " &amp; F29) - COUNTIF(Vertices[In-Degree], "&gt;=" &amp; F30)</f>
        <v>0</v>
      </c>
      <c r="H29" s="41">
        <f t="shared" si="3"/>
        <v>0</v>
      </c>
      <c r="I29" s="42">
        <f>COUNTIF(Vertices[Out-Degree], "&gt;= " &amp; H29) - COUNTIF(Vertices[Out-Degree], "&gt;=" &amp; H30)</f>
        <v>0</v>
      </c>
      <c r="J29" s="41">
        <f t="shared" si="4"/>
        <v>0</v>
      </c>
      <c r="K29" s="42">
        <f>COUNTIF(Vertices[Betweenness Centrality], "&gt;= " &amp; J29) - COUNTIF(Vertices[Betweenness Centrality], "&gt;=" &amp; J30)</f>
        <v>0</v>
      </c>
      <c r="L29" s="41">
        <f t="shared" si="5"/>
        <v>0</v>
      </c>
      <c r="M29" s="42">
        <f>COUNTIF(Vertices[Closeness Centrality], "&gt;= " &amp; L29) - COUNTIF(Vertices[Closeness Centrality], "&gt;=" &amp; L30)</f>
        <v>0</v>
      </c>
      <c r="N29" s="41">
        <f t="shared" si="6"/>
        <v>0</v>
      </c>
      <c r="O29" s="42">
        <f>COUNTIF(Vertices[Eigenvector Centrality], "&gt;= " &amp; N29) - COUNTIF(Vertices[Eigenvector Centrality], "&gt;=" &amp; N30)</f>
        <v>0</v>
      </c>
      <c r="P29" s="41">
        <f t="shared" si="7"/>
        <v>0</v>
      </c>
      <c r="Q29" s="42">
        <f>COUNTIF(Vertices[PageRank], "&gt;= " &amp; P29) - COUNTIF(Vertices[PageRank], "&gt;=" &amp; P30)</f>
        <v>0</v>
      </c>
      <c r="R29" s="41">
        <f t="shared" si="8"/>
        <v>0</v>
      </c>
      <c r="S29" s="46">
        <f>COUNTIF(Vertices[Clustering Coefficient], "&gt;= " &amp; R29) - COUNTIF(Vertices[Clustering Coefficient], "&gt;=" &amp; R30)</f>
        <v>0</v>
      </c>
      <c r="T29" s="41" t="e">
        <f t="shared" ca="1" si="9"/>
        <v>#REF!</v>
      </c>
      <c r="U29" s="42" t="e">
        <f t="shared" ca="1" si="0"/>
        <v>#REF!</v>
      </c>
    </row>
    <row r="30" spans="1:21" x14ac:dyDescent="0.25">
      <c r="A30" s="35"/>
      <c r="B30" s="35"/>
      <c r="D30" s="34">
        <f t="shared" si="1"/>
        <v>0</v>
      </c>
      <c r="E30" s="3">
        <f>COUNTIF(Vertices[Degree], "&gt;= " &amp; D30) - COUNTIF(Vertices[Degree], "&gt;=" &amp; D31)</f>
        <v>0</v>
      </c>
      <c r="F30" s="39">
        <f t="shared" si="2"/>
        <v>0</v>
      </c>
      <c r="G30" s="40">
        <f>COUNTIF(Vertices[In-Degree], "&gt;= " &amp; F30) - COUNTIF(Vertices[In-Degree], "&gt;=" &amp; F31)</f>
        <v>0</v>
      </c>
      <c r="H30" s="39">
        <f t="shared" si="3"/>
        <v>0</v>
      </c>
      <c r="I30" s="40">
        <f>COUNTIF(Vertices[Out-Degree], "&gt;= " &amp; H30) - COUNTIF(Vertices[Out-Degree], "&gt;=" &amp; H31)</f>
        <v>0</v>
      </c>
      <c r="J30" s="39">
        <f t="shared" si="4"/>
        <v>0</v>
      </c>
      <c r="K30" s="40">
        <f>COUNTIF(Vertices[Betweenness Centrality], "&gt;= " &amp; J30) - COUNTIF(Vertices[Betweenness Centrality], "&gt;=" &amp; J31)</f>
        <v>0</v>
      </c>
      <c r="L30" s="39">
        <f t="shared" si="5"/>
        <v>0</v>
      </c>
      <c r="M30" s="40">
        <f>COUNTIF(Vertices[Closeness Centrality], "&gt;= " &amp; L30) - COUNTIF(Vertices[Closeness Centrality], "&gt;=" &amp; L31)</f>
        <v>0</v>
      </c>
      <c r="N30" s="39">
        <f t="shared" si="6"/>
        <v>0</v>
      </c>
      <c r="O30" s="40">
        <f>COUNTIF(Vertices[Eigenvector Centrality], "&gt;= " &amp; N30) - COUNTIF(Vertices[Eigenvector Centrality], "&gt;=" &amp; N31)</f>
        <v>0</v>
      </c>
      <c r="P30" s="39">
        <f t="shared" si="7"/>
        <v>0</v>
      </c>
      <c r="Q30" s="40">
        <f>COUNTIF(Vertices[PageRank], "&gt;= " &amp; P30) - COUNTIF(Vertices[PageRank], "&gt;=" &amp; P31)</f>
        <v>0</v>
      </c>
      <c r="R30" s="39">
        <f t="shared" si="8"/>
        <v>0</v>
      </c>
      <c r="S30" s="45">
        <f>COUNTIF(Vertices[Clustering Coefficient], "&gt;= " &amp; R30) - COUNTIF(Vertices[Clustering Coefficient], "&gt;=" &amp; R31)</f>
        <v>0</v>
      </c>
      <c r="T30" s="39" t="e">
        <f t="shared" ca="1" si="9"/>
        <v>#REF!</v>
      </c>
      <c r="U30" s="40" t="e">
        <f t="shared" ca="1" si="0"/>
        <v>#REF!</v>
      </c>
    </row>
    <row r="31" spans="1:21" x14ac:dyDescent="0.25">
      <c r="D31" s="34">
        <f t="shared" si="1"/>
        <v>0</v>
      </c>
      <c r="E31" s="3">
        <f>COUNTIF(Vertices[Degree], "&gt;= " &amp; D31) - COUNTIF(Vertices[Degree], "&gt;=" &amp; D32)</f>
        <v>0</v>
      </c>
      <c r="F31" s="41">
        <f t="shared" si="2"/>
        <v>0</v>
      </c>
      <c r="G31" s="42">
        <f>COUNTIF(Vertices[In-Degree], "&gt;= " &amp; F31) - COUNTIF(Vertices[In-Degree], "&gt;=" &amp; F32)</f>
        <v>0</v>
      </c>
      <c r="H31" s="41">
        <f t="shared" si="3"/>
        <v>0</v>
      </c>
      <c r="I31" s="42">
        <f>COUNTIF(Vertices[Out-Degree], "&gt;= " &amp; H31) - COUNTIF(Vertices[Out-Degree], "&gt;=" &amp; H32)</f>
        <v>0</v>
      </c>
      <c r="J31" s="41">
        <f t="shared" si="4"/>
        <v>0</v>
      </c>
      <c r="K31" s="42">
        <f>COUNTIF(Vertices[Betweenness Centrality], "&gt;= " &amp; J31) - COUNTIF(Vertices[Betweenness Centrality], "&gt;=" &amp; J32)</f>
        <v>0</v>
      </c>
      <c r="L31" s="41">
        <f t="shared" si="5"/>
        <v>0</v>
      </c>
      <c r="M31" s="42">
        <f>COUNTIF(Vertices[Closeness Centrality], "&gt;= " &amp; L31) - COUNTIF(Vertices[Closeness Centrality], "&gt;=" &amp; L32)</f>
        <v>0</v>
      </c>
      <c r="N31" s="41">
        <f t="shared" si="6"/>
        <v>0</v>
      </c>
      <c r="O31" s="42">
        <f>COUNTIF(Vertices[Eigenvector Centrality], "&gt;= " &amp; N31) - COUNTIF(Vertices[Eigenvector Centrality], "&gt;=" &amp; N32)</f>
        <v>0</v>
      </c>
      <c r="P31" s="41">
        <f t="shared" si="7"/>
        <v>0</v>
      </c>
      <c r="Q31" s="42">
        <f>COUNTIF(Vertices[PageRank], "&gt;= " &amp; P31) - COUNTIF(Vertices[PageRank], "&gt;=" &amp; P32)</f>
        <v>0</v>
      </c>
      <c r="R31" s="41">
        <f t="shared" si="8"/>
        <v>0</v>
      </c>
      <c r="S31" s="46">
        <f>COUNTIF(Vertices[Clustering Coefficient], "&gt;= " &amp; R31) - COUNTIF(Vertices[Clustering Coefficient], "&gt;=" &amp; R32)</f>
        <v>0</v>
      </c>
      <c r="T31" s="41" t="e">
        <f t="shared" ca="1" si="9"/>
        <v>#REF!</v>
      </c>
      <c r="U31" s="42" t="e">
        <f t="shared" ca="1" si="0"/>
        <v>#REF!</v>
      </c>
    </row>
    <row r="32" spans="1:21" x14ac:dyDescent="0.25">
      <c r="D32" s="34">
        <f t="shared" si="1"/>
        <v>0</v>
      </c>
      <c r="E32" s="3">
        <f>COUNTIF(Vertices[Degree], "&gt;= " &amp; D32) - COUNTIF(Vertices[Degree], "&gt;=" &amp; D33)</f>
        <v>0</v>
      </c>
      <c r="F32" s="39">
        <f t="shared" si="2"/>
        <v>0</v>
      </c>
      <c r="G32" s="40">
        <f>COUNTIF(Vertices[In-Degree], "&gt;= " &amp; F32) - COUNTIF(Vertices[In-Degree], "&gt;=" &amp; F33)</f>
        <v>0</v>
      </c>
      <c r="H32" s="39">
        <f t="shared" si="3"/>
        <v>0</v>
      </c>
      <c r="I32" s="40">
        <f>COUNTIF(Vertices[Out-Degree], "&gt;= " &amp; H32) - COUNTIF(Vertices[Out-Degree], "&gt;=" &amp; H33)</f>
        <v>0</v>
      </c>
      <c r="J32" s="39">
        <f t="shared" si="4"/>
        <v>0</v>
      </c>
      <c r="K32" s="40">
        <f>COUNTIF(Vertices[Betweenness Centrality], "&gt;= " &amp; J32) - COUNTIF(Vertices[Betweenness Centrality], "&gt;=" &amp; J33)</f>
        <v>0</v>
      </c>
      <c r="L32" s="39">
        <f t="shared" si="5"/>
        <v>0</v>
      </c>
      <c r="M32" s="40">
        <f>COUNTIF(Vertices[Closeness Centrality], "&gt;= " &amp; L32) - COUNTIF(Vertices[Closeness Centrality], "&gt;=" &amp; L33)</f>
        <v>0</v>
      </c>
      <c r="N32" s="39">
        <f t="shared" si="6"/>
        <v>0</v>
      </c>
      <c r="O32" s="40">
        <f>COUNTIF(Vertices[Eigenvector Centrality], "&gt;= " &amp; N32) - COUNTIF(Vertices[Eigenvector Centrality], "&gt;=" &amp; N33)</f>
        <v>0</v>
      </c>
      <c r="P32" s="39">
        <f t="shared" si="7"/>
        <v>0</v>
      </c>
      <c r="Q32" s="40">
        <f>COUNTIF(Vertices[PageRank], "&gt;= " &amp; P32) - COUNTIF(Vertices[PageRank], "&gt;=" &amp; P33)</f>
        <v>0</v>
      </c>
      <c r="R32" s="39">
        <f t="shared" si="8"/>
        <v>0</v>
      </c>
      <c r="S32" s="45">
        <f>COUNTIF(Vertices[Clustering Coefficient], "&gt;= " &amp; R32) - COUNTIF(Vertices[Clustering Coefficient], "&gt;=" &amp; R33)</f>
        <v>0</v>
      </c>
      <c r="T32" s="39" t="e">
        <f t="shared" ca="1" si="9"/>
        <v>#REF!</v>
      </c>
      <c r="U32" s="40" t="e">
        <f t="shared" ca="1" si="0"/>
        <v>#REF!</v>
      </c>
    </row>
    <row r="33" spans="1:21" x14ac:dyDescent="0.25">
      <c r="D33" s="34">
        <f t="shared" si="1"/>
        <v>0</v>
      </c>
      <c r="E33" s="3">
        <f>COUNTIF(Vertices[Degree], "&gt;= " &amp; D33) - COUNTIF(Vertices[Degree], "&gt;=" &amp; D34)</f>
        <v>0</v>
      </c>
      <c r="F33" s="41">
        <f t="shared" si="2"/>
        <v>0</v>
      </c>
      <c r="G33" s="42">
        <f>COUNTIF(Vertices[In-Degree], "&gt;= " &amp; F33) - COUNTIF(Vertices[In-Degree], "&gt;=" &amp; F34)</f>
        <v>0</v>
      </c>
      <c r="H33" s="41">
        <f t="shared" si="3"/>
        <v>0</v>
      </c>
      <c r="I33" s="42">
        <f>COUNTIF(Vertices[Out-Degree], "&gt;= " &amp; H33) - COUNTIF(Vertices[Out-Degree], "&gt;=" &amp; H34)</f>
        <v>0</v>
      </c>
      <c r="J33" s="41">
        <f t="shared" si="4"/>
        <v>0</v>
      </c>
      <c r="K33" s="42">
        <f>COUNTIF(Vertices[Betweenness Centrality], "&gt;= " &amp; J33) - COUNTIF(Vertices[Betweenness Centrality], "&gt;=" &amp; J34)</f>
        <v>0</v>
      </c>
      <c r="L33" s="41">
        <f t="shared" si="5"/>
        <v>0</v>
      </c>
      <c r="M33" s="42">
        <f>COUNTIF(Vertices[Closeness Centrality], "&gt;= " &amp; L33) - COUNTIF(Vertices[Closeness Centrality], "&gt;=" &amp; L34)</f>
        <v>0</v>
      </c>
      <c r="N33" s="41">
        <f t="shared" si="6"/>
        <v>0</v>
      </c>
      <c r="O33" s="42">
        <f>COUNTIF(Vertices[Eigenvector Centrality], "&gt;= " &amp; N33) - COUNTIF(Vertices[Eigenvector Centrality], "&gt;=" &amp; N34)</f>
        <v>0</v>
      </c>
      <c r="P33" s="41">
        <f t="shared" si="7"/>
        <v>0</v>
      </c>
      <c r="Q33" s="42">
        <f>COUNTIF(Vertices[PageRank], "&gt;= " &amp; P33) - COUNTIF(Vertices[PageRank], "&gt;=" &amp; P34)</f>
        <v>0</v>
      </c>
      <c r="R33" s="41">
        <f t="shared" si="8"/>
        <v>0</v>
      </c>
      <c r="S33" s="46">
        <f>COUNTIF(Vertices[Clustering Coefficient], "&gt;= " &amp; R33) - COUNTIF(Vertices[Clustering Coefficient], "&gt;=" &amp; R34)</f>
        <v>0</v>
      </c>
      <c r="T33" s="41" t="e">
        <f t="shared" ca="1" si="9"/>
        <v>#REF!</v>
      </c>
      <c r="U33" s="42" t="e">
        <f t="shared" ca="1" si="0"/>
        <v>#REF!</v>
      </c>
    </row>
    <row r="34" spans="1:21" x14ac:dyDescent="0.25">
      <c r="D34" s="34">
        <f t="shared" si="1"/>
        <v>0</v>
      </c>
      <c r="E34" s="3">
        <f>COUNTIF(Vertices[Degree], "&gt;= " &amp; D34) - COUNTIF(Vertices[Degree], "&gt;=" &amp; D35)</f>
        <v>0</v>
      </c>
      <c r="F34" s="39">
        <f t="shared" si="2"/>
        <v>0</v>
      </c>
      <c r="G34" s="40">
        <f>COUNTIF(Vertices[In-Degree], "&gt;= " &amp; F34) - COUNTIF(Vertices[In-Degree], "&gt;=" &amp; F35)</f>
        <v>0</v>
      </c>
      <c r="H34" s="39">
        <f t="shared" si="3"/>
        <v>0</v>
      </c>
      <c r="I34" s="40">
        <f>COUNTIF(Vertices[Out-Degree], "&gt;= " &amp; H34) - COUNTIF(Vertices[Out-Degree], "&gt;=" &amp; H35)</f>
        <v>0</v>
      </c>
      <c r="J34" s="39">
        <f t="shared" si="4"/>
        <v>0</v>
      </c>
      <c r="K34" s="40">
        <f>COUNTIF(Vertices[Betweenness Centrality], "&gt;= " &amp; J34) - COUNTIF(Vertices[Betweenness Centrality], "&gt;=" &amp; J35)</f>
        <v>0</v>
      </c>
      <c r="L34" s="39">
        <f t="shared" si="5"/>
        <v>0</v>
      </c>
      <c r="M34" s="40">
        <f>COUNTIF(Vertices[Closeness Centrality], "&gt;= " &amp; L34) - COUNTIF(Vertices[Closeness Centrality], "&gt;=" &amp; L35)</f>
        <v>0</v>
      </c>
      <c r="N34" s="39">
        <f t="shared" si="6"/>
        <v>0</v>
      </c>
      <c r="O34" s="40">
        <f>COUNTIF(Vertices[Eigenvector Centrality], "&gt;= " &amp; N34) - COUNTIF(Vertices[Eigenvector Centrality], "&gt;=" &amp; N35)</f>
        <v>0</v>
      </c>
      <c r="P34" s="39">
        <f t="shared" si="7"/>
        <v>0</v>
      </c>
      <c r="Q34" s="40">
        <f>COUNTIF(Vertices[PageRank], "&gt;= " &amp; P34) - COUNTIF(Vertices[PageRank], "&gt;=" &amp; P35)</f>
        <v>0</v>
      </c>
      <c r="R34" s="39">
        <f t="shared" si="8"/>
        <v>0</v>
      </c>
      <c r="S34" s="45">
        <f>COUNTIF(Vertices[Clustering Coefficient], "&gt;= " &amp; R34) - COUNTIF(Vertices[Clustering Coefficient], "&gt;=" &amp; R35)</f>
        <v>0</v>
      </c>
      <c r="T34" s="39" t="e">
        <f t="shared" ca="1" si="9"/>
        <v>#REF!</v>
      </c>
      <c r="U34" s="40" t="e">
        <f t="shared" ca="1" si="0"/>
        <v>#REF!</v>
      </c>
    </row>
    <row r="35" spans="1:21" x14ac:dyDescent="0.25">
      <c r="D35" s="34">
        <f t="shared" si="1"/>
        <v>0</v>
      </c>
      <c r="E35" s="3">
        <f>COUNTIF(Vertices[Degree], "&gt;= " &amp; D35) - COUNTIF(Vertices[Degree], "&gt;=" &amp; D36)</f>
        <v>0</v>
      </c>
      <c r="F35" s="41">
        <f t="shared" si="2"/>
        <v>0</v>
      </c>
      <c r="G35" s="42">
        <f>COUNTIF(Vertices[In-Degree], "&gt;= " &amp; F35) - COUNTIF(Vertices[In-Degree], "&gt;=" &amp; F36)</f>
        <v>0</v>
      </c>
      <c r="H35" s="41">
        <f t="shared" si="3"/>
        <v>0</v>
      </c>
      <c r="I35" s="42">
        <f>COUNTIF(Vertices[Out-Degree], "&gt;= " &amp; H35) - COUNTIF(Vertices[Out-Degree], "&gt;=" &amp; H36)</f>
        <v>0</v>
      </c>
      <c r="J35" s="41">
        <f t="shared" si="4"/>
        <v>0</v>
      </c>
      <c r="K35" s="42">
        <f>COUNTIF(Vertices[Betweenness Centrality], "&gt;= " &amp; J35) - COUNTIF(Vertices[Betweenness Centrality], "&gt;=" &amp; J36)</f>
        <v>0</v>
      </c>
      <c r="L35" s="41">
        <f t="shared" si="5"/>
        <v>0</v>
      </c>
      <c r="M35" s="42">
        <f>COUNTIF(Vertices[Closeness Centrality], "&gt;= " &amp; L35) - COUNTIF(Vertices[Closeness Centrality], "&gt;=" &amp; L36)</f>
        <v>0</v>
      </c>
      <c r="N35" s="41">
        <f t="shared" si="6"/>
        <v>0</v>
      </c>
      <c r="O35" s="42">
        <f>COUNTIF(Vertices[Eigenvector Centrality], "&gt;= " &amp; N35) - COUNTIF(Vertices[Eigenvector Centrality], "&gt;=" &amp; N36)</f>
        <v>0</v>
      </c>
      <c r="P35" s="41">
        <f t="shared" si="7"/>
        <v>0</v>
      </c>
      <c r="Q35" s="42">
        <f>COUNTIF(Vertices[PageRank], "&gt;= " &amp; P35) - COUNTIF(Vertices[PageRank], "&gt;=" &amp; P36)</f>
        <v>0</v>
      </c>
      <c r="R35" s="41">
        <f t="shared" si="8"/>
        <v>0</v>
      </c>
      <c r="S35" s="46">
        <f>COUNTIF(Vertices[Clustering Coefficient], "&gt;= " &amp; R35) - COUNTIF(Vertices[Clustering Coefficient], "&gt;=" &amp; R36)</f>
        <v>0</v>
      </c>
      <c r="T35" s="41" t="e">
        <f t="shared" ca="1" si="9"/>
        <v>#REF!</v>
      </c>
      <c r="U35" s="42" t="e">
        <f t="shared" ca="1" si="0"/>
        <v>#REF!</v>
      </c>
    </row>
    <row r="36" spans="1:21" x14ac:dyDescent="0.25">
      <c r="D36" s="34">
        <f t="shared" si="1"/>
        <v>0</v>
      </c>
      <c r="E36" s="3">
        <f>COUNTIF(Vertices[Degree], "&gt;= " &amp; D36) - COUNTIF(Vertices[Degree], "&gt;=" &amp; D37)</f>
        <v>0</v>
      </c>
      <c r="F36" s="39">
        <f t="shared" si="2"/>
        <v>0</v>
      </c>
      <c r="G36" s="40">
        <f>COUNTIF(Vertices[In-Degree], "&gt;= " &amp; F36) - COUNTIF(Vertices[In-Degree], "&gt;=" &amp; F37)</f>
        <v>0</v>
      </c>
      <c r="H36" s="39">
        <f t="shared" si="3"/>
        <v>0</v>
      </c>
      <c r="I36" s="40">
        <f>COUNTIF(Vertices[Out-Degree], "&gt;= " &amp; H36) - COUNTIF(Vertices[Out-Degree], "&gt;=" &amp; H37)</f>
        <v>0</v>
      </c>
      <c r="J36" s="39">
        <f t="shared" si="4"/>
        <v>0</v>
      </c>
      <c r="K36" s="40">
        <f>COUNTIF(Vertices[Betweenness Centrality], "&gt;= " &amp; J36) - COUNTIF(Vertices[Betweenness Centrality], "&gt;=" &amp; J37)</f>
        <v>0</v>
      </c>
      <c r="L36" s="39">
        <f t="shared" si="5"/>
        <v>0</v>
      </c>
      <c r="M36" s="40">
        <f>COUNTIF(Vertices[Closeness Centrality], "&gt;= " &amp; L36) - COUNTIF(Vertices[Closeness Centrality], "&gt;=" &amp; L37)</f>
        <v>0</v>
      </c>
      <c r="N36" s="39">
        <f t="shared" si="6"/>
        <v>0</v>
      </c>
      <c r="O36" s="40">
        <f>COUNTIF(Vertices[Eigenvector Centrality], "&gt;= " &amp; N36) - COUNTIF(Vertices[Eigenvector Centrality], "&gt;=" &amp; N37)</f>
        <v>0</v>
      </c>
      <c r="P36" s="39">
        <f t="shared" si="7"/>
        <v>0</v>
      </c>
      <c r="Q36" s="40">
        <f>COUNTIF(Vertices[PageRank], "&gt;= " &amp; P36) - COUNTIF(Vertices[PageRank], "&gt;=" &amp; P37)</f>
        <v>0</v>
      </c>
      <c r="R36" s="39">
        <f t="shared" si="8"/>
        <v>0</v>
      </c>
      <c r="S36" s="45">
        <f>COUNTIF(Vertices[Clustering Coefficient], "&gt;= " &amp; R36) - COUNTIF(Vertices[Clustering Coefficient], "&gt;=" &amp; R37)</f>
        <v>0</v>
      </c>
      <c r="T36" s="39" t="e">
        <f t="shared" ca="1" si="9"/>
        <v>#REF!</v>
      </c>
      <c r="U36" s="40" t="e">
        <f t="shared" ca="1" si="0"/>
        <v>#REF!</v>
      </c>
    </row>
    <row r="37" spans="1:21" x14ac:dyDescent="0.25">
      <c r="D37" s="34">
        <f t="shared" si="1"/>
        <v>0</v>
      </c>
      <c r="E37" s="3">
        <f>COUNTIF(Vertices[Degree], "&gt;= " &amp; D37) - COUNTIF(Vertices[Degree], "&gt;=" &amp; D38)</f>
        <v>0</v>
      </c>
      <c r="F37" s="41">
        <f t="shared" si="2"/>
        <v>0</v>
      </c>
      <c r="G37" s="42">
        <f>COUNTIF(Vertices[In-Degree], "&gt;= " &amp; F37) - COUNTIF(Vertices[In-Degree], "&gt;=" &amp; F38)</f>
        <v>0</v>
      </c>
      <c r="H37" s="41">
        <f t="shared" si="3"/>
        <v>0</v>
      </c>
      <c r="I37" s="42">
        <f>COUNTIF(Vertices[Out-Degree], "&gt;= " &amp; H37) - COUNTIF(Vertices[Out-Degree], "&gt;=" &amp; H38)</f>
        <v>0</v>
      </c>
      <c r="J37" s="41">
        <f t="shared" si="4"/>
        <v>0</v>
      </c>
      <c r="K37" s="42">
        <f>COUNTIF(Vertices[Betweenness Centrality], "&gt;= " &amp; J37) - COUNTIF(Vertices[Betweenness Centrality], "&gt;=" &amp; J38)</f>
        <v>0</v>
      </c>
      <c r="L37" s="41">
        <f t="shared" si="5"/>
        <v>0</v>
      </c>
      <c r="M37" s="42">
        <f>COUNTIF(Vertices[Closeness Centrality], "&gt;= " &amp; L37) - COUNTIF(Vertices[Closeness Centrality], "&gt;=" &amp; L38)</f>
        <v>0</v>
      </c>
      <c r="N37" s="41">
        <f t="shared" si="6"/>
        <v>0</v>
      </c>
      <c r="O37" s="42">
        <f>COUNTIF(Vertices[Eigenvector Centrality], "&gt;= " &amp; N37) - COUNTIF(Vertices[Eigenvector Centrality], "&gt;=" &amp; N38)</f>
        <v>0</v>
      </c>
      <c r="P37" s="41">
        <f t="shared" si="7"/>
        <v>0</v>
      </c>
      <c r="Q37" s="42">
        <f>COUNTIF(Vertices[PageRank], "&gt;= " &amp; P37) - COUNTIF(Vertices[PageRank], "&gt;=" &amp; P38)</f>
        <v>0</v>
      </c>
      <c r="R37" s="41">
        <f t="shared" si="8"/>
        <v>0</v>
      </c>
      <c r="S37" s="46">
        <f>COUNTIF(Vertices[Clustering Coefficient], "&gt;= " &amp; R37) - COUNTIF(Vertices[Clustering Coefficient], "&gt;=" &amp; R38)</f>
        <v>0</v>
      </c>
      <c r="T37" s="41" t="e">
        <f t="shared" ca="1" si="9"/>
        <v>#REF!</v>
      </c>
      <c r="U37" s="42" t="e">
        <f t="shared" ca="1" si="0"/>
        <v>#REF!</v>
      </c>
    </row>
    <row r="38" spans="1:21" x14ac:dyDescent="0.25">
      <c r="D38" s="34">
        <f t="shared" si="1"/>
        <v>0</v>
      </c>
      <c r="E38" s="3">
        <f>COUNTIF(Vertices[Degree], "&gt;= " &amp; D38) - COUNTIF(Vertices[Degree], "&gt;=" &amp; D39)</f>
        <v>0</v>
      </c>
      <c r="F38" s="39">
        <f t="shared" si="2"/>
        <v>0</v>
      </c>
      <c r="G38" s="40">
        <f>COUNTIF(Vertices[In-Degree], "&gt;= " &amp; F38) - COUNTIF(Vertices[In-Degree], "&gt;=" &amp; F39)</f>
        <v>0</v>
      </c>
      <c r="H38" s="39">
        <f t="shared" si="3"/>
        <v>0</v>
      </c>
      <c r="I38" s="40">
        <f>COUNTIF(Vertices[Out-Degree], "&gt;= " &amp; H38) - COUNTIF(Vertices[Out-Degree], "&gt;=" &amp; H39)</f>
        <v>0</v>
      </c>
      <c r="J38" s="39">
        <f t="shared" si="4"/>
        <v>0</v>
      </c>
      <c r="K38" s="40">
        <f>COUNTIF(Vertices[Betweenness Centrality], "&gt;= " &amp; J38) - COUNTIF(Vertices[Betweenness Centrality], "&gt;=" &amp; J39)</f>
        <v>0</v>
      </c>
      <c r="L38" s="39">
        <f t="shared" si="5"/>
        <v>0</v>
      </c>
      <c r="M38" s="40">
        <f>COUNTIF(Vertices[Closeness Centrality], "&gt;= " &amp; L38) - COUNTIF(Vertices[Closeness Centrality], "&gt;=" &amp; L39)</f>
        <v>0</v>
      </c>
      <c r="N38" s="39">
        <f t="shared" si="6"/>
        <v>0</v>
      </c>
      <c r="O38" s="40">
        <f>COUNTIF(Vertices[Eigenvector Centrality], "&gt;= " &amp; N38) - COUNTIF(Vertices[Eigenvector Centrality], "&gt;=" &amp; N39)</f>
        <v>0</v>
      </c>
      <c r="P38" s="39">
        <f t="shared" si="7"/>
        <v>0</v>
      </c>
      <c r="Q38" s="40">
        <f>COUNTIF(Vertices[PageRank], "&gt;= " &amp; P38) - COUNTIF(Vertices[PageRank], "&gt;=" &amp; P39)</f>
        <v>0</v>
      </c>
      <c r="R38" s="39">
        <f t="shared" si="8"/>
        <v>0</v>
      </c>
      <c r="S38" s="45">
        <f>COUNTIF(Vertices[Clustering Coefficient], "&gt;= " &amp; R38) - COUNTIF(Vertices[Clustering Coefficient], "&gt;=" &amp; R39)</f>
        <v>0</v>
      </c>
      <c r="T38" s="39" t="e">
        <f t="shared" ca="1" si="9"/>
        <v>#REF!</v>
      </c>
      <c r="U38" s="40" t="e">
        <f t="shared" ca="1" si="0"/>
        <v>#REF!</v>
      </c>
    </row>
    <row r="39" spans="1:21" x14ac:dyDescent="0.25">
      <c r="D39" s="34">
        <f t="shared" si="1"/>
        <v>0</v>
      </c>
      <c r="E39" s="3">
        <f>COUNTIF(Vertices[Degree], "&gt;= " &amp; D39) - COUNTIF(Vertices[Degree], "&gt;=" &amp; D40)</f>
        <v>0</v>
      </c>
      <c r="F39" s="41">
        <f t="shared" si="2"/>
        <v>0</v>
      </c>
      <c r="G39" s="42">
        <f>COUNTIF(Vertices[In-Degree], "&gt;= " &amp; F39) - COUNTIF(Vertices[In-Degree], "&gt;=" &amp; F40)</f>
        <v>0</v>
      </c>
      <c r="H39" s="41">
        <f t="shared" si="3"/>
        <v>0</v>
      </c>
      <c r="I39" s="42">
        <f>COUNTIF(Vertices[Out-Degree], "&gt;= " &amp; H39) - COUNTIF(Vertices[Out-Degree], "&gt;=" &amp; H40)</f>
        <v>0</v>
      </c>
      <c r="J39" s="41">
        <f t="shared" si="4"/>
        <v>0</v>
      </c>
      <c r="K39" s="42">
        <f>COUNTIF(Vertices[Betweenness Centrality], "&gt;= " &amp; J39) - COUNTIF(Vertices[Betweenness Centrality], "&gt;=" &amp; J40)</f>
        <v>0</v>
      </c>
      <c r="L39" s="41">
        <f t="shared" si="5"/>
        <v>0</v>
      </c>
      <c r="M39" s="42">
        <f>COUNTIF(Vertices[Closeness Centrality], "&gt;= " &amp; L39) - COUNTIF(Vertices[Closeness Centrality], "&gt;=" &amp; L40)</f>
        <v>0</v>
      </c>
      <c r="N39" s="41">
        <f t="shared" si="6"/>
        <v>0</v>
      </c>
      <c r="O39" s="42">
        <f>COUNTIF(Vertices[Eigenvector Centrality], "&gt;= " &amp; N39) - COUNTIF(Vertices[Eigenvector Centrality], "&gt;=" &amp; N40)</f>
        <v>0</v>
      </c>
      <c r="P39" s="41">
        <f t="shared" si="7"/>
        <v>0</v>
      </c>
      <c r="Q39" s="42">
        <f>COUNTIF(Vertices[PageRank], "&gt;= " &amp; P39) - COUNTIF(Vertices[PageRank], "&gt;=" &amp; P40)</f>
        <v>0</v>
      </c>
      <c r="R39" s="41">
        <f t="shared" si="8"/>
        <v>0</v>
      </c>
      <c r="S39" s="46">
        <f>COUNTIF(Vertices[Clustering Coefficient], "&gt;= " &amp; R39) - COUNTIF(Vertices[Clustering Coefficient], "&gt;=" &amp; R40)</f>
        <v>0</v>
      </c>
      <c r="T39" s="41" t="e">
        <f t="shared" ca="1" si="9"/>
        <v>#REF!</v>
      </c>
      <c r="U39" s="42" t="e">
        <f t="shared" ca="1" si="0"/>
        <v>#REF!</v>
      </c>
    </row>
    <row r="40" spans="1:21" x14ac:dyDescent="0.25">
      <c r="D40" s="34">
        <f t="shared" si="1"/>
        <v>0</v>
      </c>
      <c r="E40" s="3">
        <f>COUNTIF(Vertices[Degree], "&gt;= " &amp; D40) - COUNTIF(Vertices[Degree], "&gt;=" &amp; D41)</f>
        <v>0</v>
      </c>
      <c r="F40" s="39">
        <f t="shared" si="2"/>
        <v>0</v>
      </c>
      <c r="G40" s="40">
        <f>COUNTIF(Vertices[In-Degree], "&gt;= " &amp; F40) - COUNTIF(Vertices[In-Degree], "&gt;=" &amp; F41)</f>
        <v>0</v>
      </c>
      <c r="H40" s="39">
        <f t="shared" si="3"/>
        <v>0</v>
      </c>
      <c r="I40" s="40">
        <f>COUNTIF(Vertices[Out-Degree], "&gt;= " &amp; H40) - COUNTIF(Vertices[Out-Degree], "&gt;=" &amp; H41)</f>
        <v>0</v>
      </c>
      <c r="J40" s="39">
        <f t="shared" si="4"/>
        <v>0</v>
      </c>
      <c r="K40" s="40">
        <f>COUNTIF(Vertices[Betweenness Centrality], "&gt;= " &amp; J40) - COUNTIF(Vertices[Betweenness Centrality], "&gt;=" &amp; J41)</f>
        <v>0</v>
      </c>
      <c r="L40" s="39">
        <f t="shared" si="5"/>
        <v>0</v>
      </c>
      <c r="M40" s="40">
        <f>COUNTIF(Vertices[Closeness Centrality], "&gt;= " &amp; L40) - COUNTIF(Vertices[Closeness Centrality], "&gt;=" &amp; L41)</f>
        <v>0</v>
      </c>
      <c r="N40" s="39">
        <f t="shared" si="6"/>
        <v>0</v>
      </c>
      <c r="O40" s="40">
        <f>COUNTIF(Vertices[Eigenvector Centrality], "&gt;= " &amp; N40) - COUNTIF(Vertices[Eigenvector Centrality], "&gt;=" &amp; N41)</f>
        <v>0</v>
      </c>
      <c r="P40" s="39">
        <f t="shared" si="7"/>
        <v>0</v>
      </c>
      <c r="Q40" s="40">
        <f>COUNTIF(Vertices[PageRank], "&gt;= " &amp; P40) - COUNTIF(Vertices[PageRank], "&gt;=" &amp; P41)</f>
        <v>0</v>
      </c>
      <c r="R40" s="39">
        <f t="shared" si="8"/>
        <v>0</v>
      </c>
      <c r="S40" s="45">
        <f>COUNTIF(Vertices[Clustering Coefficient], "&gt;= " &amp; R40) - COUNTIF(Vertices[Clustering Coefficient], "&gt;=" &amp; R41)</f>
        <v>0</v>
      </c>
      <c r="T40" s="39" t="e">
        <f t="shared" ca="1" si="9"/>
        <v>#REF!</v>
      </c>
      <c r="U40" s="40" t="e">
        <f t="shared" ca="1" si="0"/>
        <v>#REF!</v>
      </c>
    </row>
    <row r="41" spans="1:21" x14ac:dyDescent="0.25">
      <c r="D41" s="34">
        <f t="shared" si="1"/>
        <v>0</v>
      </c>
      <c r="E41" s="3">
        <f>COUNTIF(Vertices[Degree], "&gt;= " &amp; D41) - COUNTIF(Vertices[Degree], "&gt;=" &amp; D42)</f>
        <v>0</v>
      </c>
      <c r="F41" s="41">
        <f t="shared" si="2"/>
        <v>0</v>
      </c>
      <c r="G41" s="42">
        <f>COUNTIF(Vertices[In-Degree], "&gt;= " &amp; F41) - COUNTIF(Vertices[In-Degree], "&gt;=" &amp; F42)</f>
        <v>0</v>
      </c>
      <c r="H41" s="41">
        <f t="shared" si="3"/>
        <v>0</v>
      </c>
      <c r="I41" s="42">
        <f>COUNTIF(Vertices[Out-Degree], "&gt;= " &amp; H41) - COUNTIF(Vertices[Out-Degree], "&gt;=" &amp; H42)</f>
        <v>0</v>
      </c>
      <c r="J41" s="41">
        <f t="shared" si="4"/>
        <v>0</v>
      </c>
      <c r="K41" s="42">
        <f>COUNTIF(Vertices[Betweenness Centrality], "&gt;= " &amp; J41) - COUNTIF(Vertices[Betweenness Centrality], "&gt;=" &amp; J42)</f>
        <v>0</v>
      </c>
      <c r="L41" s="41">
        <f t="shared" si="5"/>
        <v>0</v>
      </c>
      <c r="M41" s="42">
        <f>COUNTIF(Vertices[Closeness Centrality], "&gt;= " &amp; L41) - COUNTIF(Vertices[Closeness Centrality], "&gt;=" &amp; L42)</f>
        <v>0</v>
      </c>
      <c r="N41" s="41">
        <f t="shared" si="6"/>
        <v>0</v>
      </c>
      <c r="O41" s="42">
        <f>COUNTIF(Vertices[Eigenvector Centrality], "&gt;= " &amp; N41) - COUNTIF(Vertices[Eigenvector Centrality], "&gt;=" &amp; N42)</f>
        <v>0</v>
      </c>
      <c r="P41" s="41">
        <f t="shared" si="7"/>
        <v>0</v>
      </c>
      <c r="Q41" s="42">
        <f>COUNTIF(Vertices[PageRank], "&gt;= " &amp; P41) - COUNTIF(Vertices[PageRank], "&gt;=" &amp; P42)</f>
        <v>0</v>
      </c>
      <c r="R41" s="41">
        <f t="shared" si="8"/>
        <v>0</v>
      </c>
      <c r="S41" s="46">
        <f>COUNTIF(Vertices[Clustering Coefficient], "&gt;= " &amp; R41) - COUNTIF(Vertices[Clustering Coefficient], "&gt;=" &amp; R42)</f>
        <v>0</v>
      </c>
      <c r="T41" s="41" t="e">
        <f t="shared" ca="1" si="9"/>
        <v>#REF!</v>
      </c>
      <c r="U41" s="42" t="e">
        <f t="shared" ca="1" si="0"/>
        <v>#REF!</v>
      </c>
    </row>
    <row r="42" spans="1:21" x14ac:dyDescent="0.25">
      <c r="D42" s="34">
        <f t="shared" si="1"/>
        <v>0</v>
      </c>
      <c r="E42" s="3">
        <f>COUNTIF(Vertices[Degree], "&gt;= " &amp; D42) - COUNTIF(Vertices[Degree], "&gt;=" &amp; D43)</f>
        <v>0</v>
      </c>
      <c r="F42" s="39">
        <f t="shared" si="2"/>
        <v>0</v>
      </c>
      <c r="G42" s="40">
        <f>COUNTIF(Vertices[In-Degree], "&gt;= " &amp; F42) - COUNTIF(Vertices[In-Degree], "&gt;=" &amp; F43)</f>
        <v>0</v>
      </c>
      <c r="H42" s="39">
        <f t="shared" si="3"/>
        <v>0</v>
      </c>
      <c r="I42" s="40">
        <f>COUNTIF(Vertices[Out-Degree], "&gt;= " &amp; H42) - COUNTIF(Vertices[Out-Degree], "&gt;=" &amp; H43)</f>
        <v>0</v>
      </c>
      <c r="J42" s="39">
        <f t="shared" si="4"/>
        <v>0</v>
      </c>
      <c r="K42" s="40">
        <f>COUNTIF(Vertices[Betweenness Centrality], "&gt;= " &amp; J42) - COUNTIF(Vertices[Betweenness Centrality], "&gt;=" &amp; J43)</f>
        <v>0</v>
      </c>
      <c r="L42" s="39">
        <f t="shared" si="5"/>
        <v>0</v>
      </c>
      <c r="M42" s="40">
        <f>COUNTIF(Vertices[Closeness Centrality], "&gt;= " &amp; L42) - COUNTIF(Vertices[Closeness Centrality], "&gt;=" &amp; L43)</f>
        <v>0</v>
      </c>
      <c r="N42" s="39">
        <f t="shared" si="6"/>
        <v>0</v>
      </c>
      <c r="O42" s="40">
        <f>COUNTIF(Vertices[Eigenvector Centrality], "&gt;= " &amp; N42) - COUNTIF(Vertices[Eigenvector Centrality], "&gt;=" &amp; N43)</f>
        <v>0</v>
      </c>
      <c r="P42" s="39">
        <f t="shared" si="7"/>
        <v>0</v>
      </c>
      <c r="Q42" s="40">
        <f>COUNTIF(Vertices[PageRank], "&gt;= " &amp; P42) - COUNTIF(Vertices[PageRank], "&gt;=" &amp; P43)</f>
        <v>0</v>
      </c>
      <c r="R42" s="39">
        <f t="shared" si="8"/>
        <v>0</v>
      </c>
      <c r="S42" s="45">
        <f>COUNTIF(Vertices[Clustering Coefficient], "&gt;= " &amp; R42) - COUNTIF(Vertices[Clustering Coefficient], "&gt;=" &amp; R43)</f>
        <v>0</v>
      </c>
      <c r="T42" s="39" t="e">
        <f t="shared" ca="1" si="9"/>
        <v>#REF!</v>
      </c>
      <c r="U42" s="40" t="e">
        <f t="shared" ca="1" si="0"/>
        <v>#REF!</v>
      </c>
    </row>
    <row r="43" spans="1:21" x14ac:dyDescent="0.25">
      <c r="A43" s="35" t="s">
        <v>81</v>
      </c>
      <c r="B43" s="48" t="str">
        <f>IF(COUNT(Vertices[Degree])&gt;0, D2, NoMetricMessage)</f>
        <v>Not Available</v>
      </c>
      <c r="D43" s="34">
        <f t="shared" si="1"/>
        <v>0</v>
      </c>
      <c r="E43" s="3">
        <f>COUNTIF(Vertices[Degree], "&gt;= " &amp; D43) - COUNTIF(Vertices[Degree], "&gt;=" &amp; D44)</f>
        <v>0</v>
      </c>
      <c r="F43" s="41">
        <f t="shared" si="2"/>
        <v>0</v>
      </c>
      <c r="G43" s="42">
        <f>COUNTIF(Vertices[In-Degree], "&gt;= " &amp; F43) - COUNTIF(Vertices[In-Degree], "&gt;=" &amp; F44)</f>
        <v>0</v>
      </c>
      <c r="H43" s="41">
        <f t="shared" si="3"/>
        <v>0</v>
      </c>
      <c r="I43" s="42">
        <f>COUNTIF(Vertices[Out-Degree], "&gt;= " &amp; H43) - COUNTIF(Vertices[Out-Degree], "&gt;=" &amp; H44)</f>
        <v>0</v>
      </c>
      <c r="J43" s="41">
        <f t="shared" si="4"/>
        <v>0</v>
      </c>
      <c r="K43" s="42">
        <f>COUNTIF(Vertices[Betweenness Centrality], "&gt;= " &amp; J43) - COUNTIF(Vertices[Betweenness Centrality], "&gt;=" &amp; J44)</f>
        <v>0</v>
      </c>
      <c r="L43" s="41">
        <f t="shared" si="5"/>
        <v>0</v>
      </c>
      <c r="M43" s="42">
        <f>COUNTIF(Vertices[Closeness Centrality], "&gt;= " &amp; L43) - COUNTIF(Vertices[Closeness Centrality], "&gt;=" &amp; L44)</f>
        <v>0</v>
      </c>
      <c r="N43" s="41">
        <f t="shared" si="6"/>
        <v>0</v>
      </c>
      <c r="O43" s="42">
        <f>COUNTIF(Vertices[Eigenvector Centrality], "&gt;= " &amp; N43) - COUNTIF(Vertices[Eigenvector Centrality], "&gt;=" &amp; N44)</f>
        <v>0</v>
      </c>
      <c r="P43" s="41">
        <f t="shared" si="7"/>
        <v>0</v>
      </c>
      <c r="Q43" s="42">
        <f>COUNTIF(Vertices[PageRank], "&gt;= " &amp; P43) - COUNTIF(Vertices[PageRank], "&gt;=" &amp; P44)</f>
        <v>0</v>
      </c>
      <c r="R43" s="41">
        <f t="shared" si="8"/>
        <v>0</v>
      </c>
      <c r="S43" s="46">
        <f>COUNTIF(Vertices[Clustering Coefficient], "&gt;= " &amp; R43) - COUNTIF(Vertices[Clustering Coefficient], "&gt;=" &amp; R44)</f>
        <v>0</v>
      </c>
      <c r="T43" s="41" t="e">
        <f t="shared" ca="1" si="9"/>
        <v>#REF!</v>
      </c>
      <c r="U43" s="42" t="e">
        <f t="shared" ca="1" si="0"/>
        <v>#REF!</v>
      </c>
    </row>
    <row r="44" spans="1:21" x14ac:dyDescent="0.25">
      <c r="A44" s="35" t="s">
        <v>82</v>
      </c>
      <c r="B44" s="48" t="str">
        <f>IF(COUNT(Vertices[Degree])&gt;0, D45, NoMetricMessage)</f>
        <v>Not Available</v>
      </c>
      <c r="D44" s="34">
        <f t="shared" si="1"/>
        <v>0</v>
      </c>
      <c r="E44" s="3">
        <f>COUNTIF(Vertices[Degree], "&gt;= " &amp; D44) - COUNTIF(Vertices[Degree], "&gt;=" &amp; D45)</f>
        <v>0</v>
      </c>
      <c r="F44" s="39">
        <f t="shared" si="2"/>
        <v>0</v>
      </c>
      <c r="G44" s="40">
        <f>COUNTIF(Vertices[In-Degree], "&gt;= " &amp; F44) - COUNTIF(Vertices[In-Degree], "&gt;=" &amp; F45)</f>
        <v>0</v>
      </c>
      <c r="H44" s="39">
        <f t="shared" si="3"/>
        <v>0</v>
      </c>
      <c r="I44" s="40">
        <f>COUNTIF(Vertices[Out-Degree], "&gt;= " &amp; H44) - COUNTIF(Vertices[Out-Degree], "&gt;=" &amp; H45)</f>
        <v>0</v>
      </c>
      <c r="J44" s="39">
        <f t="shared" si="4"/>
        <v>0</v>
      </c>
      <c r="K44" s="40">
        <f>COUNTIF(Vertices[Betweenness Centrality], "&gt;= " &amp; J44) - COUNTIF(Vertices[Betweenness Centrality], "&gt;=" &amp; J45)</f>
        <v>0</v>
      </c>
      <c r="L44" s="39">
        <f t="shared" si="5"/>
        <v>0</v>
      </c>
      <c r="M44" s="40">
        <f>COUNTIF(Vertices[Closeness Centrality], "&gt;= " &amp; L44) - COUNTIF(Vertices[Closeness Centrality], "&gt;=" &amp; L45)</f>
        <v>0</v>
      </c>
      <c r="N44" s="39">
        <f t="shared" si="6"/>
        <v>0</v>
      </c>
      <c r="O44" s="40">
        <f>COUNTIF(Vertices[Eigenvector Centrality], "&gt;= " &amp; N44) - COUNTIF(Vertices[Eigenvector Centrality], "&gt;=" &amp; N45)</f>
        <v>0</v>
      </c>
      <c r="P44" s="39">
        <f t="shared" si="7"/>
        <v>0</v>
      </c>
      <c r="Q44" s="40">
        <f>COUNTIF(Vertices[PageRank], "&gt;= " &amp; P44) - COUNTIF(Vertices[PageRank], "&gt;=" &amp; P45)</f>
        <v>0</v>
      </c>
      <c r="R44" s="39">
        <f t="shared" si="8"/>
        <v>0</v>
      </c>
      <c r="S44" s="45">
        <f>COUNTIF(Vertices[Clustering Coefficient], "&gt;= " &amp; R44) - COUNTIF(Vertices[Clustering Coefficient], "&gt;=" &amp; R45)</f>
        <v>0</v>
      </c>
      <c r="T44" s="39" t="e">
        <f t="shared" ca="1" si="9"/>
        <v>#REF!</v>
      </c>
      <c r="U44" s="40" t="e">
        <f t="shared" ca="1" si="0"/>
        <v>#REF!</v>
      </c>
    </row>
    <row r="45" spans="1:21" x14ac:dyDescent="0.25">
      <c r="A45" s="35" t="s">
        <v>83</v>
      </c>
      <c r="B45" s="49" t="str">
        <f>IFERROR(AVERAGE(Vertices[Degree]),NoMetricMessage)</f>
        <v>Not Available</v>
      </c>
      <c r="D45" s="34">
        <f>MAX(Vertices[Degree])</f>
        <v>0</v>
      </c>
      <c r="E45" s="3">
        <f>COUNTIF(Vertices[Degree], "&gt;= " &amp; D45) - COUNTIF(Vertices[Degree], "&gt;=" &amp; D46)</f>
        <v>0</v>
      </c>
      <c r="F45" s="43">
        <f>MAX(Vertices[In-Degree])</f>
        <v>0</v>
      </c>
      <c r="G45" s="44">
        <f>COUNTIF(Vertices[In-Degree], "&gt;= " &amp; F45) - COUNTIF(Vertices[In-Degree], "&gt;=" &amp; F46)</f>
        <v>0</v>
      </c>
      <c r="H45" s="43">
        <f>MAX(Vertices[Out-Degree])</f>
        <v>0</v>
      </c>
      <c r="I45" s="44">
        <f>COUNTIF(Vertices[Out-Degree], "&gt;= " &amp; H45) - COUNTIF(Vertices[Out-Degree], "&gt;=" &amp; H46)</f>
        <v>0</v>
      </c>
      <c r="J45" s="43">
        <f>MAX(Vertices[Betweenness Centrality])</f>
        <v>0</v>
      </c>
      <c r="K45" s="44">
        <f>COUNTIF(Vertices[Betweenness Centrality], "&gt;= " &amp; J45) - COUNTIF(Vertices[Betweenness Centrality], "&gt;=" &amp; J46)</f>
        <v>0</v>
      </c>
      <c r="L45" s="43">
        <f>MAX(Vertices[Closeness Centrality])</f>
        <v>0</v>
      </c>
      <c r="M45" s="44">
        <f>COUNTIF(Vertices[Closeness Centrality], "&gt;= " &amp; L45) - COUNTIF(Vertices[Closeness Centrality], "&gt;=" &amp; L46)</f>
        <v>0</v>
      </c>
      <c r="N45" s="43">
        <f>MAX(Vertices[Eigenvector Centrality])</f>
        <v>0</v>
      </c>
      <c r="O45" s="44">
        <f>COUNTIF(Vertices[Eigenvector Centrality], "&gt;= " &amp; N45) - COUNTIF(Vertices[Eigenvector Centrality], "&gt;=" &amp; N46)</f>
        <v>0</v>
      </c>
      <c r="P45" s="43">
        <f>MAX(Vertices[PageRank])</f>
        <v>0</v>
      </c>
      <c r="Q45" s="44">
        <f>COUNTIF(Vertices[PageRank], "&gt;= " &amp; P45) - COUNTIF(Vertices[PageRank], "&gt;=" &amp; P46)</f>
        <v>0</v>
      </c>
      <c r="R45" s="43">
        <f>MAX(Vertices[Clustering Coefficient])</f>
        <v>0</v>
      </c>
      <c r="S45" s="47">
        <f>COUNTIF(Vertices[Clustering Coefficient], "&gt;= " &amp; R45) - COUNTIF(Vertices[Clustering Coefficient], "&gt;=" &amp; R46)</f>
        <v>0</v>
      </c>
      <c r="T45" s="43" t="e">
        <f ca="1">MAX(INDIRECT(DynamicFilterSourceColumnRange))</f>
        <v>#REF!</v>
      </c>
      <c r="U45" s="44" t="e">
        <f t="shared" ca="1" si="0"/>
        <v>#REF!</v>
      </c>
    </row>
    <row r="46" spans="1:21" x14ac:dyDescent="0.25">
      <c r="A46" s="35" t="s">
        <v>84</v>
      </c>
      <c r="B46" s="49" t="str">
        <f>IFERROR(MEDIAN(Vertices[Degree]),NoMetricMessage)</f>
        <v>Not Available</v>
      </c>
    </row>
    <row r="57" spans="1:2" x14ac:dyDescent="0.25">
      <c r="A57" s="35" t="s">
        <v>88</v>
      </c>
      <c r="B57" s="48" t="str">
        <f>IF(COUNT(Vertices[In-Degree])&gt;0, F2, NoMetricMessage)</f>
        <v>Not Available</v>
      </c>
    </row>
    <row r="58" spans="1:2" x14ac:dyDescent="0.25">
      <c r="A58" s="35" t="s">
        <v>89</v>
      </c>
      <c r="B58" s="48" t="str">
        <f>IF(COUNT(Vertices[In-Degree])&gt;0, F45, NoMetricMessage)</f>
        <v>Not Available</v>
      </c>
    </row>
    <row r="59" spans="1:2" x14ac:dyDescent="0.25">
      <c r="A59" s="35" t="s">
        <v>90</v>
      </c>
      <c r="B59" s="49" t="str">
        <f>IFERROR(AVERAGE(Vertices[In-Degree]),NoMetricMessage)</f>
        <v>Not Available</v>
      </c>
    </row>
    <row r="60" spans="1:2" x14ac:dyDescent="0.25">
      <c r="A60" s="35" t="s">
        <v>91</v>
      </c>
      <c r="B60" s="49" t="str">
        <f>IFERROR(MEDIAN(Vertices[In-Degree]),NoMetricMessage)</f>
        <v>Not Available</v>
      </c>
    </row>
    <row r="71" spans="1:2" x14ac:dyDescent="0.25">
      <c r="A71" s="35" t="s">
        <v>94</v>
      </c>
      <c r="B71" s="48" t="str">
        <f>IF(COUNT(Vertices[Out-Degree])&gt;0, H2, NoMetricMessage)</f>
        <v>Not Available</v>
      </c>
    </row>
    <row r="72" spans="1:2" x14ac:dyDescent="0.25">
      <c r="A72" s="35" t="s">
        <v>95</v>
      </c>
      <c r="B72" s="48" t="str">
        <f>IF(COUNT(Vertices[Out-Degree])&gt;0, H45, NoMetricMessage)</f>
        <v>Not Available</v>
      </c>
    </row>
    <row r="73" spans="1:2" x14ac:dyDescent="0.25">
      <c r="A73" s="35" t="s">
        <v>96</v>
      </c>
      <c r="B73" s="49" t="str">
        <f>IFERROR(AVERAGE(Vertices[Out-Degree]),NoMetricMessage)</f>
        <v>Not Available</v>
      </c>
    </row>
    <row r="74" spans="1:2" x14ac:dyDescent="0.25">
      <c r="A74" s="35" t="s">
        <v>97</v>
      </c>
      <c r="B74" s="49" t="str">
        <f>IFERROR(MEDIAN(Vertices[Out-Degree]),NoMetricMessage)</f>
        <v>Not Available</v>
      </c>
    </row>
    <row r="85" spans="1:2" x14ac:dyDescent="0.25">
      <c r="A85" s="35" t="s">
        <v>100</v>
      </c>
      <c r="B85" s="49" t="str">
        <f>IF(COUNT(Vertices[Betweenness Centrality])&gt;0, J2, NoMetricMessage)</f>
        <v>Not Available</v>
      </c>
    </row>
    <row r="86" spans="1:2" x14ac:dyDescent="0.25">
      <c r="A86" s="35" t="s">
        <v>101</v>
      </c>
      <c r="B86" s="49" t="str">
        <f>IF(COUNT(Vertices[Betweenness Centrality])&gt;0, J45, NoMetricMessage)</f>
        <v>Not Available</v>
      </c>
    </row>
    <row r="87" spans="1:2" x14ac:dyDescent="0.25">
      <c r="A87" s="35" t="s">
        <v>102</v>
      </c>
      <c r="B87" s="49" t="str">
        <f>IFERROR(AVERAGE(Vertices[Betweenness Centrality]),NoMetricMessage)</f>
        <v>Not Available</v>
      </c>
    </row>
    <row r="88" spans="1:2" x14ac:dyDescent="0.25">
      <c r="A88" s="35" t="s">
        <v>103</v>
      </c>
      <c r="B88" s="49" t="str">
        <f>IFERROR(MEDIAN(Vertices[Betweenness Centrality]),NoMetricMessage)</f>
        <v>Not Available</v>
      </c>
    </row>
    <row r="99" spans="1:2" x14ac:dyDescent="0.25">
      <c r="A99" s="35" t="s">
        <v>106</v>
      </c>
      <c r="B99" s="49" t="str">
        <f>IF(COUNT(Vertices[Closeness Centrality])&gt;0, L2, NoMetricMessage)</f>
        <v>Not Available</v>
      </c>
    </row>
    <row r="100" spans="1:2" x14ac:dyDescent="0.25">
      <c r="A100" s="35" t="s">
        <v>107</v>
      </c>
      <c r="B100" s="49" t="str">
        <f>IF(COUNT(Vertices[Closeness Centrality])&gt;0, L45, NoMetricMessage)</f>
        <v>Not Available</v>
      </c>
    </row>
    <row r="101" spans="1:2" x14ac:dyDescent="0.25">
      <c r="A101" s="35" t="s">
        <v>108</v>
      </c>
      <c r="B101" s="49" t="str">
        <f>IFERROR(AVERAGE(Vertices[Closeness Centrality]),NoMetricMessage)</f>
        <v>Not Available</v>
      </c>
    </row>
    <row r="102" spans="1:2" x14ac:dyDescent="0.25">
      <c r="A102" s="35" t="s">
        <v>109</v>
      </c>
      <c r="B102" s="49" t="str">
        <f>IFERROR(MEDIAN(Vertices[Closeness Centrality]),NoMetricMessage)</f>
        <v>Not Available</v>
      </c>
    </row>
    <row r="113" spans="1:2" x14ac:dyDescent="0.25">
      <c r="A113" s="35" t="s">
        <v>112</v>
      </c>
      <c r="B113" s="49" t="str">
        <f>IF(COUNT(Vertices[Eigenvector Centrality])&gt;0, N2, NoMetricMessage)</f>
        <v>Not Available</v>
      </c>
    </row>
    <row r="114" spans="1:2" x14ac:dyDescent="0.25">
      <c r="A114" s="35" t="s">
        <v>113</v>
      </c>
      <c r="B114" s="49" t="str">
        <f>IF(COUNT(Vertices[Eigenvector Centrality])&gt;0, N45, NoMetricMessage)</f>
        <v>Not Available</v>
      </c>
    </row>
    <row r="115" spans="1:2" x14ac:dyDescent="0.25">
      <c r="A115" s="35" t="s">
        <v>114</v>
      </c>
      <c r="B115" s="49" t="str">
        <f>IFERROR(AVERAGE(Vertices[Eigenvector Centrality]),NoMetricMessage)</f>
        <v>Not Available</v>
      </c>
    </row>
    <row r="116" spans="1:2" x14ac:dyDescent="0.25">
      <c r="A116" s="35" t="s">
        <v>115</v>
      </c>
      <c r="B116" s="49" t="str">
        <f>IFERROR(MEDIAN(Vertices[Eigenvector Centrality]),NoMetricMessage)</f>
        <v>Not Available</v>
      </c>
    </row>
    <row r="127" spans="1:2" x14ac:dyDescent="0.25">
      <c r="A127" s="35" t="s">
        <v>140</v>
      </c>
      <c r="B127" s="49" t="str">
        <f>IF(COUNT(Vertices[PageRank])&gt;0, P2, NoMetricMessage)</f>
        <v>Not Available</v>
      </c>
    </row>
    <row r="128" spans="1:2" x14ac:dyDescent="0.25">
      <c r="A128" s="35" t="s">
        <v>141</v>
      </c>
      <c r="B128" s="49" t="str">
        <f>IF(COUNT(Vertices[PageRank])&gt;0, P45, NoMetricMessage)</f>
        <v>Not Available</v>
      </c>
    </row>
    <row r="129" spans="1:2" x14ac:dyDescent="0.25">
      <c r="A129" s="35" t="s">
        <v>142</v>
      </c>
      <c r="B129" s="49" t="str">
        <f>IFERROR(AVERAGE(Vertices[PageRank]),NoMetricMessage)</f>
        <v>Not Available</v>
      </c>
    </row>
    <row r="130" spans="1:2" x14ac:dyDescent="0.25">
      <c r="A130" s="35" t="s">
        <v>143</v>
      </c>
      <c r="B130" s="49" t="str">
        <f>IFERROR(MEDIAN(Vertices[PageRank]),NoMetricMessage)</f>
        <v>Not Available</v>
      </c>
    </row>
    <row r="141" spans="1:2" x14ac:dyDescent="0.25">
      <c r="A141" s="35" t="s">
        <v>118</v>
      </c>
      <c r="B141" s="49" t="str">
        <f>IF(COUNT(Vertices[Clustering Coefficient])&gt;0, R2, NoMetricMessage)</f>
        <v>Not Available</v>
      </c>
    </row>
    <row r="142" spans="1:2" x14ac:dyDescent="0.25">
      <c r="A142" s="35" t="s">
        <v>119</v>
      </c>
      <c r="B142" s="49" t="str">
        <f>IF(COUNT(Vertices[Clustering Coefficient])&gt;0, R45, NoMetricMessage)</f>
        <v>Not Available</v>
      </c>
    </row>
    <row r="143" spans="1:2" x14ac:dyDescent="0.25">
      <c r="A143" s="35" t="s">
        <v>120</v>
      </c>
      <c r="B143" s="49" t="str">
        <f>IFERROR(AVERAGE(Vertices[Clustering Coefficient]),NoMetricMessage)</f>
        <v>Not Available</v>
      </c>
    </row>
    <row r="144" spans="1:2" x14ac:dyDescent="0.25">
      <c r="A144" s="35" t="s">
        <v>121</v>
      </c>
      <c r="B144" s="49" t="str">
        <f>IFERROR(MEDIAN(Vertices[Clustering Coefficient]),NoMetricMessage)</f>
        <v>Not Available</v>
      </c>
    </row>
  </sheetData>
  <dataConsolidate/>
  <pageMargins left="0.7" right="0.7" top="0.75" bottom="0.75" header="0.3" footer="0.3"/>
  <pageSetup orientation="portrait" horizontalDpi="0" verticalDpi="0" r:id="rId1"/>
  <drawing r:id="rId2"/>
  <legacyDrawing r:id="rId3"/>
  <tableParts count="4">
    <tablePart r:id="rId4"/>
    <tablePart r:id="rId5"/>
    <tablePart r:id="rId6"/>
    <tablePart r:id="rId7"/>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R23"/>
  <sheetViews>
    <sheetView workbookViewId="0">
      <selection activeCell="A2" sqref="A2"/>
    </sheetView>
  </sheetViews>
  <sheetFormatPr defaultRowHeight="15" x14ac:dyDescent="0.25"/>
  <cols>
    <col min="1" max="1" width="10.42578125" style="1" bestFit="1" customWidth="1"/>
    <col min="2" max="2" width="12.42578125" style="1" bestFit="1" customWidth="1"/>
    <col min="3" max="3" width="22.85546875" bestFit="1" customWidth="1"/>
    <col min="4" max="4" width="16.85546875" bestFit="1" customWidth="1"/>
    <col min="5" max="6" width="16.85546875" customWidth="1"/>
    <col min="7" max="7" width="14.28515625" bestFit="1" customWidth="1"/>
    <col min="8" max="8" width="14.28515625" customWidth="1"/>
    <col min="10" max="10" width="39.140625" bestFit="1" customWidth="1"/>
    <col min="11" max="11" width="10.85546875" bestFit="1" customWidth="1"/>
    <col min="13" max="13" width="8.42578125" bestFit="1" customWidth="1"/>
    <col min="14" max="14" width="10" bestFit="1" customWidth="1"/>
    <col min="15" max="15" width="11.85546875" bestFit="1" customWidth="1"/>
    <col min="16" max="16" width="12.140625" bestFit="1" customWidth="1"/>
  </cols>
  <sheetData>
    <row r="1" spans="1:18" s="4" customFormat="1" ht="36" customHeight="1" x14ac:dyDescent="0.25">
      <c r="A1" s="5" t="s">
        <v>6</v>
      </c>
      <c r="B1" s="5" t="s">
        <v>131</v>
      </c>
      <c r="C1" s="4" t="s">
        <v>7</v>
      </c>
      <c r="D1" s="4" t="s">
        <v>9</v>
      </c>
      <c r="E1" s="4" t="s">
        <v>164</v>
      </c>
      <c r="F1" s="5" t="s">
        <v>169</v>
      </c>
      <c r="G1" s="4" t="s">
        <v>14</v>
      </c>
      <c r="H1" s="4" t="s">
        <v>67</v>
      </c>
      <c r="J1" s="4" t="s">
        <v>18</v>
      </c>
      <c r="K1" s="4" t="s">
        <v>17</v>
      </c>
      <c r="M1" s="4" t="s">
        <v>22</v>
      </c>
      <c r="N1" s="4" t="s">
        <v>23</v>
      </c>
      <c r="O1" s="4" t="s">
        <v>24</v>
      </c>
      <c r="P1" s="4" t="s">
        <v>25</v>
      </c>
    </row>
    <row r="2" spans="1:18" x14ac:dyDescent="0.25">
      <c r="A2" s="1" t="s">
        <v>51</v>
      </c>
      <c r="B2" s="1" t="s">
        <v>132</v>
      </c>
      <c r="C2" t="s">
        <v>54</v>
      </c>
      <c r="D2" t="s">
        <v>55</v>
      </c>
      <c r="E2" t="s">
        <v>55</v>
      </c>
      <c r="F2" s="1" t="s">
        <v>51</v>
      </c>
      <c r="G2" t="s">
        <v>65</v>
      </c>
      <c r="H2" t="s">
        <v>159</v>
      </c>
      <c r="J2" t="s">
        <v>19</v>
      </c>
      <c r="K2">
        <v>108</v>
      </c>
    </row>
    <row r="3" spans="1:18" x14ac:dyDescent="0.25">
      <c r="A3" s="1" t="s">
        <v>52</v>
      </c>
      <c r="B3" s="1" t="s">
        <v>133</v>
      </c>
      <c r="C3" t="s">
        <v>52</v>
      </c>
      <c r="D3" t="s">
        <v>56</v>
      </c>
      <c r="E3" t="s">
        <v>56</v>
      </c>
      <c r="F3" s="1" t="s">
        <v>52</v>
      </c>
      <c r="G3" t="s">
        <v>66</v>
      </c>
      <c r="H3" t="s">
        <v>68</v>
      </c>
      <c r="J3" t="s">
        <v>30</v>
      </c>
      <c r="K3" t="s">
        <v>209</v>
      </c>
    </row>
    <row r="4" spans="1:18" x14ac:dyDescent="0.25">
      <c r="A4" s="1" t="s">
        <v>53</v>
      </c>
      <c r="B4" s="1" t="s">
        <v>134</v>
      </c>
      <c r="C4" t="s">
        <v>53</v>
      </c>
      <c r="D4" t="s">
        <v>57</v>
      </c>
      <c r="E4" t="s">
        <v>57</v>
      </c>
      <c r="F4" s="1" t="s">
        <v>53</v>
      </c>
      <c r="G4">
        <v>0</v>
      </c>
      <c r="H4" t="s">
        <v>69</v>
      </c>
      <c r="J4" s="12" t="s">
        <v>78</v>
      </c>
      <c r="K4" s="12"/>
    </row>
    <row r="5" spans="1:18" ht="409.5" x14ac:dyDescent="0.25">
      <c r="A5">
        <v>1</v>
      </c>
      <c r="B5" s="1" t="s">
        <v>135</v>
      </c>
      <c r="C5" t="s">
        <v>51</v>
      </c>
      <c r="D5" t="s">
        <v>58</v>
      </c>
      <c r="E5" t="s">
        <v>58</v>
      </c>
      <c r="F5">
        <v>1</v>
      </c>
      <c r="G5">
        <v>1</v>
      </c>
      <c r="H5" t="s">
        <v>70</v>
      </c>
      <c r="J5" t="s">
        <v>172</v>
      </c>
      <c r="K5" s="13" t="s">
        <v>1277</v>
      </c>
    </row>
    <row r="6" spans="1:18" x14ac:dyDescent="0.25">
      <c r="A6">
        <v>0</v>
      </c>
      <c r="B6" s="1" t="s">
        <v>136</v>
      </c>
      <c r="C6">
        <v>1</v>
      </c>
      <c r="D6" t="s">
        <v>59</v>
      </c>
      <c r="E6" t="s">
        <v>59</v>
      </c>
      <c r="F6">
        <v>0</v>
      </c>
      <c r="H6" t="s">
        <v>71</v>
      </c>
      <c r="J6" t="s">
        <v>173</v>
      </c>
      <c r="K6">
        <v>1</v>
      </c>
      <c r="R6" t="s">
        <v>129</v>
      </c>
    </row>
    <row r="7" spans="1:18" x14ac:dyDescent="0.25">
      <c r="A7">
        <v>2</v>
      </c>
      <c r="B7">
        <v>1</v>
      </c>
      <c r="C7">
        <v>0</v>
      </c>
      <c r="D7" t="s">
        <v>60</v>
      </c>
      <c r="E7" t="s">
        <v>60</v>
      </c>
      <c r="F7">
        <v>2</v>
      </c>
      <c r="H7" t="s">
        <v>72</v>
      </c>
      <c r="J7" t="s">
        <v>174</v>
      </c>
      <c r="K7" t="s">
        <v>175</v>
      </c>
    </row>
    <row r="8" spans="1:18" x14ac:dyDescent="0.25">
      <c r="A8"/>
      <c r="B8">
        <v>2</v>
      </c>
      <c r="C8">
        <v>2</v>
      </c>
      <c r="D8" t="s">
        <v>61</v>
      </c>
      <c r="E8" t="s">
        <v>61</v>
      </c>
      <c r="H8" t="s">
        <v>73</v>
      </c>
      <c r="J8" t="s">
        <v>176</v>
      </c>
      <c r="K8" t="s">
        <v>1276</v>
      </c>
    </row>
    <row r="9" spans="1:18" x14ac:dyDescent="0.25">
      <c r="A9"/>
      <c r="B9">
        <v>3</v>
      </c>
      <c r="C9">
        <v>4</v>
      </c>
      <c r="D9" t="s">
        <v>62</v>
      </c>
      <c r="E9" t="s">
        <v>62</v>
      </c>
      <c r="H9" t="s">
        <v>74</v>
      </c>
    </row>
    <row r="10" spans="1:18" x14ac:dyDescent="0.25">
      <c r="A10"/>
      <c r="B10">
        <v>4</v>
      </c>
      <c r="D10" t="s">
        <v>63</v>
      </c>
      <c r="E10" t="s">
        <v>63</v>
      </c>
      <c r="H10" t="s">
        <v>75</v>
      </c>
    </row>
    <row r="11" spans="1:18" x14ac:dyDescent="0.25">
      <c r="A11"/>
      <c r="B11">
        <v>5</v>
      </c>
      <c r="D11" t="s">
        <v>46</v>
      </c>
      <c r="E11">
        <v>1</v>
      </c>
      <c r="H11" t="s">
        <v>76</v>
      </c>
    </row>
    <row r="12" spans="1:18" x14ac:dyDescent="0.25">
      <c r="A12"/>
      <c r="B12"/>
      <c r="D12" t="s">
        <v>64</v>
      </c>
      <c r="E12">
        <v>2</v>
      </c>
      <c r="H12">
        <v>0</v>
      </c>
    </row>
    <row r="13" spans="1:18" x14ac:dyDescent="0.25">
      <c r="A13"/>
      <c r="B13"/>
      <c r="D13">
        <v>1</v>
      </c>
      <c r="E13">
        <v>3</v>
      </c>
      <c r="H13">
        <v>1</v>
      </c>
    </row>
    <row r="14" spans="1:18" x14ac:dyDescent="0.25">
      <c r="D14">
        <v>2</v>
      </c>
      <c r="E14">
        <v>4</v>
      </c>
      <c r="H14">
        <v>2</v>
      </c>
    </row>
    <row r="15" spans="1:18" x14ac:dyDescent="0.25">
      <c r="D15">
        <v>3</v>
      </c>
      <c r="E15">
        <v>5</v>
      </c>
      <c r="H15">
        <v>3</v>
      </c>
    </row>
    <row r="16" spans="1:18" x14ac:dyDescent="0.25">
      <c r="D16">
        <v>4</v>
      </c>
      <c r="E16">
        <v>6</v>
      </c>
      <c r="H16">
        <v>4</v>
      </c>
    </row>
    <row r="17" spans="4:8" x14ac:dyDescent="0.25">
      <c r="D17">
        <v>5</v>
      </c>
      <c r="E17">
        <v>7</v>
      </c>
      <c r="H17">
        <v>5</v>
      </c>
    </row>
    <row r="18" spans="4:8" x14ac:dyDescent="0.25">
      <c r="D18">
        <v>6</v>
      </c>
      <c r="E18">
        <v>8</v>
      </c>
      <c r="H18">
        <v>6</v>
      </c>
    </row>
    <row r="19" spans="4:8" x14ac:dyDescent="0.25">
      <c r="D19">
        <v>7</v>
      </c>
      <c r="E19">
        <v>9</v>
      </c>
      <c r="H19">
        <v>7</v>
      </c>
    </row>
    <row r="20" spans="4:8" x14ac:dyDescent="0.25">
      <c r="D20">
        <v>8</v>
      </c>
      <c r="H20">
        <v>8</v>
      </c>
    </row>
    <row r="21" spans="4:8" x14ac:dyDescent="0.25">
      <c r="D21">
        <v>9</v>
      </c>
      <c r="H21">
        <v>9</v>
      </c>
    </row>
    <row r="22" spans="4:8" x14ac:dyDescent="0.25">
      <c r="D22">
        <v>10</v>
      </c>
    </row>
    <row r="23" spans="4:8" x14ac:dyDescent="0.25">
      <c r="D23">
        <v>11</v>
      </c>
    </row>
  </sheetData>
  <dataConsolidate/>
  <pageMargins left="0.7" right="0.7" top="0.75" bottom="0.75" header="0.3" footer="0.3"/>
  <pageSetup orientation="portrait" horizontalDpi="0" verticalDpi="0" r:id="rId1"/>
  <drawing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cdm:cachedDataManifest xmlns:cdm="http://schemas.microsoft.com/2004/VisualStudio/Tools/Applications/CachedDataManifest.xsd" cdm:revision="1"/>
</file>

<file path=customXml/itemProps1.xml><?xml version="1.0" encoding="utf-8"?>
<ds:datastoreItem xmlns:ds="http://schemas.openxmlformats.org/officeDocument/2006/customXml" ds:itemID="{05534C70-1D94-4077-8151-36A00A40001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13</vt:i4>
      </vt:variant>
    </vt:vector>
  </HeadingPairs>
  <TitlesOfParts>
    <vt:vector size="20" baseType="lpstr">
      <vt:lpstr>Edges</vt:lpstr>
      <vt:lpstr>Vertices</vt:lpstr>
      <vt:lpstr>Do Not Delete</vt:lpstr>
      <vt:lpstr>Groups</vt:lpstr>
      <vt:lpstr>Group Vertices</vt:lpstr>
      <vt:lpstr>Overall Metrics</vt:lpstr>
      <vt:lpstr>Misc</vt:lpstr>
      <vt:lpstr>BinDivisor</vt:lpstr>
      <vt:lpstr>DynamicFilterForceCalculationRange</vt:lpstr>
      <vt:lpstr>DynamicFilterSourceColumnRange</vt:lpstr>
      <vt:lpstr>NoMetricMessage</vt:lpstr>
      <vt:lpstr>NotAvailable</vt:lpstr>
      <vt:lpstr>ValidBooleansDefaultFalse</vt:lpstr>
      <vt:lpstr>ValidEdgeStyles</vt:lpstr>
      <vt:lpstr>ValidEdgeVisibilities</vt:lpstr>
      <vt:lpstr>ValidGroupShapes</vt:lpstr>
      <vt:lpstr>ValidGroupVisibilities</vt:lpstr>
      <vt:lpstr>ValidVertexLabelPositions</vt:lpstr>
      <vt:lpstr>ValidVertexShapes</vt:lpstr>
      <vt:lpstr>ValidVertexVisibilities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Sourav</dc:creator>
  <cp:lastModifiedBy>Sourav</cp:lastModifiedBy>
  <dcterms:created xsi:type="dcterms:W3CDTF">2008-01-30T00:41:58Z</dcterms:created>
  <dcterms:modified xsi:type="dcterms:W3CDTF">2017-07-06T06:41:01Z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2fab5c60-e3b5-439b-8f29-2ddb446af29a</vt:lpwstr>
  </property>
  <property fmtid="{D5CDD505-2E9C-101B-9397-08002B2CF9AE}" pid="3" name="_AssemblyLocation">
    <vt:lpwstr>http://www.nodexlgraphgallery.org/NodeXLBasicSetup/Smrf.NodeXL.ExcelTemplate.vsto|aa51c0f3-62b4-4782-83a8-a15dcdd17698</vt:lpwstr>
  </property>
  <property fmtid="{D5CDD505-2E9C-101B-9397-08002B2CF9AE}" pid="4" name="_AssemblyName">
    <vt:lpwstr>4E3C66D5-58D4-491E-A7D4-64AF99AF6E8B</vt:lpwstr>
  </property>
  <property fmtid="{D5CDD505-2E9C-101B-9397-08002B2CF9AE}" pid="5" name="Solution ID">
    <vt:lpwstr>{15727DE6-F92D-4E46-ACB4-0E2C58B31A18}</vt:lpwstr>
  </property>
</Properties>
</file>