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1" sheetId="1" state="visible" r:id="rId2"/>
    <sheet name="Q2" sheetId="2" state="visible" r:id="rId3"/>
  </sheets>
  <definedNames>
    <definedName function="false" hidden="false" localSheetId="0" name="solver_adj" vbProcedure="false">Q1!$H$6:$N$17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2</definedName>
    <definedName function="false" hidden="false" localSheetId="0" name="solver_itr" vbProcedure="false">0</definedName>
    <definedName function="false" hidden="false" localSheetId="0" name="solver_lhs1" vbProcedure="false">Q1!$H$6:$N$17</definedName>
    <definedName function="false" hidden="false" localSheetId="0" name="solver_lhs2" vbProcedure="false">Q1!$J$6:$J$17</definedName>
    <definedName function="false" hidden="false" localSheetId="0" name="solver_lhs3" vbProcedure="false">Q1!$M$6:$M$17</definedName>
    <definedName function="false" hidden="false" localSheetId="0" name="solver_lhs4" vbProcedure="false">Q1!$L$17</definedName>
    <definedName function="false" hidden="false" localSheetId="0" name="solver_lhs5" vbProcedure="false">Q1!$R$6:$R$17</definedName>
    <definedName function="false" hidden="false" localSheetId="0" name="solver_lhs6" vbProcedure="false">Q1!$S$6:$S$17</definedName>
    <definedName function="false" hidden="false" localSheetId="0" name="solver_lhs7" vbProcedure="false">Q1!$T$6:$T$17</definedName>
    <definedName function="false" hidden="false" localSheetId="0" name="solver_lhs8" vbProcedure="false">Q1!$U$6:$U$17</definedName>
    <definedName function="false" hidden="false" localSheetId="0" name="solver_lin" vbProcedure="false">1</definedName>
    <definedName function="false" hidden="false" localSheetId="0" name="solver_mip" vbProcedure="false">0</definedName>
    <definedName function="false" hidden="false" localSheetId="0" name="solver_msl" vbProcedure="false">0</definedName>
    <definedName function="false" hidden="false" localSheetId="0" name="solver_neg" vbProcedure="false">1</definedName>
    <definedName function="false" hidden="false" localSheetId="0" name="solver_nod" vbProcedure="false">0</definedName>
    <definedName function="false" hidden="false" localSheetId="0" name="solver_num" vbProcedure="false">8</definedName>
    <definedName function="false" hidden="false" localSheetId="0" name="solver_opt" vbProcedure="false">Q1!$I$36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el1" vbProcedure="false">3</definedName>
    <definedName function="false" hidden="false" localSheetId="0" name="solver_rel2" vbProcedure="false">2</definedName>
    <definedName function="false" hidden="false" localSheetId="0" name="solver_rel3" vbProcedure="false">2</definedName>
    <definedName function="false" hidden="false" localSheetId="0" name="solver_rel4" vbProcedure="false">2</definedName>
    <definedName function="false" hidden="false" localSheetId="0" name="solver_rel5" vbProcedure="false">2</definedName>
    <definedName function="false" hidden="false" localSheetId="0" name="solver_rel6" vbProcedure="false">3</definedName>
    <definedName function="false" hidden="false" localSheetId="0" name="solver_rel7" vbProcedure="false">2</definedName>
    <definedName function="false" hidden="false" localSheetId="0" name="solver_rel8" vbProcedure="false">3</definedName>
    <definedName function="false" hidden="false" localSheetId="0" name="solver_rhs1" vbProcedure="false">0</definedName>
    <definedName function="false" hidden="false" localSheetId="0" name="solver_rhs2" vbProcedure="false">Q1!$J$5</definedName>
    <definedName function="false" hidden="false" localSheetId="0" name="solver_rhs3" vbProcedure="false">0</definedName>
    <definedName function="false" hidden="false" localSheetId="0" name="solver_rhs4" vbProcedure="false">Q1!$L$5</definedName>
    <definedName function="false" hidden="false" localSheetId="0" name="solver_rhs5" vbProcedure="false">0</definedName>
    <definedName function="false" hidden="false" localSheetId="0" name="solver_rhs6" vbProcedure="false">0</definedName>
    <definedName function="false" hidden="false" localSheetId="0" name="solver_rhs7" vbProcedure="false">0</definedName>
    <definedName function="false" hidden="false" localSheetId="0" name="solver_rhs8" vbProcedure="false">0</definedName>
    <definedName function="false" hidden="false" localSheetId="0" name="solver_rlx" vbProcedure="false">0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0</definedName>
    <definedName function="false" hidden="false" localSheetId="0" name="solver_ssz" vbProcedure="false">100</definedName>
    <definedName function="false" hidden="false" localSheetId="0" name="solver_tim" vbProcedure="false">0</definedName>
    <definedName function="false" hidden="false" localSheetId="0" name="solver_tol" vbProcedure="false">0.01</definedName>
    <definedName function="false" hidden="false" localSheetId="0" name="solver_typ" vbProcedure="false">2</definedName>
    <definedName function="false" hidden="false" localSheetId="0" name="solver_val" vbProcedure="false">0</definedName>
    <definedName function="false" hidden="false" localSheetId="0" name="solver_ver" vbProcedure="false">3</definedName>
    <definedName function="false" hidden="false" localSheetId="1" name="solver_adj" vbProcedure="false">Q2!$H$6:$N$17</definedName>
    <definedName function="false" hidden="false" localSheetId="1" name="solver_cvg" vbProcedure="false">0.0001</definedName>
    <definedName function="false" hidden="false" localSheetId="1" name="solver_drv" vbProcedure="false">1</definedName>
    <definedName function="false" hidden="false" localSheetId="1" name="solver_eng" vbProcedure="false">2</definedName>
    <definedName function="false" hidden="false" localSheetId="1" name="solver_itr" vbProcedure="false">0</definedName>
    <definedName function="false" hidden="false" localSheetId="1" name="solver_lhs1" vbProcedure="false">Q2!$H$6:$N$17</definedName>
    <definedName function="false" hidden="false" localSheetId="1" name="solver_lhs2" vbProcedure="false">Q2!$U$6:$U$17</definedName>
    <definedName function="false" hidden="false" localSheetId="1" name="solver_lhs3" vbProcedure="false">Q2!$M$6:$M$17</definedName>
    <definedName function="false" hidden="false" localSheetId="1" name="solver_lhs4" vbProcedure="false">Q2!$L$17</definedName>
    <definedName function="false" hidden="false" localSheetId="1" name="solver_lhs5" vbProcedure="false">Q2!$R$6:$R$17</definedName>
    <definedName function="false" hidden="false" localSheetId="1" name="solver_lhs6" vbProcedure="false">Q2!$S$6:$S$17</definedName>
    <definedName function="false" hidden="false" localSheetId="1" name="solver_lhs7" vbProcedure="false">Q2!$T$6:$T$17</definedName>
    <definedName function="false" hidden="false" localSheetId="1" name="solver_lhs8" vbProcedure="false">Q2!$J$17</definedName>
    <definedName function="false" hidden="false" localSheetId="1" name="solver_lhs9" vbProcedure="false">Q2!$H$6:$I$17</definedName>
    <definedName function="false" hidden="false" localSheetId="1" name="solver_lin" vbProcedure="false">1</definedName>
    <definedName function="false" hidden="false" localSheetId="1" name="solver_mip" vbProcedure="false">0</definedName>
    <definedName function="false" hidden="false" localSheetId="1" name="solver_msl" vbProcedure="false">0</definedName>
    <definedName function="false" hidden="false" localSheetId="1" name="solver_neg" vbProcedure="false">1</definedName>
    <definedName function="false" hidden="false" localSheetId="1" name="solver_nod" vbProcedure="false">0</definedName>
    <definedName function="false" hidden="false" localSheetId="1" name="solver_num" vbProcedure="false">9</definedName>
    <definedName function="false" hidden="false" localSheetId="1" name="solver_opt" vbProcedure="false">Q2!$I$36</definedName>
    <definedName function="false" hidden="false" localSheetId="1" name="solver_pre" vbProcedure="false">0.000001</definedName>
    <definedName function="false" hidden="false" localSheetId="1" name="solver_rbv" vbProcedure="false">1</definedName>
    <definedName function="false" hidden="false" localSheetId="1" name="solver_rel1" vbProcedure="false">3</definedName>
    <definedName function="false" hidden="false" localSheetId="1" name="solver_rel2" vbProcedure="false">3</definedName>
    <definedName function="false" hidden="false" localSheetId="1" name="solver_rel3" vbProcedure="false">2</definedName>
    <definedName function="false" hidden="false" localSheetId="1" name="solver_rel4" vbProcedure="false">2</definedName>
    <definedName function="false" hidden="false" localSheetId="1" name="solver_rel5" vbProcedure="false">2</definedName>
    <definedName function="false" hidden="false" localSheetId="1" name="solver_rel6" vbProcedure="false">3</definedName>
    <definedName function="false" hidden="false" localSheetId="1" name="solver_rel7" vbProcedure="false">2</definedName>
    <definedName function="false" hidden="false" localSheetId="1" name="solver_rel8" vbProcedure="false">2</definedName>
    <definedName function="false" hidden="false" localSheetId="1" name="solver_rel9" vbProcedure="false">4</definedName>
    <definedName function="false" hidden="false" localSheetId="1" name="solver_rhs1" vbProcedure="false">0</definedName>
    <definedName function="false" hidden="false" localSheetId="1" name="solver_rhs2" vbProcedure="false">0</definedName>
    <definedName function="false" hidden="false" localSheetId="1" name="solver_rhs3" vbProcedure="false">0</definedName>
    <definedName function="false" hidden="false" localSheetId="1" name="solver_rhs4" vbProcedure="false">Q2!$L$5</definedName>
    <definedName function="false" hidden="false" localSheetId="1" name="solver_rhs5" vbProcedure="false">0</definedName>
    <definedName function="false" hidden="false" localSheetId="1" name="solver_rhs6" vbProcedure="false">0</definedName>
    <definedName function="false" hidden="false" localSheetId="1" name="solver_rhs7" vbProcedure="false">0</definedName>
    <definedName function="false" hidden="false" localSheetId="1" name="solver_rhs8" vbProcedure="false">Q2!$J$5</definedName>
    <definedName function="false" hidden="false" localSheetId="1" name="solver_rhs9" vbProcedure="false">0</definedName>
    <definedName function="false" hidden="false" localSheetId="1" name="solver_rlx" vbProcedure="false">0</definedName>
    <definedName function="false" hidden="false" localSheetId="1" name="solver_rsd" vbProcedure="false">0</definedName>
    <definedName function="false" hidden="false" localSheetId="1" name="solver_scl" vbProcedure="false">1</definedName>
    <definedName function="false" hidden="false" localSheetId="1" name="solver_sho" vbProcedure="false">0</definedName>
    <definedName function="false" hidden="false" localSheetId="1" name="solver_ssz" vbProcedure="false">100</definedName>
    <definedName function="false" hidden="false" localSheetId="1" name="solver_tim" vbProcedure="false">0</definedName>
    <definedName function="false" hidden="false" localSheetId="1" name="solver_tol" vbProcedure="false">0.01</definedName>
    <definedName function="false" hidden="false" localSheetId="1" name="solver_typ" vbProcedure="false">2</definedName>
    <definedName function="false" hidden="false" localSheetId="1" name="solver_val" vbProcedure="false">0</definedName>
    <definedName function="false" hidden="false" localSheetId="1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<sst xmlns="http://schemas.openxmlformats.org/spreadsheetml/2006/main" count="142" uniqueCount="65">
  <si>
    <t xml:space="preserve">INPUT DATA</t>
  </si>
  <si>
    <t xml:space="preserve">Aggregate Planning Decision Variables</t>
  </si>
  <si>
    <t xml:space="preserve">Constraints</t>
  </si>
  <si>
    <t xml:space="preserve">Demand Forecast</t>
  </si>
  <si>
    <r>
      <rPr>
        <sz val="14"/>
        <rFont val="Arial"/>
        <family val="0"/>
        <charset val="134"/>
      </rPr>
      <t xml:space="preserve">H</t>
    </r>
    <r>
      <rPr>
        <sz val="10"/>
        <rFont val="Arial"/>
        <family val="0"/>
        <charset val="134"/>
      </rPr>
      <t xml:space="preserve">t</t>
    </r>
  </si>
  <si>
    <r>
      <rPr>
        <sz val="14"/>
        <rFont val="Arial"/>
        <family val="0"/>
        <charset val="134"/>
      </rPr>
      <t xml:space="preserve">L</t>
    </r>
    <r>
      <rPr>
        <sz val="10"/>
        <rFont val="Arial"/>
        <family val="0"/>
        <charset val="134"/>
      </rPr>
      <t xml:space="preserve">t</t>
    </r>
  </si>
  <si>
    <r>
      <rPr>
        <sz val="14"/>
        <rFont val="Arial"/>
        <family val="0"/>
        <charset val="134"/>
      </rPr>
      <t xml:space="preserve">W</t>
    </r>
    <r>
      <rPr>
        <sz val="10"/>
        <rFont val="Arial"/>
        <family val="0"/>
        <charset val="134"/>
      </rPr>
      <t xml:space="preserve">t</t>
    </r>
  </si>
  <si>
    <r>
      <rPr>
        <sz val="14"/>
        <rFont val="Arial"/>
        <family val="0"/>
        <charset val="134"/>
      </rPr>
      <t xml:space="preserve">O</t>
    </r>
    <r>
      <rPr>
        <sz val="10"/>
        <rFont val="Arial"/>
        <family val="0"/>
        <charset val="134"/>
      </rPr>
      <t xml:space="preserve">t</t>
    </r>
  </si>
  <si>
    <r>
      <rPr>
        <sz val="14"/>
        <rFont val="Arial"/>
        <family val="0"/>
        <charset val="134"/>
      </rPr>
      <t xml:space="preserve">I</t>
    </r>
    <r>
      <rPr>
        <sz val="10"/>
        <rFont val="Arial"/>
        <family val="0"/>
        <charset val="134"/>
      </rPr>
      <t xml:space="preserve">t</t>
    </r>
  </si>
  <si>
    <r>
      <rPr>
        <sz val="14"/>
        <rFont val="Arial"/>
        <family val="0"/>
        <charset val="134"/>
      </rPr>
      <t xml:space="preserve">S</t>
    </r>
    <r>
      <rPr>
        <sz val="10"/>
        <rFont val="Arial"/>
        <family val="0"/>
        <charset val="134"/>
      </rPr>
      <t xml:space="preserve">t</t>
    </r>
  </si>
  <si>
    <r>
      <rPr>
        <sz val="14"/>
        <rFont val="Arial"/>
        <family val="0"/>
        <charset val="134"/>
      </rPr>
      <t xml:space="preserve">P</t>
    </r>
    <r>
      <rPr>
        <sz val="10"/>
        <rFont val="Arial"/>
        <family val="0"/>
        <charset val="134"/>
      </rPr>
      <t xml:space="preserve">t</t>
    </r>
  </si>
  <si>
    <t xml:space="preserve">Period</t>
  </si>
  <si>
    <t xml:space="preserve"># Hired</t>
  </si>
  <si>
    <t xml:space="preserve"># Laid off</t>
  </si>
  <si>
    <t xml:space="preserve"># Workforce</t>
  </si>
  <si>
    <t xml:space="preserve">Overtime</t>
  </si>
  <si>
    <t xml:space="preserve">Inventory</t>
  </si>
  <si>
    <t xml:space="preserve">Stockout</t>
  </si>
  <si>
    <t xml:space="preserve">Production</t>
  </si>
  <si>
    <t xml:space="preserve">Demand</t>
  </si>
  <si>
    <t xml:space="preserve">Workforce</t>
  </si>
  <si>
    <t xml:space="preserve">Capacity</t>
  </si>
  <si>
    <t xml:space="preserve">Month</t>
  </si>
  <si>
    <t xml:space="preserve">Demand </t>
  </si>
  <si>
    <t xml:space="preserve">constraint(=0)</t>
  </si>
  <si>
    <t xml:space="preserve">(&gt;=0)</t>
  </si>
  <si>
    <t xml:space="preserve">(=0)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</si>
  <si>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</si>
  <si>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</si>
  <si>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</si>
  <si>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</si>
  <si>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</si>
  <si>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</si>
  <si>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</si>
  <si>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</si>
  <si>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</si>
  <si>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</si>
  <si>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</si>
  <si>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</si>
  <si>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decision variables</t>
  </si>
  <si>
    <t xml:space="preserve">Costs</t>
  </si>
  <si>
    <t xml:space="preserve">Aggregate Planning Costs</t>
  </si>
  <si>
    <t xml:space="preserve">Item</t>
  </si>
  <si>
    <t xml:space="preserve">Cost </t>
  </si>
  <si>
    <t xml:space="preserve">Hiring</t>
  </si>
  <si>
    <t xml:space="preserve">Lay off</t>
  </si>
  <si>
    <t xml:space="preserve">Regular time</t>
  </si>
  <si>
    <t xml:space="preserve">Materials</t>
  </si>
  <si>
    <t xml:space="preserve">Materials cost/phone</t>
  </si>
  <si>
    <t xml:space="preserve">Inventory holding cost/phone/month</t>
  </si>
  <si>
    <t xml:space="preserve">Marginal cost of stockout/phone/month</t>
  </si>
  <si>
    <t xml:space="preserve">Hiring and training cost/worker</t>
  </si>
  <si>
    <t xml:space="preserve">Layoff cost/worker</t>
  </si>
  <si>
    <t xml:space="preserve">No. of workers per team</t>
  </si>
  <si>
    <t xml:space="preserve">Regular time cost/hour</t>
  </si>
  <si>
    <t xml:space="preserve">Over time cost/hour</t>
  </si>
  <si>
    <t xml:space="preserve"># of phones produced per employee per hr</t>
  </si>
  <si>
    <t xml:space="preserve"># of phones produced per employee per mo</t>
  </si>
  <si>
    <t xml:space="preserve">No. of phones produced per hour per team</t>
  </si>
  <si>
    <t xml:space="preserve">No. of teams in total</t>
  </si>
  <si>
    <t xml:space="preserve">Cost per month per employee</t>
  </si>
  <si>
    <t xml:space="preserve">Total Cost =</t>
  </si>
  <si>
    <t xml:space="preserve"># Workforce teams</t>
  </si>
  <si>
    <t xml:space="preserve">Previous Cost = </t>
  </si>
  <si>
    <t xml:space="preserve">Net Cost Deduction = 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</si>
</sst>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"/>
    <numFmt numFmtId="166" formatCode="* #,##0.00\ ;* \(#,##0.00\);* \-#\ ;@\ "/>
    <numFmt numFmtId="167" formatCode="* #,##0\ ;* \(#,##0\);* \-#\ ;@\ "/>
    <numFmt numFmtId="168" formatCode="0"/>
    <numFmt numFmtId="169" formatCode="&quot; $&quot;* #,##0.00\ ;&quot; $&quot;* \(#,##0.00\);&quot; $&quot;* \-#\ ;@\ "/>
    <numFmt numFmtId="170" formatCode="#,##0;\-#,##0"/>
    <numFmt numFmtId="171" formatCode="&quot; $&quot;* #,##0\ ;&quot; $&quot;* \(#,##0\);&quot; $&quot;* \-#\ ;@\ "/>
    <numFmt numFmtId="172" formatCode="General"/>
  </numFmts>
  <fonts count="11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0"/>
      <charset val="134"/>
    </font>
    <font>
      <b val="true"/>
      <sz val="10"/>
      <name val="Arial"/>
      <family val="0"/>
      <charset val="134"/>
    </font>
    <font>
      <b val="true"/>
      <u val="single"/>
      <sz val="10"/>
      <name val="Arial"/>
      <family val="0"/>
      <charset val="134"/>
    </font>
    <font>
      <sz val="14"/>
      <name val="Arial"/>
      <family val="0"/>
      <charset val="134"/>
    </font>
    <font>
      <sz val="10"/>
      <color rgb="FFFFFFFF"/>
      <name val="Arial"/>
      <family val="0"/>
      <charset val="134"/>
    </font>
    <font>
      <b val="true"/>
      <i val="true"/>
      <sz val="10"/>
      <color rgb="FFFFFFFF"/>
      <name val="Arial"/>
      <family val="0"/>
      <charset val="134"/>
    </font>
    <font>
      <b val="true"/>
      <sz val="10"/>
      <color rgb="FFFFFFFF"/>
      <name val="Arial"/>
      <family val="0"/>
      <charset val="134"/>
    </font>
  </fonts>
  <fills count="9">
    <fill>
      <patternFill patternType="none"/>
    </fill>
    <fill>
      <patternFill patternType="gray125"/>
    </fill>
    <fill>
      <patternFill patternType="solid">
        <fgColor rgb="FFF2DCDB"/>
        <bgColor rgb="FFF2F2F2"/>
      </patternFill>
    </fill>
    <fill>
      <patternFill patternType="solid">
        <fgColor rgb="FFF2F2F2"/>
        <bgColor rgb="FFDBEEF4"/>
      </patternFill>
    </fill>
    <fill>
      <patternFill patternType="solid">
        <fgColor rgb="FFDBEEF4"/>
        <bgColor rgb="FFF2F2F2"/>
      </patternFill>
    </fill>
    <fill>
      <patternFill patternType="solid">
        <fgColor rgb="FFFFFF99"/>
        <bgColor rgb="FFF2F2F2"/>
      </patternFill>
    </fill>
    <fill>
      <patternFill patternType="solid">
        <fgColor rgb="FFA6A6A6"/>
        <bgColor rgb="FFC0C0C0"/>
      </patternFill>
    </fill>
    <fill>
      <patternFill patternType="solid">
        <fgColor rgb="FFFFFFFF"/>
        <bgColor rgb="FFF2F2F2"/>
      </patternFill>
    </fill>
    <fill>
      <patternFill patternType="solid">
        <fgColor rgb="FF81D41A"/>
        <bgColor rgb="FFA6A6A6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2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3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3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6" borderId="3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6" borderId="3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81D41A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42"/>
  <sheetViews>
    <sheetView showFormulas="false" showGridLines="true" showRowColHeaders="true" showZeros="true" rightToLeft="false" tabSelected="false" showOutlineSymbols="true" defaultGridColor="true" view="normal" topLeftCell="G1" colorId="64" zoomScale="90" zoomScaleNormal="90" zoomScalePageLayoutView="100" workbookViewId="0">
      <selection pane="topLeft" activeCell="L13" activeCellId="1" sqref="N6:N17 L13"/>
    </sheetView>
  </sheetViews>
  <sheetFormatPr defaultColWidth="11.55078125" defaultRowHeight="13.2" zeroHeight="false" outlineLevelRow="0" outlineLevelCol="0"/>
  <cols>
    <col collapsed="false" customWidth="true" hidden="false" outlineLevel="0" max="1" min="1" style="0" width="3.5"/>
    <col collapsed="false" customWidth="true" hidden="false" outlineLevel="0" max="2" min="2" style="0" width="4.33"/>
    <col collapsed="false" customWidth="true" hidden="false" outlineLevel="0" max="3" min="3" style="0" width="39.5"/>
    <col collapsed="false" customWidth="true" hidden="false" outlineLevel="0" max="4" min="4" style="0" width="14.35"/>
    <col collapsed="false" customWidth="true" hidden="false" outlineLevel="0" max="5" min="5" style="0" width="3.98"/>
    <col collapsed="false" customWidth="true" hidden="false" outlineLevel="0" max="6" min="6" style="0" width="7.34"/>
    <col collapsed="false" customWidth="true" hidden="false" outlineLevel="0" max="7" min="7" style="0" width="9.33"/>
    <col collapsed="false" customWidth="true" hidden="false" outlineLevel="0" max="8" min="8" style="0" width="15.27"/>
    <col collapsed="false" customWidth="true" hidden="false" outlineLevel="0" max="9" min="9" style="0" width="31.08"/>
    <col collapsed="false" customWidth="true" hidden="false" outlineLevel="0" max="10" min="10" style="0" width="18.77"/>
    <col collapsed="false" customWidth="true" hidden="false" outlineLevel="0" max="11" min="11" style="0" width="17.13"/>
    <col collapsed="false" customWidth="true" hidden="false" outlineLevel="0" max="12" min="12" style="0" width="20.6"/>
    <col collapsed="false" customWidth="true" hidden="false" outlineLevel="0" max="13" min="13" style="0" width="11.65"/>
    <col collapsed="false" customWidth="true" hidden="false" outlineLevel="0" max="14" min="14" style="0" width="18.05"/>
    <col collapsed="false" customWidth="true" hidden="false" outlineLevel="0" max="15" min="15" style="0" width="15.15"/>
    <col collapsed="false" customWidth="true" hidden="false" outlineLevel="0" max="16" min="16" style="0" width="5.5"/>
    <col collapsed="false" customWidth="true" hidden="false" outlineLevel="0" max="17" min="17" style="0" width="7.67"/>
    <col collapsed="false" customWidth="true" hidden="false" outlineLevel="0" max="18" min="18" style="0" width="14.5"/>
    <col collapsed="false" customWidth="true" hidden="false" outlineLevel="0" max="19" min="19" style="0" width="15"/>
    <col collapsed="false" customWidth="true" hidden="false" outlineLevel="0" max="20" min="20" style="0" width="14.5"/>
    <col collapsed="false" customWidth="true" hidden="false" outlineLevel="0" max="21" min="21" style="0" width="10.5"/>
    <col collapsed="false" customWidth="true" hidden="false" outlineLevel="0" max="64" min="22" style="0" width="8.83"/>
  </cols>
  <sheetData>
    <row r="1" customFormat="false" ht="13.95" hidden="false" customHeight="false" outlineLevel="0" collapsed="false"/>
    <row r="2" customFormat="false" ht="25.5" hidden="false" customHeight="true" outlineLevel="0" collapsed="false">
      <c r="B2" s="1"/>
      <c r="C2" s="2" t="s">
        <v>0</v>
      </c>
      <c r="D2" s="2"/>
      <c r="E2" s="3"/>
      <c r="G2" s="4" t="s">
        <v>1</v>
      </c>
      <c r="H2" s="5"/>
      <c r="I2" s="5"/>
      <c r="J2" s="5"/>
      <c r="L2" s="5"/>
      <c r="M2" s="5"/>
      <c r="N2" s="5"/>
      <c r="O2" s="5"/>
      <c r="P2" s="5"/>
      <c r="Q2" s="5"/>
      <c r="R2" s="4" t="s">
        <v>2</v>
      </c>
      <c r="S2" s="6"/>
      <c r="T2" s="6"/>
      <c r="U2" s="6"/>
    </row>
    <row r="3" customFormat="false" ht="18.15" hidden="false" customHeight="false" outlineLevel="0" collapsed="false">
      <c r="B3" s="7"/>
      <c r="C3" s="8" t="s">
        <v>3</v>
      </c>
      <c r="D3" s="9"/>
      <c r="E3" s="10"/>
      <c r="G3" s="11"/>
      <c r="H3" s="12" t="s">
        <v>4</v>
      </c>
      <c r="I3" s="12" t="s">
        <v>5</v>
      </c>
      <c r="J3" s="12" t="s">
        <v>6</v>
      </c>
      <c r="K3" s="12" t="s">
        <v>7</v>
      </c>
      <c r="L3" s="12" t="s">
        <v>8</v>
      </c>
      <c r="M3" s="12" t="s">
        <v>9</v>
      </c>
      <c r="N3" s="13" t="s">
        <v>10</v>
      </c>
      <c r="O3" s="5" t="n">
        <v>1000</v>
      </c>
      <c r="P3" s="14"/>
      <c r="Q3" s="5"/>
      <c r="R3" s="6"/>
      <c r="S3" s="6"/>
      <c r="T3" s="6"/>
      <c r="U3" s="6"/>
    </row>
    <row r="4" customFormat="false" ht="13.95" hidden="false" customHeight="false" outlineLevel="0" collapsed="false">
      <c r="B4" s="7"/>
      <c r="C4" s="9"/>
      <c r="D4" s="9"/>
      <c r="E4" s="10"/>
      <c r="G4" s="15" t="s">
        <v>11</v>
      </c>
      <c r="H4" s="16" t="s">
        <v>12</v>
      </c>
      <c r="I4" s="16" t="s">
        <v>13</v>
      </c>
      <c r="J4" s="16" t="s">
        <v>14</v>
      </c>
      <c r="K4" s="16" t="s">
        <v>15</v>
      </c>
      <c r="L4" s="16" t="s">
        <v>16</v>
      </c>
      <c r="M4" s="16" t="s">
        <v>17</v>
      </c>
      <c r="N4" s="17" t="s">
        <v>18</v>
      </c>
      <c r="O4" s="18" t="s">
        <v>19</v>
      </c>
      <c r="P4" s="19"/>
      <c r="Q4" s="20" t="s">
        <v>11</v>
      </c>
      <c r="R4" s="21" t="s">
        <v>20</v>
      </c>
      <c r="S4" s="21" t="s">
        <v>21</v>
      </c>
      <c r="T4" s="21" t="s">
        <v>16</v>
      </c>
      <c r="U4" s="22" t="s">
        <v>15</v>
      </c>
    </row>
    <row r="5" customFormat="false" ht="13.95" hidden="false" customHeight="false" outlineLevel="0" collapsed="false">
      <c r="B5" s="7"/>
      <c r="C5" s="23" t="s">
        <v>22</v>
      </c>
      <c r="D5" s="18" t="s">
        <v>23</v>
      </c>
      <c r="E5" s="24"/>
      <c r="G5" s="25" t="n">
        <v>0</v>
      </c>
      <c r="H5" s="26"/>
      <c r="I5" s="27"/>
      <c r="J5" s="27" t="n">
        <v>6670</v>
      </c>
      <c r="K5" s="27"/>
      <c r="L5" s="27" t="n">
        <v>1000000</v>
      </c>
      <c r="M5" s="27"/>
      <c r="N5" s="28"/>
      <c r="O5" s="29"/>
      <c r="P5" s="30"/>
      <c r="Q5" s="31"/>
      <c r="R5" s="32" t="s">
        <v>24</v>
      </c>
      <c r="S5" s="32" t="s">
        <v>25</v>
      </c>
      <c r="T5" s="32" t="s">
        <v>26</v>
      </c>
      <c r="U5" s="33" t="s">
        <v>25</v>
      </c>
    </row>
    <row r="6" customFormat="false" ht="13.2" hidden="false" customHeight="false" outlineLevel="0" collapsed="false">
      <c r="B6" s="7"/>
      <c r="C6" s="34" t="s">
        <v>27</v>
      </c>
      <c r="D6" s="35" t="n">
        <f aca="false">8000*O3</f>
        <v>8000000</v>
      </c>
      <c r="E6" s="36"/>
      <c r="G6" s="37" t="n">
        <v>1</v>
      </c>
      <c r="H6" s="38" t="n">
        <v>0</v>
      </c>
      <c r="I6" s="39" t="n">
        <v>0</v>
      </c>
      <c r="J6" s="39" t="n">
        <v>6670</v>
      </c>
      <c r="K6" s="39" t="n">
        <v>0</v>
      </c>
      <c r="L6" s="39" t="n">
        <v>0</v>
      </c>
      <c r="M6" s="39" t="n">
        <v>0</v>
      </c>
      <c r="N6" s="40" t="n">
        <v>7000000</v>
      </c>
      <c r="O6" s="35" t="n">
        <f aca="false">8000*O3</f>
        <v>8000000</v>
      </c>
      <c r="P6" s="41"/>
      <c r="Q6" s="42" t="n">
        <v>1</v>
      </c>
      <c r="R6" s="43" t="n">
        <f aca="false">J6-J5-H6+I6</f>
        <v>0</v>
      </c>
      <c r="S6" s="43" t="n">
        <f aca="false">D$31*J6+D$30*K6-N6</f>
        <v>6340000</v>
      </c>
      <c r="T6" s="43" t="n">
        <f aca="false">L5+N6-O6-M5-L6+M6</f>
        <v>0</v>
      </c>
      <c r="U6" s="44" t="n">
        <f aca="false">10*J6-K6</f>
        <v>66700</v>
      </c>
    </row>
    <row r="7" customFormat="false" ht="13.2" hidden="false" customHeight="false" outlineLevel="0" collapsed="false">
      <c r="B7" s="7"/>
      <c r="C7" s="34" t="s">
        <v>28</v>
      </c>
      <c r="D7" s="35" t="n">
        <f aca="false">10000*O3</f>
        <v>10000000</v>
      </c>
      <c r="E7" s="36"/>
      <c r="G7" s="37" t="n">
        <v>2</v>
      </c>
      <c r="H7" s="38" t="n">
        <v>0</v>
      </c>
      <c r="I7" s="39" t="n">
        <v>0</v>
      </c>
      <c r="J7" s="39" t="n">
        <v>6670</v>
      </c>
      <c r="K7" s="39" t="n">
        <v>0</v>
      </c>
      <c r="L7" s="39" t="n">
        <v>1262500.00000001</v>
      </c>
      <c r="M7" s="39" t="n">
        <v>0</v>
      </c>
      <c r="N7" s="40" t="n">
        <v>11262500</v>
      </c>
      <c r="O7" s="35" t="n">
        <f aca="false">10000*O3</f>
        <v>10000000</v>
      </c>
      <c r="P7" s="41"/>
      <c r="Q7" s="42" t="n">
        <v>2</v>
      </c>
      <c r="R7" s="43" t="n">
        <f aca="false">J7-J6-H7+I7</f>
        <v>0</v>
      </c>
      <c r="S7" s="43" t="n">
        <f aca="false">D$31*J7+D$30*K7-N7</f>
        <v>2077500</v>
      </c>
      <c r="T7" s="43" t="n">
        <f aca="false">L6+N7-O7-M6-L7+M7</f>
        <v>-1.00117176771164E-008</v>
      </c>
      <c r="U7" s="44" t="n">
        <f aca="false">10*J7-K7</f>
        <v>66700</v>
      </c>
    </row>
    <row r="8" customFormat="false" ht="13.2" hidden="false" customHeight="false" outlineLevel="0" collapsed="false">
      <c r="B8" s="7"/>
      <c r="C8" s="34" t="s">
        <v>29</v>
      </c>
      <c r="D8" s="35" t="n">
        <f aca="false">11000*O3</f>
        <v>11000000</v>
      </c>
      <c r="E8" s="36"/>
      <c r="G8" s="37" t="n">
        <v>3</v>
      </c>
      <c r="H8" s="38" t="n">
        <v>1.41242743954649E-012</v>
      </c>
      <c r="I8" s="39" t="n">
        <v>0</v>
      </c>
      <c r="J8" s="39" t="n">
        <v>6670</v>
      </c>
      <c r="K8" s="39" t="n">
        <v>66700.0000000045</v>
      </c>
      <c r="L8" s="39" t="n">
        <v>4436249.99999998</v>
      </c>
      <c r="M8" s="39" t="n">
        <v>0</v>
      </c>
      <c r="N8" s="40" t="n">
        <v>14173750.0000001</v>
      </c>
      <c r="O8" s="35" t="n">
        <f aca="false">11000*O3</f>
        <v>11000000</v>
      </c>
      <c r="P8" s="41"/>
      <c r="Q8" s="42" t="n">
        <v>3</v>
      </c>
      <c r="R8" s="43" t="n">
        <f aca="false">J8-J7-H8+I8</f>
        <v>-1.41242743954649E-012</v>
      </c>
      <c r="S8" s="43" t="n">
        <f aca="false">D$31*J8+D$30*K8-N8</f>
        <v>0</v>
      </c>
      <c r="T8" s="43" t="n">
        <f aca="false">L7+N8-O8-M7-L8+M8</f>
        <v>1.29453837871552E-007</v>
      </c>
      <c r="U8" s="44" t="n">
        <f aca="false">10*J8-K8</f>
        <v>-4.49654180556536E-009</v>
      </c>
    </row>
    <row r="9" customFormat="false" ht="13.2" hidden="false" customHeight="false" outlineLevel="0" collapsed="false">
      <c r="B9" s="7"/>
      <c r="C9" s="34" t="s">
        <v>30</v>
      </c>
      <c r="D9" s="35" t="n">
        <f aca="false">11000*O3</f>
        <v>11000000</v>
      </c>
      <c r="E9" s="36"/>
      <c r="G9" s="37" t="n">
        <v>4</v>
      </c>
      <c r="H9" s="38" t="n">
        <v>1.35017028631278E-012</v>
      </c>
      <c r="I9" s="39" t="n">
        <v>0</v>
      </c>
      <c r="J9" s="39" t="n">
        <v>6670</v>
      </c>
      <c r="K9" s="39" t="n">
        <v>66700</v>
      </c>
      <c r="L9" s="39" t="n">
        <v>7609999.99999998</v>
      </c>
      <c r="M9" s="39" t="n">
        <v>0</v>
      </c>
      <c r="N9" s="40" t="n">
        <v>14173750</v>
      </c>
      <c r="O9" s="35" t="n">
        <f aca="false">11000*O3</f>
        <v>11000000</v>
      </c>
      <c r="P9" s="41"/>
      <c r="Q9" s="42" t="n">
        <v>4</v>
      </c>
      <c r="R9" s="43" t="n">
        <f aca="false">J9-J8-H9+I9</f>
        <v>-1.35017028631278E-012</v>
      </c>
      <c r="S9" s="43" t="n">
        <f aca="false">D$31*J9+D$30*K9-N9</f>
        <v>0</v>
      </c>
      <c r="T9" s="43" t="n">
        <f aca="false">L8+N9-O9-M8-L9+M9</f>
        <v>0</v>
      </c>
      <c r="U9" s="44" t="n">
        <f aca="false">10*J9-K9</f>
        <v>0</v>
      </c>
    </row>
    <row r="10" customFormat="false" ht="13.2" hidden="false" customHeight="false" outlineLevel="0" collapsed="false">
      <c r="B10" s="7"/>
      <c r="C10" s="34" t="s">
        <v>31</v>
      </c>
      <c r="D10" s="35" t="n">
        <f aca="false">11000*O3</f>
        <v>11000000</v>
      </c>
      <c r="E10" s="36"/>
      <c r="G10" s="37" t="n">
        <v>5</v>
      </c>
      <c r="H10" s="38" t="n">
        <v>1.35017028631278E-012</v>
      </c>
      <c r="I10" s="39" t="n">
        <v>0</v>
      </c>
      <c r="J10" s="39" t="n">
        <v>6670</v>
      </c>
      <c r="K10" s="39" t="n">
        <v>66700</v>
      </c>
      <c r="L10" s="39" t="n">
        <v>10783750</v>
      </c>
      <c r="M10" s="39" t="n">
        <v>0</v>
      </c>
      <c r="N10" s="40" t="n">
        <v>14173750</v>
      </c>
      <c r="O10" s="35" t="n">
        <f aca="false">11000*O3</f>
        <v>11000000</v>
      </c>
      <c r="P10" s="41"/>
      <c r="Q10" s="42" t="n">
        <v>5</v>
      </c>
      <c r="R10" s="43" t="n">
        <f aca="false">J10-J9-H10+I10</f>
        <v>-1.35017028631278E-012</v>
      </c>
      <c r="S10" s="43" t="n">
        <f aca="false">D$31*J10+D$30*K10-N10</f>
        <v>0</v>
      </c>
      <c r="T10" s="43" t="n">
        <f aca="false">L9+N10-O10-M9-L10+M10</f>
        <v>0</v>
      </c>
      <c r="U10" s="44" t="n">
        <f aca="false">10*J10-K10</f>
        <v>0</v>
      </c>
    </row>
    <row r="11" customFormat="false" ht="13.2" hidden="false" customHeight="false" outlineLevel="0" collapsed="false">
      <c r="B11" s="7"/>
      <c r="C11" s="34" t="s">
        <v>32</v>
      </c>
      <c r="D11" s="35" t="n">
        <f aca="false">12000*O3</f>
        <v>12000000</v>
      </c>
      <c r="E11" s="36"/>
      <c r="G11" s="37" t="n">
        <v>6</v>
      </c>
      <c r="H11" s="38" t="n">
        <v>0</v>
      </c>
      <c r="I11" s="39" t="n">
        <v>-1.35017028631278E-012</v>
      </c>
      <c r="J11" s="39" t="n">
        <v>6670</v>
      </c>
      <c r="K11" s="39" t="n">
        <v>66699.9999999999</v>
      </c>
      <c r="L11" s="39" t="n">
        <v>12957500</v>
      </c>
      <c r="M11" s="39" t="n">
        <v>0</v>
      </c>
      <c r="N11" s="40" t="n">
        <v>14173750</v>
      </c>
      <c r="O11" s="35" t="n">
        <f aca="false">12000*O3</f>
        <v>12000000</v>
      </c>
      <c r="P11" s="41"/>
      <c r="Q11" s="42" t="n">
        <v>6</v>
      </c>
      <c r="R11" s="43" t="n">
        <f aca="false">J11-J10-H11+I11</f>
        <v>-1.35017028631278E-012</v>
      </c>
      <c r="S11" s="43" t="n">
        <f aca="false">D$31*J11+D$30*K11-N11</f>
        <v>0</v>
      </c>
      <c r="T11" s="43" t="n">
        <f aca="false">L10+N11-O11-M10-L11+M11</f>
        <v>0</v>
      </c>
      <c r="U11" s="44" t="n">
        <f aca="false">10*J11-K11</f>
        <v>0</v>
      </c>
    </row>
    <row r="12" customFormat="false" ht="13.2" hidden="false" customHeight="false" outlineLevel="0" collapsed="false">
      <c r="B12" s="7"/>
      <c r="C12" s="34" t="s">
        <v>33</v>
      </c>
      <c r="D12" s="35" t="n">
        <f aca="false">13000*O3</f>
        <v>13000000</v>
      </c>
      <c r="E12" s="45"/>
      <c r="G12" s="37" t="n">
        <v>7</v>
      </c>
      <c r="H12" s="38" t="n">
        <v>1.35017028631278E-012</v>
      </c>
      <c r="I12" s="39" t="n">
        <v>0</v>
      </c>
      <c r="J12" s="39" t="n">
        <v>6670</v>
      </c>
      <c r="K12" s="39" t="n">
        <v>66700</v>
      </c>
      <c r="L12" s="39" t="n">
        <v>14131250</v>
      </c>
      <c r="M12" s="39" t="n">
        <v>0</v>
      </c>
      <c r="N12" s="40" t="n">
        <v>14173750</v>
      </c>
      <c r="O12" s="35" t="n">
        <f aca="false">13000*O3</f>
        <v>13000000</v>
      </c>
      <c r="P12" s="14"/>
      <c r="Q12" s="42" t="n">
        <v>7</v>
      </c>
      <c r="R12" s="43" t="n">
        <f aca="false">J12-J11-H12+I12</f>
        <v>-1.35017028631278E-012</v>
      </c>
      <c r="S12" s="43" t="n">
        <f aca="false">D$31*J12+D$30*K12-N12</f>
        <v>0</v>
      </c>
      <c r="T12" s="43" t="n">
        <f aca="false">L11+N12-O12-M11-L12+M12</f>
        <v>0</v>
      </c>
      <c r="U12" s="44" t="n">
        <f aca="false">10*J12-K12</f>
        <v>0</v>
      </c>
    </row>
    <row r="13" customFormat="false" ht="13.2" hidden="false" customHeight="false" outlineLevel="0" collapsed="false">
      <c r="B13" s="7"/>
      <c r="C13" s="34" t="s">
        <v>34</v>
      </c>
      <c r="D13" s="35" t="n">
        <f aca="false">14000*O3</f>
        <v>14000000</v>
      </c>
      <c r="E13" s="45"/>
      <c r="G13" s="37" t="n">
        <v>8</v>
      </c>
      <c r="H13" s="38" t="n">
        <v>0</v>
      </c>
      <c r="I13" s="39" t="n">
        <v>-1.35017028631278E-012</v>
      </c>
      <c r="J13" s="39" t="n">
        <v>6670</v>
      </c>
      <c r="K13" s="39" t="n">
        <v>66699.9999999998</v>
      </c>
      <c r="L13" s="39" t="n">
        <v>14305000</v>
      </c>
      <c r="M13" s="39" t="n">
        <v>0</v>
      </c>
      <c r="N13" s="40" t="n">
        <v>14173750</v>
      </c>
      <c r="O13" s="35" t="n">
        <f aca="false">14000*O3</f>
        <v>14000000</v>
      </c>
      <c r="P13" s="5"/>
      <c r="Q13" s="42" t="n">
        <v>8</v>
      </c>
      <c r="R13" s="43" t="n">
        <f aca="false">J13-J12-H13+I13</f>
        <v>-1.35017028631278E-012</v>
      </c>
      <c r="S13" s="43" t="n">
        <f aca="false">D$31*J13+D$30*K13-N13</f>
        <v>0</v>
      </c>
      <c r="T13" s="43" t="n">
        <f aca="false">L12+N13-O13-M12-L13+M13</f>
        <v>0</v>
      </c>
      <c r="U13" s="44" t="n">
        <f aca="false">10*J13-K13</f>
        <v>0</v>
      </c>
    </row>
    <row r="14" customFormat="false" ht="21.75" hidden="false" customHeight="true" outlineLevel="0" collapsed="false">
      <c r="B14" s="7"/>
      <c r="C14" s="34" t="s">
        <v>35</v>
      </c>
      <c r="D14" s="35" t="n">
        <f aca="false">15000*O3</f>
        <v>15000000</v>
      </c>
      <c r="E14" s="45"/>
      <c r="G14" s="37" t="n">
        <v>9</v>
      </c>
      <c r="H14" s="38" t="n">
        <v>1.35017028631278E-012</v>
      </c>
      <c r="I14" s="39" t="n">
        <v>0</v>
      </c>
      <c r="J14" s="39" t="n">
        <v>6670</v>
      </c>
      <c r="K14" s="39" t="n">
        <v>66700.0000000002</v>
      </c>
      <c r="L14" s="39" t="n">
        <v>13478750</v>
      </c>
      <c r="M14" s="39" t="n">
        <v>0</v>
      </c>
      <c r="N14" s="40" t="n">
        <v>14173750</v>
      </c>
      <c r="O14" s="35" t="n">
        <f aca="false">15000*O3</f>
        <v>15000000</v>
      </c>
      <c r="P14" s="5"/>
      <c r="Q14" s="42" t="n">
        <v>9</v>
      </c>
      <c r="R14" s="43" t="n">
        <f aca="false">J14-J13-H14+I14</f>
        <v>-1.35017028631278E-012</v>
      </c>
      <c r="S14" s="43" t="n">
        <f aca="false">D$31*J14+D$30*K14-N14</f>
        <v>0</v>
      </c>
      <c r="T14" s="43" t="n">
        <f aca="false">L13+N14-O14-M13-L14+M14</f>
        <v>0</v>
      </c>
      <c r="U14" s="44" t="n">
        <f aca="false">10*J14-K14</f>
        <v>0</v>
      </c>
    </row>
    <row r="15" customFormat="false" ht="16.5" hidden="false" customHeight="true" outlineLevel="0" collapsed="false">
      <c r="B15" s="7"/>
      <c r="C15" s="34" t="s">
        <v>36</v>
      </c>
      <c r="D15" s="35" t="n">
        <f aca="false">17000*O3</f>
        <v>17000000</v>
      </c>
      <c r="E15" s="46"/>
      <c r="G15" s="37" t="n">
        <v>10</v>
      </c>
      <c r="H15" s="38" t="n">
        <v>0</v>
      </c>
      <c r="I15" s="39" t="n">
        <v>-1.35017028631278E-012</v>
      </c>
      <c r="J15" s="39" t="n">
        <v>6670</v>
      </c>
      <c r="K15" s="39" t="n">
        <v>66700.0000000001</v>
      </c>
      <c r="L15" s="39" t="n">
        <v>10652500</v>
      </c>
      <c r="M15" s="39" t="n">
        <v>0</v>
      </c>
      <c r="N15" s="40" t="n">
        <v>14173750</v>
      </c>
      <c r="O15" s="35" t="n">
        <f aca="false">17000*O3</f>
        <v>17000000</v>
      </c>
      <c r="P15" s="5"/>
      <c r="Q15" s="42" t="n">
        <v>10</v>
      </c>
      <c r="R15" s="43" t="n">
        <f aca="false">J15-J14-H15+I15</f>
        <v>-1.35017028631278E-012</v>
      </c>
      <c r="S15" s="43" t="n">
        <f aca="false">D$31*J15+D$30*K15-N15</f>
        <v>0</v>
      </c>
      <c r="T15" s="43" t="n">
        <f aca="false">L14+N15-O15-M14-L15+M15</f>
        <v>0</v>
      </c>
      <c r="U15" s="44" t="n">
        <f aca="false">10*J15-K15</f>
        <v>0</v>
      </c>
    </row>
    <row r="16" customFormat="false" ht="16.5" hidden="false" customHeight="true" outlineLevel="0" collapsed="false">
      <c r="B16" s="7"/>
      <c r="C16" s="34" t="s">
        <v>37</v>
      </c>
      <c r="D16" s="35" t="n">
        <f aca="false">19000*O3</f>
        <v>19000000</v>
      </c>
      <c r="E16" s="45"/>
      <c r="G16" s="37" t="n">
        <v>11</v>
      </c>
      <c r="H16" s="38" t="n">
        <v>1.35017028631278E-012</v>
      </c>
      <c r="I16" s="39" t="n">
        <v>0</v>
      </c>
      <c r="J16" s="39" t="n">
        <v>6670</v>
      </c>
      <c r="K16" s="39" t="n">
        <v>66700.0000000002</v>
      </c>
      <c r="L16" s="39" t="n">
        <v>5826250</v>
      </c>
      <c r="M16" s="39" t="n">
        <v>0</v>
      </c>
      <c r="N16" s="40" t="n">
        <v>14173750</v>
      </c>
      <c r="O16" s="35" t="n">
        <f aca="false">19000*O3</f>
        <v>19000000</v>
      </c>
      <c r="P16" s="5"/>
      <c r="Q16" s="42" t="n">
        <v>11</v>
      </c>
      <c r="R16" s="43" t="n">
        <f aca="false">J16-J15-H16+I16</f>
        <v>-1.35017028631278E-012</v>
      </c>
      <c r="S16" s="43" t="n">
        <f aca="false">D$31*J16+D$30*K16-N16</f>
        <v>0</v>
      </c>
      <c r="T16" s="43" t="n">
        <f aca="false">L15+N16-O16-M15-L16+M16</f>
        <v>0</v>
      </c>
      <c r="U16" s="44" t="n">
        <f aca="false">10*J16-K16</f>
        <v>0</v>
      </c>
    </row>
    <row r="17" customFormat="false" ht="15.75" hidden="false" customHeight="true" outlineLevel="0" collapsed="false">
      <c r="B17" s="7"/>
      <c r="C17" s="47" t="s">
        <v>38</v>
      </c>
      <c r="D17" s="48" t="n">
        <f aca="false">19000*O3</f>
        <v>19000000</v>
      </c>
      <c r="E17" s="45"/>
      <c r="G17" s="49" t="n">
        <v>12</v>
      </c>
      <c r="H17" s="50" t="n">
        <v>0</v>
      </c>
      <c r="I17" s="51" t="n">
        <v>-1.43844700128444E-012</v>
      </c>
      <c r="J17" s="51" t="n">
        <v>6670</v>
      </c>
      <c r="K17" s="51" t="n">
        <v>66700.0000000001</v>
      </c>
      <c r="L17" s="51" t="n">
        <v>1000000</v>
      </c>
      <c r="M17" s="51" t="n">
        <v>0</v>
      </c>
      <c r="N17" s="52" t="n">
        <v>14173750</v>
      </c>
      <c r="O17" s="48" t="n">
        <f aca="false">19000*O3</f>
        <v>19000000</v>
      </c>
      <c r="P17" s="5"/>
      <c r="Q17" s="42" t="n">
        <v>12</v>
      </c>
      <c r="R17" s="43" t="n">
        <f aca="false">J17-J16-H17+I17</f>
        <v>-1.43844700128444E-012</v>
      </c>
      <c r="S17" s="43" t="n">
        <f aca="false">D$31*J17+D$30*K17-N17</f>
        <v>0</v>
      </c>
      <c r="T17" s="43" t="n">
        <f aca="false">L16+N17-O17-M16-L17+M17</f>
        <v>0</v>
      </c>
      <c r="U17" s="44" t="n">
        <f aca="false">10*J17-K17</f>
        <v>0</v>
      </c>
    </row>
    <row r="18" customFormat="false" ht="17.25" hidden="false" customHeight="true" outlineLevel="0" collapsed="false">
      <c r="B18" s="7"/>
      <c r="C18" s="53"/>
      <c r="D18" s="53"/>
      <c r="E18" s="45"/>
      <c r="I18" s="54" t="s">
        <v>39</v>
      </c>
      <c r="J18" s="0" t="n">
        <f aca="false">SUM(J6:J17)</f>
        <v>80040</v>
      </c>
      <c r="K18" s="55"/>
      <c r="L18" s="56" t="n">
        <f aca="false">SUM(L6:L17)</f>
        <v>96443750</v>
      </c>
      <c r="M18" s="56" t="n">
        <f aca="false">SUM(M6:M17)</f>
        <v>0</v>
      </c>
      <c r="P18" s="5"/>
      <c r="Q18" s="5"/>
      <c r="R18" s="5"/>
      <c r="S18" s="5"/>
      <c r="T18" s="5"/>
      <c r="U18" s="5"/>
    </row>
    <row r="19" customFormat="false" ht="17.25" hidden="false" customHeight="true" outlineLevel="0" collapsed="false">
      <c r="B19" s="7"/>
      <c r="C19" s="8" t="s">
        <v>40</v>
      </c>
      <c r="D19" s="53"/>
      <c r="E19" s="45"/>
      <c r="P19" s="5"/>
      <c r="Q19" s="5"/>
      <c r="R19" s="5"/>
      <c r="S19" s="5"/>
      <c r="T19" s="5"/>
      <c r="U19" s="5"/>
    </row>
    <row r="20" customFormat="false" ht="16.5" hidden="false" customHeight="true" outlineLevel="0" collapsed="false">
      <c r="B20" s="7"/>
      <c r="C20" s="53"/>
      <c r="D20" s="53"/>
      <c r="E20" s="45"/>
      <c r="G20" s="4" t="s">
        <v>41</v>
      </c>
      <c r="H20" s="5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customFormat="false" ht="17.25" hidden="false" customHeight="true" outlineLevel="0" collapsed="false">
      <c r="B21" s="7"/>
      <c r="C21" s="23" t="s">
        <v>42</v>
      </c>
      <c r="D21" s="58" t="s">
        <v>43</v>
      </c>
      <c r="E21" s="45"/>
      <c r="G21" s="20" t="s">
        <v>11</v>
      </c>
      <c r="H21" s="21" t="s">
        <v>44</v>
      </c>
      <c r="I21" s="21" t="s">
        <v>45</v>
      </c>
      <c r="J21" s="21" t="s">
        <v>46</v>
      </c>
      <c r="K21" s="21" t="s">
        <v>15</v>
      </c>
      <c r="L21" s="21" t="s">
        <v>16</v>
      </c>
      <c r="M21" s="21" t="s">
        <v>17</v>
      </c>
      <c r="N21" s="22" t="s">
        <v>47</v>
      </c>
      <c r="O21" s="5"/>
      <c r="P21" s="5"/>
      <c r="Q21" s="5"/>
      <c r="R21" s="5"/>
      <c r="S21" s="5"/>
      <c r="T21" s="5"/>
      <c r="U21" s="5"/>
    </row>
    <row r="22" customFormat="false" ht="15" hidden="false" customHeight="true" outlineLevel="0" collapsed="false">
      <c r="B22" s="7"/>
      <c r="C22" s="59" t="s">
        <v>48</v>
      </c>
      <c r="D22" s="60" t="n">
        <v>500000</v>
      </c>
      <c r="E22" s="45"/>
      <c r="G22" s="31" t="n">
        <v>1</v>
      </c>
      <c r="H22" s="61" t="n">
        <f aca="false">$D$25*H6</f>
        <v>0</v>
      </c>
      <c r="I22" s="61" t="n">
        <f aca="false">$D$26*I6</f>
        <v>0</v>
      </c>
      <c r="J22" s="61" t="n">
        <f aca="false">D$34*J6</f>
        <v>4268800000</v>
      </c>
      <c r="K22" s="61" t="n">
        <f aca="false">D$29*K6</f>
        <v>0</v>
      </c>
      <c r="L22" s="61" t="n">
        <f aca="false">D$23*L6</f>
        <v>0</v>
      </c>
      <c r="M22" s="61" t="n">
        <f aca="false">D$24*M6</f>
        <v>0</v>
      </c>
      <c r="N22" s="62" t="n">
        <f aca="false">D$22*N6</f>
        <v>3500000000000</v>
      </c>
      <c r="O22" s="5"/>
      <c r="P22" s="5"/>
      <c r="Q22" s="5"/>
      <c r="R22" s="5"/>
      <c r="S22" s="5"/>
      <c r="T22" s="5"/>
      <c r="U22" s="5"/>
    </row>
    <row r="23" customFormat="false" ht="15" hidden="false" customHeight="true" outlineLevel="0" collapsed="false">
      <c r="B23" s="7"/>
      <c r="C23" s="34" t="s">
        <v>49</v>
      </c>
      <c r="D23" s="60" t="n">
        <v>50000</v>
      </c>
      <c r="E23" s="45"/>
      <c r="G23" s="42" t="n">
        <v>2</v>
      </c>
      <c r="H23" s="61" t="n">
        <f aca="false">$D$25*H7</f>
        <v>0</v>
      </c>
      <c r="I23" s="61" t="n">
        <f aca="false">$D$26*I7</f>
        <v>0</v>
      </c>
      <c r="J23" s="61" t="n">
        <f aca="false">D$34*J7</f>
        <v>4268800000</v>
      </c>
      <c r="K23" s="61" t="n">
        <f aca="false">D$29*K7</f>
        <v>0</v>
      </c>
      <c r="L23" s="61" t="n">
        <f aca="false">D$23*L7</f>
        <v>63125000000.0005</v>
      </c>
      <c r="M23" s="61" t="n">
        <f aca="false">D$24*M7</f>
        <v>0</v>
      </c>
      <c r="N23" s="62" t="n">
        <f aca="false">D$22*N7</f>
        <v>5631250000000</v>
      </c>
      <c r="O23" s="5"/>
      <c r="P23" s="5"/>
      <c r="Q23" s="5"/>
      <c r="R23" s="5"/>
      <c r="S23" s="5"/>
      <c r="T23" s="5"/>
      <c r="U23" s="5"/>
    </row>
    <row r="24" customFormat="false" ht="15" hidden="false" customHeight="true" outlineLevel="0" collapsed="false">
      <c r="B24" s="7"/>
      <c r="C24" s="34" t="s">
        <v>50</v>
      </c>
      <c r="D24" s="60" t="n">
        <v>100000</v>
      </c>
      <c r="E24" s="45"/>
      <c r="G24" s="42" t="n">
        <v>3</v>
      </c>
      <c r="H24" s="61" t="n">
        <f aca="false">$D$25*H8</f>
        <v>5.64970975818596E-007</v>
      </c>
      <c r="I24" s="61" t="n">
        <f aca="false">$D$26*I8</f>
        <v>0</v>
      </c>
      <c r="J24" s="61" t="n">
        <f aca="false">D$34*J8</f>
        <v>4268800000</v>
      </c>
      <c r="K24" s="61" t="n">
        <f aca="false">D$29*K8</f>
        <v>400200000.000027</v>
      </c>
      <c r="L24" s="61" t="n">
        <f aca="false">D$23*L8</f>
        <v>221812499999.999</v>
      </c>
      <c r="M24" s="61" t="n">
        <f aca="false">D$24*M8</f>
        <v>0</v>
      </c>
      <c r="N24" s="62" t="n">
        <f aca="false">D$22*N8</f>
        <v>7086875000000.05</v>
      </c>
      <c r="O24" s="5"/>
      <c r="P24" s="5"/>
      <c r="Q24" s="5"/>
      <c r="R24" s="5"/>
      <c r="S24" s="5"/>
      <c r="T24" s="5"/>
      <c r="U24" s="5"/>
    </row>
    <row r="25" customFormat="false" ht="18" hidden="false" customHeight="true" outlineLevel="0" collapsed="false">
      <c r="B25" s="7"/>
      <c r="C25" s="34" t="s">
        <v>51</v>
      </c>
      <c r="D25" s="60" t="n">
        <v>400000</v>
      </c>
      <c r="E25" s="45"/>
      <c r="G25" s="42" t="n">
        <v>4</v>
      </c>
      <c r="H25" s="61" t="n">
        <f aca="false">$D$25*H9</f>
        <v>5.40068114525112E-007</v>
      </c>
      <c r="I25" s="61" t="n">
        <f aca="false">$D$26*I9</f>
        <v>0</v>
      </c>
      <c r="J25" s="61" t="n">
        <f aca="false">D$34*J9</f>
        <v>4268800000</v>
      </c>
      <c r="K25" s="61" t="n">
        <f aca="false">D$29*K9</f>
        <v>400200000</v>
      </c>
      <c r="L25" s="61" t="n">
        <f aca="false">D$23*L9</f>
        <v>380499999999.999</v>
      </c>
      <c r="M25" s="61" t="n">
        <f aca="false">D$24*M9</f>
        <v>0</v>
      </c>
      <c r="N25" s="62" t="n">
        <f aca="false">D$22*N9</f>
        <v>7086875000000</v>
      </c>
      <c r="O25" s="5"/>
      <c r="P25" s="5"/>
      <c r="Q25" s="5"/>
      <c r="R25" s="5"/>
      <c r="S25" s="5"/>
      <c r="T25" s="5"/>
      <c r="U25" s="5"/>
    </row>
    <row r="26" customFormat="false" ht="18" hidden="false" customHeight="true" outlineLevel="0" collapsed="false">
      <c r="B26" s="7"/>
      <c r="C26" s="34" t="s">
        <v>52</v>
      </c>
      <c r="D26" s="60" t="n">
        <v>800000</v>
      </c>
      <c r="E26" s="45"/>
      <c r="G26" s="42" t="n">
        <v>5</v>
      </c>
      <c r="H26" s="61" t="n">
        <f aca="false">$D$25*H10</f>
        <v>5.40068114525112E-007</v>
      </c>
      <c r="I26" s="61" t="n">
        <f aca="false">$D$26*I10</f>
        <v>0</v>
      </c>
      <c r="J26" s="61" t="n">
        <f aca="false">D$34*J10</f>
        <v>4268800000</v>
      </c>
      <c r="K26" s="61" t="n">
        <f aca="false">D$29*K10</f>
        <v>400200000</v>
      </c>
      <c r="L26" s="61" t="n">
        <f aca="false">D$23*L10</f>
        <v>539187500000</v>
      </c>
      <c r="M26" s="61" t="n">
        <f aca="false">D$24*M10</f>
        <v>0</v>
      </c>
      <c r="N26" s="62" t="n">
        <f aca="false">D$22*N10</f>
        <v>7086875000000</v>
      </c>
      <c r="O26" s="5"/>
      <c r="P26" s="5"/>
      <c r="Q26" s="5"/>
      <c r="R26" s="5"/>
      <c r="S26" s="5"/>
      <c r="T26" s="5"/>
      <c r="U26" s="5"/>
    </row>
    <row r="27" customFormat="false" ht="18" hidden="false" customHeight="true" outlineLevel="0" collapsed="false">
      <c r="B27" s="7"/>
      <c r="C27" s="34" t="s">
        <v>53</v>
      </c>
      <c r="D27" s="60" t="n">
        <v>10</v>
      </c>
      <c r="E27" s="45"/>
      <c r="G27" s="42" t="n">
        <v>6</v>
      </c>
      <c r="H27" s="61" t="n">
        <f aca="false">$D$25*H11</f>
        <v>0</v>
      </c>
      <c r="I27" s="61" t="n">
        <f aca="false">$D$26*I11</f>
        <v>-1.08013622905022E-006</v>
      </c>
      <c r="J27" s="61" t="n">
        <f aca="false">D$34*J11</f>
        <v>4268800000</v>
      </c>
      <c r="K27" s="61" t="n">
        <f aca="false">D$29*K11</f>
        <v>400199999.999999</v>
      </c>
      <c r="L27" s="61" t="n">
        <f aca="false">D$23*L11</f>
        <v>647875000000</v>
      </c>
      <c r="M27" s="61" t="n">
        <f aca="false">D$24*M11</f>
        <v>0</v>
      </c>
      <c r="N27" s="62" t="n">
        <f aca="false">D$22*N11</f>
        <v>7086875000000</v>
      </c>
      <c r="O27" s="5"/>
      <c r="P27" s="5"/>
      <c r="Q27" s="5"/>
      <c r="R27" s="5"/>
      <c r="S27" s="5"/>
      <c r="T27" s="5"/>
      <c r="U27" s="5"/>
    </row>
    <row r="28" customFormat="false" ht="15" hidden="false" customHeight="true" outlineLevel="0" collapsed="false">
      <c r="B28" s="7"/>
      <c r="C28" s="34" t="s">
        <v>54</v>
      </c>
      <c r="D28" s="60" t="n">
        <v>4000</v>
      </c>
      <c r="E28" s="45"/>
      <c r="G28" s="42" t="n">
        <v>7</v>
      </c>
      <c r="H28" s="61" t="n">
        <f aca="false">$D$25*H12</f>
        <v>5.40068114525112E-007</v>
      </c>
      <c r="I28" s="61" t="n">
        <f aca="false">$D$26*I12</f>
        <v>0</v>
      </c>
      <c r="J28" s="61" t="n">
        <f aca="false">D$34*J12</f>
        <v>4268800000</v>
      </c>
      <c r="K28" s="61" t="n">
        <f aca="false">D$29*K12</f>
        <v>400200000</v>
      </c>
      <c r="L28" s="61" t="n">
        <f aca="false">D$23*L12</f>
        <v>706562500000</v>
      </c>
      <c r="M28" s="61" t="n">
        <f aca="false">D$24*M12</f>
        <v>0</v>
      </c>
      <c r="N28" s="62" t="n">
        <f aca="false">D$22*N12</f>
        <v>7086875000000</v>
      </c>
      <c r="O28" s="5"/>
      <c r="P28" s="5"/>
      <c r="Q28" s="5"/>
      <c r="R28" s="5"/>
      <c r="S28" s="5"/>
      <c r="T28" s="5"/>
      <c r="U28" s="5"/>
    </row>
    <row r="29" customFormat="false" ht="15" hidden="false" customHeight="true" outlineLevel="0" collapsed="false">
      <c r="B29" s="7"/>
      <c r="C29" s="34" t="s">
        <v>55</v>
      </c>
      <c r="D29" s="60" t="n">
        <v>6000</v>
      </c>
      <c r="E29" s="45"/>
      <c r="G29" s="42" t="n">
        <v>8</v>
      </c>
      <c r="H29" s="61" t="n">
        <f aca="false">$D$25*H13</f>
        <v>0</v>
      </c>
      <c r="I29" s="61" t="n">
        <f aca="false">$D$26*I13</f>
        <v>-1.08013622905022E-006</v>
      </c>
      <c r="J29" s="61" t="n">
        <f aca="false">D$34*J13</f>
        <v>4268800000</v>
      </c>
      <c r="K29" s="61" t="n">
        <f aca="false">D$29*K13</f>
        <v>400199999.999999</v>
      </c>
      <c r="L29" s="61" t="n">
        <f aca="false">D$23*L13</f>
        <v>715250000000</v>
      </c>
      <c r="M29" s="61" t="n">
        <f aca="false">D$24*M13</f>
        <v>0</v>
      </c>
      <c r="N29" s="62" t="n">
        <f aca="false">D$22*N13</f>
        <v>7086875000000</v>
      </c>
      <c r="O29" s="5"/>
    </row>
    <row r="30" customFormat="false" ht="14.25" hidden="false" customHeight="true" outlineLevel="0" collapsed="false">
      <c r="B30" s="7"/>
      <c r="C30" s="63" t="s">
        <v>56</v>
      </c>
      <c r="D30" s="64" t="n">
        <f aca="false">D32/D27</f>
        <v>12.5</v>
      </c>
      <c r="E30" s="45"/>
      <c r="G30" s="42" t="n">
        <v>9</v>
      </c>
      <c r="H30" s="61" t="n">
        <f aca="false">$D$25*H14</f>
        <v>5.40068114525112E-007</v>
      </c>
      <c r="I30" s="61" t="n">
        <f aca="false">$D$26*I14</f>
        <v>0</v>
      </c>
      <c r="J30" s="61" t="n">
        <f aca="false">D$34*J14</f>
        <v>4268800000</v>
      </c>
      <c r="K30" s="61" t="n">
        <f aca="false">D$29*K14</f>
        <v>400200000.000001</v>
      </c>
      <c r="L30" s="61" t="n">
        <f aca="false">D$23*L14</f>
        <v>673937500000</v>
      </c>
      <c r="M30" s="61" t="n">
        <f aca="false">D$24*M14</f>
        <v>0</v>
      </c>
      <c r="N30" s="62" t="n">
        <f aca="false">D$22*N14</f>
        <v>7086875000000</v>
      </c>
      <c r="O30" s="5"/>
    </row>
    <row r="31" customFormat="false" ht="14.25" hidden="false" customHeight="true" outlineLevel="0" collapsed="false">
      <c r="B31" s="7"/>
      <c r="C31" s="65" t="s">
        <v>57</v>
      </c>
      <c r="D31" s="66" t="n">
        <f aca="false">D30*8*20</f>
        <v>2000</v>
      </c>
      <c r="E31" s="45"/>
      <c r="G31" s="42" t="n">
        <v>10</v>
      </c>
      <c r="H31" s="61" t="n">
        <f aca="false">$D$25*H15</f>
        <v>0</v>
      </c>
      <c r="I31" s="61" t="n">
        <f aca="false">$D$26*I15</f>
        <v>-1.08013622905022E-006</v>
      </c>
      <c r="J31" s="61" t="n">
        <f aca="false">D$34*J15</f>
        <v>4268800000</v>
      </c>
      <c r="K31" s="61" t="n">
        <f aca="false">D$29*K15</f>
        <v>400200000.000001</v>
      </c>
      <c r="L31" s="61" t="n">
        <f aca="false">D$23*L15</f>
        <v>532625000000</v>
      </c>
      <c r="M31" s="61" t="n">
        <f aca="false">D$24*M15</f>
        <v>0</v>
      </c>
      <c r="N31" s="62" t="n">
        <f aca="false">D$22*N15</f>
        <v>7086875000000</v>
      </c>
      <c r="O31" s="5"/>
    </row>
    <row r="32" customFormat="false" ht="13.2" hidden="false" customHeight="false" outlineLevel="0" collapsed="false">
      <c r="B32" s="7"/>
      <c r="C32" s="65" t="s">
        <v>58</v>
      </c>
      <c r="D32" s="66" t="n">
        <v>125</v>
      </c>
      <c r="E32" s="45"/>
      <c r="G32" s="42" t="n">
        <v>11</v>
      </c>
      <c r="H32" s="61" t="n">
        <f aca="false">$D$25*H16</f>
        <v>5.40068114525112E-007</v>
      </c>
      <c r="I32" s="61" t="n">
        <f aca="false">$D$26*I16</f>
        <v>0</v>
      </c>
      <c r="J32" s="61" t="n">
        <f aca="false">D$34*J16</f>
        <v>4268800000</v>
      </c>
      <c r="K32" s="61" t="n">
        <f aca="false">D$29*K16</f>
        <v>400200000.000001</v>
      </c>
      <c r="L32" s="61" t="n">
        <f aca="false">D$23*L16</f>
        <v>291312500000</v>
      </c>
      <c r="M32" s="61" t="n">
        <f aca="false">D$24*M16</f>
        <v>0</v>
      </c>
      <c r="N32" s="62" t="n">
        <f aca="false">D$22*N16</f>
        <v>7086875000000</v>
      </c>
    </row>
    <row r="33" customFormat="false" ht="13.2" hidden="false" customHeight="false" outlineLevel="0" collapsed="false">
      <c r="B33" s="7"/>
      <c r="C33" s="65" t="s">
        <v>59</v>
      </c>
      <c r="D33" s="66" t="n">
        <v>667</v>
      </c>
      <c r="E33" s="45"/>
      <c r="G33" s="42" t="n">
        <v>12</v>
      </c>
      <c r="H33" s="61" t="n">
        <f aca="false">$D$25*H17</f>
        <v>0</v>
      </c>
      <c r="I33" s="61" t="n">
        <f aca="false">$D$26*I17</f>
        <v>-1.15075760102755E-006</v>
      </c>
      <c r="J33" s="61" t="n">
        <f aca="false">D$34*J17</f>
        <v>4268800000</v>
      </c>
      <c r="K33" s="61" t="n">
        <f aca="false">D$29*K17</f>
        <v>400200000.000001</v>
      </c>
      <c r="L33" s="61" t="n">
        <f aca="false">D$23*L17</f>
        <v>50000000000</v>
      </c>
      <c r="M33" s="61" t="n">
        <f aca="false">D$24*M17</f>
        <v>0</v>
      </c>
      <c r="N33" s="62" t="n">
        <f aca="false">D$22*N17</f>
        <v>7086875000000</v>
      </c>
    </row>
    <row r="34" customFormat="false" ht="13.95" hidden="false" customHeight="false" outlineLevel="0" collapsed="false">
      <c r="B34" s="7"/>
      <c r="C34" s="67" t="s">
        <v>60</v>
      </c>
      <c r="D34" s="68" t="n">
        <f aca="false">D28*8*20</f>
        <v>640000</v>
      </c>
      <c r="E34" s="45"/>
      <c r="G34" s="69"/>
      <c r="H34" s="70" t="n">
        <f aca="false">SUM(H22:H33)</f>
        <v>3.26531154844416E-006</v>
      </c>
      <c r="I34" s="70" t="n">
        <f aca="false">SUM(I22:I33)</f>
        <v>-4.39116628817822E-006</v>
      </c>
      <c r="J34" s="70" t="n">
        <f aca="false">SUM(J22:J33)</f>
        <v>51225600000</v>
      </c>
      <c r="K34" s="70" t="n">
        <f aca="false">SUM(K22:K33)</f>
        <v>4002000000.00003</v>
      </c>
      <c r="L34" s="70" t="n">
        <f aca="false">SUM(L22:L33)</f>
        <v>4822187500000</v>
      </c>
      <c r="M34" s="70" t="n">
        <f aca="false">SUM(M22:M33)</f>
        <v>0</v>
      </c>
      <c r="N34" s="70" t="n">
        <f aca="false">SUM(N22:N33)</f>
        <v>80000000000000.1</v>
      </c>
    </row>
    <row r="35" customFormat="false" ht="13.95" hidden="false" customHeight="false" outlineLevel="0" collapsed="false">
      <c r="B35" s="71"/>
      <c r="C35" s="72"/>
      <c r="D35" s="72"/>
      <c r="E35" s="73"/>
      <c r="G35" s="74"/>
      <c r="H35" s="75"/>
      <c r="I35" s="76"/>
      <c r="J35" s="77"/>
      <c r="K35" s="76"/>
      <c r="L35" s="76"/>
      <c r="M35" s="76"/>
      <c r="N35" s="76"/>
    </row>
    <row r="36" customFormat="false" ht="13.2" hidden="false" customHeight="false" outlineLevel="0" collapsed="false">
      <c r="G36" s="4" t="s">
        <v>61</v>
      </c>
      <c r="H36" s="78"/>
      <c r="I36" s="79" t="n">
        <f aca="false">SUMPRODUCT(H22:H33+I22:I33+J22:J33+K22:K33+L22:L33+M22:M33+N22:N33)</f>
        <v>84877415100000</v>
      </c>
      <c r="J36" s="80"/>
      <c r="K36" s="78"/>
      <c r="L36" s="78"/>
      <c r="M36" s="78"/>
      <c r="N36" s="76"/>
    </row>
    <row r="37" customFormat="false" ht="13.2" hidden="false" customHeight="false" outlineLevel="0" collapsed="false">
      <c r="C37" s="81"/>
      <c r="D37" s="81"/>
      <c r="G37" s="4"/>
      <c r="H37" s="78"/>
      <c r="I37" s="82"/>
      <c r="K37" s="78"/>
      <c r="L37" s="78"/>
      <c r="M37" s="78"/>
      <c r="N37" s="76"/>
    </row>
    <row r="38" customFormat="false" ht="13.2" hidden="false" customHeight="false" outlineLevel="0" collapsed="false">
      <c r="C38" s="53"/>
      <c r="D38" s="81"/>
      <c r="G38" s="81"/>
      <c r="H38" s="76"/>
      <c r="I38" s="82"/>
      <c r="J38" s="76"/>
      <c r="K38" s="76"/>
      <c r="L38" s="76"/>
      <c r="M38" s="76"/>
      <c r="N38" s="76"/>
    </row>
    <row r="39" customFormat="false" ht="13.2" hidden="false" customHeight="false" outlineLevel="0" collapsed="false">
      <c r="C39" s="53"/>
      <c r="D39" s="83"/>
      <c r="G39" s="76"/>
      <c r="H39" s="76"/>
      <c r="I39" s="76"/>
      <c r="J39" s="76"/>
      <c r="K39" s="76"/>
      <c r="L39" s="76"/>
      <c r="M39" s="76"/>
      <c r="N39" s="76"/>
    </row>
    <row r="40" customFormat="false" ht="13.2" hidden="false" customHeight="false" outlineLevel="0" collapsed="false">
      <c r="G40" s="76"/>
      <c r="H40" s="76"/>
      <c r="I40" s="76"/>
      <c r="J40" s="76"/>
      <c r="K40" s="76"/>
      <c r="L40" s="76"/>
      <c r="M40" s="76"/>
      <c r="N40" s="76"/>
    </row>
    <row r="41" customFormat="false" ht="13.2" hidden="false" customHeight="false" outlineLevel="0" collapsed="false">
      <c r="G41" s="76"/>
      <c r="H41" s="76"/>
      <c r="I41" s="76"/>
      <c r="J41" s="76"/>
      <c r="K41" s="76"/>
      <c r="L41" s="76"/>
      <c r="M41" s="76"/>
      <c r="N41" s="76"/>
    </row>
    <row r="42" customFormat="false" ht="13.2" hidden="false" customHeight="false" outlineLevel="0" collapsed="false">
      <c r="G42" s="76"/>
      <c r="H42" s="76"/>
      <c r="I42" s="76"/>
      <c r="J42" s="76"/>
      <c r="K42" s="76"/>
      <c r="L42" s="76"/>
      <c r="M42" s="76"/>
      <c r="N42" s="76"/>
    </row>
  </sheetData>
  <mergeCells count="1">
    <mergeCell ref="C2:D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4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N6" activeCellId="0" sqref="N6:N17"/>
    </sheetView>
  </sheetViews>
  <sheetFormatPr defaultColWidth="11.55078125" defaultRowHeight="13.2" zeroHeight="false" outlineLevelRow="0" outlineLevelCol="0"/>
  <cols>
    <col collapsed="false" customWidth="true" hidden="false" outlineLevel="0" max="1" min="1" style="0" width="3.5"/>
    <col collapsed="false" customWidth="true" hidden="false" outlineLevel="0" max="2" min="2" style="0" width="4.33"/>
    <col collapsed="false" customWidth="true" hidden="false" outlineLevel="0" max="3" min="3" style="0" width="39.5"/>
    <col collapsed="false" customWidth="true" hidden="false" outlineLevel="0" max="4" min="4" style="0" width="14.35"/>
    <col collapsed="false" customWidth="true" hidden="false" outlineLevel="0" max="5" min="5" style="0" width="3.98"/>
    <col collapsed="false" customWidth="true" hidden="false" outlineLevel="0" max="6" min="6" style="0" width="7.34"/>
    <col collapsed="false" customWidth="true" hidden="false" outlineLevel="0" max="7" min="7" style="0" width="9.33"/>
    <col collapsed="false" customWidth="true" hidden="false" outlineLevel="0" max="8" min="8" style="0" width="15.27"/>
    <col collapsed="false" customWidth="true" hidden="false" outlineLevel="0" max="9" min="9" style="0" width="31.08"/>
    <col collapsed="false" customWidth="true" hidden="false" outlineLevel="0" max="10" min="10" style="0" width="18.77"/>
    <col collapsed="false" customWidth="true" hidden="false" outlineLevel="0" max="11" min="11" style="0" width="17.13"/>
    <col collapsed="false" customWidth="true" hidden="false" outlineLevel="0" max="12" min="12" style="0" width="20.6"/>
    <col collapsed="false" customWidth="true" hidden="false" outlineLevel="0" max="13" min="13" style="0" width="11.65"/>
    <col collapsed="false" customWidth="true" hidden="false" outlineLevel="0" max="14" min="14" style="0" width="28.33"/>
    <col collapsed="false" customWidth="true" hidden="false" outlineLevel="0" max="15" min="15" style="0" width="15.15"/>
    <col collapsed="false" customWidth="true" hidden="false" outlineLevel="0" max="16" min="16" style="0" width="5.5"/>
    <col collapsed="false" customWidth="true" hidden="false" outlineLevel="0" max="17" min="17" style="0" width="7.67"/>
    <col collapsed="false" customWidth="true" hidden="false" outlineLevel="0" max="18" min="18" style="0" width="14.5"/>
    <col collapsed="false" customWidth="true" hidden="false" outlineLevel="0" max="19" min="19" style="0" width="15"/>
    <col collapsed="false" customWidth="true" hidden="false" outlineLevel="0" max="20" min="20" style="0" width="14.5"/>
    <col collapsed="false" customWidth="true" hidden="false" outlineLevel="0" max="21" min="21" style="0" width="10.5"/>
    <col collapsed="false" customWidth="true" hidden="false" outlineLevel="0" max="64" min="22" style="0" width="8.83"/>
  </cols>
  <sheetData>
    <row r="1" customFormat="false" ht="13.95" hidden="false" customHeight="false" outlineLevel="0" collapsed="false"/>
    <row r="2" customFormat="false" ht="25.5" hidden="false" customHeight="true" outlineLevel="0" collapsed="false">
      <c r="B2" s="1"/>
      <c r="C2" s="2" t="s">
        <v>0</v>
      </c>
      <c r="D2" s="2"/>
      <c r="E2" s="3"/>
      <c r="G2" s="4" t="s">
        <v>1</v>
      </c>
      <c r="H2" s="5"/>
      <c r="I2" s="5"/>
      <c r="J2" s="5"/>
      <c r="L2" s="5"/>
      <c r="M2" s="5"/>
      <c r="N2" s="5"/>
      <c r="O2" s="5"/>
      <c r="P2" s="5"/>
      <c r="Q2" s="5"/>
      <c r="R2" s="4" t="s">
        <v>2</v>
      </c>
      <c r="S2" s="6"/>
      <c r="T2" s="6"/>
      <c r="U2" s="6"/>
    </row>
    <row r="3" customFormat="false" ht="18.15" hidden="false" customHeight="false" outlineLevel="0" collapsed="false">
      <c r="B3" s="7"/>
      <c r="C3" s="8" t="s">
        <v>3</v>
      </c>
      <c r="D3" s="9"/>
      <c r="E3" s="10"/>
      <c r="G3" s="11"/>
      <c r="H3" s="12" t="s">
        <v>4</v>
      </c>
      <c r="I3" s="12" t="s">
        <v>5</v>
      </c>
      <c r="J3" s="12" t="s">
        <v>6</v>
      </c>
      <c r="K3" s="12" t="s">
        <v>7</v>
      </c>
      <c r="L3" s="12" t="s">
        <v>8</v>
      </c>
      <c r="M3" s="12" t="s">
        <v>9</v>
      </c>
      <c r="N3" s="13" t="s">
        <v>10</v>
      </c>
      <c r="O3" s="5" t="n">
        <v>1000</v>
      </c>
      <c r="P3" s="14"/>
      <c r="Q3" s="5"/>
      <c r="R3" s="6"/>
      <c r="S3" s="6"/>
      <c r="T3" s="6"/>
      <c r="U3" s="6"/>
    </row>
    <row r="4" customFormat="false" ht="13.95" hidden="false" customHeight="false" outlineLevel="0" collapsed="false">
      <c r="B4" s="7"/>
      <c r="C4" s="9"/>
      <c r="D4" s="9"/>
      <c r="E4" s="10"/>
      <c r="G4" s="15" t="s">
        <v>11</v>
      </c>
      <c r="H4" s="16" t="s">
        <v>12</v>
      </c>
      <c r="I4" s="16" t="s">
        <v>13</v>
      </c>
      <c r="J4" s="16" t="s">
        <v>62</v>
      </c>
      <c r="K4" s="16" t="s">
        <v>15</v>
      </c>
      <c r="L4" s="16" t="s">
        <v>16</v>
      </c>
      <c r="M4" s="16" t="s">
        <v>17</v>
      </c>
      <c r="N4" s="17" t="s">
        <v>18</v>
      </c>
      <c r="O4" s="18" t="s">
        <v>19</v>
      </c>
      <c r="P4" s="19"/>
      <c r="Q4" s="20" t="s">
        <v>11</v>
      </c>
      <c r="R4" s="21" t="s">
        <v>20</v>
      </c>
      <c r="S4" s="21" t="s">
        <v>21</v>
      </c>
      <c r="T4" s="21" t="s">
        <v>16</v>
      </c>
      <c r="U4" s="22" t="s">
        <v>15</v>
      </c>
    </row>
    <row r="5" customFormat="false" ht="13.95" hidden="false" customHeight="false" outlineLevel="0" collapsed="false">
      <c r="B5" s="7"/>
      <c r="C5" s="23" t="s">
        <v>22</v>
      </c>
      <c r="D5" s="18" t="s">
        <v>23</v>
      </c>
      <c r="E5" s="24"/>
      <c r="G5" s="25" t="n">
        <v>0</v>
      </c>
      <c r="H5" s="26"/>
      <c r="I5" s="27"/>
      <c r="J5" s="27" t="n">
        <v>667</v>
      </c>
      <c r="K5" s="27"/>
      <c r="L5" s="27" t="n">
        <v>1000000</v>
      </c>
      <c r="M5" s="27"/>
      <c r="N5" s="28"/>
      <c r="O5" s="29"/>
      <c r="P5" s="30"/>
      <c r="Q5" s="31"/>
      <c r="R5" s="32" t="s">
        <v>24</v>
      </c>
      <c r="S5" s="32" t="s">
        <v>25</v>
      </c>
      <c r="T5" s="32" t="s">
        <v>26</v>
      </c>
      <c r="U5" s="33" t="s">
        <v>25</v>
      </c>
    </row>
    <row r="6" customFormat="false" ht="13.2" hidden="false" customHeight="false" outlineLevel="0" collapsed="false">
      <c r="B6" s="7"/>
      <c r="C6" s="34" t="s">
        <v>27</v>
      </c>
      <c r="D6" s="35" t="n">
        <f aca="false">8000*O3</f>
        <v>8000000</v>
      </c>
      <c r="E6" s="36"/>
      <c r="G6" s="37" t="n">
        <v>1</v>
      </c>
      <c r="H6" s="38" t="n">
        <v>0</v>
      </c>
      <c r="I6" s="39" t="n">
        <v>117</v>
      </c>
      <c r="J6" s="39" t="n">
        <v>550</v>
      </c>
      <c r="K6" s="39" t="n">
        <v>0</v>
      </c>
      <c r="L6" s="39" t="n">
        <v>0</v>
      </c>
      <c r="M6" s="39" t="n">
        <v>0</v>
      </c>
      <c r="N6" s="40" t="n">
        <v>7000000</v>
      </c>
      <c r="O6" s="35" t="n">
        <f aca="false">8000*O3</f>
        <v>8000000</v>
      </c>
      <c r="P6" s="41"/>
      <c r="Q6" s="42" t="n">
        <v>1</v>
      </c>
      <c r="R6" s="43" t="n">
        <f aca="false">J6-J5-H6+I6</f>
        <v>0</v>
      </c>
      <c r="S6" s="43" t="n">
        <f aca="false">D$31*J6+D$30*K6-N6</f>
        <v>4000000</v>
      </c>
      <c r="T6" s="43" t="n">
        <f aca="false">L5+N6-O6-M5-L6+M6</f>
        <v>0</v>
      </c>
      <c r="U6" s="44" t="n">
        <f aca="false">-K6+100*J6</f>
        <v>55000</v>
      </c>
    </row>
    <row r="7" customFormat="false" ht="13.2" hidden="false" customHeight="false" outlineLevel="0" collapsed="false">
      <c r="B7" s="7"/>
      <c r="C7" s="34" t="s">
        <v>28</v>
      </c>
      <c r="D7" s="35" t="n">
        <f aca="false">10000*O3</f>
        <v>10000000</v>
      </c>
      <c r="E7" s="36"/>
      <c r="G7" s="37" t="n">
        <v>2</v>
      </c>
      <c r="H7" s="38" t="n">
        <v>0</v>
      </c>
      <c r="I7" s="39" t="n">
        <v>0</v>
      </c>
      <c r="J7" s="39" t="n">
        <v>550</v>
      </c>
      <c r="K7" s="39" t="n">
        <v>0</v>
      </c>
      <c r="L7" s="39" t="n">
        <v>0</v>
      </c>
      <c r="M7" s="39" t="n">
        <v>0</v>
      </c>
      <c r="N7" s="40" t="n">
        <v>10000000</v>
      </c>
      <c r="O7" s="35" t="n">
        <f aca="false">10000*O3</f>
        <v>10000000</v>
      </c>
      <c r="P7" s="41"/>
      <c r="Q7" s="42" t="n">
        <v>2</v>
      </c>
      <c r="R7" s="43" t="n">
        <f aca="false">J7-J6-H7+I7</f>
        <v>0</v>
      </c>
      <c r="S7" s="43" t="n">
        <f aca="false">D$31*J7+D$30*K7-N7</f>
        <v>1000000</v>
      </c>
      <c r="T7" s="43" t="n">
        <f aca="false">L6+N7-O7-M6-L7+M7</f>
        <v>0</v>
      </c>
      <c r="U7" s="44" t="n">
        <f aca="false">-K7+100*J7</f>
        <v>55000</v>
      </c>
    </row>
    <row r="8" customFormat="false" ht="13.2" hidden="false" customHeight="false" outlineLevel="0" collapsed="false">
      <c r="B8" s="7"/>
      <c r="C8" s="34" t="s">
        <v>29</v>
      </c>
      <c r="D8" s="35" t="n">
        <f aca="false">11000*O3</f>
        <v>11000000</v>
      </c>
      <c r="E8" s="36"/>
      <c r="G8" s="37" t="n">
        <v>3</v>
      </c>
      <c r="H8" s="38" t="n">
        <v>0</v>
      </c>
      <c r="I8" s="39" t="n">
        <v>0</v>
      </c>
      <c r="J8" s="39" t="n">
        <v>550</v>
      </c>
      <c r="K8" s="39" t="n">
        <v>0</v>
      </c>
      <c r="L8" s="39" t="n">
        <v>0</v>
      </c>
      <c r="M8" s="39" t="n">
        <v>0</v>
      </c>
      <c r="N8" s="40" t="n">
        <v>11000000</v>
      </c>
      <c r="O8" s="35" t="n">
        <f aca="false">11000*O3</f>
        <v>11000000</v>
      </c>
      <c r="P8" s="41"/>
      <c r="Q8" s="42" t="n">
        <v>3</v>
      </c>
      <c r="R8" s="43" t="n">
        <f aca="false">J8-J7-H8+I8</f>
        <v>0</v>
      </c>
      <c r="S8" s="43" t="n">
        <f aca="false">D$31*J8+D$30*K8-N8</f>
        <v>0</v>
      </c>
      <c r="T8" s="43" t="n">
        <f aca="false">L7+N8-O8-M7-L8+M8</f>
        <v>0</v>
      </c>
      <c r="U8" s="44" t="n">
        <f aca="false">-K8+100*J8</f>
        <v>55000</v>
      </c>
    </row>
    <row r="9" customFormat="false" ht="13.2" hidden="false" customHeight="false" outlineLevel="0" collapsed="false">
      <c r="B9" s="7"/>
      <c r="C9" s="34" t="s">
        <v>30</v>
      </c>
      <c r="D9" s="35" t="n">
        <f aca="false">11000*O3</f>
        <v>11000000</v>
      </c>
      <c r="E9" s="36"/>
      <c r="G9" s="37" t="n">
        <v>4</v>
      </c>
      <c r="H9" s="38" t="n">
        <v>0</v>
      </c>
      <c r="I9" s="39" t="n">
        <v>0</v>
      </c>
      <c r="J9" s="39" t="n">
        <v>550</v>
      </c>
      <c r="K9" s="39" t="n">
        <v>0</v>
      </c>
      <c r="L9" s="39" t="n">
        <v>0</v>
      </c>
      <c r="M9" s="39" t="n">
        <v>0</v>
      </c>
      <c r="N9" s="40" t="n">
        <v>11000000</v>
      </c>
      <c r="O9" s="35" t="n">
        <f aca="false">11000*O3</f>
        <v>11000000</v>
      </c>
      <c r="P9" s="41"/>
      <c r="Q9" s="42" t="n">
        <v>4</v>
      </c>
      <c r="R9" s="43" t="n">
        <f aca="false">J9-J8-H9+I9</f>
        <v>0</v>
      </c>
      <c r="S9" s="43" t="n">
        <f aca="false">D$31*J9+D$30*K9-N9</f>
        <v>0</v>
      </c>
      <c r="T9" s="43" t="n">
        <f aca="false">L8+N9-O9-M8-L9+M9</f>
        <v>0</v>
      </c>
      <c r="U9" s="44" t="n">
        <f aca="false">-K9+100*J9</f>
        <v>55000</v>
      </c>
    </row>
    <row r="10" customFormat="false" ht="13.2" hidden="false" customHeight="false" outlineLevel="0" collapsed="false">
      <c r="B10" s="7"/>
      <c r="C10" s="34" t="s">
        <v>31</v>
      </c>
      <c r="D10" s="35" t="n">
        <f aca="false">11000*O3</f>
        <v>11000000</v>
      </c>
      <c r="E10" s="36"/>
      <c r="G10" s="37" t="n">
        <v>5</v>
      </c>
      <c r="H10" s="38" t="n">
        <v>0</v>
      </c>
      <c r="I10" s="39" t="n">
        <v>0</v>
      </c>
      <c r="J10" s="39" t="n">
        <v>550</v>
      </c>
      <c r="K10" s="39" t="n">
        <v>0</v>
      </c>
      <c r="L10" s="39" t="n">
        <v>0</v>
      </c>
      <c r="M10" s="39" t="n">
        <v>0</v>
      </c>
      <c r="N10" s="40" t="n">
        <v>11000000</v>
      </c>
      <c r="O10" s="35" t="n">
        <f aca="false">11000*O3</f>
        <v>11000000</v>
      </c>
      <c r="P10" s="41"/>
      <c r="Q10" s="42" t="n">
        <v>5</v>
      </c>
      <c r="R10" s="43" t="n">
        <f aca="false">J10-J9-H10+I10</f>
        <v>0</v>
      </c>
      <c r="S10" s="43" t="n">
        <f aca="false">D$31*J10+D$30*K10-N10</f>
        <v>0</v>
      </c>
      <c r="T10" s="43" t="n">
        <f aca="false">L9+N10-O10-M9-L10+M10</f>
        <v>0</v>
      </c>
      <c r="U10" s="44" t="n">
        <f aca="false">-K10+100*J10</f>
        <v>55000</v>
      </c>
    </row>
    <row r="11" customFormat="false" ht="13.2" hidden="false" customHeight="false" outlineLevel="0" collapsed="false">
      <c r="B11" s="7"/>
      <c r="C11" s="34" t="s">
        <v>32</v>
      </c>
      <c r="D11" s="35" t="n">
        <f aca="false">12000*O3</f>
        <v>12000000</v>
      </c>
      <c r="E11" s="36"/>
      <c r="G11" s="37" t="n">
        <v>6</v>
      </c>
      <c r="H11" s="38" t="n">
        <v>50</v>
      </c>
      <c r="I11" s="39" t="n">
        <v>0</v>
      </c>
      <c r="J11" s="39" t="n">
        <v>600</v>
      </c>
      <c r="K11" s="39" t="n">
        <v>0</v>
      </c>
      <c r="L11" s="39" t="n">
        <v>0</v>
      </c>
      <c r="M11" s="39" t="n">
        <v>0</v>
      </c>
      <c r="N11" s="40" t="n">
        <v>12000000</v>
      </c>
      <c r="O11" s="35" t="n">
        <f aca="false">12000*O3</f>
        <v>12000000</v>
      </c>
      <c r="P11" s="41"/>
      <c r="Q11" s="42" t="n">
        <v>6</v>
      </c>
      <c r="R11" s="43" t="n">
        <f aca="false">J11-J10-H11+I11</f>
        <v>0</v>
      </c>
      <c r="S11" s="43" t="n">
        <f aca="false">D$31*J11+D$30*K11-N11</f>
        <v>0</v>
      </c>
      <c r="T11" s="43" t="n">
        <f aca="false">L10+N11-O11-M10-L11+M11</f>
        <v>0</v>
      </c>
      <c r="U11" s="44" t="n">
        <f aca="false">-K11+100*J11</f>
        <v>60000</v>
      </c>
    </row>
    <row r="12" customFormat="false" ht="13.2" hidden="false" customHeight="false" outlineLevel="0" collapsed="false">
      <c r="B12" s="7"/>
      <c r="C12" s="34" t="s">
        <v>33</v>
      </c>
      <c r="D12" s="35" t="n">
        <f aca="false">13000*O3</f>
        <v>13000000</v>
      </c>
      <c r="E12" s="45"/>
      <c r="G12" s="37" t="n">
        <v>7</v>
      </c>
      <c r="H12" s="38" t="n">
        <v>50</v>
      </c>
      <c r="I12" s="39" t="n">
        <v>0</v>
      </c>
      <c r="J12" s="39" t="n">
        <v>650</v>
      </c>
      <c r="K12" s="39" t="n">
        <v>0</v>
      </c>
      <c r="L12" s="39" t="n">
        <v>0</v>
      </c>
      <c r="M12" s="39" t="n">
        <v>0</v>
      </c>
      <c r="N12" s="40" t="n">
        <v>13000000</v>
      </c>
      <c r="O12" s="35" t="n">
        <f aca="false">13000*O3</f>
        <v>13000000</v>
      </c>
      <c r="P12" s="14"/>
      <c r="Q12" s="42" t="n">
        <v>7</v>
      </c>
      <c r="R12" s="43" t="n">
        <f aca="false">J12-J11-H12+I12</f>
        <v>0</v>
      </c>
      <c r="S12" s="43" t="n">
        <f aca="false">D$31*J12+D$30*K12-N12</f>
        <v>0</v>
      </c>
      <c r="T12" s="43" t="n">
        <f aca="false">L11+N12-O12-M11-L12+M12</f>
        <v>0</v>
      </c>
      <c r="U12" s="44" t="n">
        <f aca="false">-K12+100*J12</f>
        <v>65000</v>
      </c>
    </row>
    <row r="13" customFormat="false" ht="13.2" hidden="false" customHeight="false" outlineLevel="0" collapsed="false">
      <c r="B13" s="7"/>
      <c r="C13" s="34" t="s">
        <v>34</v>
      </c>
      <c r="D13" s="35" t="n">
        <f aca="false">14000*O3</f>
        <v>14000000</v>
      </c>
      <c r="E13" s="45"/>
      <c r="G13" s="37" t="n">
        <v>8</v>
      </c>
      <c r="H13" s="38" t="n">
        <v>50</v>
      </c>
      <c r="I13" s="39" t="n">
        <v>0</v>
      </c>
      <c r="J13" s="39" t="n">
        <v>700</v>
      </c>
      <c r="K13" s="39" t="n">
        <v>0</v>
      </c>
      <c r="L13" s="39" t="n">
        <v>0</v>
      </c>
      <c r="M13" s="39" t="n">
        <v>0</v>
      </c>
      <c r="N13" s="40" t="n">
        <v>14000000</v>
      </c>
      <c r="O13" s="35" t="n">
        <f aca="false">14000*O3</f>
        <v>14000000</v>
      </c>
      <c r="P13" s="5"/>
      <c r="Q13" s="42" t="n">
        <v>8</v>
      </c>
      <c r="R13" s="43" t="n">
        <f aca="false">J13-J12-H13+I13</f>
        <v>0</v>
      </c>
      <c r="S13" s="43" t="n">
        <f aca="false">D$31*J13+D$30*K13-N13</f>
        <v>0</v>
      </c>
      <c r="T13" s="43" t="n">
        <f aca="false">L12+N13-O13-M12-L13+M13</f>
        <v>0</v>
      </c>
      <c r="U13" s="44" t="n">
        <f aca="false">-K13+100*J13</f>
        <v>70000</v>
      </c>
    </row>
    <row r="14" customFormat="false" ht="21.75" hidden="false" customHeight="true" outlineLevel="0" collapsed="false">
      <c r="B14" s="7"/>
      <c r="C14" s="34" t="s">
        <v>35</v>
      </c>
      <c r="D14" s="35" t="n">
        <f aca="false">15000*O3</f>
        <v>15000000</v>
      </c>
      <c r="E14" s="45"/>
      <c r="G14" s="37" t="n">
        <v>9</v>
      </c>
      <c r="H14" s="38" t="n">
        <v>50</v>
      </c>
      <c r="I14" s="39" t="n">
        <v>0</v>
      </c>
      <c r="J14" s="39" t="n">
        <v>750</v>
      </c>
      <c r="K14" s="39" t="n">
        <v>0</v>
      </c>
      <c r="L14" s="39" t="n">
        <v>0</v>
      </c>
      <c r="M14" s="39" t="n">
        <v>0</v>
      </c>
      <c r="N14" s="40" t="n">
        <v>15000000</v>
      </c>
      <c r="O14" s="35" t="n">
        <f aca="false">15000*O3</f>
        <v>15000000</v>
      </c>
      <c r="P14" s="5"/>
      <c r="Q14" s="42" t="n">
        <v>9</v>
      </c>
      <c r="R14" s="43" t="n">
        <f aca="false">J14-J13-H14+I14</f>
        <v>0</v>
      </c>
      <c r="S14" s="43" t="n">
        <f aca="false">D$31*J14+D$30*K14-N14</f>
        <v>0</v>
      </c>
      <c r="T14" s="43" t="n">
        <f aca="false">L13+N14-O14-M13-L14+M14</f>
        <v>0</v>
      </c>
      <c r="U14" s="44" t="n">
        <f aca="false">-K14+100*J14</f>
        <v>75000</v>
      </c>
    </row>
    <row r="15" customFormat="false" ht="16.5" hidden="false" customHeight="true" outlineLevel="0" collapsed="false">
      <c r="B15" s="7"/>
      <c r="C15" s="34" t="s">
        <v>36</v>
      </c>
      <c r="D15" s="35" t="n">
        <f aca="false">17000*O3</f>
        <v>17000000</v>
      </c>
      <c r="E15" s="46"/>
      <c r="G15" s="37" t="n">
        <v>10</v>
      </c>
      <c r="H15" s="38" t="n">
        <v>100</v>
      </c>
      <c r="I15" s="39" t="n">
        <v>0</v>
      </c>
      <c r="J15" s="39" t="n">
        <v>850</v>
      </c>
      <c r="K15" s="39" t="n">
        <v>500</v>
      </c>
      <c r="L15" s="39" t="n">
        <v>6250</v>
      </c>
      <c r="M15" s="39" t="n">
        <v>0</v>
      </c>
      <c r="N15" s="40" t="n">
        <v>17006250</v>
      </c>
      <c r="O15" s="35" t="n">
        <f aca="false">17000*O3</f>
        <v>17000000</v>
      </c>
      <c r="P15" s="5"/>
      <c r="Q15" s="42" t="n">
        <v>10</v>
      </c>
      <c r="R15" s="43" t="n">
        <f aca="false">J15-J14-H15+I15</f>
        <v>0</v>
      </c>
      <c r="S15" s="43" t="n">
        <f aca="false">D$31*J14+D$30*K14-N14</f>
        <v>0</v>
      </c>
      <c r="T15" s="43" t="n">
        <f aca="false">L13+N14-O14-M13-L14+M14</f>
        <v>0</v>
      </c>
      <c r="U15" s="44" t="n">
        <f aca="false">-K15+100*J15</f>
        <v>84500</v>
      </c>
    </row>
    <row r="16" customFormat="false" ht="16.5" hidden="false" customHeight="true" outlineLevel="0" collapsed="false">
      <c r="B16" s="7"/>
      <c r="C16" s="34" t="s">
        <v>37</v>
      </c>
      <c r="D16" s="35" t="n">
        <f aca="false">19000*O3</f>
        <v>19000000</v>
      </c>
      <c r="E16" s="45"/>
      <c r="G16" s="37" t="n">
        <v>11</v>
      </c>
      <c r="H16" s="38" t="n">
        <v>318</v>
      </c>
      <c r="I16" s="39" t="n">
        <v>0</v>
      </c>
      <c r="J16" s="39" t="n">
        <v>1168</v>
      </c>
      <c r="K16" s="39" t="n">
        <v>116800</v>
      </c>
      <c r="L16" s="39" t="n">
        <v>5826250</v>
      </c>
      <c r="M16" s="39" t="n">
        <v>0</v>
      </c>
      <c r="N16" s="40" t="n">
        <v>24820000</v>
      </c>
      <c r="O16" s="35" t="n">
        <f aca="false">19000*O3</f>
        <v>19000000</v>
      </c>
      <c r="P16" s="5"/>
      <c r="Q16" s="42" t="n">
        <v>11</v>
      </c>
      <c r="R16" s="43" t="n">
        <f aca="false">J16-J15-H16+I16</f>
        <v>0</v>
      </c>
      <c r="S16" s="43" t="n">
        <f aca="false">D$31*J14+D$30*K14-N14</f>
        <v>0</v>
      </c>
      <c r="T16" s="43" t="n">
        <f aca="false">L13+N14-O14-M13-L14+M14</f>
        <v>0</v>
      </c>
      <c r="U16" s="44" t="n">
        <f aca="false">-K16+100*J16</f>
        <v>0</v>
      </c>
    </row>
    <row r="17" customFormat="false" ht="15.75" hidden="false" customHeight="true" outlineLevel="0" collapsed="false">
      <c r="B17" s="7"/>
      <c r="C17" s="47" t="s">
        <v>38</v>
      </c>
      <c r="D17" s="48" t="n">
        <f aca="false">19000*O3</f>
        <v>19000000</v>
      </c>
      <c r="E17" s="45"/>
      <c r="G17" s="49" t="n">
        <v>12</v>
      </c>
      <c r="H17" s="50" t="n">
        <v>0</v>
      </c>
      <c r="I17" s="51" t="n">
        <v>501</v>
      </c>
      <c r="J17" s="51" t="n">
        <v>667</v>
      </c>
      <c r="K17" s="51" t="n">
        <v>66700</v>
      </c>
      <c r="L17" s="51" t="n">
        <v>1000000</v>
      </c>
      <c r="M17" s="51" t="n">
        <v>0</v>
      </c>
      <c r="N17" s="52" t="n">
        <v>14173750</v>
      </c>
      <c r="O17" s="48" t="n">
        <f aca="false">19000*O3</f>
        <v>19000000</v>
      </c>
      <c r="P17" s="5"/>
      <c r="Q17" s="42" t="n">
        <v>12</v>
      </c>
      <c r="R17" s="43" t="n">
        <f aca="false">J17-J16-H17+I17</f>
        <v>0</v>
      </c>
      <c r="S17" s="43" t="n">
        <f aca="false">D$31*J14+D$30*K14-N14</f>
        <v>0</v>
      </c>
      <c r="T17" s="43" t="n">
        <f aca="false">L16+N17-O17-M16-L17+M17</f>
        <v>0</v>
      </c>
      <c r="U17" s="44" t="n">
        <f aca="false">-K17+100*J17</f>
        <v>0</v>
      </c>
    </row>
    <row r="18" customFormat="false" ht="17.25" hidden="false" customHeight="true" outlineLevel="0" collapsed="false">
      <c r="B18" s="7"/>
      <c r="C18" s="53"/>
      <c r="D18" s="53"/>
      <c r="E18" s="45"/>
      <c r="I18" s="54" t="s">
        <v>39</v>
      </c>
      <c r="J18" s="0" t="n">
        <f aca="false">SUM(J6:J17)</f>
        <v>8135</v>
      </c>
      <c r="K18" s="56" t="n">
        <f aca="false">SUM((K6:K17))</f>
        <v>184000</v>
      </c>
      <c r="L18" s="56" t="n">
        <f aca="false">SUM(L6:L17)</f>
        <v>6832500</v>
      </c>
      <c r="M18" s="56" t="n">
        <f aca="false">SUM(M6:M17)</f>
        <v>0</v>
      </c>
      <c r="N18" s="84" t="n">
        <f aca="false">SUM(N6:N17)</f>
        <v>160000000</v>
      </c>
      <c r="O18" s="85" t="n">
        <f aca="false">SUM(O6:O17)</f>
        <v>160000000</v>
      </c>
      <c r="P18" s="5"/>
      <c r="Q18" s="5"/>
      <c r="R18" s="5"/>
      <c r="S18" s="5"/>
      <c r="T18" s="5"/>
      <c r="U18" s="5"/>
    </row>
    <row r="19" customFormat="false" ht="17.25" hidden="false" customHeight="true" outlineLevel="0" collapsed="false">
      <c r="B19" s="7"/>
      <c r="C19" s="8" t="s">
        <v>40</v>
      </c>
      <c r="D19" s="53"/>
      <c r="E19" s="45"/>
      <c r="P19" s="5"/>
      <c r="Q19" s="5"/>
      <c r="R19" s="5"/>
      <c r="S19" s="5"/>
      <c r="T19" s="5"/>
      <c r="U19" s="5"/>
    </row>
    <row r="20" customFormat="false" ht="16.5" hidden="false" customHeight="true" outlineLevel="0" collapsed="false">
      <c r="B20" s="7"/>
      <c r="C20" s="53"/>
      <c r="D20" s="53"/>
      <c r="E20" s="45"/>
      <c r="G20" s="4" t="s">
        <v>41</v>
      </c>
      <c r="H20" s="5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customFormat="false" ht="17.25" hidden="false" customHeight="true" outlineLevel="0" collapsed="false">
      <c r="B21" s="7"/>
      <c r="C21" s="23" t="s">
        <v>42</v>
      </c>
      <c r="D21" s="58" t="s">
        <v>43</v>
      </c>
      <c r="E21" s="45"/>
      <c r="G21" s="20" t="s">
        <v>11</v>
      </c>
      <c r="H21" s="21" t="s">
        <v>44</v>
      </c>
      <c r="I21" s="21" t="s">
        <v>45</v>
      </c>
      <c r="J21" s="21" t="s">
        <v>46</v>
      </c>
      <c r="K21" s="21" t="s">
        <v>15</v>
      </c>
      <c r="L21" s="21" t="s">
        <v>16</v>
      </c>
      <c r="M21" s="21" t="s">
        <v>17</v>
      </c>
      <c r="N21" s="22" t="s">
        <v>47</v>
      </c>
      <c r="O21" s="5"/>
      <c r="P21" s="5"/>
      <c r="Q21" s="5"/>
      <c r="R21" s="5"/>
      <c r="S21" s="5"/>
      <c r="T21" s="5"/>
      <c r="U21" s="5"/>
    </row>
    <row r="22" customFormat="false" ht="15" hidden="false" customHeight="true" outlineLevel="0" collapsed="false">
      <c r="B22" s="7"/>
      <c r="C22" s="59" t="s">
        <v>48</v>
      </c>
      <c r="D22" s="60" t="n">
        <v>500000</v>
      </c>
      <c r="E22" s="45"/>
      <c r="G22" s="31" t="n">
        <v>1</v>
      </c>
      <c r="H22" s="61" t="n">
        <f aca="false">$D$25*H6</f>
        <v>0</v>
      </c>
      <c r="I22" s="61" t="n">
        <f aca="false">$D$26*I6</f>
        <v>93600000</v>
      </c>
      <c r="J22" s="61" t="n">
        <f aca="false">D$34*J6</f>
        <v>352000000</v>
      </c>
      <c r="K22" s="61" t="n">
        <f aca="false">D$29*K6</f>
        <v>0</v>
      </c>
      <c r="L22" s="61" t="n">
        <f aca="false">D$23*L6</f>
        <v>0</v>
      </c>
      <c r="M22" s="61" t="n">
        <f aca="false">D$24*M6</f>
        <v>0</v>
      </c>
      <c r="N22" s="62" t="n">
        <f aca="false">D$22*N6</f>
        <v>3500000000000</v>
      </c>
      <c r="O22" s="5"/>
      <c r="P22" s="5"/>
      <c r="Q22" s="5"/>
      <c r="R22" s="5"/>
      <c r="S22" s="5"/>
      <c r="T22" s="5"/>
      <c r="U22" s="5"/>
    </row>
    <row r="23" customFormat="false" ht="15" hidden="false" customHeight="true" outlineLevel="0" collapsed="false">
      <c r="B23" s="7"/>
      <c r="C23" s="34" t="s">
        <v>49</v>
      </c>
      <c r="D23" s="60" t="n">
        <v>50000</v>
      </c>
      <c r="E23" s="45"/>
      <c r="G23" s="42" t="n">
        <v>2</v>
      </c>
      <c r="H23" s="61" t="n">
        <f aca="false">$D$25*H7</f>
        <v>0</v>
      </c>
      <c r="I23" s="61" t="n">
        <f aca="false">$D$26*I7</f>
        <v>0</v>
      </c>
      <c r="J23" s="61" t="n">
        <f aca="false">D$34*J7</f>
        <v>352000000</v>
      </c>
      <c r="K23" s="61" t="n">
        <f aca="false">D$29*K7</f>
        <v>0</v>
      </c>
      <c r="L23" s="61" t="n">
        <f aca="false">D$23*L7</f>
        <v>0</v>
      </c>
      <c r="M23" s="61" t="n">
        <f aca="false">D$24*M7</f>
        <v>0</v>
      </c>
      <c r="N23" s="62" t="n">
        <f aca="false">D$22*N7</f>
        <v>5000000000000</v>
      </c>
      <c r="O23" s="5"/>
      <c r="P23" s="5"/>
      <c r="Q23" s="5"/>
      <c r="R23" s="5"/>
      <c r="S23" s="5"/>
      <c r="T23" s="5"/>
      <c r="U23" s="5"/>
    </row>
    <row r="24" customFormat="false" ht="15" hidden="false" customHeight="true" outlineLevel="0" collapsed="false">
      <c r="B24" s="7"/>
      <c r="C24" s="34" t="s">
        <v>50</v>
      </c>
      <c r="D24" s="60" t="n">
        <v>100000</v>
      </c>
      <c r="E24" s="45"/>
      <c r="G24" s="42" t="n">
        <v>3</v>
      </c>
      <c r="H24" s="61" t="n">
        <f aca="false">$D$25*H8</f>
        <v>0</v>
      </c>
      <c r="I24" s="61" t="n">
        <f aca="false">$D$26*I8</f>
        <v>0</v>
      </c>
      <c r="J24" s="61" t="n">
        <f aca="false">D$34*J8</f>
        <v>352000000</v>
      </c>
      <c r="K24" s="61" t="n">
        <f aca="false">D$29*K8</f>
        <v>0</v>
      </c>
      <c r="L24" s="61" t="n">
        <f aca="false">D$23*L8</f>
        <v>0</v>
      </c>
      <c r="M24" s="61" t="n">
        <f aca="false">D$24*M8</f>
        <v>0</v>
      </c>
      <c r="N24" s="62" t="n">
        <f aca="false">D$22*N8</f>
        <v>5500000000000</v>
      </c>
      <c r="O24" s="5"/>
      <c r="P24" s="5"/>
      <c r="Q24" s="5"/>
      <c r="R24" s="5"/>
      <c r="S24" s="5"/>
      <c r="T24" s="5"/>
      <c r="U24" s="5"/>
    </row>
    <row r="25" customFormat="false" ht="18" hidden="false" customHeight="true" outlineLevel="0" collapsed="false">
      <c r="B25" s="7"/>
      <c r="C25" s="34" t="s">
        <v>51</v>
      </c>
      <c r="D25" s="60" t="n">
        <v>400000</v>
      </c>
      <c r="E25" s="45"/>
      <c r="G25" s="42" t="n">
        <v>4</v>
      </c>
      <c r="H25" s="61" t="n">
        <f aca="false">$D$25*H9</f>
        <v>0</v>
      </c>
      <c r="I25" s="61" t="n">
        <f aca="false">$D$26*I9</f>
        <v>0</v>
      </c>
      <c r="J25" s="61" t="n">
        <f aca="false">D$34*J9</f>
        <v>352000000</v>
      </c>
      <c r="K25" s="61" t="n">
        <f aca="false">D$29*K9</f>
        <v>0</v>
      </c>
      <c r="L25" s="61" t="n">
        <f aca="false">D$23*L9</f>
        <v>0</v>
      </c>
      <c r="M25" s="61" t="n">
        <f aca="false">D$24*M9</f>
        <v>0</v>
      </c>
      <c r="N25" s="62" t="n">
        <f aca="false">D$22*N9</f>
        <v>5500000000000</v>
      </c>
      <c r="O25" s="5"/>
      <c r="P25" s="5"/>
      <c r="Q25" s="5"/>
      <c r="R25" s="5"/>
      <c r="S25" s="5"/>
      <c r="T25" s="5"/>
      <c r="U25" s="5"/>
    </row>
    <row r="26" customFormat="false" ht="18" hidden="false" customHeight="true" outlineLevel="0" collapsed="false">
      <c r="B26" s="7"/>
      <c r="C26" s="34" t="s">
        <v>52</v>
      </c>
      <c r="D26" s="60" t="n">
        <v>800000</v>
      </c>
      <c r="E26" s="45"/>
      <c r="G26" s="42" t="n">
        <v>5</v>
      </c>
      <c r="H26" s="61" t="n">
        <f aca="false">$D$25*H10</f>
        <v>0</v>
      </c>
      <c r="I26" s="61" t="n">
        <f aca="false">$D$26*I10</f>
        <v>0</v>
      </c>
      <c r="J26" s="61" t="n">
        <f aca="false">D$34*J10</f>
        <v>352000000</v>
      </c>
      <c r="K26" s="61" t="n">
        <f aca="false">D$29*K10</f>
        <v>0</v>
      </c>
      <c r="L26" s="61" t="n">
        <f aca="false">D$23*L10</f>
        <v>0</v>
      </c>
      <c r="M26" s="61" t="n">
        <f aca="false">D$24*M10</f>
        <v>0</v>
      </c>
      <c r="N26" s="62" t="n">
        <f aca="false">D$22*N10</f>
        <v>5500000000000</v>
      </c>
      <c r="O26" s="5"/>
      <c r="P26" s="5"/>
      <c r="Q26" s="5"/>
      <c r="R26" s="5"/>
      <c r="S26" s="5"/>
      <c r="T26" s="5"/>
      <c r="U26" s="5"/>
    </row>
    <row r="27" customFormat="false" ht="18" hidden="false" customHeight="true" outlineLevel="0" collapsed="false">
      <c r="B27" s="7"/>
      <c r="C27" s="34" t="s">
        <v>53</v>
      </c>
      <c r="D27" s="60" t="n">
        <v>1</v>
      </c>
      <c r="E27" s="45"/>
      <c r="G27" s="42" t="n">
        <v>6</v>
      </c>
      <c r="H27" s="61" t="n">
        <f aca="false">$D$25*H11</f>
        <v>20000000</v>
      </c>
      <c r="I27" s="61" t="n">
        <f aca="false">$D$26*I11</f>
        <v>0</v>
      </c>
      <c r="J27" s="61" t="n">
        <f aca="false">D$34*J11</f>
        <v>384000000</v>
      </c>
      <c r="K27" s="61" t="n">
        <f aca="false">D$29*K11</f>
        <v>0</v>
      </c>
      <c r="L27" s="61" t="n">
        <f aca="false">D$23*L11</f>
        <v>0</v>
      </c>
      <c r="M27" s="61" t="n">
        <f aca="false">D$24*M11</f>
        <v>0</v>
      </c>
      <c r="N27" s="62" t="n">
        <f aca="false">D$22*N11</f>
        <v>6000000000000</v>
      </c>
      <c r="O27" s="5"/>
      <c r="P27" s="5"/>
      <c r="Q27" s="5"/>
      <c r="R27" s="5"/>
      <c r="S27" s="5"/>
      <c r="T27" s="5"/>
      <c r="U27" s="5"/>
    </row>
    <row r="28" customFormat="false" ht="15" hidden="false" customHeight="true" outlineLevel="0" collapsed="false">
      <c r="B28" s="7"/>
      <c r="C28" s="34" t="s">
        <v>54</v>
      </c>
      <c r="D28" s="60" t="n">
        <v>4000</v>
      </c>
      <c r="E28" s="45"/>
      <c r="G28" s="42" t="n">
        <v>7</v>
      </c>
      <c r="H28" s="61" t="n">
        <f aca="false">$D$25*H12</f>
        <v>20000000</v>
      </c>
      <c r="I28" s="61" t="n">
        <f aca="false">$D$26*I12</f>
        <v>0</v>
      </c>
      <c r="J28" s="61" t="n">
        <f aca="false">D$34*J12</f>
        <v>416000000</v>
      </c>
      <c r="K28" s="61" t="n">
        <f aca="false">D$29*K12</f>
        <v>0</v>
      </c>
      <c r="L28" s="61" t="n">
        <f aca="false">D$23*L12</f>
        <v>0</v>
      </c>
      <c r="M28" s="61" t="n">
        <f aca="false">D$24*M12</f>
        <v>0</v>
      </c>
      <c r="N28" s="62" t="n">
        <f aca="false">D$22*N12</f>
        <v>6500000000000</v>
      </c>
      <c r="O28" s="5"/>
      <c r="P28" s="5"/>
      <c r="Q28" s="5"/>
      <c r="R28" s="5"/>
      <c r="S28" s="5"/>
      <c r="T28" s="5"/>
      <c r="U28" s="5"/>
    </row>
    <row r="29" customFormat="false" ht="15" hidden="false" customHeight="true" outlineLevel="0" collapsed="false">
      <c r="B29" s="7"/>
      <c r="C29" s="34" t="s">
        <v>55</v>
      </c>
      <c r="D29" s="60" t="n">
        <v>6000</v>
      </c>
      <c r="E29" s="45"/>
      <c r="G29" s="42" t="n">
        <v>8</v>
      </c>
      <c r="H29" s="61" t="n">
        <f aca="false">$D$25*H13</f>
        <v>20000000</v>
      </c>
      <c r="I29" s="61" t="n">
        <f aca="false">$D$26*I13</f>
        <v>0</v>
      </c>
      <c r="J29" s="61" t="n">
        <f aca="false">D$34*J13</f>
        <v>448000000</v>
      </c>
      <c r="K29" s="61" t="n">
        <f aca="false">D$29*K13</f>
        <v>0</v>
      </c>
      <c r="L29" s="61" t="n">
        <f aca="false">D$23*L13</f>
        <v>0</v>
      </c>
      <c r="M29" s="61" t="n">
        <f aca="false">D$24*M13</f>
        <v>0</v>
      </c>
      <c r="N29" s="62" t="n">
        <f aca="false">D$22*N13</f>
        <v>7000000000000</v>
      </c>
      <c r="O29" s="5"/>
    </row>
    <row r="30" customFormat="false" ht="14.25" hidden="false" customHeight="true" outlineLevel="0" collapsed="false">
      <c r="B30" s="7"/>
      <c r="C30" s="63" t="s">
        <v>56</v>
      </c>
      <c r="D30" s="64" t="n">
        <f aca="false">D32/D27</f>
        <v>125</v>
      </c>
      <c r="E30" s="45"/>
      <c r="G30" s="42" t="n">
        <v>9</v>
      </c>
      <c r="H30" s="61" t="n">
        <f aca="false">$D$25*H14</f>
        <v>20000000</v>
      </c>
      <c r="I30" s="61" t="n">
        <f aca="false">$D$26*I14</f>
        <v>0</v>
      </c>
      <c r="J30" s="61" t="n">
        <f aca="false">D$34*J14</f>
        <v>480000000</v>
      </c>
      <c r="K30" s="61" t="n">
        <f aca="false">D$29*K14</f>
        <v>0</v>
      </c>
      <c r="L30" s="61" t="n">
        <f aca="false">D$23*L14</f>
        <v>0</v>
      </c>
      <c r="M30" s="61" t="n">
        <f aca="false">D$24*M14</f>
        <v>0</v>
      </c>
      <c r="N30" s="62" t="n">
        <f aca="false">D$22*N14</f>
        <v>7500000000000</v>
      </c>
      <c r="O30" s="5"/>
    </row>
    <row r="31" customFormat="false" ht="14.25" hidden="false" customHeight="true" outlineLevel="0" collapsed="false">
      <c r="B31" s="7"/>
      <c r="C31" s="65" t="s">
        <v>57</v>
      </c>
      <c r="D31" s="66" t="n">
        <f aca="false">D30*8*20</f>
        <v>20000</v>
      </c>
      <c r="E31" s="45"/>
      <c r="G31" s="42" t="n">
        <v>10</v>
      </c>
      <c r="H31" s="61" t="n">
        <f aca="false">$D$25*H15</f>
        <v>40000000</v>
      </c>
      <c r="I31" s="61" t="n">
        <f aca="false">$D$26*I15</f>
        <v>0</v>
      </c>
      <c r="J31" s="61" t="n">
        <f aca="false">D$34*J15</f>
        <v>544000000</v>
      </c>
      <c r="K31" s="61" t="n">
        <f aca="false">D$29*K15</f>
        <v>3000000</v>
      </c>
      <c r="L31" s="61" t="n">
        <f aca="false">D$23*L15</f>
        <v>312500000</v>
      </c>
      <c r="M31" s="61" t="n">
        <f aca="false">D$24*M15</f>
        <v>0</v>
      </c>
      <c r="N31" s="62" t="n">
        <f aca="false">D$22*N15</f>
        <v>8503125000000</v>
      </c>
      <c r="O31" s="5"/>
    </row>
    <row r="32" customFormat="false" ht="13.2" hidden="false" customHeight="false" outlineLevel="0" collapsed="false">
      <c r="B32" s="7"/>
      <c r="C32" s="65" t="s">
        <v>58</v>
      </c>
      <c r="D32" s="66" t="n">
        <v>125</v>
      </c>
      <c r="E32" s="45"/>
      <c r="G32" s="42" t="n">
        <v>11</v>
      </c>
      <c r="H32" s="61" t="n">
        <f aca="false">$D$25*H16</f>
        <v>127200000</v>
      </c>
      <c r="I32" s="61" t="n">
        <f aca="false">$D$26*I16</f>
        <v>0</v>
      </c>
      <c r="J32" s="61" t="n">
        <f aca="false">D$34*J16</f>
        <v>747520000</v>
      </c>
      <c r="K32" s="61" t="n">
        <f aca="false">D$29*K16</f>
        <v>700800000</v>
      </c>
      <c r="L32" s="61" t="n">
        <f aca="false">D$23*L16</f>
        <v>291312500000</v>
      </c>
      <c r="M32" s="61" t="n">
        <f aca="false">D$24*M16</f>
        <v>0</v>
      </c>
      <c r="N32" s="62" t="n">
        <f aca="false">D$22*N16</f>
        <v>12410000000000</v>
      </c>
    </row>
    <row r="33" customFormat="false" ht="13.2" hidden="false" customHeight="false" outlineLevel="0" collapsed="false">
      <c r="B33" s="7"/>
      <c r="C33" s="65" t="s">
        <v>59</v>
      </c>
      <c r="D33" s="66" t="n">
        <v>667</v>
      </c>
      <c r="E33" s="45"/>
      <c r="G33" s="42" t="n">
        <v>12</v>
      </c>
      <c r="H33" s="61" t="n">
        <f aca="false">$D$25*H17</f>
        <v>0</v>
      </c>
      <c r="I33" s="61" t="n">
        <f aca="false">$D$26*I17</f>
        <v>400800000</v>
      </c>
      <c r="J33" s="61" t="n">
        <f aca="false">D$34*J17</f>
        <v>426880000</v>
      </c>
      <c r="K33" s="61" t="n">
        <f aca="false">D$29*K17</f>
        <v>400200000</v>
      </c>
      <c r="L33" s="61" t="n">
        <f aca="false">D$23*L17</f>
        <v>50000000000</v>
      </c>
      <c r="M33" s="61" t="n">
        <f aca="false">D$24*M17</f>
        <v>0</v>
      </c>
      <c r="N33" s="62" t="n">
        <f aca="false">D$22*N17</f>
        <v>7086875000000</v>
      </c>
    </row>
    <row r="34" customFormat="false" ht="13.95" hidden="false" customHeight="false" outlineLevel="0" collapsed="false">
      <c r="B34" s="7"/>
      <c r="C34" s="67" t="s">
        <v>60</v>
      </c>
      <c r="D34" s="68" t="n">
        <f aca="false">D28*8*20</f>
        <v>640000</v>
      </c>
      <c r="E34" s="45"/>
      <c r="G34" s="69"/>
      <c r="H34" s="70" t="n">
        <f aca="false">SUM(H22:H33)</f>
        <v>247200000</v>
      </c>
      <c r="I34" s="70" t="n">
        <f aca="false">SUM(I22:I33)</f>
        <v>494400000</v>
      </c>
      <c r="J34" s="70" t="n">
        <f aca="false">SUM(J22:J33)</f>
        <v>5206400000</v>
      </c>
      <c r="K34" s="70" t="n">
        <f aca="false">SUM(K22:K33)</f>
        <v>1104000000</v>
      </c>
      <c r="L34" s="86" t="n">
        <f aca="false">SUM(L22:L33)</f>
        <v>341625000000</v>
      </c>
      <c r="M34" s="70" t="n">
        <f aca="false">SUM(M22:M33)</f>
        <v>0</v>
      </c>
      <c r="N34" s="86" t="n">
        <f aca="false">SUM(N22:N33)</f>
        <v>80000000000000</v>
      </c>
    </row>
    <row r="35" customFormat="false" ht="13.95" hidden="false" customHeight="false" outlineLevel="0" collapsed="false">
      <c r="B35" s="71"/>
      <c r="C35" s="72"/>
      <c r="D35" s="72"/>
      <c r="E35" s="73"/>
      <c r="G35" s="74"/>
      <c r="H35" s="75"/>
      <c r="I35" s="76"/>
      <c r="J35" s="77"/>
      <c r="K35" s="76"/>
      <c r="L35" s="76"/>
      <c r="M35" s="76"/>
      <c r="N35" s="76"/>
    </row>
    <row r="36" customFormat="false" ht="13.2" hidden="false" customHeight="false" outlineLevel="0" collapsed="false">
      <c r="G36" s="4" t="s">
        <v>61</v>
      </c>
      <c r="H36" s="78"/>
      <c r="I36" s="79" t="n">
        <f aca="false">N34+L34+K34+J34*10+I34*10+H34*10</f>
        <v>80402209000000</v>
      </c>
      <c r="J36" s="80"/>
      <c r="K36" s="78"/>
      <c r="L36" s="78"/>
      <c r="M36" s="78"/>
      <c r="N36" s="76"/>
    </row>
    <row r="37" customFormat="false" ht="13.2" hidden="false" customHeight="false" outlineLevel="0" collapsed="false">
      <c r="C37" s="81"/>
      <c r="D37" s="81"/>
      <c r="G37" s="4" t="s">
        <v>63</v>
      </c>
      <c r="H37" s="78"/>
      <c r="I37" s="82" t="n">
        <v>84877415100000</v>
      </c>
      <c r="K37" s="78"/>
      <c r="L37" s="78"/>
      <c r="M37" s="78"/>
      <c r="N37" s="76"/>
    </row>
    <row r="38" customFormat="false" ht="13.2" hidden="false" customHeight="false" outlineLevel="0" collapsed="false">
      <c r="C38" s="53"/>
      <c r="D38" s="81"/>
      <c r="G38" s="81" t="s">
        <v>64</v>
      </c>
      <c r="H38" s="76"/>
      <c r="I38" s="82" t="n">
        <f aca="false">I37-I36</f>
        <v>4475206100000</v>
      </c>
      <c r="J38" s="76"/>
      <c r="K38" s="76"/>
      <c r="L38" s="76"/>
      <c r="M38" s="76"/>
      <c r="N38" s="76"/>
    </row>
    <row r="39" customFormat="false" ht="13.2" hidden="false" customHeight="false" outlineLevel="0" collapsed="false">
      <c r="C39" s="53"/>
      <c r="D39" s="83"/>
      <c r="G39" s="76"/>
      <c r="H39" s="76"/>
      <c r="I39" s="76"/>
      <c r="J39" s="76"/>
      <c r="K39" s="76"/>
      <c r="L39" s="76"/>
      <c r="M39" s="76"/>
      <c r="N39" s="76"/>
    </row>
    <row r="40" customFormat="false" ht="13.2" hidden="false" customHeight="false" outlineLevel="0" collapsed="false">
      <c r="G40" s="76"/>
      <c r="H40" s="76"/>
      <c r="I40" s="76"/>
      <c r="J40" s="76"/>
      <c r="K40" s="76"/>
      <c r="L40" s="76"/>
      <c r="M40" s="76"/>
      <c r="N40" s="76"/>
    </row>
    <row r="41" customFormat="false" ht="13.2" hidden="false" customHeight="false" outlineLevel="0" collapsed="false">
      <c r="G41" s="76"/>
      <c r="H41" s="76"/>
      <c r="I41" s="76"/>
      <c r="J41" s="76"/>
      <c r="K41" s="76"/>
      <c r="L41" s="76"/>
      <c r="M41" s="76"/>
      <c r="N41" s="76"/>
    </row>
    <row r="42" customFormat="false" ht="13.2" hidden="false" customHeight="false" outlineLevel="0" collapsed="false">
      <c r="G42" s="76"/>
      <c r="H42" s="76"/>
      <c r="I42" s="76"/>
      <c r="J42" s="76"/>
      <c r="K42" s="76"/>
      <c r="L42" s="76"/>
      <c r="M42" s="76"/>
      <c r="N42" s="76"/>
    </row>
  </sheetData>
  <mergeCells count="1">
    <mergeCell ref="C2:D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2024-03-17T20:41:00Z</dcterms:created>
  <dc:creator/>
  <dc:description/>
  <dc:language>en-IN</dc:language>
  <cp:lastModifiedBy/>
  <dcterms:modified xsi:type="dcterms:W3CDTF">2024-03-24T19:11:04Z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4038DF12058C4FD5AA63A219ABB4EF64</vt:lpwstr>
  </property>
  <property fmtid="{D5CDD505-2E9C-101B-9397-08002B2CF9AE}" pid="3" name="KSOProductBuildVer">
    <vt:lpwstr>1033-11.2.0.11130</vt:lpwstr>
  </property>
</Properties>
</file>