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codeName="EstaPastaDeTrabalho"/>
  <mc:AlternateContent xmlns:mc="http://schemas.openxmlformats.org/markup-compatibility/2006">
    <mc:Choice Requires="x15">
      <x15ac:absPath xmlns:x15ac="http://schemas.microsoft.com/office/spreadsheetml/2010/11/ac" url="C:\Users\Dalton\Google Drive\On going papers\MCDM_SLR_Criteria_IEEE_Access\"/>
    </mc:Choice>
  </mc:AlternateContent>
  <xr:revisionPtr revIDLastSave="0" documentId="13_ncr:1_{C273B576-956A-422E-B0A4-216D2D6F8034}" xr6:coauthVersionLast="46" xr6:coauthVersionMax="46" xr10:uidLastSave="{00000000-0000-0000-0000-000000000000}"/>
  <bookViews>
    <workbookView xWindow="-120" yWindow="-120" windowWidth="29040" windowHeight="15840" xr2:uid="{00000000-000D-0000-FFFF-FFFF00000000}"/>
  </bookViews>
  <sheets>
    <sheet name="Database" sheetId="1" r:id="rId1"/>
  </sheets>
  <definedNames>
    <definedName name="_xlnm._FilterDatabase" localSheetId="0" hidden="1">Database!$A$1:$QA$164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F162" i="1" l="1"/>
  <c r="EA162" i="1"/>
  <c r="DX162" i="1"/>
  <c r="DW162" i="1"/>
  <c r="DV162" i="1"/>
  <c r="EE162" i="1" s="1"/>
  <c r="DU162" i="1"/>
  <c r="DT162" i="1"/>
  <c r="EB162" i="1" s="1"/>
  <c r="DS162" i="1"/>
  <c r="DR162" i="1"/>
  <c r="DQ162" i="1"/>
  <c r="DP162" i="1"/>
  <c r="DO162" i="1"/>
  <c r="DN162" i="1"/>
  <c r="DM162" i="1"/>
  <c r="DL162" i="1"/>
  <c r="DK162" i="1"/>
  <c r="DJ162" i="1"/>
  <c r="DI162" i="1"/>
  <c r="DZ162" i="1" s="1"/>
  <c r="DH162" i="1"/>
  <c r="EC162" i="1" s="1"/>
  <c r="DG162" i="1"/>
  <c r="DY162" i="1" s="1"/>
  <c r="DF162" i="1"/>
  <c r="DE162" i="1"/>
  <c r="DD162" i="1"/>
  <c r="ED162" i="1" s="1"/>
  <c r="DC162" i="1"/>
  <c r="DB162" i="1"/>
  <c r="T162" i="1"/>
  <c r="AB17" i="1" l="1"/>
  <c r="AB16" i="1"/>
  <c r="AB15" i="1"/>
  <c r="AB14" i="1"/>
  <c r="AB13" i="1"/>
  <c r="AB28" i="1"/>
  <c r="AB27" i="1"/>
  <c r="AB33" i="1"/>
  <c r="AB35" i="1"/>
  <c r="AB39" i="1"/>
  <c r="AB38" i="1"/>
  <c r="AB45" i="1"/>
  <c r="AB44" i="1"/>
  <c r="AB52" i="1"/>
  <c r="AB51" i="1"/>
  <c r="AB50" i="1"/>
  <c r="AB49" i="1"/>
  <c r="AB48" i="1"/>
  <c r="AB55" i="1"/>
  <c r="AB54" i="1"/>
  <c r="AB67" i="1"/>
  <c r="AB66" i="1"/>
  <c r="AB65" i="1"/>
  <c r="AB64" i="1"/>
  <c r="AB63" i="1"/>
  <c r="AB62" i="1"/>
  <c r="AB61" i="1"/>
  <c r="AB60" i="1"/>
  <c r="AB59" i="1"/>
  <c r="AB58" i="1"/>
  <c r="AB78" i="1"/>
  <c r="AB85" i="1"/>
  <c r="AB89" i="1"/>
  <c r="AB103" i="1"/>
  <c r="AB102" i="1"/>
  <c r="AB101" i="1"/>
  <c r="AB100" i="1"/>
  <c r="AB99" i="1"/>
  <c r="AB114" i="1"/>
  <c r="AB113" i="1"/>
  <c r="AB127" i="1"/>
  <c r="AB126" i="1"/>
  <c r="AB125" i="1"/>
  <c r="AB124" i="1"/>
  <c r="AB161" i="1"/>
  <c r="AB160" i="1"/>
  <c r="AB158" i="1"/>
  <c r="AB157" i="1"/>
  <c r="AB156" i="1"/>
  <c r="AB151" i="1"/>
  <c r="AB150" i="1"/>
  <c r="AB149" i="1"/>
  <c r="AB148" i="1"/>
  <c r="AB139" i="1"/>
  <c r="AB138" i="1"/>
  <c r="AB137" i="1"/>
  <c r="AB128" i="1"/>
  <c r="AD161" i="1"/>
  <c r="AD160" i="1"/>
  <c r="AD158" i="1"/>
  <c r="AD157" i="1"/>
  <c r="AD156" i="1"/>
  <c r="AN2" i="1"/>
  <c r="AN11" i="1"/>
  <c r="AN10" i="1"/>
  <c r="AN9" i="1"/>
  <c r="AN8" i="1"/>
  <c r="AN7" i="1"/>
  <c r="AN6" i="1"/>
  <c r="AN5" i="1"/>
  <c r="AN17" i="1"/>
  <c r="AN16" i="1"/>
  <c r="AN15" i="1"/>
  <c r="AN14" i="1"/>
  <c r="AN13" i="1"/>
  <c r="AN28" i="1"/>
  <c r="AN27" i="1"/>
  <c r="AN33" i="1"/>
  <c r="AN35" i="1"/>
  <c r="AN39" i="1"/>
  <c r="AN38" i="1"/>
  <c r="AN45" i="1"/>
  <c r="AN44" i="1"/>
  <c r="AN52" i="1"/>
  <c r="AN51" i="1"/>
  <c r="AN50" i="1"/>
  <c r="AN49" i="1"/>
  <c r="AN48" i="1"/>
  <c r="AN55" i="1"/>
  <c r="AN54" i="1"/>
  <c r="AN67" i="1"/>
  <c r="AN66" i="1"/>
  <c r="AN65" i="1"/>
  <c r="AN64" i="1"/>
  <c r="AN63" i="1"/>
  <c r="AN62" i="1"/>
  <c r="AN61" i="1"/>
  <c r="AN60" i="1"/>
  <c r="AN59" i="1"/>
  <c r="AN58" i="1"/>
  <c r="AN78" i="1"/>
  <c r="AN85" i="1"/>
  <c r="AN89" i="1"/>
  <c r="AN103" i="1"/>
  <c r="AN102" i="1"/>
  <c r="AN101" i="1"/>
  <c r="AN100" i="1"/>
  <c r="AN99" i="1"/>
  <c r="AN114" i="1"/>
  <c r="AN113" i="1"/>
  <c r="AN128" i="1"/>
  <c r="AN127" i="1"/>
  <c r="AN126" i="1"/>
  <c r="AN125" i="1"/>
  <c r="AN124" i="1"/>
  <c r="AN139" i="1"/>
  <c r="AN138" i="1"/>
  <c r="AN137" i="1"/>
  <c r="AN151" i="1"/>
  <c r="AN150" i="1"/>
  <c r="AN149" i="1"/>
  <c r="AN148" i="1"/>
  <c r="AN158" i="1"/>
  <c r="AN157" i="1"/>
  <c r="AN156" i="1"/>
  <c r="AN160" i="1"/>
  <c r="AN161" i="1"/>
  <c r="AO161" i="1"/>
  <c r="AP161" i="1"/>
  <c r="AQ161" i="1"/>
  <c r="AR161" i="1"/>
  <c r="AS161" i="1"/>
  <c r="AT161" i="1"/>
  <c r="AU161" i="1"/>
  <c r="AV161" i="1"/>
  <c r="AW161" i="1"/>
  <c r="AX161" i="1"/>
  <c r="AY161" i="1"/>
  <c r="AZ161" i="1"/>
  <c r="BA161" i="1"/>
  <c r="BB161" i="1"/>
  <c r="BC161" i="1"/>
  <c r="BD161" i="1"/>
  <c r="BE161" i="1"/>
  <c r="BF161" i="1"/>
  <c r="BG161" i="1"/>
  <c r="BH161" i="1"/>
  <c r="AM161" i="1"/>
  <c r="DB160" i="1" l="1"/>
  <c r="DC160" i="1"/>
  <c r="DD160" i="1"/>
  <c r="DE160" i="1"/>
  <c r="DF160" i="1"/>
  <c r="DG160" i="1"/>
  <c r="DH160" i="1"/>
  <c r="DI160" i="1"/>
  <c r="DJ160" i="1"/>
  <c r="DK160" i="1"/>
  <c r="DL160" i="1"/>
  <c r="DM160" i="1"/>
  <c r="DN160" i="1"/>
  <c r="DO160" i="1"/>
  <c r="DP160" i="1"/>
  <c r="DQ160" i="1"/>
  <c r="DR160" i="1"/>
  <c r="DS160" i="1"/>
  <c r="DT160" i="1"/>
  <c r="DU160" i="1"/>
  <c r="DV160" i="1"/>
  <c r="DW160" i="1"/>
  <c r="DX160" i="1"/>
  <c r="DB161" i="1"/>
  <c r="DC161" i="1"/>
  <c r="DD161" i="1"/>
  <c r="DE161" i="1"/>
  <c r="DF161" i="1"/>
  <c r="DG161" i="1"/>
  <c r="DH161" i="1"/>
  <c r="DI161" i="1"/>
  <c r="DJ161" i="1"/>
  <c r="DK161" i="1"/>
  <c r="DL161" i="1"/>
  <c r="DM161" i="1"/>
  <c r="DN161" i="1"/>
  <c r="DO161" i="1"/>
  <c r="DP161" i="1"/>
  <c r="DQ161" i="1"/>
  <c r="DR161" i="1"/>
  <c r="DS161" i="1"/>
  <c r="DT161" i="1"/>
  <c r="DU161" i="1"/>
  <c r="DV161" i="1"/>
  <c r="DW161" i="1"/>
  <c r="DX161" i="1"/>
  <c r="CD161" i="1"/>
  <c r="CE161" i="1"/>
  <c r="CF161" i="1"/>
  <c r="CG161" i="1"/>
  <c r="CH161" i="1"/>
  <c r="CI161" i="1"/>
  <c r="CJ161" i="1"/>
  <c r="CK161" i="1"/>
  <c r="CL161" i="1"/>
  <c r="CM161" i="1"/>
  <c r="CN161" i="1"/>
  <c r="CO161" i="1"/>
  <c r="CP161" i="1"/>
  <c r="CQ161" i="1"/>
  <c r="CR161" i="1"/>
  <c r="CS161" i="1"/>
  <c r="CT161" i="1"/>
  <c r="CU161" i="1"/>
  <c r="CV161" i="1"/>
  <c r="CW161" i="1"/>
  <c r="CX161" i="1"/>
  <c r="CY161" i="1"/>
  <c r="DA161" i="1"/>
  <c r="CD160" i="1"/>
  <c r="CE160" i="1"/>
  <c r="CF160" i="1"/>
  <c r="CG160" i="1"/>
  <c r="CH160" i="1"/>
  <c r="CI160" i="1"/>
  <c r="CJ160" i="1"/>
  <c r="CK160" i="1"/>
  <c r="CL160" i="1"/>
  <c r="CM160" i="1"/>
  <c r="CN160" i="1"/>
  <c r="CO160" i="1"/>
  <c r="CP160" i="1"/>
  <c r="CQ160" i="1"/>
  <c r="CR160" i="1"/>
  <c r="CS160" i="1"/>
  <c r="CT160" i="1"/>
  <c r="CU160" i="1"/>
  <c r="CV160" i="1"/>
  <c r="CW160" i="1"/>
  <c r="CX160" i="1"/>
  <c r="CY160" i="1"/>
  <c r="DA160" i="1"/>
  <c r="BU159" i="1"/>
  <c r="BU160" i="1"/>
  <c r="BU161" i="1"/>
  <c r="BS160" i="1"/>
  <c r="BS161" i="1"/>
  <c r="BT161" i="1"/>
  <c r="BT160" i="1"/>
  <c r="BQ160" i="1"/>
  <c r="BQ161" i="1"/>
  <c r="BP160" i="1"/>
  <c r="BP161" i="1"/>
  <c r="BO160" i="1"/>
  <c r="BO161" i="1"/>
  <c r="BK161" i="1"/>
  <c r="BL161" i="1"/>
  <c r="BM161" i="1"/>
  <c r="BK160" i="1"/>
  <c r="BL160" i="1"/>
  <c r="BM160" i="1"/>
  <c r="AD159" i="1"/>
  <c r="V161" i="1"/>
  <c r="W161" i="1"/>
  <c r="X161" i="1"/>
  <c r="V160" i="1"/>
  <c r="W160" i="1"/>
  <c r="X160" i="1"/>
  <c r="EE160" i="1" l="1"/>
  <c r="EF160" i="1"/>
  <c r="EB160" i="1"/>
  <c r="DY160" i="1"/>
  <c r="ED161" i="1"/>
  <c r="DZ160" i="1"/>
  <c r="ED160" i="1"/>
  <c r="EA161" i="1"/>
  <c r="EC160" i="1"/>
  <c r="DZ161" i="1"/>
  <c r="DY161" i="1"/>
  <c r="EE161" i="1"/>
  <c r="EA160" i="1"/>
  <c r="EB161" i="1"/>
  <c r="EC161" i="1"/>
  <c r="EF161" i="1"/>
  <c r="BU158" i="1" l="1"/>
  <c r="BU157" i="1"/>
  <c r="BU156" i="1"/>
  <c r="BU151" i="1"/>
  <c r="BU150" i="1"/>
  <c r="BU149" i="1"/>
  <c r="BU148" i="1"/>
  <c r="BU139" i="1"/>
  <c r="BU138" i="1"/>
  <c r="BU137" i="1"/>
  <c r="BU128" i="1"/>
  <c r="BU127" i="1"/>
  <c r="BU126" i="1"/>
  <c r="BU125" i="1"/>
  <c r="BU124" i="1"/>
  <c r="BU114" i="1"/>
  <c r="BU113" i="1"/>
  <c r="BU103" i="1"/>
  <c r="BU102" i="1"/>
  <c r="BU101" i="1"/>
  <c r="BU100" i="1"/>
  <c r="BU99" i="1"/>
  <c r="BU89" i="1"/>
  <c r="BU85" i="1"/>
  <c r="BU78" i="1"/>
  <c r="BU67" i="1"/>
  <c r="BU66" i="1"/>
  <c r="BU65" i="1"/>
  <c r="BU64" i="1"/>
  <c r="BU63" i="1"/>
  <c r="BU62" i="1"/>
  <c r="BU61" i="1"/>
  <c r="BU60" i="1"/>
  <c r="BU59" i="1"/>
  <c r="BU58" i="1"/>
  <c r="BU55" i="1"/>
  <c r="BU54" i="1"/>
  <c r="BU52" i="1"/>
  <c r="BU51" i="1"/>
  <c r="BU50" i="1"/>
  <c r="BU49" i="1"/>
  <c r="BU48" i="1"/>
  <c r="BU45" i="1"/>
  <c r="BU44" i="1"/>
  <c r="BU39" i="1"/>
  <c r="BU38" i="1"/>
  <c r="BU35" i="1"/>
  <c r="BU33" i="1"/>
  <c r="BU28" i="1"/>
  <c r="BU27" i="1"/>
  <c r="BU17" i="1"/>
  <c r="BU16" i="1"/>
  <c r="BU15" i="1"/>
  <c r="BU14" i="1"/>
  <c r="BU13" i="1"/>
  <c r="BU11" i="1"/>
  <c r="BU10" i="1"/>
  <c r="BU9" i="1"/>
  <c r="BU8" i="1"/>
  <c r="BU7" i="1"/>
  <c r="BU6" i="1"/>
  <c r="BU5" i="1"/>
  <c r="BU2" i="1"/>
  <c r="CZ157" i="1"/>
  <c r="CZ158" i="1"/>
  <c r="M158" i="1" l="1"/>
  <c r="L158" i="1"/>
  <c r="M157" i="1"/>
  <c r="L157" i="1"/>
  <c r="M156" i="1"/>
  <c r="L156" i="1"/>
  <c r="M151" i="1"/>
  <c r="L151" i="1"/>
  <c r="M150" i="1"/>
  <c r="L150" i="1"/>
  <c r="M149" i="1"/>
  <c r="L149" i="1"/>
  <c r="M148" i="1"/>
  <c r="L148" i="1"/>
  <c r="M139" i="1"/>
  <c r="L139" i="1"/>
  <c r="M138" i="1"/>
  <c r="L138" i="1"/>
  <c r="M137" i="1"/>
  <c r="L137" i="1"/>
  <c r="M128" i="1"/>
  <c r="L128" i="1"/>
  <c r="M127" i="1"/>
  <c r="L127" i="1"/>
  <c r="M126" i="1"/>
  <c r="L126" i="1"/>
  <c r="M125" i="1"/>
  <c r="L125" i="1"/>
  <c r="M124" i="1"/>
  <c r="L124" i="1"/>
  <c r="M114" i="1"/>
  <c r="L114" i="1"/>
  <c r="M113" i="1"/>
  <c r="L113" i="1"/>
  <c r="M103" i="1"/>
  <c r="L103" i="1"/>
  <c r="M102" i="1"/>
  <c r="L102" i="1"/>
  <c r="M101" i="1"/>
  <c r="L101" i="1"/>
  <c r="M100" i="1"/>
  <c r="L100" i="1"/>
  <c r="M99" i="1"/>
  <c r="L99" i="1"/>
  <c r="M89" i="1"/>
  <c r="L89" i="1"/>
  <c r="M85" i="1"/>
  <c r="L85" i="1"/>
  <c r="M78" i="1"/>
  <c r="L78" i="1"/>
  <c r="M67" i="1"/>
  <c r="L67" i="1"/>
  <c r="M66" i="1"/>
  <c r="L66" i="1"/>
  <c r="M65" i="1"/>
  <c r="L65" i="1"/>
  <c r="M64" i="1"/>
  <c r="L64" i="1"/>
  <c r="M63" i="1"/>
  <c r="L63" i="1"/>
  <c r="M62" i="1"/>
  <c r="L62" i="1"/>
  <c r="M61" i="1"/>
  <c r="L61" i="1"/>
  <c r="M60" i="1"/>
  <c r="L60" i="1"/>
  <c r="M59" i="1"/>
  <c r="L59" i="1"/>
  <c r="M58" i="1"/>
  <c r="L58" i="1"/>
  <c r="M55" i="1"/>
  <c r="L55" i="1"/>
  <c r="M54" i="1"/>
  <c r="L54" i="1"/>
  <c r="M52" i="1"/>
  <c r="L52" i="1"/>
  <c r="M51" i="1"/>
  <c r="L51" i="1"/>
  <c r="M50" i="1"/>
  <c r="L50" i="1"/>
  <c r="M49" i="1"/>
  <c r="L49" i="1"/>
  <c r="M48" i="1"/>
  <c r="L48" i="1"/>
  <c r="M45" i="1"/>
  <c r="L45" i="1"/>
  <c r="M44" i="1"/>
  <c r="L44" i="1"/>
  <c r="M39" i="1"/>
  <c r="L39" i="1"/>
  <c r="M38" i="1"/>
  <c r="L38" i="1"/>
  <c r="M35" i="1"/>
  <c r="L35" i="1"/>
  <c r="M33" i="1"/>
  <c r="L33" i="1"/>
  <c r="M28" i="1"/>
  <c r="L28" i="1"/>
  <c r="M27" i="1"/>
  <c r="L27" i="1"/>
  <c r="M17" i="1"/>
  <c r="L17" i="1"/>
  <c r="M16" i="1"/>
  <c r="L16" i="1"/>
  <c r="M15" i="1"/>
  <c r="L15" i="1"/>
  <c r="M14" i="1"/>
  <c r="L14" i="1"/>
  <c r="M13" i="1"/>
  <c r="L13" i="1"/>
  <c r="M11" i="1"/>
  <c r="L11" i="1"/>
  <c r="M10" i="1"/>
  <c r="L10" i="1"/>
  <c r="M9" i="1"/>
  <c r="L9" i="1"/>
  <c r="M8" i="1"/>
  <c r="L8" i="1"/>
  <c r="M7" i="1"/>
  <c r="L7" i="1"/>
  <c r="M6" i="1"/>
  <c r="L6" i="1"/>
  <c r="M5" i="1"/>
  <c r="L5" i="1"/>
  <c r="L2" i="1"/>
  <c r="M2" i="1"/>
  <c r="DB58" i="1" l="1"/>
  <c r="AD78" i="1"/>
  <c r="AD52" i="1"/>
  <c r="AD61" i="1"/>
  <c r="AD67" i="1"/>
  <c r="AD5" i="1"/>
  <c r="AD51" i="1"/>
  <c r="AD39" i="1"/>
  <c r="AD139" i="1"/>
  <c r="AD16" i="1"/>
  <c r="AD60" i="1"/>
  <c r="AD50" i="1"/>
  <c r="AD45" i="1"/>
  <c r="AD14" i="1"/>
  <c r="AD13" i="1"/>
  <c r="AD55" i="1"/>
  <c r="AD15" i="1"/>
  <c r="AD103" i="1"/>
  <c r="AD151" i="1"/>
  <c r="AD49" i="1"/>
  <c r="AD102" i="1"/>
  <c r="AD59" i="1"/>
  <c r="AD35" i="1"/>
  <c r="AD28" i="1"/>
  <c r="AD150" i="1"/>
  <c r="AD6" i="1"/>
  <c r="AD9" i="1"/>
  <c r="AD11" i="1"/>
  <c r="AD8" i="1"/>
  <c r="AD44" i="1"/>
  <c r="AD54" i="1"/>
  <c r="AD128" i="1"/>
  <c r="AD149" i="1"/>
  <c r="AD85" i="1"/>
  <c r="AD127" i="1"/>
  <c r="AD66" i="1"/>
  <c r="AD38" i="1"/>
  <c r="AD138" i="1"/>
  <c r="AD27" i="1"/>
  <c r="AD101" i="1"/>
  <c r="AD100" i="1"/>
  <c r="AD114" i="1"/>
  <c r="AD48" i="1"/>
  <c r="AD17" i="1"/>
  <c r="AD65" i="1"/>
  <c r="AD126" i="1"/>
  <c r="AD64" i="1"/>
  <c r="AD99" i="1"/>
  <c r="AD7" i="1"/>
  <c r="AD63" i="1"/>
  <c r="AD113" i="1"/>
  <c r="AD125" i="1"/>
  <c r="AD148" i="1"/>
  <c r="AD58" i="1"/>
  <c r="AD62" i="1"/>
  <c r="AD124" i="1"/>
  <c r="AD89" i="1"/>
  <c r="AD2" i="1"/>
  <c r="AD33" i="1"/>
  <c r="AD10" i="1"/>
  <c r="AD137" i="1"/>
  <c r="T137" i="1"/>
  <c r="CZ78" i="1"/>
  <c r="CZ52" i="1"/>
  <c r="CZ61" i="1"/>
  <c r="CZ67" i="1"/>
  <c r="CZ5" i="1"/>
  <c r="CZ51" i="1"/>
  <c r="CZ39" i="1"/>
  <c r="CZ139" i="1"/>
  <c r="CZ16" i="1"/>
  <c r="CZ60" i="1"/>
  <c r="CZ50" i="1"/>
  <c r="CZ45" i="1"/>
  <c r="CZ14" i="1"/>
  <c r="CZ13" i="1"/>
  <c r="CZ55" i="1"/>
  <c r="CZ15" i="1"/>
  <c r="CZ103" i="1"/>
  <c r="CZ151" i="1"/>
  <c r="CZ49" i="1"/>
  <c r="CZ102" i="1"/>
  <c r="CZ59" i="1"/>
  <c r="CZ35" i="1"/>
  <c r="CZ28" i="1"/>
  <c r="CZ150" i="1"/>
  <c r="CZ6" i="1"/>
  <c r="CZ9" i="1"/>
  <c r="CZ11" i="1"/>
  <c r="CZ8" i="1"/>
  <c r="CZ156" i="1"/>
  <c r="CZ44" i="1"/>
  <c r="CZ54" i="1"/>
  <c r="CZ128" i="1"/>
  <c r="CZ149" i="1"/>
  <c r="CZ85" i="1"/>
  <c r="CZ127" i="1"/>
  <c r="CZ66" i="1"/>
  <c r="CZ38" i="1"/>
  <c r="CZ138" i="1"/>
  <c r="CZ27" i="1"/>
  <c r="CZ101" i="1"/>
  <c r="CZ100" i="1"/>
  <c r="CZ114" i="1"/>
  <c r="CZ48" i="1"/>
  <c r="CZ17" i="1"/>
  <c r="CZ65" i="1"/>
  <c r="CZ126" i="1"/>
  <c r="CZ64" i="1"/>
  <c r="CZ99" i="1"/>
  <c r="CZ7" i="1"/>
  <c r="CZ63" i="1"/>
  <c r="CZ113" i="1"/>
  <c r="CZ125" i="1"/>
  <c r="CZ148" i="1"/>
  <c r="CZ58" i="1"/>
  <c r="CZ62" i="1"/>
  <c r="CZ124" i="1"/>
  <c r="CZ89" i="1"/>
  <c r="CZ2" i="1"/>
  <c r="CZ33" i="1"/>
  <c r="CZ10" i="1"/>
  <c r="CZ137" i="1"/>
  <c r="CC158" i="1"/>
  <c r="CC157" i="1"/>
  <c r="CC78" i="1"/>
  <c r="CC52" i="1"/>
  <c r="CC61" i="1"/>
  <c r="CC67" i="1"/>
  <c r="CC5" i="1"/>
  <c r="CC51" i="1"/>
  <c r="CC39" i="1"/>
  <c r="CC139" i="1"/>
  <c r="CC16" i="1"/>
  <c r="CC60" i="1"/>
  <c r="CC50" i="1"/>
  <c r="CC45" i="1"/>
  <c r="CC14" i="1"/>
  <c r="CC13" i="1"/>
  <c r="CC55" i="1"/>
  <c r="CC15" i="1"/>
  <c r="CC103" i="1"/>
  <c r="CC151" i="1"/>
  <c r="CC49" i="1"/>
  <c r="CC102" i="1"/>
  <c r="CC59" i="1"/>
  <c r="CC35" i="1"/>
  <c r="CC28" i="1"/>
  <c r="CC150" i="1"/>
  <c r="CC6" i="1"/>
  <c r="CC9" i="1"/>
  <c r="CC11" i="1"/>
  <c r="CC8" i="1"/>
  <c r="CC156" i="1"/>
  <c r="CC44" i="1"/>
  <c r="CC54" i="1"/>
  <c r="CC128" i="1"/>
  <c r="CC149" i="1"/>
  <c r="CC85" i="1"/>
  <c r="CC127" i="1"/>
  <c r="CC66" i="1"/>
  <c r="CC38" i="1"/>
  <c r="CC138" i="1"/>
  <c r="CC27" i="1"/>
  <c r="CC101" i="1"/>
  <c r="CC100" i="1"/>
  <c r="CC114" i="1"/>
  <c r="CC48" i="1"/>
  <c r="CC17" i="1"/>
  <c r="CC65" i="1"/>
  <c r="CC126" i="1"/>
  <c r="CC64" i="1"/>
  <c r="CC99" i="1"/>
  <c r="CC7" i="1"/>
  <c r="CC63" i="1"/>
  <c r="CC113" i="1"/>
  <c r="CC125" i="1"/>
  <c r="CC148" i="1"/>
  <c r="CC58" i="1"/>
  <c r="CC62" i="1"/>
  <c r="CC124" i="1"/>
  <c r="CC89" i="1"/>
  <c r="CC2" i="1"/>
  <c r="CC33" i="1"/>
  <c r="CC10" i="1"/>
  <c r="CC137" i="1"/>
  <c r="DB158" i="1" l="1"/>
  <c r="DC158" i="1"/>
  <c r="DD158" i="1"/>
  <c r="DE158" i="1"/>
  <c r="DF158" i="1"/>
  <c r="DG158" i="1"/>
  <c r="DH158" i="1"/>
  <c r="DI158" i="1"/>
  <c r="DJ158" i="1"/>
  <c r="DK158" i="1"/>
  <c r="DL158" i="1"/>
  <c r="DM158" i="1"/>
  <c r="DN158" i="1"/>
  <c r="DO158" i="1"/>
  <c r="DP158" i="1"/>
  <c r="DQ158" i="1"/>
  <c r="DR158" i="1"/>
  <c r="DS158" i="1"/>
  <c r="DT158" i="1"/>
  <c r="DU158" i="1"/>
  <c r="DV158" i="1"/>
  <c r="DW158" i="1"/>
  <c r="DX158" i="1"/>
  <c r="CH158" i="1"/>
  <c r="CH157" i="1"/>
  <c r="CH159" i="1"/>
  <c r="CH78" i="1"/>
  <c r="CH52" i="1"/>
  <c r="CH61" i="1"/>
  <c r="CH67" i="1"/>
  <c r="CH5" i="1"/>
  <c r="CH51" i="1"/>
  <c r="CH39" i="1"/>
  <c r="CH139" i="1"/>
  <c r="CH16" i="1"/>
  <c r="CH60" i="1"/>
  <c r="CH50" i="1"/>
  <c r="CH45" i="1"/>
  <c r="CH14" i="1"/>
  <c r="CH13" i="1"/>
  <c r="CH55" i="1"/>
  <c r="CH15" i="1"/>
  <c r="CH103" i="1"/>
  <c r="CH151" i="1"/>
  <c r="CH49" i="1"/>
  <c r="CH102" i="1"/>
  <c r="CH59" i="1"/>
  <c r="CH35" i="1"/>
  <c r="CH28" i="1"/>
  <c r="CH150" i="1"/>
  <c r="CH6" i="1"/>
  <c r="CH9" i="1"/>
  <c r="CH11" i="1"/>
  <c r="CH8" i="1"/>
  <c r="CH156" i="1"/>
  <c r="CH44" i="1"/>
  <c r="CH54" i="1"/>
  <c r="CH128" i="1"/>
  <c r="CH149" i="1"/>
  <c r="CH85" i="1"/>
  <c r="CH127" i="1"/>
  <c r="CH66" i="1"/>
  <c r="CH38" i="1"/>
  <c r="CH138" i="1"/>
  <c r="CH27" i="1"/>
  <c r="CH101" i="1"/>
  <c r="CH100" i="1"/>
  <c r="CH114" i="1"/>
  <c r="CH48" i="1"/>
  <c r="CH17" i="1"/>
  <c r="CH65" i="1"/>
  <c r="CH126" i="1"/>
  <c r="CH64" i="1"/>
  <c r="CH99" i="1"/>
  <c r="CH7" i="1"/>
  <c r="CH63" i="1"/>
  <c r="CH113" i="1"/>
  <c r="CH125" i="1"/>
  <c r="CH148" i="1"/>
  <c r="CH58" i="1"/>
  <c r="CH62" i="1"/>
  <c r="CH124" i="1"/>
  <c r="CH89" i="1"/>
  <c r="CH2" i="1"/>
  <c r="CH33" i="1"/>
  <c r="CH10" i="1"/>
  <c r="CH137" i="1"/>
  <c r="CL158" i="1"/>
  <c r="CL157" i="1"/>
  <c r="CL159" i="1"/>
  <c r="CL78" i="1"/>
  <c r="CL52" i="1"/>
  <c r="CL61" i="1"/>
  <c r="CL67" i="1"/>
  <c r="CL5" i="1"/>
  <c r="CL51" i="1"/>
  <c r="CL39" i="1"/>
  <c r="CL139" i="1"/>
  <c r="CL16" i="1"/>
  <c r="CL60" i="1"/>
  <c r="CL50" i="1"/>
  <c r="CL45" i="1"/>
  <c r="CL14" i="1"/>
  <c r="CL13" i="1"/>
  <c r="CL55" i="1"/>
  <c r="CL15" i="1"/>
  <c r="CL103" i="1"/>
  <c r="CL151" i="1"/>
  <c r="CL49" i="1"/>
  <c r="CL102" i="1"/>
  <c r="CL59" i="1"/>
  <c r="CL35" i="1"/>
  <c r="CL28" i="1"/>
  <c r="CL150" i="1"/>
  <c r="CL6" i="1"/>
  <c r="CL9" i="1"/>
  <c r="CL11" i="1"/>
  <c r="CL8" i="1"/>
  <c r="CL156" i="1"/>
  <c r="CL44" i="1"/>
  <c r="CL54" i="1"/>
  <c r="CL128" i="1"/>
  <c r="CL149" i="1"/>
  <c r="CL85" i="1"/>
  <c r="CL127" i="1"/>
  <c r="CL66" i="1"/>
  <c r="CL38" i="1"/>
  <c r="CL138" i="1"/>
  <c r="CL27" i="1"/>
  <c r="CL101" i="1"/>
  <c r="CL100" i="1"/>
  <c r="CL114" i="1"/>
  <c r="CL48" i="1"/>
  <c r="CL17" i="1"/>
  <c r="CL65" i="1"/>
  <c r="CL126" i="1"/>
  <c r="CL64" i="1"/>
  <c r="CL99" i="1"/>
  <c r="CL7" i="1"/>
  <c r="CL63" i="1"/>
  <c r="CL113" i="1"/>
  <c r="CL125" i="1"/>
  <c r="CL148" i="1"/>
  <c r="CL58" i="1"/>
  <c r="CL62" i="1"/>
  <c r="CL124" i="1"/>
  <c r="CL89" i="1"/>
  <c r="CL2" i="1"/>
  <c r="CL33" i="1"/>
  <c r="CL10" i="1"/>
  <c r="CL137" i="1"/>
  <c r="CD158" i="1"/>
  <c r="CE158" i="1"/>
  <c r="CF158" i="1"/>
  <c r="CG158" i="1"/>
  <c r="CI158" i="1"/>
  <c r="CJ158" i="1"/>
  <c r="CK158" i="1"/>
  <c r="CM158" i="1"/>
  <c r="CN158" i="1"/>
  <c r="CO158" i="1"/>
  <c r="CP158" i="1"/>
  <c r="CQ158" i="1"/>
  <c r="CR158" i="1"/>
  <c r="CS158" i="1"/>
  <c r="CT158" i="1"/>
  <c r="CU158" i="1"/>
  <c r="CV158" i="1"/>
  <c r="CW158" i="1"/>
  <c r="CX158" i="1"/>
  <c r="CY158" i="1"/>
  <c r="DA158" i="1"/>
  <c r="BT158" i="1"/>
  <c r="BF158" i="1"/>
  <c r="BF157" i="1"/>
  <c r="BF159" i="1"/>
  <c r="BF78" i="1"/>
  <c r="BF52" i="1"/>
  <c r="BF61" i="1"/>
  <c r="BF67" i="1"/>
  <c r="BF5" i="1"/>
  <c r="BF51" i="1"/>
  <c r="BF39" i="1"/>
  <c r="BF139" i="1"/>
  <c r="BF16" i="1"/>
  <c r="BF60" i="1"/>
  <c r="BF50" i="1"/>
  <c r="BF45" i="1"/>
  <c r="BF14" i="1"/>
  <c r="BF13" i="1"/>
  <c r="BF55" i="1"/>
  <c r="BF15" i="1"/>
  <c r="BF103" i="1"/>
  <c r="BF151" i="1"/>
  <c r="BF49" i="1"/>
  <c r="BF102" i="1"/>
  <c r="BF59" i="1"/>
  <c r="BF35" i="1"/>
  <c r="BF28" i="1"/>
  <c r="BF150" i="1"/>
  <c r="BF6" i="1"/>
  <c r="BF9" i="1"/>
  <c r="BF11" i="1"/>
  <c r="BF8" i="1"/>
  <c r="BF156" i="1"/>
  <c r="BF44" i="1"/>
  <c r="BF54" i="1"/>
  <c r="BF128" i="1"/>
  <c r="BF149" i="1"/>
  <c r="BF85" i="1"/>
  <c r="BF127" i="1"/>
  <c r="BF66" i="1"/>
  <c r="BF38" i="1"/>
  <c r="BF138" i="1"/>
  <c r="BF27" i="1"/>
  <c r="BF101" i="1"/>
  <c r="BF100" i="1"/>
  <c r="BF114" i="1"/>
  <c r="BF48" i="1"/>
  <c r="BF17" i="1"/>
  <c r="BF65" i="1"/>
  <c r="BF126" i="1"/>
  <c r="BF64" i="1"/>
  <c r="BF99" i="1"/>
  <c r="BF7" i="1"/>
  <c r="BF63" i="1"/>
  <c r="BF113" i="1"/>
  <c r="BF125" i="1"/>
  <c r="BF148" i="1"/>
  <c r="BF58" i="1"/>
  <c r="BF62" i="1"/>
  <c r="BF124" i="1"/>
  <c r="BF89" i="1"/>
  <c r="BF2" i="1"/>
  <c r="BF33" i="1"/>
  <c r="BF10" i="1"/>
  <c r="BF137" i="1"/>
  <c r="BK158" i="1"/>
  <c r="BL158" i="1"/>
  <c r="BM158" i="1"/>
  <c r="Y158" i="1"/>
  <c r="Z158" i="1"/>
  <c r="AA158" i="1"/>
  <c r="AC158" i="1"/>
  <c r="AE158" i="1"/>
  <c r="AF158" i="1"/>
  <c r="AG158" i="1"/>
  <c r="AH158" i="1"/>
  <c r="AI158" i="1"/>
  <c r="AJ158" i="1"/>
  <c r="AK158" i="1"/>
  <c r="AL158" i="1"/>
  <c r="AM158" i="1"/>
  <c r="AO158" i="1"/>
  <c r="AP158" i="1"/>
  <c r="AQ158" i="1"/>
  <c r="AR158" i="1"/>
  <c r="AS158" i="1"/>
  <c r="AT158" i="1"/>
  <c r="AU158" i="1"/>
  <c r="AV158" i="1"/>
  <c r="AW158" i="1"/>
  <c r="AX158" i="1"/>
  <c r="AY158" i="1"/>
  <c r="AZ158" i="1"/>
  <c r="BA158" i="1"/>
  <c r="BB158" i="1"/>
  <c r="BC158" i="1"/>
  <c r="BD158" i="1"/>
  <c r="BE158" i="1"/>
  <c r="BG158" i="1"/>
  <c r="BH158" i="1"/>
  <c r="V158" i="1"/>
  <c r="W158" i="1"/>
  <c r="X158" i="1"/>
  <c r="DP137" i="1"/>
  <c r="DB159" i="1"/>
  <c r="DC159" i="1"/>
  <c r="DD159" i="1"/>
  <c r="DE159" i="1"/>
  <c r="DF159" i="1"/>
  <c r="DG159" i="1"/>
  <c r="DH159" i="1"/>
  <c r="DI159" i="1"/>
  <c r="DJ159" i="1"/>
  <c r="DK159" i="1"/>
  <c r="DL159" i="1"/>
  <c r="DM159" i="1"/>
  <c r="DN159" i="1"/>
  <c r="DO159" i="1"/>
  <c r="DP159" i="1"/>
  <c r="DQ159" i="1"/>
  <c r="DR159" i="1"/>
  <c r="DS159" i="1"/>
  <c r="DT159" i="1"/>
  <c r="DU159" i="1"/>
  <c r="DV159" i="1"/>
  <c r="DW159" i="1"/>
  <c r="DX159" i="1"/>
  <c r="DB157" i="1"/>
  <c r="DC157" i="1"/>
  <c r="DD157" i="1"/>
  <c r="DE157" i="1"/>
  <c r="DF157" i="1"/>
  <c r="DG157" i="1"/>
  <c r="DH157" i="1"/>
  <c r="DI157" i="1"/>
  <c r="DJ157" i="1"/>
  <c r="DK157" i="1"/>
  <c r="DL157" i="1"/>
  <c r="DM157" i="1"/>
  <c r="DN157" i="1"/>
  <c r="DO157" i="1"/>
  <c r="DP157" i="1"/>
  <c r="DQ157" i="1"/>
  <c r="DR157" i="1"/>
  <c r="DS157" i="1"/>
  <c r="DT157" i="1"/>
  <c r="DU157" i="1"/>
  <c r="DV157" i="1"/>
  <c r="DW157" i="1"/>
  <c r="DX157" i="1"/>
  <c r="DO137" i="1"/>
  <c r="DQ137" i="1"/>
  <c r="CD157" i="1"/>
  <c r="CE157" i="1"/>
  <c r="CF157" i="1"/>
  <c r="CG157" i="1"/>
  <c r="CI157" i="1"/>
  <c r="CJ157" i="1"/>
  <c r="CK157" i="1"/>
  <c r="CM157" i="1"/>
  <c r="CN157" i="1"/>
  <c r="CO157" i="1"/>
  <c r="CP157" i="1"/>
  <c r="CQ157" i="1"/>
  <c r="CR157" i="1"/>
  <c r="CS157" i="1"/>
  <c r="CT157" i="1"/>
  <c r="CU157" i="1"/>
  <c r="CV157" i="1"/>
  <c r="CW157" i="1"/>
  <c r="CX157" i="1"/>
  <c r="CY157" i="1"/>
  <c r="DA157" i="1"/>
  <c r="BS157" i="1"/>
  <c r="BT157" i="1"/>
  <c r="BK157" i="1"/>
  <c r="BL157" i="1"/>
  <c r="BM157" i="1"/>
  <c r="Y157" i="1"/>
  <c r="Z157" i="1"/>
  <c r="AA157" i="1"/>
  <c r="AC157" i="1"/>
  <c r="AE157" i="1"/>
  <c r="AF157" i="1"/>
  <c r="AG157" i="1"/>
  <c r="AH157" i="1"/>
  <c r="AI157" i="1"/>
  <c r="AJ157" i="1"/>
  <c r="AK157" i="1"/>
  <c r="AL157" i="1"/>
  <c r="AM157" i="1"/>
  <c r="AO157" i="1"/>
  <c r="AP157" i="1"/>
  <c r="AQ157" i="1"/>
  <c r="AR157" i="1"/>
  <c r="AS157" i="1"/>
  <c r="AT157" i="1"/>
  <c r="AU157" i="1"/>
  <c r="AV157" i="1"/>
  <c r="AW157" i="1"/>
  <c r="AX157" i="1"/>
  <c r="AY157" i="1"/>
  <c r="AZ157" i="1"/>
  <c r="BA157" i="1"/>
  <c r="BB157" i="1"/>
  <c r="BC157" i="1"/>
  <c r="BD157" i="1"/>
  <c r="BE157" i="1"/>
  <c r="BG157" i="1"/>
  <c r="BH157" i="1"/>
  <c r="V157" i="1"/>
  <c r="W157" i="1"/>
  <c r="X157" i="1"/>
  <c r="CC159" i="1"/>
  <c r="CD159" i="1"/>
  <c r="CE159" i="1"/>
  <c r="CF159" i="1"/>
  <c r="CG159" i="1"/>
  <c r="CI159" i="1"/>
  <c r="CJ159" i="1"/>
  <c r="CK159" i="1"/>
  <c r="CM159" i="1"/>
  <c r="CN159" i="1"/>
  <c r="CO159" i="1"/>
  <c r="CP159" i="1"/>
  <c r="CQ159" i="1"/>
  <c r="CR159" i="1"/>
  <c r="CS159" i="1"/>
  <c r="CT159" i="1"/>
  <c r="CU159" i="1"/>
  <c r="CV159" i="1"/>
  <c r="CW159" i="1"/>
  <c r="CX159" i="1"/>
  <c r="CY159" i="1"/>
  <c r="CZ159" i="1"/>
  <c r="DA159" i="1"/>
  <c r="BS159" i="1"/>
  <c r="BT159" i="1"/>
  <c r="BO159" i="1"/>
  <c r="BP159" i="1"/>
  <c r="BQ159" i="1"/>
  <c r="BK159" i="1"/>
  <c r="BL159" i="1"/>
  <c r="BM159" i="1"/>
  <c r="AO159" i="1"/>
  <c r="AP159" i="1"/>
  <c r="AQ159" i="1"/>
  <c r="AR159" i="1"/>
  <c r="AS159" i="1"/>
  <c r="AT159" i="1"/>
  <c r="AU159" i="1"/>
  <c r="AV159" i="1"/>
  <c r="AW159" i="1"/>
  <c r="AX159" i="1"/>
  <c r="AY159" i="1"/>
  <c r="AZ159" i="1"/>
  <c r="BA159" i="1"/>
  <c r="BB159" i="1"/>
  <c r="BC159" i="1"/>
  <c r="BD159" i="1"/>
  <c r="BE159" i="1"/>
  <c r="BG159" i="1"/>
  <c r="BH159" i="1"/>
  <c r="AO78" i="1"/>
  <c r="AM159" i="1"/>
  <c r="AL159" i="1"/>
  <c r="AK159" i="1"/>
  <c r="AJ159" i="1"/>
  <c r="AI159" i="1"/>
  <c r="AH159" i="1"/>
  <c r="AG159" i="1"/>
  <c r="AF159" i="1"/>
  <c r="AE159" i="1"/>
  <c r="AC159" i="1"/>
  <c r="AA159" i="1"/>
  <c r="Z159" i="1"/>
  <c r="Y159" i="1"/>
  <c r="V159" i="1"/>
  <c r="W159" i="1"/>
  <c r="X159" i="1"/>
  <c r="DX78" i="1"/>
  <c r="DW78" i="1"/>
  <c r="DV78" i="1"/>
  <c r="DU78" i="1"/>
  <c r="DT78" i="1"/>
  <c r="DS78" i="1"/>
  <c r="DR78" i="1"/>
  <c r="DQ78" i="1"/>
  <c r="DP78" i="1"/>
  <c r="DO78" i="1"/>
  <c r="DN78" i="1"/>
  <c r="DM78" i="1"/>
  <c r="DL78" i="1"/>
  <c r="DK78" i="1"/>
  <c r="DJ78" i="1"/>
  <c r="DI78" i="1"/>
  <c r="DH78" i="1"/>
  <c r="DG78" i="1"/>
  <c r="DF78" i="1"/>
  <c r="DE78" i="1"/>
  <c r="DD78" i="1"/>
  <c r="DC78" i="1"/>
  <c r="DB78" i="1"/>
  <c r="DA78" i="1"/>
  <c r="CY78" i="1"/>
  <c r="CX78" i="1"/>
  <c r="CW78" i="1"/>
  <c r="CV78" i="1"/>
  <c r="CU78" i="1"/>
  <c r="CT78" i="1"/>
  <c r="CS78" i="1"/>
  <c r="CR78" i="1"/>
  <c r="CQ78" i="1"/>
  <c r="CP78" i="1"/>
  <c r="CO78" i="1"/>
  <c r="CN78" i="1"/>
  <c r="CM78" i="1"/>
  <c r="CK78" i="1"/>
  <c r="CJ78" i="1"/>
  <c r="CI78" i="1"/>
  <c r="CG78" i="1"/>
  <c r="CF78" i="1"/>
  <c r="CE78" i="1"/>
  <c r="CD78" i="1"/>
  <c r="BT78" i="1"/>
  <c r="BS78" i="1"/>
  <c r="BQ78" i="1"/>
  <c r="BP78" i="1"/>
  <c r="BO78" i="1"/>
  <c r="BM78" i="1"/>
  <c r="BL78" i="1"/>
  <c r="BK78" i="1"/>
  <c r="BH78" i="1"/>
  <c r="BG78" i="1"/>
  <c r="BE78" i="1"/>
  <c r="BD78" i="1"/>
  <c r="BC78" i="1"/>
  <c r="BB78" i="1"/>
  <c r="BA78" i="1"/>
  <c r="AZ78" i="1"/>
  <c r="AY78" i="1"/>
  <c r="AX78" i="1"/>
  <c r="AW78" i="1"/>
  <c r="AV78" i="1"/>
  <c r="AU78" i="1"/>
  <c r="AT78" i="1"/>
  <c r="AS78" i="1"/>
  <c r="AR78" i="1"/>
  <c r="AQ78" i="1"/>
  <c r="AP78" i="1"/>
  <c r="AM78" i="1"/>
  <c r="AL78" i="1"/>
  <c r="AK78" i="1"/>
  <c r="AJ78" i="1"/>
  <c r="AI78" i="1"/>
  <c r="AH78" i="1"/>
  <c r="AG78" i="1"/>
  <c r="AF78" i="1"/>
  <c r="AE78" i="1"/>
  <c r="AC78" i="1"/>
  <c r="AA78" i="1"/>
  <c r="Z78" i="1"/>
  <c r="Y78" i="1"/>
  <c r="X78" i="1"/>
  <c r="W78" i="1"/>
  <c r="V78" i="1"/>
  <c r="T78" i="1"/>
  <c r="ED158" i="1" l="1"/>
  <c r="DY158" i="1"/>
  <c r="DZ158" i="1"/>
  <c r="EC157" i="1"/>
  <c r="EA158" i="1"/>
  <c r="EF158" i="1"/>
  <c r="EC158" i="1"/>
  <c r="EB158" i="1"/>
  <c r="EE158" i="1"/>
  <c r="EA157" i="1"/>
  <c r="DZ159" i="1"/>
  <c r="EE157" i="1"/>
  <c r="EB157" i="1"/>
  <c r="ED159" i="1"/>
  <c r="DY157" i="1"/>
  <c r="EF157" i="1"/>
  <c r="EA159" i="1"/>
  <c r="ED78" i="1"/>
  <c r="EE159" i="1"/>
  <c r="EC159" i="1"/>
  <c r="ED157" i="1"/>
  <c r="EB159" i="1"/>
  <c r="DY78" i="1"/>
  <c r="DY159" i="1"/>
  <c r="EC78" i="1"/>
  <c r="EF159" i="1"/>
  <c r="EF78" i="1"/>
  <c r="DZ157" i="1"/>
  <c r="EE78" i="1"/>
  <c r="EA78" i="1"/>
  <c r="DZ78" i="1"/>
  <c r="EB78" i="1"/>
  <c r="BP52" i="1"/>
  <c r="BP61" i="1"/>
  <c r="BP67" i="1"/>
  <c r="BP5" i="1"/>
  <c r="BP51" i="1"/>
  <c r="BP39" i="1"/>
  <c r="BP139" i="1"/>
  <c r="BP16" i="1"/>
  <c r="BP60" i="1"/>
  <c r="BP50" i="1"/>
  <c r="BP45" i="1"/>
  <c r="BP14" i="1"/>
  <c r="BP13" i="1"/>
  <c r="BP55" i="1"/>
  <c r="BP15" i="1"/>
  <c r="BP103" i="1"/>
  <c r="BP151" i="1"/>
  <c r="BP49" i="1"/>
  <c r="BP102" i="1"/>
  <c r="BP59" i="1"/>
  <c r="BP35" i="1"/>
  <c r="BP28" i="1"/>
  <c r="BP150" i="1"/>
  <c r="BP6" i="1"/>
  <c r="BP9" i="1"/>
  <c r="BP11" i="1"/>
  <c r="BP8" i="1"/>
  <c r="BP156" i="1"/>
  <c r="BP44" i="1"/>
  <c r="BP54" i="1"/>
  <c r="BP128" i="1"/>
  <c r="BP149" i="1"/>
  <c r="BP85" i="1"/>
  <c r="BP127" i="1"/>
  <c r="BP66" i="1"/>
  <c r="BP38" i="1"/>
  <c r="BP138" i="1"/>
  <c r="BP27" i="1"/>
  <c r="BP101" i="1"/>
  <c r="BP100" i="1"/>
  <c r="BP114" i="1"/>
  <c r="BP48" i="1"/>
  <c r="BP17" i="1"/>
  <c r="BP65" i="1"/>
  <c r="BP126" i="1"/>
  <c r="BP64" i="1"/>
  <c r="BP99" i="1"/>
  <c r="BP7" i="1"/>
  <c r="BP63" i="1"/>
  <c r="BP113" i="1"/>
  <c r="BP125" i="1"/>
  <c r="BP148" i="1"/>
  <c r="BP58" i="1"/>
  <c r="BP62" i="1"/>
  <c r="BP124" i="1"/>
  <c r="BP89" i="1"/>
  <c r="BP2" i="1"/>
  <c r="BP33" i="1"/>
  <c r="BP137" i="1"/>
  <c r="BP10" i="1"/>
  <c r="BT52" i="1" l="1"/>
  <c r="BT61" i="1"/>
  <c r="BT67" i="1"/>
  <c r="BT5" i="1"/>
  <c r="BT51" i="1"/>
  <c r="BT39" i="1"/>
  <c r="BT139" i="1"/>
  <c r="BT16" i="1"/>
  <c r="BT60" i="1"/>
  <c r="BT50" i="1"/>
  <c r="BT45" i="1"/>
  <c r="BT14" i="1"/>
  <c r="BT13" i="1"/>
  <c r="BT55" i="1"/>
  <c r="BT15" i="1"/>
  <c r="BT103" i="1"/>
  <c r="BT151" i="1"/>
  <c r="BT49" i="1"/>
  <c r="BT102" i="1"/>
  <c r="BT59" i="1"/>
  <c r="BT35" i="1"/>
  <c r="BT28" i="1"/>
  <c r="BT150" i="1"/>
  <c r="BT6" i="1"/>
  <c r="BT9" i="1"/>
  <c r="BT11" i="1"/>
  <c r="BT8" i="1"/>
  <c r="BT156" i="1"/>
  <c r="BT44" i="1"/>
  <c r="BT54" i="1"/>
  <c r="BT128" i="1"/>
  <c r="BT149" i="1"/>
  <c r="BT85" i="1"/>
  <c r="BT127" i="1"/>
  <c r="BT66" i="1"/>
  <c r="BT38" i="1"/>
  <c r="BT138" i="1"/>
  <c r="BT27" i="1"/>
  <c r="BT101" i="1"/>
  <c r="BT100" i="1"/>
  <c r="BT114" i="1"/>
  <c r="BT48" i="1"/>
  <c r="BT17" i="1"/>
  <c r="BT65" i="1"/>
  <c r="BT126" i="1"/>
  <c r="BT64" i="1"/>
  <c r="BT99" i="1"/>
  <c r="BT7" i="1"/>
  <c r="BT63" i="1"/>
  <c r="BT113" i="1"/>
  <c r="BT125" i="1"/>
  <c r="BT148" i="1"/>
  <c r="BT58" i="1"/>
  <c r="BT62" i="1"/>
  <c r="BT124" i="1"/>
  <c r="BT89" i="1"/>
  <c r="BT2" i="1"/>
  <c r="BT33" i="1"/>
  <c r="BT10" i="1"/>
  <c r="BS52" i="1"/>
  <c r="BS61" i="1"/>
  <c r="BS67" i="1"/>
  <c r="BS5" i="1"/>
  <c r="BS51" i="1"/>
  <c r="BS39" i="1"/>
  <c r="BS139" i="1"/>
  <c r="BS16" i="1"/>
  <c r="BS60" i="1"/>
  <c r="BS50" i="1"/>
  <c r="BS45" i="1"/>
  <c r="BS14" i="1"/>
  <c r="BS13" i="1"/>
  <c r="BS55" i="1"/>
  <c r="BS15" i="1"/>
  <c r="BS103" i="1"/>
  <c r="BS151" i="1"/>
  <c r="BS49" i="1"/>
  <c r="BS102" i="1"/>
  <c r="BS59" i="1"/>
  <c r="BS35" i="1"/>
  <c r="BS28" i="1"/>
  <c r="BS150" i="1"/>
  <c r="BS6" i="1"/>
  <c r="BS9" i="1"/>
  <c r="BS11" i="1"/>
  <c r="BS8" i="1"/>
  <c r="BS156" i="1"/>
  <c r="BS44" i="1"/>
  <c r="BS54" i="1"/>
  <c r="BS128" i="1"/>
  <c r="BS149" i="1"/>
  <c r="BS85" i="1"/>
  <c r="BS127" i="1"/>
  <c r="BS66" i="1"/>
  <c r="BS38" i="1"/>
  <c r="BS138" i="1"/>
  <c r="BS27" i="1"/>
  <c r="BS101" i="1"/>
  <c r="BS100" i="1"/>
  <c r="BS114" i="1"/>
  <c r="BS48" i="1"/>
  <c r="BS17" i="1"/>
  <c r="BS65" i="1"/>
  <c r="BS126" i="1"/>
  <c r="BS64" i="1"/>
  <c r="BS99" i="1"/>
  <c r="BS7" i="1"/>
  <c r="BS63" i="1"/>
  <c r="BS113" i="1"/>
  <c r="BS125" i="1"/>
  <c r="BS148" i="1"/>
  <c r="BS58" i="1"/>
  <c r="BS62" i="1"/>
  <c r="BS124" i="1"/>
  <c r="BS89" i="1"/>
  <c r="BS2" i="1"/>
  <c r="BS33" i="1"/>
  <c r="BS10" i="1"/>
  <c r="BT137" i="1"/>
  <c r="BS137" i="1"/>
  <c r="BQ52" i="1"/>
  <c r="BQ61" i="1"/>
  <c r="BQ67" i="1"/>
  <c r="BQ5" i="1"/>
  <c r="BQ51" i="1"/>
  <c r="BQ39" i="1"/>
  <c r="BQ139" i="1"/>
  <c r="BQ16" i="1"/>
  <c r="BQ60" i="1"/>
  <c r="BQ50" i="1"/>
  <c r="BQ45" i="1"/>
  <c r="BQ14" i="1"/>
  <c r="BQ13" i="1"/>
  <c r="BQ55" i="1"/>
  <c r="BQ15" i="1"/>
  <c r="BQ103" i="1"/>
  <c r="BQ151" i="1"/>
  <c r="BQ49" i="1"/>
  <c r="BQ102" i="1"/>
  <c r="BQ59" i="1"/>
  <c r="BQ35" i="1"/>
  <c r="BQ28" i="1"/>
  <c r="BQ150" i="1"/>
  <c r="BQ6" i="1"/>
  <c r="BQ9" i="1"/>
  <c r="BQ11" i="1"/>
  <c r="BQ8" i="1"/>
  <c r="BQ156" i="1"/>
  <c r="BQ44" i="1"/>
  <c r="BQ54" i="1"/>
  <c r="BQ128" i="1"/>
  <c r="BQ149" i="1"/>
  <c r="BQ85" i="1"/>
  <c r="BQ127" i="1"/>
  <c r="BQ66" i="1"/>
  <c r="BQ38" i="1"/>
  <c r="BQ138" i="1"/>
  <c r="BQ27" i="1"/>
  <c r="BQ101" i="1"/>
  <c r="BQ100" i="1"/>
  <c r="BQ114" i="1"/>
  <c r="BQ48" i="1"/>
  <c r="BQ17" i="1"/>
  <c r="BQ65" i="1"/>
  <c r="BQ126" i="1"/>
  <c r="BQ64" i="1"/>
  <c r="BQ99" i="1"/>
  <c r="BQ7" i="1"/>
  <c r="BQ63" i="1"/>
  <c r="BQ113" i="1"/>
  <c r="BQ125" i="1"/>
  <c r="BQ148" i="1"/>
  <c r="BQ58" i="1"/>
  <c r="BQ62" i="1"/>
  <c r="BQ124" i="1"/>
  <c r="BQ89" i="1"/>
  <c r="BQ2" i="1"/>
  <c r="BQ33" i="1"/>
  <c r="BQ10" i="1"/>
  <c r="BO52" i="1"/>
  <c r="BO61" i="1"/>
  <c r="BO67" i="1"/>
  <c r="BO5" i="1"/>
  <c r="BO51" i="1"/>
  <c r="BO39" i="1"/>
  <c r="BO139" i="1"/>
  <c r="BO16" i="1"/>
  <c r="BO60" i="1"/>
  <c r="BO50" i="1"/>
  <c r="BO45" i="1"/>
  <c r="BO14" i="1"/>
  <c r="BO13" i="1"/>
  <c r="BO55" i="1"/>
  <c r="BO15" i="1"/>
  <c r="BO103" i="1"/>
  <c r="BO151" i="1"/>
  <c r="BO49" i="1"/>
  <c r="BO102" i="1"/>
  <c r="BO59" i="1"/>
  <c r="BO35" i="1"/>
  <c r="BO28" i="1"/>
  <c r="BO150" i="1"/>
  <c r="BO6" i="1"/>
  <c r="BO9" i="1"/>
  <c r="BO11" i="1"/>
  <c r="BO8" i="1"/>
  <c r="BO156" i="1"/>
  <c r="BO44" i="1"/>
  <c r="BO54" i="1"/>
  <c r="BO128" i="1"/>
  <c r="BO149" i="1"/>
  <c r="BO85" i="1"/>
  <c r="BO127" i="1"/>
  <c r="BO66" i="1"/>
  <c r="BO38" i="1"/>
  <c r="BO138" i="1"/>
  <c r="BO27" i="1"/>
  <c r="BO101" i="1"/>
  <c r="BO100" i="1"/>
  <c r="BO114" i="1"/>
  <c r="BO48" i="1"/>
  <c r="BO17" i="1"/>
  <c r="BO65" i="1"/>
  <c r="BO126" i="1"/>
  <c r="BO64" i="1"/>
  <c r="BO99" i="1"/>
  <c r="BO7" i="1"/>
  <c r="BO63" i="1"/>
  <c r="BO113" i="1"/>
  <c r="BO125" i="1"/>
  <c r="BO148" i="1"/>
  <c r="BO58" i="1"/>
  <c r="BO62" i="1"/>
  <c r="BO124" i="1"/>
  <c r="BO89" i="1"/>
  <c r="BO2" i="1"/>
  <c r="BO33" i="1"/>
  <c r="BO10" i="1"/>
  <c r="BO137" i="1"/>
  <c r="BQ137" i="1"/>
  <c r="X62" i="1"/>
  <c r="X52" i="1"/>
  <c r="X61" i="1"/>
  <c r="X67" i="1"/>
  <c r="X5" i="1"/>
  <c r="X51" i="1"/>
  <c r="X39" i="1"/>
  <c r="X139" i="1"/>
  <c r="X16" i="1"/>
  <c r="X60" i="1"/>
  <c r="X50" i="1"/>
  <c r="X45" i="1"/>
  <c r="X14" i="1"/>
  <c r="X13" i="1"/>
  <c r="X55" i="1"/>
  <c r="X15" i="1"/>
  <c r="X103" i="1"/>
  <c r="X151" i="1"/>
  <c r="X49" i="1"/>
  <c r="X102" i="1"/>
  <c r="X59" i="1"/>
  <c r="X35" i="1"/>
  <c r="X28" i="1"/>
  <c r="X150" i="1"/>
  <c r="X6" i="1"/>
  <c r="X9" i="1"/>
  <c r="X11" i="1"/>
  <c r="X8" i="1"/>
  <c r="X156" i="1"/>
  <c r="X44" i="1"/>
  <c r="X54" i="1"/>
  <c r="X128" i="1"/>
  <c r="X149" i="1"/>
  <c r="X85" i="1"/>
  <c r="X127" i="1"/>
  <c r="X66" i="1"/>
  <c r="X38" i="1"/>
  <c r="X138" i="1"/>
  <c r="X27" i="1"/>
  <c r="X101" i="1"/>
  <c r="X100" i="1"/>
  <c r="X114" i="1"/>
  <c r="X48" i="1"/>
  <c r="X17" i="1"/>
  <c r="X65" i="1"/>
  <c r="X126" i="1"/>
  <c r="X64" i="1"/>
  <c r="X99" i="1"/>
  <c r="X7" i="1"/>
  <c r="X63" i="1"/>
  <c r="X113" i="1"/>
  <c r="X125" i="1"/>
  <c r="X148" i="1"/>
  <c r="X58" i="1"/>
  <c r="X124" i="1"/>
  <c r="X89" i="1"/>
  <c r="X2" i="1"/>
  <c r="X33" i="1"/>
  <c r="X10" i="1"/>
  <c r="W52" i="1"/>
  <c r="W61" i="1"/>
  <c r="W67" i="1"/>
  <c r="W5" i="1"/>
  <c r="W51" i="1"/>
  <c r="W39" i="1"/>
  <c r="W139" i="1"/>
  <c r="W16" i="1"/>
  <c r="W60" i="1"/>
  <c r="W50" i="1"/>
  <c r="W45" i="1"/>
  <c r="W14" i="1"/>
  <c r="W13" i="1"/>
  <c r="W55" i="1"/>
  <c r="W15" i="1"/>
  <c r="W103" i="1"/>
  <c r="W151" i="1"/>
  <c r="W49" i="1"/>
  <c r="W102" i="1"/>
  <c r="W59" i="1"/>
  <c r="W35" i="1"/>
  <c r="W28" i="1"/>
  <c r="W150" i="1"/>
  <c r="W6" i="1"/>
  <c r="W9" i="1"/>
  <c r="W11" i="1"/>
  <c r="W8" i="1"/>
  <c r="W156" i="1"/>
  <c r="W44" i="1"/>
  <c r="W54" i="1"/>
  <c r="W128" i="1"/>
  <c r="W149" i="1"/>
  <c r="W85" i="1"/>
  <c r="W127" i="1"/>
  <c r="W66" i="1"/>
  <c r="W38" i="1"/>
  <c r="W138" i="1"/>
  <c r="W27" i="1"/>
  <c r="W101" i="1"/>
  <c r="W100" i="1"/>
  <c r="W114" i="1"/>
  <c r="W48" i="1"/>
  <c r="W17" i="1"/>
  <c r="W65" i="1"/>
  <c r="W126" i="1"/>
  <c r="W64" i="1"/>
  <c r="W99" i="1"/>
  <c r="W7" i="1"/>
  <c r="W63" i="1"/>
  <c r="W113" i="1"/>
  <c r="W125" i="1"/>
  <c r="W148" i="1"/>
  <c r="W58" i="1"/>
  <c r="W62" i="1"/>
  <c r="W124" i="1"/>
  <c r="W89" i="1"/>
  <c r="W2" i="1"/>
  <c r="W33" i="1"/>
  <c r="W10" i="1"/>
  <c r="W137" i="1"/>
  <c r="X137" i="1"/>
  <c r="V52" i="1"/>
  <c r="V61" i="1"/>
  <c r="V67" i="1"/>
  <c r="V5" i="1"/>
  <c r="V51" i="1"/>
  <c r="V39" i="1"/>
  <c r="V139" i="1"/>
  <c r="V16" i="1"/>
  <c r="V60" i="1"/>
  <c r="V50" i="1"/>
  <c r="V45" i="1"/>
  <c r="V14" i="1"/>
  <c r="V13" i="1"/>
  <c r="V55" i="1"/>
  <c r="V15" i="1"/>
  <c r="V103" i="1"/>
  <c r="V151" i="1"/>
  <c r="V49" i="1"/>
  <c r="V102" i="1"/>
  <c r="V59" i="1"/>
  <c r="V35" i="1"/>
  <c r="V28" i="1"/>
  <c r="V150" i="1"/>
  <c r="V6" i="1"/>
  <c r="V9" i="1"/>
  <c r="V11" i="1"/>
  <c r="V8" i="1"/>
  <c r="V156" i="1"/>
  <c r="V44" i="1"/>
  <c r="V54" i="1"/>
  <c r="V128" i="1"/>
  <c r="V149" i="1"/>
  <c r="V85" i="1"/>
  <c r="V127" i="1"/>
  <c r="V66" i="1"/>
  <c r="V38" i="1"/>
  <c r="V138" i="1"/>
  <c r="V27" i="1"/>
  <c r="V101" i="1"/>
  <c r="V100" i="1"/>
  <c r="V114" i="1"/>
  <c r="V48" i="1"/>
  <c r="V17" i="1"/>
  <c r="V65" i="1"/>
  <c r="V126" i="1"/>
  <c r="V64" i="1"/>
  <c r="V99" i="1"/>
  <c r="V7" i="1"/>
  <c r="V63" i="1"/>
  <c r="V113" i="1"/>
  <c r="V125" i="1"/>
  <c r="V148" i="1"/>
  <c r="V58" i="1"/>
  <c r="V62" i="1"/>
  <c r="V124" i="1"/>
  <c r="V89" i="1"/>
  <c r="V2" i="1"/>
  <c r="V33" i="1"/>
  <c r="V10" i="1"/>
  <c r="V137" i="1"/>
  <c r="BM52" i="1"/>
  <c r="BL52" i="1"/>
  <c r="BK52" i="1"/>
  <c r="BM61" i="1"/>
  <c r="BL61" i="1"/>
  <c r="BK61" i="1"/>
  <c r="BM67" i="1"/>
  <c r="BL67" i="1"/>
  <c r="BK67" i="1"/>
  <c r="BM5" i="1"/>
  <c r="BL5" i="1"/>
  <c r="BK5" i="1"/>
  <c r="BM51" i="1"/>
  <c r="BL51" i="1"/>
  <c r="BK51" i="1"/>
  <c r="BM39" i="1"/>
  <c r="BL39" i="1"/>
  <c r="BK39" i="1"/>
  <c r="BM139" i="1"/>
  <c r="BL139" i="1"/>
  <c r="BK139" i="1"/>
  <c r="BM16" i="1"/>
  <c r="BL16" i="1"/>
  <c r="BK16" i="1"/>
  <c r="BM60" i="1"/>
  <c r="BL60" i="1"/>
  <c r="BK60" i="1"/>
  <c r="BM50" i="1"/>
  <c r="BL50" i="1"/>
  <c r="BK50" i="1"/>
  <c r="BM45" i="1"/>
  <c r="BL45" i="1"/>
  <c r="BK45" i="1"/>
  <c r="BM14" i="1"/>
  <c r="BL14" i="1"/>
  <c r="BK14" i="1"/>
  <c r="BM13" i="1"/>
  <c r="BL13" i="1"/>
  <c r="BK13" i="1"/>
  <c r="BM55" i="1"/>
  <c r="BL55" i="1"/>
  <c r="BK55" i="1"/>
  <c r="BM15" i="1"/>
  <c r="BL15" i="1"/>
  <c r="BK15" i="1"/>
  <c r="BM103" i="1"/>
  <c r="BL103" i="1"/>
  <c r="BK103" i="1"/>
  <c r="BM151" i="1"/>
  <c r="BL151" i="1"/>
  <c r="BK151" i="1"/>
  <c r="BM49" i="1"/>
  <c r="BL49" i="1"/>
  <c r="BK49" i="1"/>
  <c r="BM102" i="1"/>
  <c r="BL102" i="1"/>
  <c r="BK102" i="1"/>
  <c r="BM59" i="1"/>
  <c r="BL59" i="1"/>
  <c r="BK59" i="1"/>
  <c r="BM35" i="1"/>
  <c r="BL35" i="1"/>
  <c r="BK35" i="1"/>
  <c r="BM28" i="1"/>
  <c r="BL28" i="1"/>
  <c r="BK28" i="1"/>
  <c r="BM150" i="1"/>
  <c r="BL150" i="1"/>
  <c r="BK150" i="1"/>
  <c r="BM6" i="1"/>
  <c r="BL6" i="1"/>
  <c r="BK6" i="1"/>
  <c r="BM9" i="1"/>
  <c r="BL9" i="1"/>
  <c r="BK9" i="1"/>
  <c r="BM11" i="1"/>
  <c r="BL11" i="1"/>
  <c r="BK11" i="1"/>
  <c r="BM8" i="1"/>
  <c r="BL8" i="1"/>
  <c r="BK8" i="1"/>
  <c r="BM156" i="1"/>
  <c r="BL156" i="1"/>
  <c r="BK156" i="1"/>
  <c r="BM44" i="1"/>
  <c r="BL44" i="1"/>
  <c r="BK44" i="1"/>
  <c r="BM54" i="1"/>
  <c r="BL54" i="1"/>
  <c r="BK54" i="1"/>
  <c r="BM128" i="1"/>
  <c r="BL128" i="1"/>
  <c r="BK128" i="1"/>
  <c r="BM149" i="1"/>
  <c r="BL149" i="1"/>
  <c r="BK149" i="1"/>
  <c r="BM85" i="1"/>
  <c r="BL85" i="1"/>
  <c r="BK85" i="1"/>
  <c r="BM127" i="1"/>
  <c r="BL127" i="1"/>
  <c r="BK127" i="1"/>
  <c r="BM66" i="1"/>
  <c r="BL66" i="1"/>
  <c r="BK66" i="1"/>
  <c r="BM38" i="1"/>
  <c r="BL38" i="1"/>
  <c r="BK38" i="1"/>
  <c r="BM138" i="1"/>
  <c r="BL138" i="1"/>
  <c r="BK138" i="1"/>
  <c r="BM27" i="1"/>
  <c r="BL27" i="1"/>
  <c r="BK27" i="1"/>
  <c r="BM101" i="1"/>
  <c r="BL101" i="1"/>
  <c r="BK101" i="1"/>
  <c r="BM100" i="1"/>
  <c r="BL100" i="1"/>
  <c r="BK100" i="1"/>
  <c r="BM114" i="1"/>
  <c r="BL114" i="1"/>
  <c r="BK114" i="1"/>
  <c r="BM48" i="1"/>
  <c r="BL48" i="1"/>
  <c r="BK48" i="1"/>
  <c r="BM17" i="1"/>
  <c r="BL17" i="1"/>
  <c r="BK17" i="1"/>
  <c r="BM65" i="1"/>
  <c r="BL65" i="1"/>
  <c r="BK65" i="1"/>
  <c r="BM126" i="1"/>
  <c r="BL126" i="1"/>
  <c r="BK126" i="1"/>
  <c r="BM64" i="1"/>
  <c r="BL64" i="1"/>
  <c r="BK64" i="1"/>
  <c r="BM99" i="1"/>
  <c r="BL99" i="1"/>
  <c r="BK99" i="1"/>
  <c r="BM7" i="1"/>
  <c r="BL7" i="1"/>
  <c r="BK7" i="1"/>
  <c r="BM63" i="1"/>
  <c r="BL63" i="1"/>
  <c r="BK63" i="1"/>
  <c r="BM113" i="1"/>
  <c r="BL113" i="1"/>
  <c r="BK113" i="1"/>
  <c r="BM125" i="1"/>
  <c r="BL125" i="1"/>
  <c r="BK125" i="1"/>
  <c r="BM148" i="1"/>
  <c r="BL148" i="1"/>
  <c r="BK148" i="1"/>
  <c r="BM58" i="1"/>
  <c r="BL58" i="1"/>
  <c r="BK58" i="1"/>
  <c r="BM62" i="1"/>
  <c r="BL62" i="1"/>
  <c r="BK62" i="1"/>
  <c r="BM124" i="1"/>
  <c r="BL124" i="1"/>
  <c r="BK124" i="1"/>
  <c r="BM89" i="1"/>
  <c r="BL89" i="1"/>
  <c r="BK89" i="1"/>
  <c r="BM2" i="1"/>
  <c r="BL2" i="1"/>
  <c r="BK2" i="1"/>
  <c r="BM33" i="1"/>
  <c r="BL33" i="1"/>
  <c r="BK33" i="1"/>
  <c r="BM10" i="1"/>
  <c r="BL10" i="1"/>
  <c r="BK10" i="1"/>
  <c r="BL137" i="1"/>
  <c r="BM137" i="1"/>
  <c r="BK137" i="1"/>
  <c r="DU52" i="1"/>
  <c r="DU61" i="1"/>
  <c r="DU67" i="1"/>
  <c r="DU5" i="1"/>
  <c r="DU51" i="1"/>
  <c r="DU39" i="1"/>
  <c r="DU139" i="1"/>
  <c r="DU16" i="1"/>
  <c r="DU60" i="1"/>
  <c r="DU50" i="1"/>
  <c r="DU45" i="1"/>
  <c r="DU14" i="1"/>
  <c r="DU13" i="1"/>
  <c r="DU55" i="1"/>
  <c r="DU15" i="1"/>
  <c r="DU103" i="1"/>
  <c r="DU151" i="1"/>
  <c r="DU49" i="1"/>
  <c r="DU102" i="1"/>
  <c r="DU59" i="1"/>
  <c r="DU35" i="1"/>
  <c r="DU28" i="1"/>
  <c r="DU150" i="1"/>
  <c r="DU6" i="1"/>
  <c r="DU9" i="1"/>
  <c r="DU11" i="1"/>
  <c r="DU8" i="1"/>
  <c r="DU156" i="1"/>
  <c r="DU44" i="1"/>
  <c r="DU54" i="1"/>
  <c r="DU128" i="1"/>
  <c r="DU149" i="1"/>
  <c r="DU85" i="1"/>
  <c r="DU127" i="1"/>
  <c r="DU66" i="1"/>
  <c r="DU38" i="1"/>
  <c r="DU138" i="1"/>
  <c r="DU27" i="1"/>
  <c r="DU101" i="1"/>
  <c r="DU100" i="1"/>
  <c r="DU114" i="1"/>
  <c r="DU48" i="1"/>
  <c r="DU17" i="1"/>
  <c r="DU65" i="1"/>
  <c r="DU126" i="1"/>
  <c r="DU64" i="1"/>
  <c r="DU99" i="1"/>
  <c r="DU7" i="1"/>
  <c r="DU63" i="1"/>
  <c r="DU113" i="1"/>
  <c r="DU125" i="1"/>
  <c r="DU148" i="1"/>
  <c r="DU58" i="1"/>
  <c r="DU62" i="1"/>
  <c r="DU124" i="1"/>
  <c r="DU89" i="1"/>
  <c r="DU2" i="1"/>
  <c r="DU33" i="1"/>
  <c r="DU10" i="1"/>
  <c r="DU137" i="1"/>
  <c r="DS52" i="1"/>
  <c r="DS61" i="1"/>
  <c r="DS67" i="1"/>
  <c r="DS5" i="1"/>
  <c r="DS51" i="1"/>
  <c r="DS39" i="1"/>
  <c r="DS139" i="1"/>
  <c r="DS16" i="1"/>
  <c r="DS60" i="1"/>
  <c r="DS50" i="1"/>
  <c r="DS45" i="1"/>
  <c r="DS14" i="1"/>
  <c r="DS13" i="1"/>
  <c r="DS55" i="1"/>
  <c r="DS15" i="1"/>
  <c r="DS103" i="1"/>
  <c r="DS151" i="1"/>
  <c r="DS49" i="1"/>
  <c r="DS102" i="1"/>
  <c r="DS59" i="1"/>
  <c r="DS35" i="1"/>
  <c r="DS28" i="1"/>
  <c r="DS150" i="1"/>
  <c r="DS6" i="1"/>
  <c r="DS9" i="1"/>
  <c r="DS11" i="1"/>
  <c r="DS8" i="1"/>
  <c r="DS156" i="1"/>
  <c r="DS44" i="1"/>
  <c r="DS54" i="1"/>
  <c r="DS128" i="1"/>
  <c r="DS149" i="1"/>
  <c r="DS85" i="1"/>
  <c r="DS127" i="1"/>
  <c r="DS66" i="1"/>
  <c r="DS38" i="1"/>
  <c r="DS138" i="1"/>
  <c r="DS27" i="1"/>
  <c r="DS101" i="1"/>
  <c r="DS100" i="1"/>
  <c r="DS114" i="1"/>
  <c r="DS48" i="1"/>
  <c r="DS17" i="1"/>
  <c r="DS65" i="1"/>
  <c r="DS126" i="1"/>
  <c r="DS64" i="1"/>
  <c r="DS99" i="1"/>
  <c r="DS7" i="1"/>
  <c r="DS63" i="1"/>
  <c r="DS113" i="1"/>
  <c r="DS125" i="1"/>
  <c r="DS148" i="1"/>
  <c r="DS58" i="1"/>
  <c r="DS62" i="1"/>
  <c r="DS124" i="1"/>
  <c r="DS89" i="1"/>
  <c r="DS2" i="1"/>
  <c r="DS33" i="1"/>
  <c r="DS10" i="1"/>
  <c r="DS137" i="1"/>
  <c r="DO52" i="1"/>
  <c r="DO61" i="1"/>
  <c r="DO67" i="1"/>
  <c r="DO5" i="1"/>
  <c r="DO51" i="1"/>
  <c r="DO39" i="1"/>
  <c r="DO139" i="1"/>
  <c r="DO16" i="1"/>
  <c r="DO60" i="1"/>
  <c r="DO50" i="1"/>
  <c r="DO45" i="1"/>
  <c r="DO14" i="1"/>
  <c r="DO13" i="1"/>
  <c r="DO55" i="1"/>
  <c r="DO15" i="1"/>
  <c r="DO103" i="1"/>
  <c r="DO151" i="1"/>
  <c r="DO49" i="1"/>
  <c r="DO102" i="1"/>
  <c r="DO59" i="1"/>
  <c r="DO35" i="1"/>
  <c r="DO28" i="1"/>
  <c r="DO150" i="1"/>
  <c r="DO6" i="1"/>
  <c r="DO9" i="1"/>
  <c r="DO11" i="1"/>
  <c r="DO8" i="1"/>
  <c r="DO156" i="1"/>
  <c r="DO44" i="1"/>
  <c r="DO54" i="1"/>
  <c r="DO128" i="1"/>
  <c r="DO149" i="1"/>
  <c r="DO85" i="1"/>
  <c r="DO127" i="1"/>
  <c r="DO66" i="1"/>
  <c r="DO38" i="1"/>
  <c r="DO138" i="1"/>
  <c r="DO27" i="1"/>
  <c r="DO101" i="1"/>
  <c r="DO100" i="1"/>
  <c r="DO114" i="1"/>
  <c r="DO48" i="1"/>
  <c r="DO17" i="1"/>
  <c r="DO65" i="1"/>
  <c r="DO126" i="1"/>
  <c r="DO64" i="1"/>
  <c r="DO99" i="1"/>
  <c r="DO7" i="1"/>
  <c r="DO63" i="1"/>
  <c r="DO113" i="1"/>
  <c r="DO125" i="1"/>
  <c r="DO148" i="1"/>
  <c r="DO58" i="1"/>
  <c r="DO62" i="1"/>
  <c r="DO124" i="1"/>
  <c r="DO89" i="1"/>
  <c r="DO2" i="1"/>
  <c r="DO33" i="1"/>
  <c r="DO10" i="1"/>
  <c r="DT52" i="1"/>
  <c r="DT61" i="1"/>
  <c r="DT67" i="1"/>
  <c r="DT5" i="1"/>
  <c r="DT51" i="1"/>
  <c r="DT39" i="1"/>
  <c r="DT139" i="1"/>
  <c r="DT16" i="1"/>
  <c r="DT60" i="1"/>
  <c r="DT50" i="1"/>
  <c r="DT45" i="1"/>
  <c r="DT14" i="1"/>
  <c r="DT13" i="1"/>
  <c r="DT55" i="1"/>
  <c r="DT15" i="1"/>
  <c r="DT103" i="1"/>
  <c r="DT151" i="1"/>
  <c r="DT49" i="1"/>
  <c r="DT102" i="1"/>
  <c r="DT59" i="1"/>
  <c r="DT35" i="1"/>
  <c r="DT28" i="1"/>
  <c r="DT150" i="1"/>
  <c r="DT6" i="1"/>
  <c r="DT9" i="1"/>
  <c r="DT11" i="1"/>
  <c r="DT8" i="1"/>
  <c r="DT156" i="1"/>
  <c r="DT44" i="1"/>
  <c r="DT54" i="1"/>
  <c r="DT128" i="1"/>
  <c r="DT149" i="1"/>
  <c r="DT85" i="1"/>
  <c r="DT127" i="1"/>
  <c r="DT66" i="1"/>
  <c r="DT38" i="1"/>
  <c r="DT138" i="1"/>
  <c r="DT27" i="1"/>
  <c r="DT101" i="1"/>
  <c r="DT100" i="1"/>
  <c r="DT114" i="1"/>
  <c r="DT48" i="1"/>
  <c r="DT17" i="1"/>
  <c r="DT65" i="1"/>
  <c r="DT126" i="1"/>
  <c r="DT64" i="1"/>
  <c r="DT99" i="1"/>
  <c r="DT7" i="1"/>
  <c r="DT63" i="1"/>
  <c r="DT113" i="1"/>
  <c r="DT125" i="1"/>
  <c r="DT148" i="1"/>
  <c r="DT58" i="1"/>
  <c r="DT62" i="1"/>
  <c r="DT124" i="1"/>
  <c r="DT89" i="1"/>
  <c r="DT2" i="1"/>
  <c r="DT33" i="1"/>
  <c r="DT10" i="1"/>
  <c r="DT137" i="1"/>
  <c r="DQ52" i="1"/>
  <c r="DQ61" i="1"/>
  <c r="DQ67" i="1"/>
  <c r="DQ5" i="1"/>
  <c r="DQ51" i="1"/>
  <c r="DQ39" i="1"/>
  <c r="DQ139" i="1"/>
  <c r="DQ16" i="1"/>
  <c r="DQ60" i="1"/>
  <c r="DQ50" i="1"/>
  <c r="DQ45" i="1"/>
  <c r="DQ14" i="1"/>
  <c r="DQ13" i="1"/>
  <c r="DQ55" i="1"/>
  <c r="DQ15" i="1"/>
  <c r="DQ103" i="1"/>
  <c r="DQ151" i="1"/>
  <c r="DQ49" i="1"/>
  <c r="DQ102" i="1"/>
  <c r="DQ59" i="1"/>
  <c r="DQ35" i="1"/>
  <c r="DQ28" i="1"/>
  <c r="DQ150" i="1"/>
  <c r="DQ6" i="1"/>
  <c r="DQ9" i="1"/>
  <c r="DQ11" i="1"/>
  <c r="DQ8" i="1"/>
  <c r="DQ156" i="1"/>
  <c r="DQ44" i="1"/>
  <c r="DQ54" i="1"/>
  <c r="DQ128" i="1"/>
  <c r="DQ149" i="1"/>
  <c r="DQ85" i="1"/>
  <c r="DQ127" i="1"/>
  <c r="DQ66" i="1"/>
  <c r="DQ38" i="1"/>
  <c r="DQ138" i="1"/>
  <c r="DQ27" i="1"/>
  <c r="DQ101" i="1"/>
  <c r="DQ100" i="1"/>
  <c r="DQ114" i="1"/>
  <c r="DQ48" i="1"/>
  <c r="DQ17" i="1"/>
  <c r="DQ65" i="1"/>
  <c r="DQ126" i="1"/>
  <c r="DQ64" i="1"/>
  <c r="DQ99" i="1"/>
  <c r="DQ7" i="1"/>
  <c r="DQ63" i="1"/>
  <c r="DQ113" i="1"/>
  <c r="DQ125" i="1"/>
  <c r="DQ148" i="1"/>
  <c r="DQ58" i="1"/>
  <c r="DQ62" i="1"/>
  <c r="DQ124" i="1"/>
  <c r="DQ89" i="1"/>
  <c r="DQ2" i="1"/>
  <c r="DQ33" i="1"/>
  <c r="DQ10" i="1"/>
  <c r="DL52" i="1"/>
  <c r="DL61" i="1"/>
  <c r="DL67" i="1"/>
  <c r="DL5" i="1"/>
  <c r="DL51" i="1"/>
  <c r="DL39" i="1"/>
  <c r="DL139" i="1"/>
  <c r="DL16" i="1"/>
  <c r="DL60" i="1"/>
  <c r="DL50" i="1"/>
  <c r="DL45" i="1"/>
  <c r="DL14" i="1"/>
  <c r="DL13" i="1"/>
  <c r="DL55" i="1"/>
  <c r="DL15" i="1"/>
  <c r="DL103" i="1"/>
  <c r="DL151" i="1"/>
  <c r="DL49" i="1"/>
  <c r="DL102" i="1"/>
  <c r="DL59" i="1"/>
  <c r="DL35" i="1"/>
  <c r="DL28" i="1"/>
  <c r="DL150" i="1"/>
  <c r="DL6" i="1"/>
  <c r="DL9" i="1"/>
  <c r="DL11" i="1"/>
  <c r="DL8" i="1"/>
  <c r="DL156" i="1"/>
  <c r="DL44" i="1"/>
  <c r="DL54" i="1"/>
  <c r="DL128" i="1"/>
  <c r="DL149" i="1"/>
  <c r="DL85" i="1"/>
  <c r="DL127" i="1"/>
  <c r="DL66" i="1"/>
  <c r="DL38" i="1"/>
  <c r="DL138" i="1"/>
  <c r="DL27" i="1"/>
  <c r="DL101" i="1"/>
  <c r="DL100" i="1"/>
  <c r="DL114" i="1"/>
  <c r="DL48" i="1"/>
  <c r="DL17" i="1"/>
  <c r="DL65" i="1"/>
  <c r="DL126" i="1"/>
  <c r="DL64" i="1"/>
  <c r="DL99" i="1"/>
  <c r="DL7" i="1"/>
  <c r="DL63" i="1"/>
  <c r="DL113" i="1"/>
  <c r="DL125" i="1"/>
  <c r="DL148" i="1"/>
  <c r="DL58" i="1"/>
  <c r="DL62" i="1"/>
  <c r="DL124" i="1"/>
  <c r="DL89" i="1"/>
  <c r="DL2" i="1"/>
  <c r="DL33" i="1"/>
  <c r="DL10" i="1"/>
  <c r="DL137" i="1"/>
  <c r="DX52" i="1"/>
  <c r="DX61" i="1"/>
  <c r="DX67" i="1"/>
  <c r="DX5" i="1"/>
  <c r="DX51" i="1"/>
  <c r="DX39" i="1"/>
  <c r="DX139" i="1"/>
  <c r="DX16" i="1"/>
  <c r="DX60" i="1"/>
  <c r="DX50" i="1"/>
  <c r="DX45" i="1"/>
  <c r="DX14" i="1"/>
  <c r="DX13" i="1"/>
  <c r="DX55" i="1"/>
  <c r="DX15" i="1"/>
  <c r="DX103" i="1"/>
  <c r="DX151" i="1"/>
  <c r="DX49" i="1"/>
  <c r="DX102" i="1"/>
  <c r="DX59" i="1"/>
  <c r="DX35" i="1"/>
  <c r="DX28" i="1"/>
  <c r="DX150" i="1"/>
  <c r="DX6" i="1"/>
  <c r="DX9" i="1"/>
  <c r="DX11" i="1"/>
  <c r="DX8" i="1"/>
  <c r="DX156" i="1"/>
  <c r="DX44" i="1"/>
  <c r="DX54" i="1"/>
  <c r="DX128" i="1"/>
  <c r="DX149" i="1"/>
  <c r="DX85" i="1"/>
  <c r="DX127" i="1"/>
  <c r="DX66" i="1"/>
  <c r="DX38" i="1"/>
  <c r="DX138" i="1"/>
  <c r="DX27" i="1"/>
  <c r="DX101" i="1"/>
  <c r="DX100" i="1"/>
  <c r="DX114" i="1"/>
  <c r="DX48" i="1"/>
  <c r="DX17" i="1"/>
  <c r="DX65" i="1"/>
  <c r="DX126" i="1"/>
  <c r="DX64" i="1"/>
  <c r="DX99" i="1"/>
  <c r="DX7" i="1"/>
  <c r="DX63" i="1"/>
  <c r="DX113" i="1"/>
  <c r="DX125" i="1"/>
  <c r="DX148" i="1"/>
  <c r="DX58" i="1"/>
  <c r="DX62" i="1"/>
  <c r="DX124" i="1"/>
  <c r="DX89" i="1"/>
  <c r="DX2" i="1"/>
  <c r="DX33" i="1"/>
  <c r="DX10" i="1"/>
  <c r="DX137" i="1"/>
  <c r="DW52" i="1"/>
  <c r="DW61" i="1"/>
  <c r="DW67" i="1"/>
  <c r="DW5" i="1"/>
  <c r="DW51" i="1"/>
  <c r="DW39" i="1"/>
  <c r="DW139" i="1"/>
  <c r="DW16" i="1"/>
  <c r="DW60" i="1"/>
  <c r="DW50" i="1"/>
  <c r="DW45" i="1"/>
  <c r="DW14" i="1"/>
  <c r="DW13" i="1"/>
  <c r="DW55" i="1"/>
  <c r="DW15" i="1"/>
  <c r="DW103" i="1"/>
  <c r="DW151" i="1"/>
  <c r="DW49" i="1"/>
  <c r="DW102" i="1"/>
  <c r="DW59" i="1"/>
  <c r="DW35" i="1"/>
  <c r="DW28" i="1"/>
  <c r="DW150" i="1"/>
  <c r="DW6" i="1"/>
  <c r="DW9" i="1"/>
  <c r="DW11" i="1"/>
  <c r="DW8" i="1"/>
  <c r="DW156" i="1"/>
  <c r="DW44" i="1"/>
  <c r="DW54" i="1"/>
  <c r="DW128" i="1"/>
  <c r="DW149" i="1"/>
  <c r="DW85" i="1"/>
  <c r="DW127" i="1"/>
  <c r="DW66" i="1"/>
  <c r="DW38" i="1"/>
  <c r="DW138" i="1"/>
  <c r="DW27" i="1"/>
  <c r="DW101" i="1"/>
  <c r="DW100" i="1"/>
  <c r="DW114" i="1"/>
  <c r="DW48" i="1"/>
  <c r="DW17" i="1"/>
  <c r="DW65" i="1"/>
  <c r="DW126" i="1"/>
  <c r="DW64" i="1"/>
  <c r="DW99" i="1"/>
  <c r="DW7" i="1"/>
  <c r="DW63" i="1"/>
  <c r="DW113" i="1"/>
  <c r="DW125" i="1"/>
  <c r="DW148" i="1"/>
  <c r="DW58" i="1"/>
  <c r="DW62" i="1"/>
  <c r="DW124" i="1"/>
  <c r="DW89" i="1"/>
  <c r="DW2" i="1"/>
  <c r="DW33" i="1"/>
  <c r="DW10" i="1"/>
  <c r="DW137" i="1"/>
  <c r="DV52" i="1"/>
  <c r="DV61" i="1"/>
  <c r="DV67" i="1"/>
  <c r="DV5" i="1"/>
  <c r="DV51" i="1"/>
  <c r="DV39" i="1"/>
  <c r="DV139" i="1"/>
  <c r="DV16" i="1"/>
  <c r="DV60" i="1"/>
  <c r="DV50" i="1"/>
  <c r="DV45" i="1"/>
  <c r="DV14" i="1"/>
  <c r="DV13" i="1"/>
  <c r="DV55" i="1"/>
  <c r="DV15" i="1"/>
  <c r="DV103" i="1"/>
  <c r="DV151" i="1"/>
  <c r="DV49" i="1"/>
  <c r="DV102" i="1"/>
  <c r="DV59" i="1"/>
  <c r="DV35" i="1"/>
  <c r="DV28" i="1"/>
  <c r="DV150" i="1"/>
  <c r="DV6" i="1"/>
  <c r="DV9" i="1"/>
  <c r="DV11" i="1"/>
  <c r="DV8" i="1"/>
  <c r="DV156" i="1"/>
  <c r="DV44" i="1"/>
  <c r="DV54" i="1"/>
  <c r="DV128" i="1"/>
  <c r="DV149" i="1"/>
  <c r="DV85" i="1"/>
  <c r="DV127" i="1"/>
  <c r="DV66" i="1"/>
  <c r="DV38" i="1"/>
  <c r="DV138" i="1"/>
  <c r="DV27" i="1"/>
  <c r="DV101" i="1"/>
  <c r="DV100" i="1"/>
  <c r="DV114" i="1"/>
  <c r="DV48" i="1"/>
  <c r="DV17" i="1"/>
  <c r="DV65" i="1"/>
  <c r="DV126" i="1"/>
  <c r="DV64" i="1"/>
  <c r="DV99" i="1"/>
  <c r="DV7" i="1"/>
  <c r="DV63" i="1"/>
  <c r="DV113" i="1"/>
  <c r="DV125" i="1"/>
  <c r="DV148" i="1"/>
  <c r="DV58" i="1"/>
  <c r="DV62" i="1"/>
  <c r="DV124" i="1"/>
  <c r="DV89" i="1"/>
  <c r="DV2" i="1"/>
  <c r="DV33" i="1"/>
  <c r="DV10" i="1"/>
  <c r="DV137" i="1"/>
  <c r="DR52" i="1"/>
  <c r="DR61" i="1"/>
  <c r="DR67" i="1"/>
  <c r="DR5" i="1"/>
  <c r="DR51" i="1"/>
  <c r="DR39" i="1"/>
  <c r="DR139" i="1"/>
  <c r="DR16" i="1"/>
  <c r="DR60" i="1"/>
  <c r="DR50" i="1"/>
  <c r="DR45" i="1"/>
  <c r="DR14" i="1"/>
  <c r="DR13" i="1"/>
  <c r="DR55" i="1"/>
  <c r="DR15" i="1"/>
  <c r="DR103" i="1"/>
  <c r="DR151" i="1"/>
  <c r="DR49" i="1"/>
  <c r="DR102" i="1"/>
  <c r="DR59" i="1"/>
  <c r="DR35" i="1"/>
  <c r="DR28" i="1"/>
  <c r="DR150" i="1"/>
  <c r="DR6" i="1"/>
  <c r="DR9" i="1"/>
  <c r="DR11" i="1"/>
  <c r="DR8" i="1"/>
  <c r="DR156" i="1"/>
  <c r="DR44" i="1"/>
  <c r="DR54" i="1"/>
  <c r="DR128" i="1"/>
  <c r="DR149" i="1"/>
  <c r="DR85" i="1"/>
  <c r="DR127" i="1"/>
  <c r="DR66" i="1"/>
  <c r="DR38" i="1"/>
  <c r="DR138" i="1"/>
  <c r="DR27" i="1"/>
  <c r="DR101" i="1"/>
  <c r="DR100" i="1"/>
  <c r="DR114" i="1"/>
  <c r="DR48" i="1"/>
  <c r="DR17" i="1"/>
  <c r="DR65" i="1"/>
  <c r="DR126" i="1"/>
  <c r="DR64" i="1"/>
  <c r="DR99" i="1"/>
  <c r="DR7" i="1"/>
  <c r="DR63" i="1"/>
  <c r="DR113" i="1"/>
  <c r="DR125" i="1"/>
  <c r="DR148" i="1"/>
  <c r="DR58" i="1"/>
  <c r="DR62" i="1"/>
  <c r="DR124" i="1"/>
  <c r="DR89" i="1"/>
  <c r="DR2" i="1"/>
  <c r="DR33" i="1"/>
  <c r="DR10" i="1"/>
  <c r="DR137" i="1"/>
  <c r="DP52" i="1"/>
  <c r="DP61" i="1"/>
  <c r="DP67" i="1"/>
  <c r="DP5" i="1"/>
  <c r="DP51" i="1"/>
  <c r="DP39" i="1"/>
  <c r="DP139" i="1"/>
  <c r="DP16" i="1"/>
  <c r="DP60" i="1"/>
  <c r="DP50" i="1"/>
  <c r="DP45" i="1"/>
  <c r="DP14" i="1"/>
  <c r="DP13" i="1"/>
  <c r="DP55" i="1"/>
  <c r="DP15" i="1"/>
  <c r="DP103" i="1"/>
  <c r="DP151" i="1"/>
  <c r="DP49" i="1"/>
  <c r="DP102" i="1"/>
  <c r="DP59" i="1"/>
  <c r="DP35" i="1"/>
  <c r="DP28" i="1"/>
  <c r="DP150" i="1"/>
  <c r="DP6" i="1"/>
  <c r="DP9" i="1"/>
  <c r="DP11" i="1"/>
  <c r="DP8" i="1"/>
  <c r="DP156" i="1"/>
  <c r="DP44" i="1"/>
  <c r="DP54" i="1"/>
  <c r="DP128" i="1"/>
  <c r="DP149" i="1"/>
  <c r="DP85" i="1"/>
  <c r="DP127" i="1"/>
  <c r="DP66" i="1"/>
  <c r="DP38" i="1"/>
  <c r="DP138" i="1"/>
  <c r="DP27" i="1"/>
  <c r="DP101" i="1"/>
  <c r="DP100" i="1"/>
  <c r="DP114" i="1"/>
  <c r="DP48" i="1"/>
  <c r="DP17" i="1"/>
  <c r="DP65" i="1"/>
  <c r="DP126" i="1"/>
  <c r="DP64" i="1"/>
  <c r="DP99" i="1"/>
  <c r="DP7" i="1"/>
  <c r="DP63" i="1"/>
  <c r="DP113" i="1"/>
  <c r="DP125" i="1"/>
  <c r="DP148" i="1"/>
  <c r="DP58" i="1"/>
  <c r="DP62" i="1"/>
  <c r="DP124" i="1"/>
  <c r="DP89" i="1"/>
  <c r="DP2" i="1"/>
  <c r="DP33" i="1"/>
  <c r="DP10" i="1"/>
  <c r="DM52" i="1"/>
  <c r="DM61" i="1"/>
  <c r="DM67" i="1"/>
  <c r="DM5" i="1"/>
  <c r="DM51" i="1"/>
  <c r="DM39" i="1"/>
  <c r="DM139" i="1"/>
  <c r="DM16" i="1"/>
  <c r="DM60" i="1"/>
  <c r="DM50" i="1"/>
  <c r="DM45" i="1"/>
  <c r="DM14" i="1"/>
  <c r="DM13" i="1"/>
  <c r="DM55" i="1"/>
  <c r="DM15" i="1"/>
  <c r="DM103" i="1"/>
  <c r="DM151" i="1"/>
  <c r="DM49" i="1"/>
  <c r="DM102" i="1"/>
  <c r="DM59" i="1"/>
  <c r="DM35" i="1"/>
  <c r="DM28" i="1"/>
  <c r="DM150" i="1"/>
  <c r="DM6" i="1"/>
  <c r="DM9" i="1"/>
  <c r="DM11" i="1"/>
  <c r="DM8" i="1"/>
  <c r="DM156" i="1"/>
  <c r="DM44" i="1"/>
  <c r="DM54" i="1"/>
  <c r="DM128" i="1"/>
  <c r="DM149" i="1"/>
  <c r="DM85" i="1"/>
  <c r="DM127" i="1"/>
  <c r="DM66" i="1"/>
  <c r="DM38" i="1"/>
  <c r="DM138" i="1"/>
  <c r="DM27" i="1"/>
  <c r="DM101" i="1"/>
  <c r="DM100" i="1"/>
  <c r="DM114" i="1"/>
  <c r="DM48" i="1"/>
  <c r="DM17" i="1"/>
  <c r="DM65" i="1"/>
  <c r="DM126" i="1"/>
  <c r="DM64" i="1"/>
  <c r="DM99" i="1"/>
  <c r="DM7" i="1"/>
  <c r="DM63" i="1"/>
  <c r="DM113" i="1"/>
  <c r="DM125" i="1"/>
  <c r="DM148" i="1"/>
  <c r="DM58" i="1"/>
  <c r="DM62" i="1"/>
  <c r="DM124" i="1"/>
  <c r="DM89" i="1"/>
  <c r="DM2" i="1"/>
  <c r="DM33" i="1"/>
  <c r="DM10" i="1"/>
  <c r="DM137" i="1"/>
  <c r="DJ52" i="1"/>
  <c r="DJ61" i="1"/>
  <c r="DJ67" i="1"/>
  <c r="DJ5" i="1"/>
  <c r="DJ51" i="1"/>
  <c r="DJ39" i="1"/>
  <c r="DJ139" i="1"/>
  <c r="DJ16" i="1"/>
  <c r="DJ60" i="1"/>
  <c r="DJ50" i="1"/>
  <c r="DJ45" i="1"/>
  <c r="DJ14" i="1"/>
  <c r="DJ13" i="1"/>
  <c r="DJ55" i="1"/>
  <c r="DJ15" i="1"/>
  <c r="DJ103" i="1"/>
  <c r="DJ151" i="1"/>
  <c r="DJ49" i="1"/>
  <c r="DJ102" i="1"/>
  <c r="DJ59" i="1"/>
  <c r="DJ35" i="1"/>
  <c r="DJ28" i="1"/>
  <c r="DJ150" i="1"/>
  <c r="DJ6" i="1"/>
  <c r="DJ9" i="1"/>
  <c r="DJ11" i="1"/>
  <c r="DJ8" i="1"/>
  <c r="DJ156" i="1"/>
  <c r="DJ44" i="1"/>
  <c r="DJ54" i="1"/>
  <c r="DJ128" i="1"/>
  <c r="DJ149" i="1"/>
  <c r="DJ85" i="1"/>
  <c r="DJ127" i="1"/>
  <c r="DJ66" i="1"/>
  <c r="DJ38" i="1"/>
  <c r="DJ138" i="1"/>
  <c r="DJ27" i="1"/>
  <c r="DJ101" i="1"/>
  <c r="DJ100" i="1"/>
  <c r="DJ114" i="1"/>
  <c r="DJ48" i="1"/>
  <c r="DJ17" i="1"/>
  <c r="DJ65" i="1"/>
  <c r="DJ126" i="1"/>
  <c r="DJ64" i="1"/>
  <c r="DJ99" i="1"/>
  <c r="DJ7" i="1"/>
  <c r="DJ63" i="1"/>
  <c r="DJ113" i="1"/>
  <c r="DJ125" i="1"/>
  <c r="DJ148" i="1"/>
  <c r="DJ58" i="1"/>
  <c r="DJ62" i="1"/>
  <c r="DJ124" i="1"/>
  <c r="DJ89" i="1"/>
  <c r="DJ2" i="1"/>
  <c r="DJ33" i="1"/>
  <c r="DJ10" i="1"/>
  <c r="DI52" i="1"/>
  <c r="DI61" i="1"/>
  <c r="DI67" i="1"/>
  <c r="DI5" i="1"/>
  <c r="DI51" i="1"/>
  <c r="DI39" i="1"/>
  <c r="DI139" i="1"/>
  <c r="DI16" i="1"/>
  <c r="DI60" i="1"/>
  <c r="DI50" i="1"/>
  <c r="DI45" i="1"/>
  <c r="DI14" i="1"/>
  <c r="DI13" i="1"/>
  <c r="DI55" i="1"/>
  <c r="DI15" i="1"/>
  <c r="DI103" i="1"/>
  <c r="DI151" i="1"/>
  <c r="DI49" i="1"/>
  <c r="DI102" i="1"/>
  <c r="DI59" i="1"/>
  <c r="DI35" i="1"/>
  <c r="DI28" i="1"/>
  <c r="DI150" i="1"/>
  <c r="DI6" i="1"/>
  <c r="DI9" i="1"/>
  <c r="DI11" i="1"/>
  <c r="DI8" i="1"/>
  <c r="DI156" i="1"/>
  <c r="DI44" i="1"/>
  <c r="DI54" i="1"/>
  <c r="DI128" i="1"/>
  <c r="DI149" i="1"/>
  <c r="DI85" i="1"/>
  <c r="DI127" i="1"/>
  <c r="DI66" i="1"/>
  <c r="DI38" i="1"/>
  <c r="DI138" i="1"/>
  <c r="DI27" i="1"/>
  <c r="DI101" i="1"/>
  <c r="DI100" i="1"/>
  <c r="DI114" i="1"/>
  <c r="DI48" i="1"/>
  <c r="DI17" i="1"/>
  <c r="DI65" i="1"/>
  <c r="DI126" i="1"/>
  <c r="DI64" i="1"/>
  <c r="DI99" i="1"/>
  <c r="DI7" i="1"/>
  <c r="DI63" i="1"/>
  <c r="DI113" i="1"/>
  <c r="DI125" i="1"/>
  <c r="DI148" i="1"/>
  <c r="DI58" i="1"/>
  <c r="DI62" i="1"/>
  <c r="DI124" i="1"/>
  <c r="DI89" i="1"/>
  <c r="DI2" i="1"/>
  <c r="DI33" i="1"/>
  <c r="DI10" i="1"/>
  <c r="DJ137" i="1"/>
  <c r="DI137" i="1"/>
  <c r="DF52" i="1"/>
  <c r="DF61" i="1"/>
  <c r="DF67" i="1"/>
  <c r="DF5" i="1"/>
  <c r="DF51" i="1"/>
  <c r="DF39" i="1"/>
  <c r="DF139" i="1"/>
  <c r="DF16" i="1"/>
  <c r="DF60" i="1"/>
  <c r="DF50" i="1"/>
  <c r="DF45" i="1"/>
  <c r="DF14" i="1"/>
  <c r="DF13" i="1"/>
  <c r="DF55" i="1"/>
  <c r="DF15" i="1"/>
  <c r="DF103" i="1"/>
  <c r="DF151" i="1"/>
  <c r="DF49" i="1"/>
  <c r="DF102" i="1"/>
  <c r="DF59" i="1"/>
  <c r="DF35" i="1"/>
  <c r="DF28" i="1"/>
  <c r="DF150" i="1"/>
  <c r="DF6" i="1"/>
  <c r="DF9" i="1"/>
  <c r="DF11" i="1"/>
  <c r="DF8" i="1"/>
  <c r="DF156" i="1"/>
  <c r="DF44" i="1"/>
  <c r="DF54" i="1"/>
  <c r="DF128" i="1"/>
  <c r="DF149" i="1"/>
  <c r="DF85" i="1"/>
  <c r="DF127" i="1"/>
  <c r="DF66" i="1"/>
  <c r="DF38" i="1"/>
  <c r="DF138" i="1"/>
  <c r="DF27" i="1"/>
  <c r="DF101" i="1"/>
  <c r="DF100" i="1"/>
  <c r="DF114" i="1"/>
  <c r="DF48" i="1"/>
  <c r="DF17" i="1"/>
  <c r="DF65" i="1"/>
  <c r="DF126" i="1"/>
  <c r="DF64" i="1"/>
  <c r="DF99" i="1"/>
  <c r="DF7" i="1"/>
  <c r="DF63" i="1"/>
  <c r="DF113" i="1"/>
  <c r="DF125" i="1"/>
  <c r="DF148" i="1"/>
  <c r="DF58" i="1"/>
  <c r="DF62" i="1"/>
  <c r="DF124" i="1"/>
  <c r="DF89" i="1"/>
  <c r="DF2" i="1"/>
  <c r="DF33" i="1"/>
  <c r="DF10" i="1"/>
  <c r="DE52" i="1"/>
  <c r="DE61" i="1"/>
  <c r="DE67" i="1"/>
  <c r="DE5" i="1"/>
  <c r="DE51" i="1"/>
  <c r="DE39" i="1"/>
  <c r="DE139" i="1"/>
  <c r="DE16" i="1"/>
  <c r="DE60" i="1"/>
  <c r="DE50" i="1"/>
  <c r="DE45" i="1"/>
  <c r="DE14" i="1"/>
  <c r="DE13" i="1"/>
  <c r="DE55" i="1"/>
  <c r="DE15" i="1"/>
  <c r="DE103" i="1"/>
  <c r="DE151" i="1"/>
  <c r="DE49" i="1"/>
  <c r="DE102" i="1"/>
  <c r="DE59" i="1"/>
  <c r="DE35" i="1"/>
  <c r="DE28" i="1"/>
  <c r="DE150" i="1"/>
  <c r="DE6" i="1"/>
  <c r="DE9" i="1"/>
  <c r="DE11" i="1"/>
  <c r="DE8" i="1"/>
  <c r="DE156" i="1"/>
  <c r="DE44" i="1"/>
  <c r="DE54" i="1"/>
  <c r="DE128" i="1"/>
  <c r="DE149" i="1"/>
  <c r="DE85" i="1"/>
  <c r="DE127" i="1"/>
  <c r="DE66" i="1"/>
  <c r="DE38" i="1"/>
  <c r="DE138" i="1"/>
  <c r="DE27" i="1"/>
  <c r="DE101" i="1"/>
  <c r="DE100" i="1"/>
  <c r="DE114" i="1"/>
  <c r="DE48" i="1"/>
  <c r="DE17" i="1"/>
  <c r="DE65" i="1"/>
  <c r="DE126" i="1"/>
  <c r="DE64" i="1"/>
  <c r="DE99" i="1"/>
  <c r="DE7" i="1"/>
  <c r="DE63" i="1"/>
  <c r="DE113" i="1"/>
  <c r="DE125" i="1"/>
  <c r="DE148" i="1"/>
  <c r="DE58" i="1"/>
  <c r="DE62" i="1"/>
  <c r="DE124" i="1"/>
  <c r="DE89" i="1"/>
  <c r="DE2" i="1"/>
  <c r="DE33" i="1"/>
  <c r="DE10" i="1"/>
  <c r="DD52" i="1"/>
  <c r="DD61" i="1"/>
  <c r="DD67" i="1"/>
  <c r="DD5" i="1"/>
  <c r="DD51" i="1"/>
  <c r="DD39" i="1"/>
  <c r="DD139" i="1"/>
  <c r="DD16" i="1"/>
  <c r="DD60" i="1"/>
  <c r="DD50" i="1"/>
  <c r="DD45" i="1"/>
  <c r="DD14" i="1"/>
  <c r="DD13" i="1"/>
  <c r="DD55" i="1"/>
  <c r="DD15" i="1"/>
  <c r="DD103" i="1"/>
  <c r="DD151" i="1"/>
  <c r="DD49" i="1"/>
  <c r="DD102" i="1"/>
  <c r="DD59" i="1"/>
  <c r="DD35" i="1"/>
  <c r="DD28" i="1"/>
  <c r="DD150" i="1"/>
  <c r="DD6" i="1"/>
  <c r="DD9" i="1"/>
  <c r="DD11" i="1"/>
  <c r="DD8" i="1"/>
  <c r="DD156" i="1"/>
  <c r="DD44" i="1"/>
  <c r="DD54" i="1"/>
  <c r="DD128" i="1"/>
  <c r="DD149" i="1"/>
  <c r="DD85" i="1"/>
  <c r="DD127" i="1"/>
  <c r="DD66" i="1"/>
  <c r="DD38" i="1"/>
  <c r="DD138" i="1"/>
  <c r="DD27" i="1"/>
  <c r="DD101" i="1"/>
  <c r="DD100" i="1"/>
  <c r="DD114" i="1"/>
  <c r="DD48" i="1"/>
  <c r="DD17" i="1"/>
  <c r="DD65" i="1"/>
  <c r="DD126" i="1"/>
  <c r="DD64" i="1"/>
  <c r="DD99" i="1"/>
  <c r="DD7" i="1"/>
  <c r="DD63" i="1"/>
  <c r="DD113" i="1"/>
  <c r="DD125" i="1"/>
  <c r="DD148" i="1"/>
  <c r="DD58" i="1"/>
  <c r="DD62" i="1"/>
  <c r="DD124" i="1"/>
  <c r="DD89" i="1"/>
  <c r="DD2" i="1"/>
  <c r="DD33" i="1"/>
  <c r="DD10" i="1"/>
  <c r="DC52" i="1"/>
  <c r="DC61" i="1"/>
  <c r="DC67" i="1"/>
  <c r="DC5" i="1"/>
  <c r="DC51" i="1"/>
  <c r="DC39" i="1"/>
  <c r="DC139" i="1"/>
  <c r="DC16" i="1"/>
  <c r="DC60" i="1"/>
  <c r="DC50" i="1"/>
  <c r="DC45" i="1"/>
  <c r="DC14" i="1"/>
  <c r="DC13" i="1"/>
  <c r="DC55" i="1"/>
  <c r="DC15" i="1"/>
  <c r="DC103" i="1"/>
  <c r="DC151" i="1"/>
  <c r="DC49" i="1"/>
  <c r="DC102" i="1"/>
  <c r="DC59" i="1"/>
  <c r="DC35" i="1"/>
  <c r="DC28" i="1"/>
  <c r="DC150" i="1"/>
  <c r="DC6" i="1"/>
  <c r="DC9" i="1"/>
  <c r="DC11" i="1"/>
  <c r="DC8" i="1"/>
  <c r="DC156" i="1"/>
  <c r="DC44" i="1"/>
  <c r="DC54" i="1"/>
  <c r="DC128" i="1"/>
  <c r="DC149" i="1"/>
  <c r="DC85" i="1"/>
  <c r="DC127" i="1"/>
  <c r="DC66" i="1"/>
  <c r="DC38" i="1"/>
  <c r="DC138" i="1"/>
  <c r="DC27" i="1"/>
  <c r="DC101" i="1"/>
  <c r="DC100" i="1"/>
  <c r="DC114" i="1"/>
  <c r="DC48" i="1"/>
  <c r="DC17" i="1"/>
  <c r="DC65" i="1"/>
  <c r="DC126" i="1"/>
  <c r="DC64" i="1"/>
  <c r="DC99" i="1"/>
  <c r="DC7" i="1"/>
  <c r="DC63" i="1"/>
  <c r="DC113" i="1"/>
  <c r="DC125" i="1"/>
  <c r="DC148" i="1"/>
  <c r="DC58" i="1"/>
  <c r="DC62" i="1"/>
  <c r="DC124" i="1"/>
  <c r="DC89" i="1"/>
  <c r="DC2" i="1"/>
  <c r="DC33" i="1"/>
  <c r="DC10" i="1"/>
  <c r="DB52" i="1"/>
  <c r="DB61" i="1"/>
  <c r="DB67" i="1"/>
  <c r="DB5" i="1"/>
  <c r="DB51" i="1"/>
  <c r="DB39" i="1"/>
  <c r="DB139" i="1"/>
  <c r="DB16" i="1"/>
  <c r="DB60" i="1"/>
  <c r="DB50" i="1"/>
  <c r="DB45" i="1"/>
  <c r="DB14" i="1"/>
  <c r="DB13" i="1"/>
  <c r="DB55" i="1"/>
  <c r="DB15" i="1"/>
  <c r="DB103" i="1"/>
  <c r="DB151" i="1"/>
  <c r="DB49" i="1"/>
  <c r="DB102" i="1"/>
  <c r="DB59" i="1"/>
  <c r="DB35" i="1"/>
  <c r="DB28" i="1"/>
  <c r="DB150" i="1"/>
  <c r="DB6" i="1"/>
  <c r="DB9" i="1"/>
  <c r="DB11" i="1"/>
  <c r="DB8" i="1"/>
  <c r="DB156" i="1"/>
  <c r="DB44" i="1"/>
  <c r="DB54" i="1"/>
  <c r="DB128" i="1"/>
  <c r="DB149" i="1"/>
  <c r="DB85" i="1"/>
  <c r="DB127" i="1"/>
  <c r="DB66" i="1"/>
  <c r="DB38" i="1"/>
  <c r="DB138" i="1"/>
  <c r="DB27" i="1"/>
  <c r="DB101" i="1"/>
  <c r="DB100" i="1"/>
  <c r="DB114" i="1"/>
  <c r="DB48" i="1"/>
  <c r="DB17" i="1"/>
  <c r="DB65" i="1"/>
  <c r="DB126" i="1"/>
  <c r="DB64" i="1"/>
  <c r="DB99" i="1"/>
  <c r="DB7" i="1"/>
  <c r="DB63" i="1"/>
  <c r="DB113" i="1"/>
  <c r="DB125" i="1"/>
  <c r="DB148" i="1"/>
  <c r="DB62" i="1"/>
  <c r="DB124" i="1"/>
  <c r="DB89" i="1"/>
  <c r="DB2" i="1"/>
  <c r="DB33" i="1"/>
  <c r="DB10" i="1"/>
  <c r="DF137" i="1"/>
  <c r="DE137" i="1"/>
  <c r="DD137" i="1"/>
  <c r="DC137" i="1"/>
  <c r="DB137" i="1"/>
  <c r="DK52" i="1"/>
  <c r="DK61" i="1"/>
  <c r="DK67" i="1"/>
  <c r="DK5" i="1"/>
  <c r="DK51" i="1"/>
  <c r="DK39" i="1"/>
  <c r="DK139" i="1"/>
  <c r="DK16" i="1"/>
  <c r="DK60" i="1"/>
  <c r="DK50" i="1"/>
  <c r="DK45" i="1"/>
  <c r="DK14" i="1"/>
  <c r="DK13" i="1"/>
  <c r="DK55" i="1"/>
  <c r="DK15" i="1"/>
  <c r="DK103" i="1"/>
  <c r="DK151" i="1"/>
  <c r="DK49" i="1"/>
  <c r="DK102" i="1"/>
  <c r="DK59" i="1"/>
  <c r="DK35" i="1"/>
  <c r="DK28" i="1"/>
  <c r="DK150" i="1"/>
  <c r="DK6" i="1"/>
  <c r="DK9" i="1"/>
  <c r="DK11" i="1"/>
  <c r="DK8" i="1"/>
  <c r="DK156" i="1"/>
  <c r="DK44" i="1"/>
  <c r="DK54" i="1"/>
  <c r="DK128" i="1"/>
  <c r="DK149" i="1"/>
  <c r="DK85" i="1"/>
  <c r="DK127" i="1"/>
  <c r="DK66" i="1"/>
  <c r="DK38" i="1"/>
  <c r="DK138" i="1"/>
  <c r="DK27" i="1"/>
  <c r="DK101" i="1"/>
  <c r="DK100" i="1"/>
  <c r="DK114" i="1"/>
  <c r="DK48" i="1"/>
  <c r="DK17" i="1"/>
  <c r="DK65" i="1"/>
  <c r="DK126" i="1"/>
  <c r="DK64" i="1"/>
  <c r="DK99" i="1"/>
  <c r="DK7" i="1"/>
  <c r="DK63" i="1"/>
  <c r="DK113" i="1"/>
  <c r="DK125" i="1"/>
  <c r="DK148" i="1"/>
  <c r="DK58" i="1"/>
  <c r="DK62" i="1"/>
  <c r="DK124" i="1"/>
  <c r="DK89" i="1"/>
  <c r="DK2" i="1"/>
  <c r="DK33" i="1"/>
  <c r="DK10" i="1"/>
  <c r="DK137" i="1"/>
  <c r="DG52" i="1"/>
  <c r="DG61" i="1"/>
  <c r="DG67" i="1"/>
  <c r="DG5" i="1"/>
  <c r="DG51" i="1"/>
  <c r="DG39" i="1"/>
  <c r="DG139" i="1"/>
  <c r="DG16" i="1"/>
  <c r="DG60" i="1"/>
  <c r="DG50" i="1"/>
  <c r="DG45" i="1"/>
  <c r="DG14" i="1"/>
  <c r="DG13" i="1"/>
  <c r="DG55" i="1"/>
  <c r="DG15" i="1"/>
  <c r="DG103" i="1"/>
  <c r="DG151" i="1"/>
  <c r="DG49" i="1"/>
  <c r="DG102" i="1"/>
  <c r="DG59" i="1"/>
  <c r="DG35" i="1"/>
  <c r="DG28" i="1"/>
  <c r="DG150" i="1"/>
  <c r="DG6" i="1"/>
  <c r="DG9" i="1"/>
  <c r="DG11" i="1"/>
  <c r="DG8" i="1"/>
  <c r="DG156" i="1"/>
  <c r="DG44" i="1"/>
  <c r="DG54" i="1"/>
  <c r="DG128" i="1"/>
  <c r="DG149" i="1"/>
  <c r="DG85" i="1"/>
  <c r="DG127" i="1"/>
  <c r="DG66" i="1"/>
  <c r="DG38" i="1"/>
  <c r="DG138" i="1"/>
  <c r="DG27" i="1"/>
  <c r="DG101" i="1"/>
  <c r="DG100" i="1"/>
  <c r="DG114" i="1"/>
  <c r="DG48" i="1"/>
  <c r="DG17" i="1"/>
  <c r="DG65" i="1"/>
  <c r="DG126" i="1"/>
  <c r="DG64" i="1"/>
  <c r="DG99" i="1"/>
  <c r="DG7" i="1"/>
  <c r="DG63" i="1"/>
  <c r="DG113" i="1"/>
  <c r="DG125" i="1"/>
  <c r="DG148" i="1"/>
  <c r="DG58" i="1"/>
  <c r="DG62" i="1"/>
  <c r="DG124" i="1"/>
  <c r="DG89" i="1"/>
  <c r="DG2" i="1"/>
  <c r="DG33" i="1"/>
  <c r="DG10" i="1"/>
  <c r="DG137" i="1"/>
  <c r="DN52" i="1"/>
  <c r="DN61" i="1"/>
  <c r="DN67" i="1"/>
  <c r="DN5" i="1"/>
  <c r="DN51" i="1"/>
  <c r="DN39" i="1"/>
  <c r="DN139" i="1"/>
  <c r="DN16" i="1"/>
  <c r="DN60" i="1"/>
  <c r="DN50" i="1"/>
  <c r="DN45" i="1"/>
  <c r="DN14" i="1"/>
  <c r="DN13" i="1"/>
  <c r="DN55" i="1"/>
  <c r="DN15" i="1"/>
  <c r="DN103" i="1"/>
  <c r="DN151" i="1"/>
  <c r="DN49" i="1"/>
  <c r="DN102" i="1"/>
  <c r="DN59" i="1"/>
  <c r="DN35" i="1"/>
  <c r="DN28" i="1"/>
  <c r="DN150" i="1"/>
  <c r="DN6" i="1"/>
  <c r="DN9" i="1"/>
  <c r="DN11" i="1"/>
  <c r="DN8" i="1"/>
  <c r="DN156" i="1"/>
  <c r="DN44" i="1"/>
  <c r="DN54" i="1"/>
  <c r="DN128" i="1"/>
  <c r="DN149" i="1"/>
  <c r="DN85" i="1"/>
  <c r="DN127" i="1"/>
  <c r="DN66" i="1"/>
  <c r="DN38" i="1"/>
  <c r="DN138" i="1"/>
  <c r="DN27" i="1"/>
  <c r="DN101" i="1"/>
  <c r="DN100" i="1"/>
  <c r="DN114" i="1"/>
  <c r="DN48" i="1"/>
  <c r="DN17" i="1"/>
  <c r="DN65" i="1"/>
  <c r="DN126" i="1"/>
  <c r="DN64" i="1"/>
  <c r="DN99" i="1"/>
  <c r="DN7" i="1"/>
  <c r="DN63" i="1"/>
  <c r="DN113" i="1"/>
  <c r="DN125" i="1"/>
  <c r="DN148" i="1"/>
  <c r="DN58" i="1"/>
  <c r="DN62" i="1"/>
  <c r="DN124" i="1"/>
  <c r="DN89" i="1"/>
  <c r="DN2" i="1"/>
  <c r="DN33" i="1"/>
  <c r="DN10" i="1"/>
  <c r="DN137" i="1"/>
  <c r="DH52" i="1"/>
  <c r="DH61" i="1"/>
  <c r="DH67" i="1"/>
  <c r="DH5" i="1"/>
  <c r="DH51" i="1"/>
  <c r="DH39" i="1"/>
  <c r="DH139" i="1"/>
  <c r="DH16" i="1"/>
  <c r="DH60" i="1"/>
  <c r="DH50" i="1"/>
  <c r="DH45" i="1"/>
  <c r="DH14" i="1"/>
  <c r="DH13" i="1"/>
  <c r="DH55" i="1"/>
  <c r="DH15" i="1"/>
  <c r="DH103" i="1"/>
  <c r="DH151" i="1"/>
  <c r="DH49" i="1"/>
  <c r="DH102" i="1"/>
  <c r="DH59" i="1"/>
  <c r="DH35" i="1"/>
  <c r="DH28" i="1"/>
  <c r="DH150" i="1"/>
  <c r="DH6" i="1"/>
  <c r="DH9" i="1"/>
  <c r="DH11" i="1"/>
  <c r="DH8" i="1"/>
  <c r="DH156" i="1"/>
  <c r="DH44" i="1"/>
  <c r="DH54" i="1"/>
  <c r="DH128" i="1"/>
  <c r="DH149" i="1"/>
  <c r="DH85" i="1"/>
  <c r="DH127" i="1"/>
  <c r="DH66" i="1"/>
  <c r="DH38" i="1"/>
  <c r="DH138" i="1"/>
  <c r="DH27" i="1"/>
  <c r="DH101" i="1"/>
  <c r="DH100" i="1"/>
  <c r="DH114" i="1"/>
  <c r="DH48" i="1"/>
  <c r="DH17" i="1"/>
  <c r="DH65" i="1"/>
  <c r="DH126" i="1"/>
  <c r="DH64" i="1"/>
  <c r="DH99" i="1"/>
  <c r="DH7" i="1"/>
  <c r="DH63" i="1"/>
  <c r="DH113" i="1"/>
  <c r="DH125" i="1"/>
  <c r="DH148" i="1"/>
  <c r="DH58" i="1"/>
  <c r="DH62" i="1"/>
  <c r="DH124" i="1"/>
  <c r="DH89" i="1"/>
  <c r="DH2" i="1"/>
  <c r="DH33" i="1"/>
  <c r="DH10" i="1"/>
  <c r="DH137" i="1"/>
  <c r="EE137" i="1" l="1"/>
  <c r="DZ137" i="1"/>
  <c r="EC39" i="1"/>
  <c r="DZ58" i="1"/>
  <c r="DZ126" i="1"/>
  <c r="DZ138" i="1"/>
  <c r="DZ44" i="1"/>
  <c r="DZ35" i="1"/>
  <c r="DZ13" i="1"/>
  <c r="DZ60" i="1"/>
  <c r="EC48" i="1"/>
  <c r="DY137" i="1"/>
  <c r="DY148" i="1"/>
  <c r="DY65" i="1"/>
  <c r="DY38" i="1"/>
  <c r="DZ2" i="1"/>
  <c r="DZ114" i="1"/>
  <c r="DZ9" i="1"/>
  <c r="DZ52" i="1"/>
  <c r="EC33" i="1"/>
  <c r="EC113" i="1"/>
  <c r="EC11" i="1"/>
  <c r="EC49" i="1"/>
  <c r="EC61" i="1"/>
  <c r="DY156" i="1"/>
  <c r="DY59" i="1"/>
  <c r="DY14" i="1"/>
  <c r="DY5" i="1"/>
  <c r="DZ63" i="1"/>
  <c r="DZ85" i="1"/>
  <c r="DZ151" i="1"/>
  <c r="EC127" i="1"/>
  <c r="EC50" i="1"/>
  <c r="DZ148" i="1"/>
  <c r="DZ65" i="1"/>
  <c r="DZ38" i="1"/>
  <c r="EC58" i="1"/>
  <c r="EC126" i="1"/>
  <c r="EC138" i="1"/>
  <c r="EC44" i="1"/>
  <c r="EC35" i="1"/>
  <c r="EC13" i="1"/>
  <c r="EC51" i="1"/>
  <c r="DY124" i="1"/>
  <c r="DY99" i="1"/>
  <c r="DY101" i="1"/>
  <c r="DY128" i="1"/>
  <c r="DY150" i="1"/>
  <c r="EC60" i="1"/>
  <c r="DY17" i="1"/>
  <c r="DZ89" i="1"/>
  <c r="DZ7" i="1"/>
  <c r="DZ100" i="1"/>
  <c r="DZ149" i="1"/>
  <c r="DZ6" i="1"/>
  <c r="DZ103" i="1"/>
  <c r="EC2" i="1"/>
  <c r="EC114" i="1"/>
  <c r="EC85" i="1"/>
  <c r="EC9" i="1"/>
  <c r="EC52" i="1"/>
  <c r="DY10" i="1"/>
  <c r="DY125" i="1"/>
  <c r="DY66" i="1"/>
  <c r="DY8" i="1"/>
  <c r="DY102" i="1"/>
  <c r="DY45" i="1"/>
  <c r="DY67" i="1"/>
  <c r="EC63" i="1"/>
  <c r="EC151" i="1"/>
  <c r="DZ51" i="1"/>
  <c r="EC62" i="1"/>
  <c r="EC64" i="1"/>
  <c r="EC27" i="1"/>
  <c r="EC54" i="1"/>
  <c r="EC28" i="1"/>
  <c r="EC55" i="1"/>
  <c r="DZ156" i="1"/>
  <c r="DZ59" i="1"/>
  <c r="DZ14" i="1"/>
  <c r="DZ5" i="1"/>
  <c r="DY139" i="1"/>
  <c r="DY15" i="1"/>
  <c r="DZ16" i="1"/>
  <c r="DZ124" i="1"/>
  <c r="DZ99" i="1"/>
  <c r="DZ101" i="1"/>
  <c r="DZ128" i="1"/>
  <c r="DZ150" i="1"/>
  <c r="DZ139" i="1"/>
  <c r="DZ15" i="1"/>
  <c r="ED137" i="1"/>
  <c r="DZ10" i="1"/>
  <c r="DZ125" i="1"/>
  <c r="DZ17" i="1"/>
  <c r="DZ66" i="1"/>
  <c r="DZ8" i="1"/>
  <c r="DZ102" i="1"/>
  <c r="DZ45" i="1"/>
  <c r="DZ67" i="1"/>
  <c r="DZ33" i="1"/>
  <c r="DZ113" i="1"/>
  <c r="DZ48" i="1"/>
  <c r="DZ127" i="1"/>
  <c r="DZ11" i="1"/>
  <c r="DZ49" i="1"/>
  <c r="DZ50" i="1"/>
  <c r="DZ61" i="1"/>
  <c r="DZ62" i="1"/>
  <c r="DZ64" i="1"/>
  <c r="DZ27" i="1"/>
  <c r="DZ54" i="1"/>
  <c r="DZ28" i="1"/>
  <c r="DZ55" i="1"/>
  <c r="DZ39" i="1"/>
  <c r="ED33" i="1"/>
  <c r="ED62" i="1"/>
  <c r="ED113" i="1"/>
  <c r="DY89" i="1"/>
  <c r="DY7" i="1"/>
  <c r="DY100" i="1"/>
  <c r="DY149" i="1"/>
  <c r="DY6" i="1"/>
  <c r="DY103" i="1"/>
  <c r="DY16" i="1"/>
  <c r="ED2" i="1"/>
  <c r="ED58" i="1"/>
  <c r="ED63" i="1"/>
  <c r="EC137" i="1"/>
  <c r="EC89" i="1"/>
  <c r="EC148" i="1"/>
  <c r="EC7" i="1"/>
  <c r="EC65" i="1"/>
  <c r="EC100" i="1"/>
  <c r="EC38" i="1"/>
  <c r="EC149" i="1"/>
  <c r="EC156" i="1"/>
  <c r="EC6" i="1"/>
  <c r="EC59" i="1"/>
  <c r="EC103" i="1"/>
  <c r="EC14" i="1"/>
  <c r="EC16" i="1"/>
  <c r="EC5" i="1"/>
  <c r="DY33" i="1"/>
  <c r="DY62" i="1"/>
  <c r="DY113" i="1"/>
  <c r="DY64" i="1"/>
  <c r="DY48" i="1"/>
  <c r="DY27" i="1"/>
  <c r="DY127" i="1"/>
  <c r="DY54" i="1"/>
  <c r="DY11" i="1"/>
  <c r="DY28" i="1"/>
  <c r="DY49" i="1"/>
  <c r="DY55" i="1"/>
  <c r="DY50" i="1"/>
  <c r="DY39" i="1"/>
  <c r="DY61" i="1"/>
  <c r="ED89" i="1"/>
  <c r="ED148" i="1"/>
  <c r="ED7" i="1"/>
  <c r="EC10" i="1"/>
  <c r="EC124" i="1"/>
  <c r="EC125" i="1"/>
  <c r="EC99" i="1"/>
  <c r="EC17" i="1"/>
  <c r="EC101" i="1"/>
  <c r="EC66" i="1"/>
  <c r="EC128" i="1"/>
  <c r="EC8" i="1"/>
  <c r="EC150" i="1"/>
  <c r="EC102" i="1"/>
  <c r="EC15" i="1"/>
  <c r="EC45" i="1"/>
  <c r="EC139" i="1"/>
  <c r="EC67" i="1"/>
  <c r="DY2" i="1"/>
  <c r="DY58" i="1"/>
  <c r="DY63" i="1"/>
  <c r="DY126" i="1"/>
  <c r="DY114" i="1"/>
  <c r="DY138" i="1"/>
  <c r="DY85" i="1"/>
  <c r="DY44" i="1"/>
  <c r="DY9" i="1"/>
  <c r="DY35" i="1"/>
  <c r="DY151" i="1"/>
  <c r="DY13" i="1"/>
  <c r="DY60" i="1"/>
  <c r="DY51" i="1"/>
  <c r="DY52" i="1"/>
  <c r="ED10" i="1"/>
  <c r="ED124" i="1"/>
  <c r="ED125" i="1"/>
  <c r="ED99" i="1"/>
  <c r="ED17" i="1"/>
  <c r="ED101" i="1"/>
  <c r="ED66" i="1"/>
  <c r="ED128" i="1"/>
  <c r="ED8" i="1"/>
  <c r="ED150" i="1"/>
  <c r="ED102" i="1"/>
  <c r="ED15" i="1"/>
  <c r="ED45" i="1"/>
  <c r="ED139" i="1"/>
  <c r="ED126" i="1"/>
  <c r="ED114" i="1"/>
  <c r="ED138" i="1"/>
  <c r="ED85" i="1"/>
  <c r="ED44" i="1"/>
  <c r="ED9" i="1"/>
  <c r="ED35" i="1"/>
  <c r="ED151" i="1"/>
  <c r="ED13" i="1"/>
  <c r="ED60" i="1"/>
  <c r="ED51" i="1"/>
  <c r="ED52" i="1"/>
  <c r="EF33" i="1"/>
  <c r="EF62" i="1"/>
  <c r="EF113" i="1"/>
  <c r="EF64" i="1"/>
  <c r="EF48" i="1"/>
  <c r="EF27" i="1"/>
  <c r="EF127" i="1"/>
  <c r="EF54" i="1"/>
  <c r="EF11" i="1"/>
  <c r="EF28" i="1"/>
  <c r="EF49" i="1"/>
  <c r="EF55" i="1"/>
  <c r="EF50" i="1"/>
  <c r="EF39" i="1"/>
  <c r="EF61" i="1"/>
  <c r="EE10" i="1"/>
  <c r="EE124" i="1"/>
  <c r="EE125" i="1"/>
  <c r="EE99" i="1"/>
  <c r="EE17" i="1"/>
  <c r="EE101" i="1"/>
  <c r="EE66" i="1"/>
  <c r="EE128" i="1"/>
  <c r="EE8" i="1"/>
  <c r="EE150" i="1"/>
  <c r="EE102" i="1"/>
  <c r="EE15" i="1"/>
  <c r="EE45" i="1"/>
  <c r="EE139" i="1"/>
  <c r="EE67" i="1"/>
  <c r="EA2" i="1"/>
  <c r="EA58" i="1"/>
  <c r="EA63" i="1"/>
  <c r="EA126" i="1"/>
  <c r="EA114" i="1"/>
  <c r="EA138" i="1"/>
  <c r="EA85" i="1"/>
  <c r="EA44" i="1"/>
  <c r="EA9" i="1"/>
  <c r="EA35" i="1"/>
  <c r="EA151" i="1"/>
  <c r="EA13" i="1"/>
  <c r="EA60" i="1"/>
  <c r="EA51" i="1"/>
  <c r="EA52" i="1"/>
  <c r="EB137" i="1"/>
  <c r="EB89" i="1"/>
  <c r="EB148" i="1"/>
  <c r="EB7" i="1"/>
  <c r="EB65" i="1"/>
  <c r="EB100" i="1"/>
  <c r="EB38" i="1"/>
  <c r="EB149" i="1"/>
  <c r="EB156" i="1"/>
  <c r="EB6" i="1"/>
  <c r="EB59" i="1"/>
  <c r="EB103" i="1"/>
  <c r="EB14" i="1"/>
  <c r="EB16" i="1"/>
  <c r="EB5" i="1"/>
  <c r="ED65" i="1"/>
  <c r="ED100" i="1"/>
  <c r="ED38" i="1"/>
  <c r="ED149" i="1"/>
  <c r="ED156" i="1"/>
  <c r="ED6" i="1"/>
  <c r="ED59" i="1"/>
  <c r="ED103" i="1"/>
  <c r="ED14" i="1"/>
  <c r="ED16" i="1"/>
  <c r="ED5" i="1"/>
  <c r="EF2" i="1"/>
  <c r="EF58" i="1"/>
  <c r="EF63" i="1"/>
  <c r="EF126" i="1"/>
  <c r="EF114" i="1"/>
  <c r="EF138" i="1"/>
  <c r="EF85" i="1"/>
  <c r="EF44" i="1"/>
  <c r="EF9" i="1"/>
  <c r="EF35" i="1"/>
  <c r="EF151" i="1"/>
  <c r="EF13" i="1"/>
  <c r="EF60" i="1"/>
  <c r="EF51" i="1"/>
  <c r="EF52" i="1"/>
  <c r="EE33" i="1"/>
  <c r="EE62" i="1"/>
  <c r="EE113" i="1"/>
  <c r="EE64" i="1"/>
  <c r="EE48" i="1"/>
  <c r="EE27" i="1"/>
  <c r="EE127" i="1"/>
  <c r="EE54" i="1"/>
  <c r="EE11" i="1"/>
  <c r="EE28" i="1"/>
  <c r="EE49" i="1"/>
  <c r="EE55" i="1"/>
  <c r="EE50" i="1"/>
  <c r="EE39" i="1"/>
  <c r="EE61" i="1"/>
  <c r="EA137" i="1"/>
  <c r="EA89" i="1"/>
  <c r="EA148" i="1"/>
  <c r="EA7" i="1"/>
  <c r="EA65" i="1"/>
  <c r="EA100" i="1"/>
  <c r="EA38" i="1"/>
  <c r="EA149" i="1"/>
  <c r="EA156" i="1"/>
  <c r="EA6" i="1"/>
  <c r="EA59" i="1"/>
  <c r="EA103" i="1"/>
  <c r="EA14" i="1"/>
  <c r="EA16" i="1"/>
  <c r="EA5" i="1"/>
  <c r="EB10" i="1"/>
  <c r="EB124" i="1"/>
  <c r="EB125" i="1"/>
  <c r="EB99" i="1"/>
  <c r="EB17" i="1"/>
  <c r="EB101" i="1"/>
  <c r="EB66" i="1"/>
  <c r="EB128" i="1"/>
  <c r="EB8" i="1"/>
  <c r="EB150" i="1"/>
  <c r="EB102" i="1"/>
  <c r="EB15" i="1"/>
  <c r="EB45" i="1"/>
  <c r="EB139" i="1"/>
  <c r="EB67" i="1"/>
  <c r="ED67" i="1"/>
  <c r="EF137" i="1"/>
  <c r="EF89" i="1"/>
  <c r="EF148" i="1"/>
  <c r="EF7" i="1"/>
  <c r="EF65" i="1"/>
  <c r="EF100" i="1"/>
  <c r="EF38" i="1"/>
  <c r="EF149" i="1"/>
  <c r="EF156" i="1"/>
  <c r="EF6" i="1"/>
  <c r="EF59" i="1"/>
  <c r="EF103" i="1"/>
  <c r="EF14" i="1"/>
  <c r="EF16" i="1"/>
  <c r="EF5" i="1"/>
  <c r="EE2" i="1"/>
  <c r="EE58" i="1"/>
  <c r="EE63" i="1"/>
  <c r="EE126" i="1"/>
  <c r="EE114" i="1"/>
  <c r="EE138" i="1"/>
  <c r="EE85" i="1"/>
  <c r="EE44" i="1"/>
  <c r="EE9" i="1"/>
  <c r="EE35" i="1"/>
  <c r="EE151" i="1"/>
  <c r="EE13" i="1"/>
  <c r="EE60" i="1"/>
  <c r="EE51" i="1"/>
  <c r="EE52" i="1"/>
  <c r="EA10" i="1"/>
  <c r="EA124" i="1"/>
  <c r="EA125" i="1"/>
  <c r="EA99" i="1"/>
  <c r="EA17" i="1"/>
  <c r="EA101" i="1"/>
  <c r="EA66" i="1"/>
  <c r="EA128" i="1"/>
  <c r="EA8" i="1"/>
  <c r="EA150" i="1"/>
  <c r="EA102" i="1"/>
  <c r="EA15" i="1"/>
  <c r="EA45" i="1"/>
  <c r="EA139" i="1"/>
  <c r="EA67" i="1"/>
  <c r="EB33" i="1"/>
  <c r="EB62" i="1"/>
  <c r="EB113" i="1"/>
  <c r="EB64" i="1"/>
  <c r="EB48" i="1"/>
  <c r="EB27" i="1"/>
  <c r="EB127" i="1"/>
  <c r="EB54" i="1"/>
  <c r="EB11" i="1"/>
  <c r="EB28" i="1"/>
  <c r="EB49" i="1"/>
  <c r="EB55" i="1"/>
  <c r="EB50" i="1"/>
  <c r="EB39" i="1"/>
  <c r="EB61" i="1"/>
  <c r="ED64" i="1"/>
  <c r="ED48" i="1"/>
  <c r="ED27" i="1"/>
  <c r="ED127" i="1"/>
  <c r="ED54" i="1"/>
  <c r="ED11" i="1"/>
  <c r="ED28" i="1"/>
  <c r="ED49" i="1"/>
  <c r="ED55" i="1"/>
  <c r="ED50" i="1"/>
  <c r="ED39" i="1"/>
  <c r="ED61" i="1"/>
  <c r="EF10" i="1"/>
  <c r="EF124" i="1"/>
  <c r="EF125" i="1"/>
  <c r="EF99" i="1"/>
  <c r="EF17" i="1"/>
  <c r="EF101" i="1"/>
  <c r="EF66" i="1"/>
  <c r="EF128" i="1"/>
  <c r="EF8" i="1"/>
  <c r="EF150" i="1"/>
  <c r="EF102" i="1"/>
  <c r="EF15" i="1"/>
  <c r="EF45" i="1"/>
  <c r="EF139" i="1"/>
  <c r="EF67" i="1"/>
  <c r="EE89" i="1"/>
  <c r="EE148" i="1"/>
  <c r="EE7" i="1"/>
  <c r="EE65" i="1"/>
  <c r="EE100" i="1"/>
  <c r="EE38" i="1"/>
  <c r="EE149" i="1"/>
  <c r="EE156" i="1"/>
  <c r="EE6" i="1"/>
  <c r="EE59" i="1"/>
  <c r="EE103" i="1"/>
  <c r="EE14" i="1"/>
  <c r="EE16" i="1"/>
  <c r="EE5" i="1"/>
  <c r="EA33" i="1"/>
  <c r="EA62" i="1"/>
  <c r="EA113" i="1"/>
  <c r="EA64" i="1"/>
  <c r="EA48" i="1"/>
  <c r="EA27" i="1"/>
  <c r="EA127" i="1"/>
  <c r="EA54" i="1"/>
  <c r="EA11" i="1"/>
  <c r="EA28" i="1"/>
  <c r="EA49" i="1"/>
  <c r="EA55" i="1"/>
  <c r="EA50" i="1"/>
  <c r="EA39" i="1"/>
  <c r="EA61" i="1"/>
  <c r="EB2" i="1"/>
  <c r="EB58" i="1"/>
  <c r="EB63" i="1"/>
  <c r="EB126" i="1"/>
  <c r="EB114" i="1"/>
  <c r="EB138" i="1"/>
  <c r="EB85" i="1"/>
  <c r="EB44" i="1"/>
  <c r="EB9" i="1"/>
  <c r="EB35" i="1"/>
  <c r="EB151" i="1"/>
  <c r="EB13" i="1"/>
  <c r="EB60" i="1"/>
  <c r="EB51" i="1"/>
  <c r="EB52" i="1"/>
  <c r="T150" i="1"/>
  <c r="T14" i="1"/>
  <c r="T13" i="1"/>
  <c r="T2" i="1"/>
  <c r="T127" i="1"/>
  <c r="T6" i="1"/>
  <c r="T7" i="1"/>
  <c r="T114" i="1"/>
  <c r="T28" i="1"/>
  <c r="T35" i="1"/>
  <c r="T8" i="1"/>
  <c r="T64" i="1"/>
  <c r="T5" i="1"/>
  <c r="T125" i="1"/>
  <c r="T139" i="1"/>
  <c r="T156" i="1"/>
  <c r="T45" i="1"/>
  <c r="T39" i="1"/>
  <c r="T66" i="1"/>
  <c r="T89" i="1"/>
  <c r="T38" i="1"/>
  <c r="T67" i="1"/>
  <c r="T50" i="1"/>
  <c r="T9" i="1"/>
  <c r="T113" i="1"/>
  <c r="T27" i="1"/>
  <c r="T138" i="1"/>
  <c r="T48" i="1"/>
  <c r="T17" i="1"/>
  <c r="T33" i="1"/>
  <c r="T60" i="1"/>
  <c r="T52" i="1"/>
  <c r="T10" i="1"/>
  <c r="T102" i="1"/>
  <c r="T99" i="1"/>
  <c r="T11" i="1"/>
  <c r="T85" i="1"/>
  <c r="T44" i="1"/>
  <c r="T103" i="1"/>
  <c r="T151" i="1"/>
  <c r="T101" i="1"/>
  <c r="T100" i="1"/>
  <c r="T51" i="1"/>
  <c r="T59" i="1"/>
  <c r="T149" i="1"/>
  <c r="T16" i="1"/>
  <c r="T65" i="1"/>
  <c r="T15" i="1"/>
  <c r="T126" i="1"/>
  <c r="T124" i="1"/>
  <c r="T54" i="1"/>
  <c r="T61" i="1"/>
  <c r="T58" i="1"/>
  <c r="T49" i="1"/>
  <c r="T148" i="1"/>
  <c r="T62" i="1"/>
  <c r="T55" i="1"/>
  <c r="T128" i="1"/>
  <c r="T63" i="1"/>
  <c r="DA150" i="1"/>
  <c r="CY150" i="1"/>
  <c r="CX150" i="1"/>
  <c r="CW150" i="1"/>
  <c r="CV150" i="1"/>
  <c r="CU150" i="1"/>
  <c r="CT150" i="1"/>
  <c r="CS150" i="1"/>
  <c r="CR150" i="1"/>
  <c r="CQ150" i="1"/>
  <c r="CP150" i="1"/>
  <c r="CO150" i="1"/>
  <c r="CN150" i="1"/>
  <c r="CM150" i="1"/>
  <c r="CK150" i="1"/>
  <c r="CJ150" i="1"/>
  <c r="CI150" i="1"/>
  <c r="CG150" i="1"/>
  <c r="CF150" i="1"/>
  <c r="CE150" i="1"/>
  <c r="CD150" i="1"/>
  <c r="DA14" i="1"/>
  <c r="CY14" i="1"/>
  <c r="CX14" i="1"/>
  <c r="CW14" i="1"/>
  <c r="CV14" i="1"/>
  <c r="CU14" i="1"/>
  <c r="CT14" i="1"/>
  <c r="CS14" i="1"/>
  <c r="CR14" i="1"/>
  <c r="CQ14" i="1"/>
  <c r="CP14" i="1"/>
  <c r="CO14" i="1"/>
  <c r="CN14" i="1"/>
  <c r="CM14" i="1"/>
  <c r="CK14" i="1"/>
  <c r="CJ14" i="1"/>
  <c r="CI14" i="1"/>
  <c r="CG14" i="1"/>
  <c r="CF14" i="1"/>
  <c r="CE14" i="1"/>
  <c r="CD14" i="1"/>
  <c r="DA13" i="1"/>
  <c r="CY13" i="1"/>
  <c r="CX13" i="1"/>
  <c r="CW13" i="1"/>
  <c r="CV13" i="1"/>
  <c r="CU13" i="1"/>
  <c r="CT13" i="1"/>
  <c r="CS13" i="1"/>
  <c r="CR13" i="1"/>
  <c r="CQ13" i="1"/>
  <c r="CP13" i="1"/>
  <c r="CO13" i="1"/>
  <c r="CN13" i="1"/>
  <c r="CM13" i="1"/>
  <c r="CK13" i="1"/>
  <c r="CJ13" i="1"/>
  <c r="CI13" i="1"/>
  <c r="CG13" i="1"/>
  <c r="CF13" i="1"/>
  <c r="CE13" i="1"/>
  <c r="CD13" i="1"/>
  <c r="DA2" i="1"/>
  <c r="CY2" i="1"/>
  <c r="CX2" i="1"/>
  <c r="CW2" i="1"/>
  <c r="CV2" i="1"/>
  <c r="CU2" i="1"/>
  <c r="CT2" i="1"/>
  <c r="CS2" i="1"/>
  <c r="CR2" i="1"/>
  <c r="CQ2" i="1"/>
  <c r="CP2" i="1"/>
  <c r="CO2" i="1"/>
  <c r="CN2" i="1"/>
  <c r="CM2" i="1"/>
  <c r="CK2" i="1"/>
  <c r="CJ2" i="1"/>
  <c r="CI2" i="1"/>
  <c r="CG2" i="1"/>
  <c r="CF2" i="1"/>
  <c r="CE2" i="1"/>
  <c r="CD2" i="1"/>
  <c r="DA127" i="1"/>
  <c r="CY127" i="1"/>
  <c r="CX127" i="1"/>
  <c r="CW127" i="1"/>
  <c r="CV127" i="1"/>
  <c r="CU127" i="1"/>
  <c r="CT127" i="1"/>
  <c r="CS127" i="1"/>
  <c r="CR127" i="1"/>
  <c r="CQ127" i="1"/>
  <c r="CP127" i="1"/>
  <c r="CO127" i="1"/>
  <c r="CN127" i="1"/>
  <c r="CM127" i="1"/>
  <c r="CK127" i="1"/>
  <c r="CJ127" i="1"/>
  <c r="CI127" i="1"/>
  <c r="CG127" i="1"/>
  <c r="CF127" i="1"/>
  <c r="CE127" i="1"/>
  <c r="CD127" i="1"/>
  <c r="DA6" i="1"/>
  <c r="CY6" i="1"/>
  <c r="CX6" i="1"/>
  <c r="CW6" i="1"/>
  <c r="CV6" i="1"/>
  <c r="CU6" i="1"/>
  <c r="CT6" i="1"/>
  <c r="CS6" i="1"/>
  <c r="CR6" i="1"/>
  <c r="CQ6" i="1"/>
  <c r="CP6" i="1"/>
  <c r="CO6" i="1"/>
  <c r="CM6" i="1"/>
  <c r="CK6" i="1"/>
  <c r="CJ6" i="1"/>
  <c r="CI6" i="1"/>
  <c r="CG6" i="1"/>
  <c r="CF6" i="1"/>
  <c r="CE6" i="1"/>
  <c r="CD6" i="1"/>
  <c r="DA137" i="1"/>
  <c r="CY137" i="1"/>
  <c r="CX137" i="1"/>
  <c r="CW137" i="1"/>
  <c r="CV137" i="1"/>
  <c r="CU137" i="1"/>
  <c r="CT137" i="1"/>
  <c r="CS137" i="1"/>
  <c r="CR137" i="1"/>
  <c r="CQ137" i="1"/>
  <c r="CP137" i="1"/>
  <c r="CO137" i="1"/>
  <c r="CN137" i="1"/>
  <c r="CM137" i="1"/>
  <c r="CK137" i="1"/>
  <c r="CJ137" i="1"/>
  <c r="CI137" i="1"/>
  <c r="CG137" i="1"/>
  <c r="CF137" i="1"/>
  <c r="CE137" i="1"/>
  <c r="CD137" i="1"/>
  <c r="DA7" i="1"/>
  <c r="CY7" i="1"/>
  <c r="CX7" i="1"/>
  <c r="CW7" i="1"/>
  <c r="CV7" i="1"/>
  <c r="CU7" i="1"/>
  <c r="CT7" i="1"/>
  <c r="CS7" i="1"/>
  <c r="CR7" i="1"/>
  <c r="CQ7" i="1"/>
  <c r="CP7" i="1"/>
  <c r="CO7" i="1"/>
  <c r="CN7" i="1"/>
  <c r="CM7" i="1"/>
  <c r="CK7" i="1"/>
  <c r="CJ7" i="1"/>
  <c r="CI7" i="1"/>
  <c r="CG7" i="1"/>
  <c r="CF7" i="1"/>
  <c r="CE7" i="1"/>
  <c r="CD7" i="1"/>
  <c r="DA114" i="1"/>
  <c r="CY114" i="1"/>
  <c r="CX114" i="1"/>
  <c r="CW114" i="1"/>
  <c r="CV114" i="1"/>
  <c r="CU114" i="1"/>
  <c r="CT114" i="1"/>
  <c r="CS114" i="1"/>
  <c r="CR114" i="1"/>
  <c r="CQ114" i="1"/>
  <c r="CP114" i="1"/>
  <c r="CO114" i="1"/>
  <c r="CN114" i="1"/>
  <c r="CM114" i="1"/>
  <c r="CK114" i="1"/>
  <c r="CJ114" i="1"/>
  <c r="CI114" i="1"/>
  <c r="CG114" i="1"/>
  <c r="CF114" i="1"/>
  <c r="CE114" i="1"/>
  <c r="CD114" i="1"/>
  <c r="DA28" i="1"/>
  <c r="CY28" i="1"/>
  <c r="CX28" i="1"/>
  <c r="CW28" i="1"/>
  <c r="CV28" i="1"/>
  <c r="CU28" i="1"/>
  <c r="CT28" i="1"/>
  <c r="CS28" i="1"/>
  <c r="CR28" i="1"/>
  <c r="CQ28" i="1"/>
  <c r="CP28" i="1"/>
  <c r="CO28" i="1"/>
  <c r="CN28" i="1"/>
  <c r="CM28" i="1"/>
  <c r="CK28" i="1"/>
  <c r="CJ28" i="1"/>
  <c r="CI28" i="1"/>
  <c r="CG28" i="1"/>
  <c r="CF28" i="1"/>
  <c r="CE28" i="1"/>
  <c r="CD28" i="1"/>
  <c r="DA35" i="1"/>
  <c r="CY35" i="1"/>
  <c r="CX35" i="1"/>
  <c r="CW35" i="1"/>
  <c r="CV35" i="1"/>
  <c r="CU35" i="1"/>
  <c r="CT35" i="1"/>
  <c r="CS35" i="1"/>
  <c r="CR35" i="1"/>
  <c r="CQ35" i="1"/>
  <c r="CP35" i="1"/>
  <c r="CO35" i="1"/>
  <c r="CN35" i="1"/>
  <c r="CM35" i="1"/>
  <c r="CK35" i="1"/>
  <c r="CJ35" i="1"/>
  <c r="CI35" i="1"/>
  <c r="CG35" i="1"/>
  <c r="CF35" i="1"/>
  <c r="CE35" i="1"/>
  <c r="CD35" i="1"/>
  <c r="DA8" i="1"/>
  <c r="CY8" i="1"/>
  <c r="CX8" i="1"/>
  <c r="CW8" i="1"/>
  <c r="CV8" i="1"/>
  <c r="CU8" i="1"/>
  <c r="CT8" i="1"/>
  <c r="CS8" i="1"/>
  <c r="CR8" i="1"/>
  <c r="CQ8" i="1"/>
  <c r="CP8" i="1"/>
  <c r="CO8" i="1"/>
  <c r="CN8" i="1"/>
  <c r="CM8" i="1"/>
  <c r="CK8" i="1"/>
  <c r="CJ8" i="1"/>
  <c r="CI8" i="1"/>
  <c r="CG8" i="1"/>
  <c r="CF8" i="1"/>
  <c r="CE8" i="1"/>
  <c r="CD8" i="1"/>
  <c r="DA64" i="1"/>
  <c r="CY64" i="1"/>
  <c r="CX64" i="1"/>
  <c r="CW64" i="1"/>
  <c r="CV64" i="1"/>
  <c r="CU64" i="1"/>
  <c r="CT64" i="1"/>
  <c r="CS64" i="1"/>
  <c r="CR64" i="1"/>
  <c r="CQ64" i="1"/>
  <c r="CP64" i="1"/>
  <c r="CO64" i="1"/>
  <c r="CN64" i="1"/>
  <c r="CM64" i="1"/>
  <c r="CK64" i="1"/>
  <c r="CJ64" i="1"/>
  <c r="CI64" i="1"/>
  <c r="CG64" i="1"/>
  <c r="CF64" i="1"/>
  <c r="CE64" i="1"/>
  <c r="CD64" i="1"/>
  <c r="DA5" i="1"/>
  <c r="CY5" i="1"/>
  <c r="CX5" i="1"/>
  <c r="CW5" i="1"/>
  <c r="CV5" i="1"/>
  <c r="CU5" i="1"/>
  <c r="CT5" i="1"/>
  <c r="CS5" i="1"/>
  <c r="CR5" i="1"/>
  <c r="CQ5" i="1"/>
  <c r="CP5" i="1"/>
  <c r="CO5" i="1"/>
  <c r="CN5" i="1"/>
  <c r="CM5" i="1"/>
  <c r="CK5" i="1"/>
  <c r="CJ5" i="1"/>
  <c r="CI5" i="1"/>
  <c r="CG5" i="1"/>
  <c r="CF5" i="1"/>
  <c r="CE5" i="1"/>
  <c r="CD5" i="1"/>
  <c r="DA125" i="1"/>
  <c r="CY125" i="1"/>
  <c r="CX125" i="1"/>
  <c r="CW125" i="1"/>
  <c r="CV125" i="1"/>
  <c r="CU125" i="1"/>
  <c r="CT125" i="1"/>
  <c r="CS125" i="1"/>
  <c r="CR125" i="1"/>
  <c r="CQ125" i="1"/>
  <c r="CP125" i="1"/>
  <c r="CO125" i="1"/>
  <c r="CN125" i="1"/>
  <c r="CM125" i="1"/>
  <c r="CK125" i="1"/>
  <c r="CJ125" i="1"/>
  <c r="CI125" i="1"/>
  <c r="CG125" i="1"/>
  <c r="CF125" i="1"/>
  <c r="CE125" i="1"/>
  <c r="CD125" i="1"/>
  <c r="DA139" i="1"/>
  <c r="CY139" i="1"/>
  <c r="CX139" i="1"/>
  <c r="CW139" i="1"/>
  <c r="CV139" i="1"/>
  <c r="CU139" i="1"/>
  <c r="CT139" i="1"/>
  <c r="CS139" i="1"/>
  <c r="CR139" i="1"/>
  <c r="CQ139" i="1"/>
  <c r="CP139" i="1"/>
  <c r="CO139" i="1"/>
  <c r="CN139" i="1"/>
  <c r="CM139" i="1"/>
  <c r="CK139" i="1"/>
  <c r="CJ139" i="1"/>
  <c r="CI139" i="1"/>
  <c r="CG139" i="1"/>
  <c r="CF139" i="1"/>
  <c r="CE139" i="1"/>
  <c r="CD139" i="1"/>
  <c r="DA156" i="1"/>
  <c r="CY156" i="1"/>
  <c r="CX156" i="1"/>
  <c r="CW156" i="1"/>
  <c r="CV156" i="1"/>
  <c r="CU156" i="1"/>
  <c r="CT156" i="1"/>
  <c r="CS156" i="1"/>
  <c r="CR156" i="1"/>
  <c r="CQ156" i="1"/>
  <c r="CP156" i="1"/>
  <c r="CO156" i="1"/>
  <c r="CN156" i="1"/>
  <c r="CM156" i="1"/>
  <c r="CK156" i="1"/>
  <c r="CJ156" i="1"/>
  <c r="CI156" i="1"/>
  <c r="CG156" i="1"/>
  <c r="CF156" i="1"/>
  <c r="CE156" i="1"/>
  <c r="CD156" i="1"/>
  <c r="DA45" i="1"/>
  <c r="CY45" i="1"/>
  <c r="CX45" i="1"/>
  <c r="CW45" i="1"/>
  <c r="CV45" i="1"/>
  <c r="CU45" i="1"/>
  <c r="CT45" i="1"/>
  <c r="CS45" i="1"/>
  <c r="CR45" i="1"/>
  <c r="CQ45" i="1"/>
  <c r="CP45" i="1"/>
  <c r="CO45" i="1"/>
  <c r="CN45" i="1"/>
  <c r="CM45" i="1"/>
  <c r="CK45" i="1"/>
  <c r="CJ45" i="1"/>
  <c r="CI45" i="1"/>
  <c r="CG45" i="1"/>
  <c r="CF45" i="1"/>
  <c r="CE45" i="1"/>
  <c r="CD45" i="1"/>
  <c r="DA39" i="1"/>
  <c r="CY39" i="1"/>
  <c r="CX39" i="1"/>
  <c r="CW39" i="1"/>
  <c r="CV39" i="1"/>
  <c r="CU39" i="1"/>
  <c r="CT39" i="1"/>
  <c r="CS39" i="1"/>
  <c r="CR39" i="1"/>
  <c r="CQ39" i="1"/>
  <c r="CP39" i="1"/>
  <c r="CO39" i="1"/>
  <c r="CN39" i="1"/>
  <c r="CM39" i="1"/>
  <c r="CK39" i="1"/>
  <c r="CJ39" i="1"/>
  <c r="CI39" i="1"/>
  <c r="CG39" i="1"/>
  <c r="CF39" i="1"/>
  <c r="CE39" i="1"/>
  <c r="CD39" i="1"/>
  <c r="DA66" i="1"/>
  <c r="CY66" i="1"/>
  <c r="CX66" i="1"/>
  <c r="CW66" i="1"/>
  <c r="CV66" i="1"/>
  <c r="CU66" i="1"/>
  <c r="CT66" i="1"/>
  <c r="CS66" i="1"/>
  <c r="CR66" i="1"/>
  <c r="CQ66" i="1"/>
  <c r="CP66" i="1"/>
  <c r="CO66" i="1"/>
  <c r="CN66" i="1"/>
  <c r="CM66" i="1"/>
  <c r="CK66" i="1"/>
  <c r="CJ66" i="1"/>
  <c r="CI66" i="1"/>
  <c r="CG66" i="1"/>
  <c r="CF66" i="1"/>
  <c r="CE66" i="1"/>
  <c r="CD66" i="1"/>
  <c r="DA89" i="1"/>
  <c r="CY89" i="1"/>
  <c r="CX89" i="1"/>
  <c r="CW89" i="1"/>
  <c r="CV89" i="1"/>
  <c r="CU89" i="1"/>
  <c r="CT89" i="1"/>
  <c r="CS89" i="1"/>
  <c r="CR89" i="1"/>
  <c r="CQ89" i="1"/>
  <c r="CP89" i="1"/>
  <c r="CO89" i="1"/>
  <c r="CN89" i="1"/>
  <c r="CM89" i="1"/>
  <c r="CK89" i="1"/>
  <c r="CJ89" i="1"/>
  <c r="CI89" i="1"/>
  <c r="CG89" i="1"/>
  <c r="CF89" i="1"/>
  <c r="CE89" i="1"/>
  <c r="CD89" i="1"/>
  <c r="DA38" i="1"/>
  <c r="CY38" i="1"/>
  <c r="CX38" i="1"/>
  <c r="CW38" i="1"/>
  <c r="CV38" i="1"/>
  <c r="CU38" i="1"/>
  <c r="CT38" i="1"/>
  <c r="CS38" i="1"/>
  <c r="CR38" i="1"/>
  <c r="CQ38" i="1"/>
  <c r="CP38" i="1"/>
  <c r="CO38" i="1"/>
  <c r="CN38" i="1"/>
  <c r="CM38" i="1"/>
  <c r="CK38" i="1"/>
  <c r="CJ38" i="1"/>
  <c r="CI38" i="1"/>
  <c r="CG38" i="1"/>
  <c r="CF38" i="1"/>
  <c r="CE38" i="1"/>
  <c r="CD38" i="1"/>
  <c r="DA67" i="1"/>
  <c r="CY67" i="1"/>
  <c r="CX67" i="1"/>
  <c r="CW67" i="1"/>
  <c r="CV67" i="1"/>
  <c r="CU67" i="1"/>
  <c r="CT67" i="1"/>
  <c r="CS67" i="1"/>
  <c r="CR67" i="1"/>
  <c r="CQ67" i="1"/>
  <c r="CP67" i="1"/>
  <c r="CO67" i="1"/>
  <c r="CN67" i="1"/>
  <c r="CM67" i="1"/>
  <c r="CK67" i="1"/>
  <c r="CJ67" i="1"/>
  <c r="CI67" i="1"/>
  <c r="CG67" i="1"/>
  <c r="CF67" i="1"/>
  <c r="CE67" i="1"/>
  <c r="CD67" i="1"/>
  <c r="DA50" i="1"/>
  <c r="CY50" i="1"/>
  <c r="CX50" i="1"/>
  <c r="CW50" i="1"/>
  <c r="CV50" i="1"/>
  <c r="CU50" i="1"/>
  <c r="CT50" i="1"/>
  <c r="CS50" i="1"/>
  <c r="CR50" i="1"/>
  <c r="CQ50" i="1"/>
  <c r="CP50" i="1"/>
  <c r="CO50" i="1"/>
  <c r="CN50" i="1"/>
  <c r="CM50" i="1"/>
  <c r="CK50" i="1"/>
  <c r="CJ50" i="1"/>
  <c r="CI50" i="1"/>
  <c r="CG50" i="1"/>
  <c r="CF50" i="1"/>
  <c r="CE50" i="1"/>
  <c r="CD50" i="1"/>
  <c r="DA9" i="1"/>
  <c r="CY9" i="1"/>
  <c r="CX9" i="1"/>
  <c r="CW9" i="1"/>
  <c r="CV9" i="1"/>
  <c r="CU9" i="1"/>
  <c r="CT9" i="1"/>
  <c r="CS9" i="1"/>
  <c r="CR9" i="1"/>
  <c r="CQ9" i="1"/>
  <c r="CP9" i="1"/>
  <c r="CO9" i="1"/>
  <c r="CN9" i="1"/>
  <c r="CM9" i="1"/>
  <c r="CK9" i="1"/>
  <c r="CJ9" i="1"/>
  <c r="CI9" i="1"/>
  <c r="CG9" i="1"/>
  <c r="CF9" i="1"/>
  <c r="CE9" i="1"/>
  <c r="CD9" i="1"/>
  <c r="DA113" i="1"/>
  <c r="CY113" i="1"/>
  <c r="CX113" i="1"/>
  <c r="CW113" i="1"/>
  <c r="CV113" i="1"/>
  <c r="CU113" i="1"/>
  <c r="CT113" i="1"/>
  <c r="CS113" i="1"/>
  <c r="CR113" i="1"/>
  <c r="CQ113" i="1"/>
  <c r="CP113" i="1"/>
  <c r="CO113" i="1"/>
  <c r="CN113" i="1"/>
  <c r="CM113" i="1"/>
  <c r="CK113" i="1"/>
  <c r="CJ113" i="1"/>
  <c r="CI113" i="1"/>
  <c r="CG113" i="1"/>
  <c r="CF113" i="1"/>
  <c r="CE113" i="1"/>
  <c r="CD113" i="1"/>
  <c r="DA27" i="1"/>
  <c r="CY27" i="1"/>
  <c r="CX27" i="1"/>
  <c r="CW27" i="1"/>
  <c r="CV27" i="1"/>
  <c r="CU27" i="1"/>
  <c r="CT27" i="1"/>
  <c r="CS27" i="1"/>
  <c r="CR27" i="1"/>
  <c r="CQ27" i="1"/>
  <c r="CP27" i="1"/>
  <c r="CO27" i="1"/>
  <c r="CN27" i="1"/>
  <c r="CM27" i="1"/>
  <c r="CK27" i="1"/>
  <c r="CJ27" i="1"/>
  <c r="CI27" i="1"/>
  <c r="CG27" i="1"/>
  <c r="CF27" i="1"/>
  <c r="CE27" i="1"/>
  <c r="CD27" i="1"/>
  <c r="DA138" i="1"/>
  <c r="CY138" i="1"/>
  <c r="CX138" i="1"/>
  <c r="CW138" i="1"/>
  <c r="CV138" i="1"/>
  <c r="CU138" i="1"/>
  <c r="CT138" i="1"/>
  <c r="CS138" i="1"/>
  <c r="CR138" i="1"/>
  <c r="CQ138" i="1"/>
  <c r="CP138" i="1"/>
  <c r="CO138" i="1"/>
  <c r="CN138" i="1"/>
  <c r="CM138" i="1"/>
  <c r="CK138" i="1"/>
  <c r="CJ138" i="1"/>
  <c r="CI138" i="1"/>
  <c r="CG138" i="1"/>
  <c r="CF138" i="1"/>
  <c r="CE138" i="1"/>
  <c r="CD138" i="1"/>
  <c r="DA48" i="1"/>
  <c r="CY48" i="1"/>
  <c r="CX48" i="1"/>
  <c r="CW48" i="1"/>
  <c r="CV48" i="1"/>
  <c r="CU48" i="1"/>
  <c r="CT48" i="1"/>
  <c r="CS48" i="1"/>
  <c r="CR48" i="1"/>
  <c r="CQ48" i="1"/>
  <c r="CP48" i="1"/>
  <c r="CO48" i="1"/>
  <c r="CN48" i="1"/>
  <c r="CM48" i="1"/>
  <c r="CK48" i="1"/>
  <c r="CJ48" i="1"/>
  <c r="CI48" i="1"/>
  <c r="CG48" i="1"/>
  <c r="CF48" i="1"/>
  <c r="CE48" i="1"/>
  <c r="CD48" i="1"/>
  <c r="DA17" i="1"/>
  <c r="CY17" i="1"/>
  <c r="CX17" i="1"/>
  <c r="CW17" i="1"/>
  <c r="CV17" i="1"/>
  <c r="CU17" i="1"/>
  <c r="CT17" i="1"/>
  <c r="CS17" i="1"/>
  <c r="CR17" i="1"/>
  <c r="CQ17" i="1"/>
  <c r="CP17" i="1"/>
  <c r="CO17" i="1"/>
  <c r="CN17" i="1"/>
  <c r="CM17" i="1"/>
  <c r="CK17" i="1"/>
  <c r="CJ17" i="1"/>
  <c r="CI17" i="1"/>
  <c r="CG17" i="1"/>
  <c r="CF17" i="1"/>
  <c r="CE17" i="1"/>
  <c r="CD17" i="1"/>
  <c r="DA33" i="1"/>
  <c r="CY33" i="1"/>
  <c r="CX33" i="1"/>
  <c r="CW33" i="1"/>
  <c r="CV33" i="1"/>
  <c r="CU33" i="1"/>
  <c r="CT33" i="1"/>
  <c r="CS33" i="1"/>
  <c r="CR33" i="1"/>
  <c r="CQ33" i="1"/>
  <c r="CP33" i="1"/>
  <c r="CO33" i="1"/>
  <c r="CN33" i="1"/>
  <c r="CM33" i="1"/>
  <c r="CK33" i="1"/>
  <c r="CJ33" i="1"/>
  <c r="CI33" i="1"/>
  <c r="CG33" i="1"/>
  <c r="CF33" i="1"/>
  <c r="CE33" i="1"/>
  <c r="CD33" i="1"/>
  <c r="DA60" i="1"/>
  <c r="CY60" i="1"/>
  <c r="CX60" i="1"/>
  <c r="CW60" i="1"/>
  <c r="CV60" i="1"/>
  <c r="CU60" i="1"/>
  <c r="CT60" i="1"/>
  <c r="CS60" i="1"/>
  <c r="CR60" i="1"/>
  <c r="CQ60" i="1"/>
  <c r="CP60" i="1"/>
  <c r="CO60" i="1"/>
  <c r="CN60" i="1"/>
  <c r="CM60" i="1"/>
  <c r="CK60" i="1"/>
  <c r="CJ60" i="1"/>
  <c r="CI60" i="1"/>
  <c r="CG60" i="1"/>
  <c r="CF60" i="1"/>
  <c r="CE60" i="1"/>
  <c r="CD60" i="1"/>
  <c r="DA52" i="1"/>
  <c r="CY52" i="1"/>
  <c r="CX52" i="1"/>
  <c r="CW52" i="1"/>
  <c r="CV52" i="1"/>
  <c r="CU52" i="1"/>
  <c r="CT52" i="1"/>
  <c r="CS52" i="1"/>
  <c r="CR52" i="1"/>
  <c r="CQ52" i="1"/>
  <c r="CP52" i="1"/>
  <c r="CO52" i="1"/>
  <c r="CN52" i="1"/>
  <c r="CM52" i="1"/>
  <c r="CK52" i="1"/>
  <c r="CJ52" i="1"/>
  <c r="CI52" i="1"/>
  <c r="CG52" i="1"/>
  <c r="CF52" i="1"/>
  <c r="CE52" i="1"/>
  <c r="CD52" i="1"/>
  <c r="DA10" i="1"/>
  <c r="CY10" i="1"/>
  <c r="CX10" i="1"/>
  <c r="CW10" i="1"/>
  <c r="CV10" i="1"/>
  <c r="CU10" i="1"/>
  <c r="CT10" i="1"/>
  <c r="CS10" i="1"/>
  <c r="CR10" i="1"/>
  <c r="CQ10" i="1"/>
  <c r="CP10" i="1"/>
  <c r="CO10" i="1"/>
  <c r="CN10" i="1"/>
  <c r="CM10" i="1"/>
  <c r="CK10" i="1"/>
  <c r="CJ10" i="1"/>
  <c r="CI10" i="1"/>
  <c r="CG10" i="1"/>
  <c r="CF10" i="1"/>
  <c r="CE10" i="1"/>
  <c r="CD10" i="1"/>
  <c r="DA102" i="1"/>
  <c r="CY102" i="1"/>
  <c r="CX102" i="1"/>
  <c r="CW102" i="1"/>
  <c r="CV102" i="1"/>
  <c r="CU102" i="1"/>
  <c r="CT102" i="1"/>
  <c r="CS102" i="1"/>
  <c r="CR102" i="1"/>
  <c r="CQ102" i="1"/>
  <c r="CP102" i="1"/>
  <c r="CO102" i="1"/>
  <c r="CN102" i="1"/>
  <c r="CM102" i="1"/>
  <c r="CK102" i="1"/>
  <c r="CJ102" i="1"/>
  <c r="CI102" i="1"/>
  <c r="CG102" i="1"/>
  <c r="CF102" i="1"/>
  <c r="CE102" i="1"/>
  <c r="CD102" i="1"/>
  <c r="DA99" i="1"/>
  <c r="CY99" i="1"/>
  <c r="CX99" i="1"/>
  <c r="CW99" i="1"/>
  <c r="CV99" i="1"/>
  <c r="CU99" i="1"/>
  <c r="CT99" i="1"/>
  <c r="CS99" i="1"/>
  <c r="CR99" i="1"/>
  <c r="CQ99" i="1"/>
  <c r="CP99" i="1"/>
  <c r="CO99" i="1"/>
  <c r="CN99" i="1"/>
  <c r="CM99" i="1"/>
  <c r="CK99" i="1"/>
  <c r="CJ99" i="1"/>
  <c r="CI99" i="1"/>
  <c r="CG99" i="1"/>
  <c r="CF99" i="1"/>
  <c r="CE99" i="1"/>
  <c r="CD99" i="1"/>
  <c r="DA11" i="1"/>
  <c r="CY11" i="1"/>
  <c r="CX11" i="1"/>
  <c r="CW11" i="1"/>
  <c r="CV11" i="1"/>
  <c r="CU11" i="1"/>
  <c r="CT11" i="1"/>
  <c r="CS11" i="1"/>
  <c r="CR11" i="1"/>
  <c r="CQ11" i="1"/>
  <c r="CP11" i="1"/>
  <c r="CO11" i="1"/>
  <c r="CN11" i="1"/>
  <c r="CM11" i="1"/>
  <c r="CK11" i="1"/>
  <c r="CJ11" i="1"/>
  <c r="CI11" i="1"/>
  <c r="CG11" i="1"/>
  <c r="CF11" i="1"/>
  <c r="CE11" i="1"/>
  <c r="CD11" i="1"/>
  <c r="DA85" i="1"/>
  <c r="CY85" i="1"/>
  <c r="CX85" i="1"/>
  <c r="CW85" i="1"/>
  <c r="CV85" i="1"/>
  <c r="CU85" i="1"/>
  <c r="CT85" i="1"/>
  <c r="CS85" i="1"/>
  <c r="CR85" i="1"/>
  <c r="CQ85" i="1"/>
  <c r="CP85" i="1"/>
  <c r="CO85" i="1"/>
  <c r="CN85" i="1"/>
  <c r="CM85" i="1"/>
  <c r="CK85" i="1"/>
  <c r="CJ85" i="1"/>
  <c r="CI85" i="1"/>
  <c r="CG85" i="1"/>
  <c r="CF85" i="1"/>
  <c r="CE85" i="1"/>
  <c r="CD85" i="1"/>
  <c r="DA44" i="1"/>
  <c r="CY44" i="1"/>
  <c r="CX44" i="1"/>
  <c r="CW44" i="1"/>
  <c r="CV44" i="1"/>
  <c r="CU44" i="1"/>
  <c r="CT44" i="1"/>
  <c r="CS44" i="1"/>
  <c r="CR44" i="1"/>
  <c r="CQ44" i="1"/>
  <c r="CP44" i="1"/>
  <c r="CO44" i="1"/>
  <c r="CN44" i="1"/>
  <c r="CM44" i="1"/>
  <c r="CK44" i="1"/>
  <c r="CJ44" i="1"/>
  <c r="CI44" i="1"/>
  <c r="CG44" i="1"/>
  <c r="CF44" i="1"/>
  <c r="CE44" i="1"/>
  <c r="CD44" i="1"/>
  <c r="DA103" i="1"/>
  <c r="CY103" i="1"/>
  <c r="CX103" i="1"/>
  <c r="CW103" i="1"/>
  <c r="CV103" i="1"/>
  <c r="CU103" i="1"/>
  <c r="CT103" i="1"/>
  <c r="CS103" i="1"/>
  <c r="CR103" i="1"/>
  <c r="CQ103" i="1"/>
  <c r="CP103" i="1"/>
  <c r="CO103" i="1"/>
  <c r="CN103" i="1"/>
  <c r="CM103" i="1"/>
  <c r="CK103" i="1"/>
  <c r="CJ103" i="1"/>
  <c r="CI103" i="1"/>
  <c r="CG103" i="1"/>
  <c r="CF103" i="1"/>
  <c r="CE103" i="1"/>
  <c r="CD103" i="1"/>
  <c r="DA151" i="1"/>
  <c r="CY151" i="1"/>
  <c r="CX151" i="1"/>
  <c r="CW151" i="1"/>
  <c r="CV151" i="1"/>
  <c r="CU151" i="1"/>
  <c r="CT151" i="1"/>
  <c r="CS151" i="1"/>
  <c r="CR151" i="1"/>
  <c r="CQ151" i="1"/>
  <c r="CP151" i="1"/>
  <c r="CO151" i="1"/>
  <c r="CN151" i="1"/>
  <c r="CM151" i="1"/>
  <c r="CK151" i="1"/>
  <c r="CJ151" i="1"/>
  <c r="CI151" i="1"/>
  <c r="CG151" i="1"/>
  <c r="CF151" i="1"/>
  <c r="CE151" i="1"/>
  <c r="CD151" i="1"/>
  <c r="DA101" i="1"/>
  <c r="CY101" i="1"/>
  <c r="CX101" i="1"/>
  <c r="CW101" i="1"/>
  <c r="CV101" i="1"/>
  <c r="CU101" i="1"/>
  <c r="CT101" i="1"/>
  <c r="CS101" i="1"/>
  <c r="CR101" i="1"/>
  <c r="CQ101" i="1"/>
  <c r="CP101" i="1"/>
  <c r="CO101" i="1"/>
  <c r="CN101" i="1"/>
  <c r="CM101" i="1"/>
  <c r="CK101" i="1"/>
  <c r="CJ101" i="1"/>
  <c r="CI101" i="1"/>
  <c r="CG101" i="1"/>
  <c r="CF101" i="1"/>
  <c r="CE101" i="1"/>
  <c r="CD101" i="1"/>
  <c r="DA100" i="1"/>
  <c r="CY100" i="1"/>
  <c r="CX100" i="1"/>
  <c r="CW100" i="1"/>
  <c r="CV100" i="1"/>
  <c r="CU100" i="1"/>
  <c r="CT100" i="1"/>
  <c r="CS100" i="1"/>
  <c r="CR100" i="1"/>
  <c r="CQ100" i="1"/>
  <c r="CP100" i="1"/>
  <c r="CO100" i="1"/>
  <c r="CN100" i="1"/>
  <c r="CM100" i="1"/>
  <c r="CK100" i="1"/>
  <c r="CJ100" i="1"/>
  <c r="CI100" i="1"/>
  <c r="CG100" i="1"/>
  <c r="CF100" i="1"/>
  <c r="CE100" i="1"/>
  <c r="CD100" i="1"/>
  <c r="DA51" i="1"/>
  <c r="CY51" i="1"/>
  <c r="CX51" i="1"/>
  <c r="CW51" i="1"/>
  <c r="CV51" i="1"/>
  <c r="CU51" i="1"/>
  <c r="CT51" i="1"/>
  <c r="CS51" i="1"/>
  <c r="CR51" i="1"/>
  <c r="CQ51" i="1"/>
  <c r="CP51" i="1"/>
  <c r="CO51" i="1"/>
  <c r="CN51" i="1"/>
  <c r="CM51" i="1"/>
  <c r="CK51" i="1"/>
  <c r="CJ51" i="1"/>
  <c r="CI51" i="1"/>
  <c r="CG51" i="1"/>
  <c r="CF51" i="1"/>
  <c r="CE51" i="1"/>
  <c r="CD51" i="1"/>
  <c r="DA59" i="1"/>
  <c r="CY59" i="1"/>
  <c r="CX59" i="1"/>
  <c r="CW59" i="1"/>
  <c r="CV59" i="1"/>
  <c r="CU59" i="1"/>
  <c r="CT59" i="1"/>
  <c r="CS59" i="1"/>
  <c r="CR59" i="1"/>
  <c r="CQ59" i="1"/>
  <c r="CP59" i="1"/>
  <c r="CO59" i="1"/>
  <c r="CN59" i="1"/>
  <c r="CM59" i="1"/>
  <c r="CK59" i="1"/>
  <c r="CJ59" i="1"/>
  <c r="CI59" i="1"/>
  <c r="CG59" i="1"/>
  <c r="CF59" i="1"/>
  <c r="CE59" i="1"/>
  <c r="CD59" i="1"/>
  <c r="DA149" i="1"/>
  <c r="CY149" i="1"/>
  <c r="CX149" i="1"/>
  <c r="CW149" i="1"/>
  <c r="CV149" i="1"/>
  <c r="CU149" i="1"/>
  <c r="CT149" i="1"/>
  <c r="CS149" i="1"/>
  <c r="CR149" i="1"/>
  <c r="CQ149" i="1"/>
  <c r="CP149" i="1"/>
  <c r="CO149" i="1"/>
  <c r="CN149" i="1"/>
  <c r="CM149" i="1"/>
  <c r="CK149" i="1"/>
  <c r="CJ149" i="1"/>
  <c r="CI149" i="1"/>
  <c r="CG149" i="1"/>
  <c r="CF149" i="1"/>
  <c r="CE149" i="1"/>
  <c r="CD149" i="1"/>
  <c r="DA16" i="1"/>
  <c r="CY16" i="1"/>
  <c r="CX16" i="1"/>
  <c r="CW16" i="1"/>
  <c r="CV16" i="1"/>
  <c r="CU16" i="1"/>
  <c r="CT16" i="1"/>
  <c r="CS16" i="1"/>
  <c r="CR16" i="1"/>
  <c r="CQ16" i="1"/>
  <c r="CP16" i="1"/>
  <c r="CO16" i="1"/>
  <c r="CN16" i="1"/>
  <c r="CM16" i="1"/>
  <c r="CK16" i="1"/>
  <c r="CJ16" i="1"/>
  <c r="CI16" i="1"/>
  <c r="CG16" i="1"/>
  <c r="CF16" i="1"/>
  <c r="CE16" i="1"/>
  <c r="CD16" i="1"/>
  <c r="DA65" i="1"/>
  <c r="CY65" i="1"/>
  <c r="CX65" i="1"/>
  <c r="CW65" i="1"/>
  <c r="CV65" i="1"/>
  <c r="CU65" i="1"/>
  <c r="CT65" i="1"/>
  <c r="CS65" i="1"/>
  <c r="CR65" i="1"/>
  <c r="CQ65" i="1"/>
  <c r="CP65" i="1"/>
  <c r="CO65" i="1"/>
  <c r="CN65" i="1"/>
  <c r="CM65" i="1"/>
  <c r="CK65" i="1"/>
  <c r="CJ65" i="1"/>
  <c r="CI65" i="1"/>
  <c r="CG65" i="1"/>
  <c r="CF65" i="1"/>
  <c r="CE65" i="1"/>
  <c r="CD65" i="1"/>
  <c r="DA15" i="1"/>
  <c r="CY15" i="1"/>
  <c r="CX15" i="1"/>
  <c r="CW15" i="1"/>
  <c r="CV15" i="1"/>
  <c r="CU15" i="1"/>
  <c r="CT15" i="1"/>
  <c r="CS15" i="1"/>
  <c r="CR15" i="1"/>
  <c r="CQ15" i="1"/>
  <c r="CP15" i="1"/>
  <c r="CO15" i="1"/>
  <c r="CN15" i="1"/>
  <c r="CM15" i="1"/>
  <c r="CK15" i="1"/>
  <c r="CJ15" i="1"/>
  <c r="CI15" i="1"/>
  <c r="CG15" i="1"/>
  <c r="CF15" i="1"/>
  <c r="CE15" i="1"/>
  <c r="CD15" i="1"/>
  <c r="DA126" i="1"/>
  <c r="CY126" i="1"/>
  <c r="CX126" i="1"/>
  <c r="CW126" i="1"/>
  <c r="CV126" i="1"/>
  <c r="CU126" i="1"/>
  <c r="CT126" i="1"/>
  <c r="CS126" i="1"/>
  <c r="CR126" i="1"/>
  <c r="CQ126" i="1"/>
  <c r="CP126" i="1"/>
  <c r="CO126" i="1"/>
  <c r="CN126" i="1"/>
  <c r="CM126" i="1"/>
  <c r="CK126" i="1"/>
  <c r="CJ126" i="1"/>
  <c r="CI126" i="1"/>
  <c r="CG126" i="1"/>
  <c r="CF126" i="1"/>
  <c r="CE126" i="1"/>
  <c r="CD126" i="1"/>
  <c r="DA124" i="1"/>
  <c r="CY124" i="1"/>
  <c r="CX124" i="1"/>
  <c r="CW124" i="1"/>
  <c r="CV124" i="1"/>
  <c r="CU124" i="1"/>
  <c r="CT124" i="1"/>
  <c r="CS124" i="1"/>
  <c r="CR124" i="1"/>
  <c r="CQ124" i="1"/>
  <c r="CP124" i="1"/>
  <c r="CO124" i="1"/>
  <c r="CN124" i="1"/>
  <c r="CM124" i="1"/>
  <c r="CK124" i="1"/>
  <c r="CJ124" i="1"/>
  <c r="CI124" i="1"/>
  <c r="CG124" i="1"/>
  <c r="CF124" i="1"/>
  <c r="CE124" i="1"/>
  <c r="CD124" i="1"/>
  <c r="DA54" i="1"/>
  <c r="CY54" i="1"/>
  <c r="CX54" i="1"/>
  <c r="CW54" i="1"/>
  <c r="CV54" i="1"/>
  <c r="CU54" i="1"/>
  <c r="CT54" i="1"/>
  <c r="CS54" i="1"/>
  <c r="CR54" i="1"/>
  <c r="CQ54" i="1"/>
  <c r="CP54" i="1"/>
  <c r="CO54" i="1"/>
  <c r="CN54" i="1"/>
  <c r="CM54" i="1"/>
  <c r="CK54" i="1"/>
  <c r="CJ54" i="1"/>
  <c r="CI54" i="1"/>
  <c r="CG54" i="1"/>
  <c r="CF54" i="1"/>
  <c r="CE54" i="1"/>
  <c r="CD54" i="1"/>
  <c r="DA61" i="1"/>
  <c r="CY61" i="1"/>
  <c r="CX61" i="1"/>
  <c r="CW61" i="1"/>
  <c r="CV61" i="1"/>
  <c r="CU61" i="1"/>
  <c r="CT61" i="1"/>
  <c r="CS61" i="1"/>
  <c r="CR61" i="1"/>
  <c r="CQ61" i="1"/>
  <c r="CP61" i="1"/>
  <c r="CO61" i="1"/>
  <c r="CN61" i="1"/>
  <c r="CM61" i="1"/>
  <c r="CK61" i="1"/>
  <c r="CJ61" i="1"/>
  <c r="CI61" i="1"/>
  <c r="CG61" i="1"/>
  <c r="CF61" i="1"/>
  <c r="CE61" i="1"/>
  <c r="CD61" i="1"/>
  <c r="DA58" i="1"/>
  <c r="CY58" i="1"/>
  <c r="CX58" i="1"/>
  <c r="CW58" i="1"/>
  <c r="CV58" i="1"/>
  <c r="CU58" i="1"/>
  <c r="CT58" i="1"/>
  <c r="CS58" i="1"/>
  <c r="CR58" i="1"/>
  <c r="CQ58" i="1"/>
  <c r="CP58" i="1"/>
  <c r="CO58" i="1"/>
  <c r="CN58" i="1"/>
  <c r="CM58" i="1"/>
  <c r="CK58" i="1"/>
  <c r="CJ58" i="1"/>
  <c r="CI58" i="1"/>
  <c r="CG58" i="1"/>
  <c r="CF58" i="1"/>
  <c r="CE58" i="1"/>
  <c r="CD58" i="1"/>
  <c r="DA49" i="1"/>
  <c r="CY49" i="1"/>
  <c r="CX49" i="1"/>
  <c r="CW49" i="1"/>
  <c r="CV49" i="1"/>
  <c r="CU49" i="1"/>
  <c r="CT49" i="1"/>
  <c r="CS49" i="1"/>
  <c r="CR49" i="1"/>
  <c r="CQ49" i="1"/>
  <c r="CP49" i="1"/>
  <c r="CO49" i="1"/>
  <c r="CN49" i="1"/>
  <c r="CM49" i="1"/>
  <c r="CK49" i="1"/>
  <c r="CJ49" i="1"/>
  <c r="CI49" i="1"/>
  <c r="CG49" i="1"/>
  <c r="CF49" i="1"/>
  <c r="CE49" i="1"/>
  <c r="CD49" i="1"/>
  <c r="DA148" i="1"/>
  <c r="CY148" i="1"/>
  <c r="CX148" i="1"/>
  <c r="CW148" i="1"/>
  <c r="CV148" i="1"/>
  <c r="CU148" i="1"/>
  <c r="CT148" i="1"/>
  <c r="CS148" i="1"/>
  <c r="CR148" i="1"/>
  <c r="CQ148" i="1"/>
  <c r="CP148" i="1"/>
  <c r="CO148" i="1"/>
  <c r="CN148" i="1"/>
  <c r="CM148" i="1"/>
  <c r="CK148" i="1"/>
  <c r="CJ148" i="1"/>
  <c r="CI148" i="1"/>
  <c r="CG148" i="1"/>
  <c r="CF148" i="1"/>
  <c r="CE148" i="1"/>
  <c r="CD148" i="1"/>
  <c r="DA62" i="1"/>
  <c r="CY62" i="1"/>
  <c r="CX62" i="1"/>
  <c r="CW62" i="1"/>
  <c r="CV62" i="1"/>
  <c r="CU62" i="1"/>
  <c r="CT62" i="1"/>
  <c r="CS62" i="1"/>
  <c r="CR62" i="1"/>
  <c r="CQ62" i="1"/>
  <c r="CP62" i="1"/>
  <c r="CO62" i="1"/>
  <c r="CN62" i="1"/>
  <c r="CM62" i="1"/>
  <c r="CK62" i="1"/>
  <c r="CJ62" i="1"/>
  <c r="CI62" i="1"/>
  <c r="CG62" i="1"/>
  <c r="CF62" i="1"/>
  <c r="CE62" i="1"/>
  <c r="CD62" i="1"/>
  <c r="DA55" i="1"/>
  <c r="CY55" i="1"/>
  <c r="CX55" i="1"/>
  <c r="CW55" i="1"/>
  <c r="CV55" i="1"/>
  <c r="CU55" i="1"/>
  <c r="CT55" i="1"/>
  <c r="CS55" i="1"/>
  <c r="CR55" i="1"/>
  <c r="CQ55" i="1"/>
  <c r="CP55" i="1"/>
  <c r="CO55" i="1"/>
  <c r="CN55" i="1"/>
  <c r="CM55" i="1"/>
  <c r="CK55" i="1"/>
  <c r="CJ55" i="1"/>
  <c r="CI55" i="1"/>
  <c r="CG55" i="1"/>
  <c r="CF55" i="1"/>
  <c r="CE55" i="1"/>
  <c r="CD55" i="1"/>
  <c r="DA128" i="1"/>
  <c r="CY128" i="1"/>
  <c r="CX128" i="1"/>
  <c r="CW128" i="1"/>
  <c r="CV128" i="1"/>
  <c r="CU128" i="1"/>
  <c r="CT128" i="1"/>
  <c r="CS128" i="1"/>
  <c r="CR128" i="1"/>
  <c r="CQ128" i="1"/>
  <c r="CP128" i="1"/>
  <c r="CO128" i="1"/>
  <c r="CN128" i="1"/>
  <c r="CM128" i="1"/>
  <c r="CK128" i="1"/>
  <c r="CJ128" i="1"/>
  <c r="CI128" i="1"/>
  <c r="CG128" i="1"/>
  <c r="CF128" i="1"/>
  <c r="CE128" i="1"/>
  <c r="CD128" i="1"/>
  <c r="DA63" i="1"/>
  <c r="CY63" i="1"/>
  <c r="CX63" i="1"/>
  <c r="CW63" i="1"/>
  <c r="CV63" i="1"/>
  <c r="CU63" i="1"/>
  <c r="CT63" i="1"/>
  <c r="CS63" i="1"/>
  <c r="CR63" i="1"/>
  <c r="CQ63" i="1"/>
  <c r="CP63" i="1"/>
  <c r="CO63" i="1"/>
  <c r="CN63" i="1"/>
  <c r="CM63" i="1"/>
  <c r="CK63" i="1"/>
  <c r="CJ63" i="1"/>
  <c r="CI63" i="1"/>
  <c r="CG63" i="1"/>
  <c r="CF63" i="1"/>
  <c r="CE63" i="1"/>
  <c r="CD63" i="1"/>
  <c r="BH150" i="1"/>
  <c r="BH14" i="1"/>
  <c r="BH13" i="1"/>
  <c r="BH2" i="1"/>
  <c r="BH127" i="1"/>
  <c r="BH6" i="1"/>
  <c r="BH137" i="1"/>
  <c r="BH7" i="1"/>
  <c r="BH114" i="1"/>
  <c r="BH28" i="1"/>
  <c r="BH35" i="1"/>
  <c r="BH8" i="1"/>
  <c r="BH64" i="1"/>
  <c r="BH5" i="1"/>
  <c r="BH125" i="1"/>
  <c r="BH139" i="1"/>
  <c r="BH156" i="1"/>
  <c r="BH45" i="1"/>
  <c r="BH39" i="1"/>
  <c r="BH66" i="1"/>
  <c r="BH89" i="1"/>
  <c r="BH38" i="1"/>
  <c r="BH67" i="1"/>
  <c r="BH50" i="1"/>
  <c r="BH9" i="1"/>
  <c r="BH113" i="1"/>
  <c r="BH27" i="1"/>
  <c r="BH138" i="1"/>
  <c r="BH48" i="1"/>
  <c r="BH17" i="1"/>
  <c r="BH33" i="1"/>
  <c r="BH60" i="1"/>
  <c r="BH52" i="1"/>
  <c r="BH10" i="1"/>
  <c r="BH102" i="1"/>
  <c r="BH99" i="1"/>
  <c r="BH11" i="1"/>
  <c r="BH85" i="1"/>
  <c r="BH44" i="1"/>
  <c r="BH103" i="1"/>
  <c r="BH151" i="1"/>
  <c r="BH101" i="1"/>
  <c r="BH100" i="1"/>
  <c r="BH51" i="1"/>
  <c r="BH59" i="1"/>
  <c r="BH149" i="1"/>
  <c r="BH16" i="1"/>
  <c r="BH65" i="1"/>
  <c r="BH15" i="1"/>
  <c r="BH126" i="1"/>
  <c r="BH124" i="1"/>
  <c r="BH54" i="1"/>
  <c r="BH61" i="1"/>
  <c r="BH58" i="1"/>
  <c r="BH49" i="1"/>
  <c r="BH148" i="1"/>
  <c r="BH62" i="1"/>
  <c r="BH55" i="1"/>
  <c r="BH128" i="1"/>
  <c r="BH63" i="1"/>
  <c r="BG150" i="1"/>
  <c r="BE150" i="1"/>
  <c r="BG14" i="1"/>
  <c r="BE14" i="1"/>
  <c r="BG13" i="1"/>
  <c r="BE13" i="1"/>
  <c r="BG2" i="1"/>
  <c r="BE2" i="1"/>
  <c r="BG127" i="1"/>
  <c r="BE127" i="1"/>
  <c r="BG6" i="1"/>
  <c r="BE6" i="1"/>
  <c r="BG137" i="1"/>
  <c r="BE137" i="1"/>
  <c r="BG7" i="1"/>
  <c r="BE7" i="1"/>
  <c r="BG114" i="1"/>
  <c r="BE114" i="1"/>
  <c r="BG28" i="1"/>
  <c r="BE28" i="1"/>
  <c r="BG35" i="1"/>
  <c r="BE35" i="1"/>
  <c r="BG8" i="1"/>
  <c r="BE8" i="1"/>
  <c r="BG64" i="1"/>
  <c r="BE64" i="1"/>
  <c r="BG5" i="1"/>
  <c r="BE5" i="1"/>
  <c r="BG125" i="1"/>
  <c r="BE125" i="1"/>
  <c r="BG139" i="1"/>
  <c r="BE139" i="1"/>
  <c r="BG156" i="1"/>
  <c r="BE156" i="1"/>
  <c r="BG45" i="1"/>
  <c r="BE45" i="1"/>
  <c r="BG39" i="1"/>
  <c r="BE39" i="1"/>
  <c r="BG66" i="1"/>
  <c r="BE66" i="1"/>
  <c r="BG89" i="1"/>
  <c r="BE89" i="1"/>
  <c r="BG38" i="1"/>
  <c r="BE38" i="1"/>
  <c r="BG67" i="1"/>
  <c r="BE67" i="1"/>
  <c r="BG50" i="1"/>
  <c r="BE50" i="1"/>
  <c r="BG9" i="1"/>
  <c r="BE9" i="1"/>
  <c r="BG113" i="1"/>
  <c r="BE113" i="1"/>
  <c r="BG27" i="1"/>
  <c r="BE27" i="1"/>
  <c r="BG138" i="1"/>
  <c r="BE138" i="1"/>
  <c r="BG48" i="1"/>
  <c r="BE48" i="1"/>
  <c r="BG17" i="1"/>
  <c r="BE17" i="1"/>
  <c r="BG33" i="1"/>
  <c r="BE33" i="1"/>
  <c r="BG60" i="1"/>
  <c r="BE60" i="1"/>
  <c r="BG52" i="1"/>
  <c r="BE52" i="1"/>
  <c r="BG10" i="1"/>
  <c r="BE10" i="1"/>
  <c r="BG102" i="1"/>
  <c r="BE102" i="1"/>
  <c r="BG99" i="1"/>
  <c r="BE99" i="1"/>
  <c r="BG11" i="1"/>
  <c r="BE11" i="1"/>
  <c r="BG85" i="1"/>
  <c r="BE85" i="1"/>
  <c r="BG44" i="1"/>
  <c r="BE44" i="1"/>
  <c r="BG103" i="1"/>
  <c r="BE103" i="1"/>
  <c r="BG151" i="1"/>
  <c r="BE151" i="1"/>
  <c r="BG101" i="1"/>
  <c r="BE101" i="1"/>
  <c r="BG100" i="1"/>
  <c r="BE100" i="1"/>
  <c r="BG51" i="1"/>
  <c r="BE51" i="1"/>
  <c r="BG59" i="1"/>
  <c r="BE59" i="1"/>
  <c r="BG149" i="1"/>
  <c r="BE149" i="1"/>
  <c r="BG16" i="1"/>
  <c r="BE16" i="1"/>
  <c r="BG65" i="1"/>
  <c r="BE65" i="1"/>
  <c r="BG15" i="1"/>
  <c r="BE15" i="1"/>
  <c r="BG126" i="1"/>
  <c r="BE126" i="1"/>
  <c r="BG124" i="1"/>
  <c r="BE124" i="1"/>
  <c r="BG54" i="1"/>
  <c r="BE54" i="1"/>
  <c r="BG61" i="1"/>
  <c r="BE61" i="1"/>
  <c r="BG58" i="1"/>
  <c r="BE58" i="1"/>
  <c r="BG49" i="1"/>
  <c r="BE49" i="1"/>
  <c r="BG148" i="1"/>
  <c r="BE148" i="1"/>
  <c r="BG62" i="1"/>
  <c r="BE62" i="1"/>
  <c r="BG55" i="1"/>
  <c r="BE55" i="1"/>
  <c r="BG128" i="1"/>
  <c r="BE128" i="1"/>
  <c r="BE63" i="1"/>
  <c r="BG63" i="1"/>
  <c r="BD150" i="1"/>
  <c r="BD14" i="1"/>
  <c r="BD13" i="1"/>
  <c r="BD2" i="1"/>
  <c r="BD127" i="1"/>
  <c r="BD6" i="1"/>
  <c r="BD137" i="1"/>
  <c r="BD7" i="1"/>
  <c r="BD114" i="1"/>
  <c r="BD28" i="1"/>
  <c r="BD35" i="1"/>
  <c r="BD8" i="1"/>
  <c r="BD64" i="1"/>
  <c r="BD5" i="1"/>
  <c r="BD125" i="1"/>
  <c r="BD139" i="1"/>
  <c r="BD156" i="1"/>
  <c r="BD45" i="1"/>
  <c r="BD39" i="1"/>
  <c r="BD66" i="1"/>
  <c r="BD89" i="1"/>
  <c r="BD38" i="1"/>
  <c r="BD67" i="1"/>
  <c r="BD50" i="1"/>
  <c r="BD9" i="1"/>
  <c r="BD113" i="1"/>
  <c r="BD27" i="1"/>
  <c r="BD138" i="1"/>
  <c r="BD48" i="1"/>
  <c r="BD17" i="1"/>
  <c r="BD33" i="1"/>
  <c r="BD60" i="1"/>
  <c r="BD52" i="1"/>
  <c r="BD10" i="1"/>
  <c r="BD102" i="1"/>
  <c r="BD99" i="1"/>
  <c r="BD11" i="1"/>
  <c r="BD85" i="1"/>
  <c r="BD44" i="1"/>
  <c r="BD103" i="1"/>
  <c r="BD151" i="1"/>
  <c r="BD101" i="1"/>
  <c r="BD100" i="1"/>
  <c r="BD51" i="1"/>
  <c r="BD59" i="1"/>
  <c r="BD149" i="1"/>
  <c r="BD16" i="1"/>
  <c r="BD65" i="1"/>
  <c r="BD15" i="1"/>
  <c r="BD126" i="1"/>
  <c r="BD124" i="1"/>
  <c r="BD54" i="1"/>
  <c r="BD61" i="1"/>
  <c r="BD58" i="1"/>
  <c r="BD49" i="1"/>
  <c r="BD148" i="1"/>
  <c r="BD62" i="1"/>
  <c r="BD55" i="1"/>
  <c r="BD128" i="1"/>
  <c r="BD63" i="1"/>
  <c r="BC150" i="1"/>
  <c r="BC14" i="1"/>
  <c r="BC13" i="1"/>
  <c r="BC2" i="1"/>
  <c r="BC127" i="1"/>
  <c r="BC6" i="1"/>
  <c r="BC137" i="1"/>
  <c r="BC7" i="1"/>
  <c r="BC114" i="1"/>
  <c r="BC28" i="1"/>
  <c r="BC35" i="1"/>
  <c r="BC8" i="1"/>
  <c r="BC64" i="1"/>
  <c r="BC5" i="1"/>
  <c r="BC125" i="1"/>
  <c r="BC139" i="1"/>
  <c r="BC156" i="1"/>
  <c r="BC45" i="1"/>
  <c r="BC39" i="1"/>
  <c r="BC66" i="1"/>
  <c r="BC89" i="1"/>
  <c r="BC38" i="1"/>
  <c r="BC67" i="1"/>
  <c r="BC50" i="1"/>
  <c r="BC9" i="1"/>
  <c r="BC113" i="1"/>
  <c r="BC27" i="1"/>
  <c r="BC138" i="1"/>
  <c r="BC48" i="1"/>
  <c r="BC17" i="1"/>
  <c r="BC33" i="1"/>
  <c r="BC60" i="1"/>
  <c r="BC52" i="1"/>
  <c r="BC10" i="1"/>
  <c r="BC102" i="1"/>
  <c r="BC99" i="1"/>
  <c r="BC11" i="1"/>
  <c r="BC85" i="1"/>
  <c r="BC44" i="1"/>
  <c r="BC103" i="1"/>
  <c r="BC151" i="1"/>
  <c r="BC101" i="1"/>
  <c r="BC100" i="1"/>
  <c r="BC51" i="1"/>
  <c r="BC59" i="1"/>
  <c r="BC149" i="1"/>
  <c r="BC16" i="1"/>
  <c r="BC65" i="1"/>
  <c r="BC15" i="1"/>
  <c r="BC126" i="1"/>
  <c r="BC124" i="1"/>
  <c r="BC54" i="1"/>
  <c r="BC61" i="1"/>
  <c r="BC58" i="1"/>
  <c r="BC49" i="1"/>
  <c r="BC148" i="1"/>
  <c r="BC62" i="1"/>
  <c r="BC55" i="1"/>
  <c r="BC128" i="1"/>
  <c r="BC63" i="1"/>
  <c r="BB150" i="1"/>
  <c r="BB14" i="1"/>
  <c r="BB13" i="1"/>
  <c r="BB2" i="1"/>
  <c r="BB127" i="1"/>
  <c r="BB6" i="1"/>
  <c r="BB137" i="1"/>
  <c r="BB7" i="1"/>
  <c r="BB114" i="1"/>
  <c r="BB28" i="1"/>
  <c r="BB35" i="1"/>
  <c r="BB8" i="1"/>
  <c r="BB64" i="1"/>
  <c r="BB5" i="1"/>
  <c r="BB125" i="1"/>
  <c r="BB139" i="1"/>
  <c r="BB156" i="1"/>
  <c r="BB45" i="1"/>
  <c r="BB39" i="1"/>
  <c r="BB66" i="1"/>
  <c r="BB89" i="1"/>
  <c r="BB38" i="1"/>
  <c r="BB67" i="1"/>
  <c r="BB50" i="1"/>
  <c r="BB9" i="1"/>
  <c r="BB113" i="1"/>
  <c r="BB27" i="1"/>
  <c r="BB138" i="1"/>
  <c r="BB48" i="1"/>
  <c r="BB17" i="1"/>
  <c r="BB33" i="1"/>
  <c r="BB60" i="1"/>
  <c r="BB52" i="1"/>
  <c r="BB10" i="1"/>
  <c r="BB102" i="1"/>
  <c r="BB99" i="1"/>
  <c r="BB11" i="1"/>
  <c r="BB85" i="1"/>
  <c r="BB44" i="1"/>
  <c r="BB103" i="1"/>
  <c r="BB151" i="1"/>
  <c r="BB101" i="1"/>
  <c r="BB100" i="1"/>
  <c r="BB51" i="1"/>
  <c r="BB59" i="1"/>
  <c r="BB149" i="1"/>
  <c r="BB16" i="1"/>
  <c r="BB65" i="1"/>
  <c r="BB15" i="1"/>
  <c r="BB126" i="1"/>
  <c r="BB124" i="1"/>
  <c r="BB54" i="1"/>
  <c r="BB61" i="1"/>
  <c r="BB58" i="1"/>
  <c r="BB49" i="1"/>
  <c r="BB148" i="1"/>
  <c r="BB62" i="1"/>
  <c r="BB55" i="1"/>
  <c r="BB128" i="1"/>
  <c r="BB63" i="1"/>
  <c r="BA150" i="1"/>
  <c r="AZ150" i="1"/>
  <c r="AY150" i="1"/>
  <c r="AX150" i="1"/>
  <c r="AW150" i="1"/>
  <c r="AV150" i="1"/>
  <c r="AU150" i="1"/>
  <c r="AT150" i="1"/>
  <c r="AS150" i="1"/>
  <c r="AR150" i="1"/>
  <c r="AQ150" i="1"/>
  <c r="AP150" i="1"/>
  <c r="AO150" i="1"/>
  <c r="AM150" i="1"/>
  <c r="AL150" i="1"/>
  <c r="AK150" i="1"/>
  <c r="AJ150" i="1"/>
  <c r="AI150" i="1"/>
  <c r="AH150" i="1"/>
  <c r="AG150" i="1"/>
  <c r="AF150" i="1"/>
  <c r="AE150" i="1"/>
  <c r="AC150" i="1"/>
  <c r="AA150" i="1"/>
  <c r="Z150" i="1"/>
  <c r="Y150" i="1"/>
  <c r="BA14" i="1"/>
  <c r="AZ14" i="1"/>
  <c r="AY14" i="1"/>
  <c r="AX14" i="1"/>
  <c r="AW14" i="1"/>
  <c r="AV14" i="1"/>
  <c r="AU14" i="1"/>
  <c r="AT14" i="1"/>
  <c r="AS14" i="1"/>
  <c r="AR14" i="1"/>
  <c r="AQ14" i="1"/>
  <c r="AP14" i="1"/>
  <c r="AO14" i="1"/>
  <c r="AM14" i="1"/>
  <c r="AL14" i="1"/>
  <c r="AK14" i="1"/>
  <c r="AJ14" i="1"/>
  <c r="AI14" i="1"/>
  <c r="AH14" i="1"/>
  <c r="AG14" i="1"/>
  <c r="AF14" i="1"/>
  <c r="AE14" i="1"/>
  <c r="AC14" i="1"/>
  <c r="AA14" i="1"/>
  <c r="Z14" i="1"/>
  <c r="Y14" i="1"/>
  <c r="BA13" i="1"/>
  <c r="AZ13" i="1"/>
  <c r="AY13" i="1"/>
  <c r="AX13" i="1"/>
  <c r="AW13" i="1"/>
  <c r="AV13" i="1"/>
  <c r="AU13" i="1"/>
  <c r="AT13" i="1"/>
  <c r="AS13" i="1"/>
  <c r="AR13" i="1"/>
  <c r="AQ13" i="1"/>
  <c r="AP13" i="1"/>
  <c r="AO13" i="1"/>
  <c r="AM13" i="1"/>
  <c r="AL13" i="1"/>
  <c r="AK13" i="1"/>
  <c r="AJ13" i="1"/>
  <c r="AI13" i="1"/>
  <c r="AH13" i="1"/>
  <c r="AG13" i="1"/>
  <c r="AF13" i="1"/>
  <c r="AE13" i="1"/>
  <c r="AC13" i="1"/>
  <c r="AA13" i="1"/>
  <c r="Z13" i="1"/>
  <c r="Y13" i="1"/>
  <c r="BA2" i="1"/>
  <c r="AZ2" i="1"/>
  <c r="AY2" i="1"/>
  <c r="AX2" i="1"/>
  <c r="AW2" i="1"/>
  <c r="AV2" i="1"/>
  <c r="AU2" i="1"/>
  <c r="AT2" i="1"/>
  <c r="AS2" i="1"/>
  <c r="AR2" i="1"/>
  <c r="AQ2" i="1"/>
  <c r="AP2" i="1"/>
  <c r="AO2" i="1"/>
  <c r="AM2" i="1"/>
  <c r="AL2" i="1"/>
  <c r="AK2" i="1"/>
  <c r="AJ2" i="1"/>
  <c r="AI2" i="1"/>
  <c r="AH2" i="1"/>
  <c r="AG2" i="1"/>
  <c r="AF2" i="1"/>
  <c r="AE2" i="1"/>
  <c r="AC2" i="1"/>
  <c r="AA2" i="1"/>
  <c r="Z2" i="1"/>
  <c r="Y2" i="1"/>
  <c r="BA127" i="1"/>
  <c r="AZ127" i="1"/>
  <c r="AY127" i="1"/>
  <c r="AX127" i="1"/>
  <c r="AW127" i="1"/>
  <c r="AV127" i="1"/>
  <c r="AU127" i="1"/>
  <c r="AT127" i="1"/>
  <c r="AS127" i="1"/>
  <c r="AR127" i="1"/>
  <c r="AQ127" i="1"/>
  <c r="AP127" i="1"/>
  <c r="AO127" i="1"/>
  <c r="AM127" i="1"/>
  <c r="AL127" i="1"/>
  <c r="AK127" i="1"/>
  <c r="AJ127" i="1"/>
  <c r="AI127" i="1"/>
  <c r="AH127" i="1"/>
  <c r="AG127" i="1"/>
  <c r="AF127" i="1"/>
  <c r="AE127" i="1"/>
  <c r="AC127" i="1"/>
  <c r="AA127" i="1"/>
  <c r="Z127" i="1"/>
  <c r="Y127" i="1"/>
  <c r="BA6" i="1"/>
  <c r="AZ6" i="1"/>
  <c r="AY6" i="1"/>
  <c r="AX6" i="1"/>
  <c r="AW6" i="1"/>
  <c r="AV6" i="1"/>
  <c r="AU6" i="1"/>
  <c r="AT6" i="1"/>
  <c r="AS6" i="1"/>
  <c r="AR6" i="1"/>
  <c r="AQ6" i="1"/>
  <c r="AP6" i="1"/>
  <c r="AO6" i="1"/>
  <c r="AM6" i="1"/>
  <c r="AL6" i="1"/>
  <c r="AK6" i="1"/>
  <c r="AJ6" i="1"/>
  <c r="AI6" i="1"/>
  <c r="AH6" i="1"/>
  <c r="AG6" i="1"/>
  <c r="AF6" i="1"/>
  <c r="AE6" i="1"/>
  <c r="AC6" i="1"/>
  <c r="AA6" i="1"/>
  <c r="Z6" i="1"/>
  <c r="Y6" i="1"/>
  <c r="BA137" i="1"/>
  <c r="AZ137" i="1"/>
  <c r="AY137" i="1"/>
  <c r="AX137" i="1"/>
  <c r="AW137" i="1"/>
  <c r="AV137" i="1"/>
  <c r="AU137" i="1"/>
  <c r="AT137" i="1"/>
  <c r="AS137" i="1"/>
  <c r="AR137" i="1"/>
  <c r="AQ137" i="1"/>
  <c r="AP137" i="1"/>
  <c r="AO137" i="1"/>
  <c r="AM137" i="1"/>
  <c r="AL137" i="1"/>
  <c r="AK137" i="1"/>
  <c r="AJ137" i="1"/>
  <c r="AI137" i="1"/>
  <c r="AH137" i="1"/>
  <c r="AG137" i="1"/>
  <c r="AF137" i="1"/>
  <c r="AE137" i="1"/>
  <c r="AC137" i="1"/>
  <c r="AA137" i="1"/>
  <c r="Z137" i="1"/>
  <c r="Y137" i="1"/>
  <c r="BA7" i="1"/>
  <c r="AZ7" i="1"/>
  <c r="AY7" i="1"/>
  <c r="AX7" i="1"/>
  <c r="AW7" i="1"/>
  <c r="AV7" i="1"/>
  <c r="AU7" i="1"/>
  <c r="AT7" i="1"/>
  <c r="AS7" i="1"/>
  <c r="AR7" i="1"/>
  <c r="AQ7" i="1"/>
  <c r="AP7" i="1"/>
  <c r="AO7" i="1"/>
  <c r="AM7" i="1"/>
  <c r="AL7" i="1"/>
  <c r="AK7" i="1"/>
  <c r="AJ7" i="1"/>
  <c r="AI7" i="1"/>
  <c r="AH7" i="1"/>
  <c r="AG7" i="1"/>
  <c r="AF7" i="1"/>
  <c r="AE7" i="1"/>
  <c r="AC7" i="1"/>
  <c r="AA7" i="1"/>
  <c r="Z7" i="1"/>
  <c r="Y7" i="1"/>
  <c r="BA114" i="1"/>
  <c r="AZ114" i="1"/>
  <c r="AY114" i="1"/>
  <c r="AX114" i="1"/>
  <c r="AW114" i="1"/>
  <c r="AV114" i="1"/>
  <c r="AU114" i="1"/>
  <c r="AT114" i="1"/>
  <c r="AS114" i="1"/>
  <c r="AR114" i="1"/>
  <c r="AQ114" i="1"/>
  <c r="AP114" i="1"/>
  <c r="AO114" i="1"/>
  <c r="AM114" i="1"/>
  <c r="AL114" i="1"/>
  <c r="AK114" i="1"/>
  <c r="AJ114" i="1"/>
  <c r="AI114" i="1"/>
  <c r="AH114" i="1"/>
  <c r="AG114" i="1"/>
  <c r="AF114" i="1"/>
  <c r="AE114" i="1"/>
  <c r="AC114" i="1"/>
  <c r="AA114" i="1"/>
  <c r="Z114" i="1"/>
  <c r="Y114" i="1"/>
  <c r="BA28" i="1"/>
  <c r="AZ28" i="1"/>
  <c r="AY28" i="1"/>
  <c r="AX28" i="1"/>
  <c r="AW28" i="1"/>
  <c r="AV28" i="1"/>
  <c r="AU28" i="1"/>
  <c r="AT28" i="1"/>
  <c r="AS28" i="1"/>
  <c r="AR28" i="1"/>
  <c r="AQ28" i="1"/>
  <c r="AP28" i="1"/>
  <c r="AO28" i="1"/>
  <c r="AM28" i="1"/>
  <c r="AL28" i="1"/>
  <c r="AK28" i="1"/>
  <c r="AJ28" i="1"/>
  <c r="AI28" i="1"/>
  <c r="AH28" i="1"/>
  <c r="AG28" i="1"/>
  <c r="AF28" i="1"/>
  <c r="AE28" i="1"/>
  <c r="AC28" i="1"/>
  <c r="AA28" i="1"/>
  <c r="Z28" i="1"/>
  <c r="Y28" i="1"/>
  <c r="BA35" i="1"/>
  <c r="AZ35" i="1"/>
  <c r="AY35" i="1"/>
  <c r="AX35" i="1"/>
  <c r="AW35" i="1"/>
  <c r="AV35" i="1"/>
  <c r="AU35" i="1"/>
  <c r="AT35" i="1"/>
  <c r="AS35" i="1"/>
  <c r="AR35" i="1"/>
  <c r="AQ35" i="1"/>
  <c r="AP35" i="1"/>
  <c r="AO35" i="1"/>
  <c r="AM35" i="1"/>
  <c r="AL35" i="1"/>
  <c r="AK35" i="1"/>
  <c r="AJ35" i="1"/>
  <c r="AI35" i="1"/>
  <c r="AH35" i="1"/>
  <c r="AG35" i="1"/>
  <c r="AF35" i="1"/>
  <c r="AE35" i="1"/>
  <c r="AC35" i="1"/>
  <c r="AA35" i="1"/>
  <c r="Z35" i="1"/>
  <c r="Y35" i="1"/>
  <c r="BA8" i="1"/>
  <c r="AZ8" i="1"/>
  <c r="AY8" i="1"/>
  <c r="AX8" i="1"/>
  <c r="AW8" i="1"/>
  <c r="AV8" i="1"/>
  <c r="AU8" i="1"/>
  <c r="AT8" i="1"/>
  <c r="AS8" i="1"/>
  <c r="AR8" i="1"/>
  <c r="AQ8" i="1"/>
  <c r="AP8" i="1"/>
  <c r="AO8" i="1"/>
  <c r="AM8" i="1"/>
  <c r="AL8" i="1"/>
  <c r="AK8" i="1"/>
  <c r="AJ8" i="1"/>
  <c r="AI8" i="1"/>
  <c r="AH8" i="1"/>
  <c r="AG8" i="1"/>
  <c r="AF8" i="1"/>
  <c r="AE8" i="1"/>
  <c r="AC8" i="1"/>
  <c r="AA8" i="1"/>
  <c r="Z8" i="1"/>
  <c r="Y8" i="1"/>
  <c r="BA64" i="1"/>
  <c r="AZ64" i="1"/>
  <c r="AY64" i="1"/>
  <c r="AX64" i="1"/>
  <c r="AW64" i="1"/>
  <c r="AV64" i="1"/>
  <c r="AU64" i="1"/>
  <c r="AT64" i="1"/>
  <c r="AS64" i="1"/>
  <c r="AR64" i="1"/>
  <c r="AQ64" i="1"/>
  <c r="AP64" i="1"/>
  <c r="AO64" i="1"/>
  <c r="AM64" i="1"/>
  <c r="AL64" i="1"/>
  <c r="AK64" i="1"/>
  <c r="AJ64" i="1"/>
  <c r="AI64" i="1"/>
  <c r="AH64" i="1"/>
  <c r="AG64" i="1"/>
  <c r="AF64" i="1"/>
  <c r="AE64" i="1"/>
  <c r="AC64" i="1"/>
  <c r="AA64" i="1"/>
  <c r="Z64" i="1"/>
  <c r="Y64" i="1"/>
  <c r="BA5" i="1"/>
  <c r="AZ5" i="1"/>
  <c r="AY5" i="1"/>
  <c r="AX5" i="1"/>
  <c r="AW5" i="1"/>
  <c r="AV5" i="1"/>
  <c r="AU5" i="1"/>
  <c r="AT5" i="1"/>
  <c r="AS5" i="1"/>
  <c r="AR5" i="1"/>
  <c r="AQ5" i="1"/>
  <c r="AP5" i="1"/>
  <c r="AO5" i="1"/>
  <c r="AM5" i="1"/>
  <c r="AL5" i="1"/>
  <c r="AK5" i="1"/>
  <c r="AJ5" i="1"/>
  <c r="AI5" i="1"/>
  <c r="AH5" i="1"/>
  <c r="AG5" i="1"/>
  <c r="AF5" i="1"/>
  <c r="AE5" i="1"/>
  <c r="AC5" i="1"/>
  <c r="AA5" i="1"/>
  <c r="Z5" i="1"/>
  <c r="Y5" i="1"/>
  <c r="BA125" i="1"/>
  <c r="AZ125" i="1"/>
  <c r="AY125" i="1"/>
  <c r="AX125" i="1"/>
  <c r="AW125" i="1"/>
  <c r="AV125" i="1"/>
  <c r="AU125" i="1"/>
  <c r="AT125" i="1"/>
  <c r="AS125" i="1"/>
  <c r="AR125" i="1"/>
  <c r="AQ125" i="1"/>
  <c r="AP125" i="1"/>
  <c r="AO125" i="1"/>
  <c r="AM125" i="1"/>
  <c r="AL125" i="1"/>
  <c r="AK125" i="1"/>
  <c r="AJ125" i="1"/>
  <c r="AI125" i="1"/>
  <c r="AH125" i="1"/>
  <c r="AG125" i="1"/>
  <c r="AF125" i="1"/>
  <c r="AE125" i="1"/>
  <c r="AC125" i="1"/>
  <c r="AA125" i="1"/>
  <c r="Z125" i="1"/>
  <c r="Y125" i="1"/>
  <c r="BA139" i="1"/>
  <c r="AZ139" i="1"/>
  <c r="AY139" i="1"/>
  <c r="AX139" i="1"/>
  <c r="AW139" i="1"/>
  <c r="AV139" i="1"/>
  <c r="AU139" i="1"/>
  <c r="AT139" i="1"/>
  <c r="AS139" i="1"/>
  <c r="AR139" i="1"/>
  <c r="AQ139" i="1"/>
  <c r="AP139" i="1"/>
  <c r="AO139" i="1"/>
  <c r="AM139" i="1"/>
  <c r="AL139" i="1"/>
  <c r="AK139" i="1"/>
  <c r="AJ139" i="1"/>
  <c r="AI139" i="1"/>
  <c r="AH139" i="1"/>
  <c r="AG139" i="1"/>
  <c r="AF139" i="1"/>
  <c r="AE139" i="1"/>
  <c r="AC139" i="1"/>
  <c r="AA139" i="1"/>
  <c r="Z139" i="1"/>
  <c r="Y139" i="1"/>
  <c r="BA156" i="1"/>
  <c r="AZ156" i="1"/>
  <c r="AY156" i="1"/>
  <c r="AX156" i="1"/>
  <c r="AW156" i="1"/>
  <c r="AV156" i="1"/>
  <c r="AU156" i="1"/>
  <c r="AT156" i="1"/>
  <c r="AS156" i="1"/>
  <c r="AR156" i="1"/>
  <c r="AQ156" i="1"/>
  <c r="AP156" i="1"/>
  <c r="AO156" i="1"/>
  <c r="AM156" i="1"/>
  <c r="AL156" i="1"/>
  <c r="AK156" i="1"/>
  <c r="AJ156" i="1"/>
  <c r="AI156" i="1"/>
  <c r="AH156" i="1"/>
  <c r="AG156" i="1"/>
  <c r="AF156" i="1"/>
  <c r="AE156" i="1"/>
  <c r="AC156" i="1"/>
  <c r="AA156" i="1"/>
  <c r="Z156" i="1"/>
  <c r="Y156" i="1"/>
  <c r="BA45" i="1"/>
  <c r="AZ45" i="1"/>
  <c r="AY45" i="1"/>
  <c r="AX45" i="1"/>
  <c r="AW45" i="1"/>
  <c r="AV45" i="1"/>
  <c r="AU45" i="1"/>
  <c r="AT45" i="1"/>
  <c r="AS45" i="1"/>
  <c r="AR45" i="1"/>
  <c r="AQ45" i="1"/>
  <c r="AP45" i="1"/>
  <c r="AO45" i="1"/>
  <c r="AM45" i="1"/>
  <c r="AL45" i="1"/>
  <c r="AK45" i="1"/>
  <c r="AJ45" i="1"/>
  <c r="AI45" i="1"/>
  <c r="AH45" i="1"/>
  <c r="AG45" i="1"/>
  <c r="AF45" i="1"/>
  <c r="AE45" i="1"/>
  <c r="AC45" i="1"/>
  <c r="AA45" i="1"/>
  <c r="Z45" i="1"/>
  <c r="Y45" i="1"/>
  <c r="BA39" i="1"/>
  <c r="AZ39" i="1"/>
  <c r="AY39" i="1"/>
  <c r="AX39" i="1"/>
  <c r="AW39" i="1"/>
  <c r="AV39" i="1"/>
  <c r="AU39" i="1"/>
  <c r="AT39" i="1"/>
  <c r="AS39" i="1"/>
  <c r="AR39" i="1"/>
  <c r="AQ39" i="1"/>
  <c r="AP39" i="1"/>
  <c r="AO39" i="1"/>
  <c r="AM39" i="1"/>
  <c r="AL39" i="1"/>
  <c r="AK39" i="1"/>
  <c r="AJ39" i="1"/>
  <c r="AI39" i="1"/>
  <c r="AH39" i="1"/>
  <c r="AG39" i="1"/>
  <c r="AF39" i="1"/>
  <c r="AE39" i="1"/>
  <c r="AC39" i="1"/>
  <c r="AA39" i="1"/>
  <c r="Z39" i="1"/>
  <c r="Y39" i="1"/>
  <c r="BA66" i="1"/>
  <c r="AZ66" i="1"/>
  <c r="AY66" i="1"/>
  <c r="AX66" i="1"/>
  <c r="AW66" i="1"/>
  <c r="AV66" i="1"/>
  <c r="AU66" i="1"/>
  <c r="AT66" i="1"/>
  <c r="AS66" i="1"/>
  <c r="AR66" i="1"/>
  <c r="AQ66" i="1"/>
  <c r="AP66" i="1"/>
  <c r="AO66" i="1"/>
  <c r="AM66" i="1"/>
  <c r="AL66" i="1"/>
  <c r="AK66" i="1"/>
  <c r="AJ66" i="1"/>
  <c r="AI66" i="1"/>
  <c r="AH66" i="1"/>
  <c r="AG66" i="1"/>
  <c r="AF66" i="1"/>
  <c r="AE66" i="1"/>
  <c r="AC66" i="1"/>
  <c r="AA66" i="1"/>
  <c r="Z66" i="1"/>
  <c r="Y66" i="1"/>
  <c r="BA89" i="1"/>
  <c r="AZ89" i="1"/>
  <c r="AY89" i="1"/>
  <c r="AX89" i="1"/>
  <c r="AW89" i="1"/>
  <c r="AV89" i="1"/>
  <c r="AU89" i="1"/>
  <c r="AT89" i="1"/>
  <c r="AS89" i="1"/>
  <c r="AR89" i="1"/>
  <c r="AQ89" i="1"/>
  <c r="AP89" i="1"/>
  <c r="AO89" i="1"/>
  <c r="AM89" i="1"/>
  <c r="AL89" i="1"/>
  <c r="AK89" i="1"/>
  <c r="AJ89" i="1"/>
  <c r="AI89" i="1"/>
  <c r="AH89" i="1"/>
  <c r="AG89" i="1"/>
  <c r="AF89" i="1"/>
  <c r="AE89" i="1"/>
  <c r="AC89" i="1"/>
  <c r="AA89" i="1"/>
  <c r="Z89" i="1"/>
  <c r="Y89" i="1"/>
  <c r="BA38" i="1"/>
  <c r="AZ38" i="1"/>
  <c r="AY38" i="1"/>
  <c r="AX38" i="1"/>
  <c r="AW38" i="1"/>
  <c r="AV38" i="1"/>
  <c r="AU38" i="1"/>
  <c r="AT38" i="1"/>
  <c r="AS38" i="1"/>
  <c r="AR38" i="1"/>
  <c r="AQ38" i="1"/>
  <c r="AP38" i="1"/>
  <c r="AO38" i="1"/>
  <c r="AM38" i="1"/>
  <c r="AL38" i="1"/>
  <c r="AK38" i="1"/>
  <c r="AJ38" i="1"/>
  <c r="AI38" i="1"/>
  <c r="AH38" i="1"/>
  <c r="AG38" i="1"/>
  <c r="AF38" i="1"/>
  <c r="AE38" i="1"/>
  <c r="AC38" i="1"/>
  <c r="AA38" i="1"/>
  <c r="Z38" i="1"/>
  <c r="Y38" i="1"/>
  <c r="BA67" i="1"/>
  <c r="AZ67" i="1"/>
  <c r="AY67" i="1"/>
  <c r="AX67" i="1"/>
  <c r="AW67" i="1"/>
  <c r="AV67" i="1"/>
  <c r="AU67" i="1"/>
  <c r="AT67" i="1"/>
  <c r="AS67" i="1"/>
  <c r="AR67" i="1"/>
  <c r="AQ67" i="1"/>
  <c r="AP67" i="1"/>
  <c r="AO67" i="1"/>
  <c r="AM67" i="1"/>
  <c r="AL67" i="1"/>
  <c r="AK67" i="1"/>
  <c r="AJ67" i="1"/>
  <c r="AI67" i="1"/>
  <c r="AH67" i="1"/>
  <c r="AG67" i="1"/>
  <c r="AF67" i="1"/>
  <c r="AE67" i="1"/>
  <c r="AC67" i="1"/>
  <c r="AA67" i="1"/>
  <c r="Z67" i="1"/>
  <c r="Y67" i="1"/>
  <c r="BA50" i="1"/>
  <c r="AZ50" i="1"/>
  <c r="AY50" i="1"/>
  <c r="AX50" i="1"/>
  <c r="AW50" i="1"/>
  <c r="AV50" i="1"/>
  <c r="AU50" i="1"/>
  <c r="AT50" i="1"/>
  <c r="AS50" i="1"/>
  <c r="AR50" i="1"/>
  <c r="AQ50" i="1"/>
  <c r="AP50" i="1"/>
  <c r="AO50" i="1"/>
  <c r="AM50" i="1"/>
  <c r="AL50" i="1"/>
  <c r="AK50" i="1"/>
  <c r="AJ50" i="1"/>
  <c r="AI50" i="1"/>
  <c r="AH50" i="1"/>
  <c r="AG50" i="1"/>
  <c r="AF50" i="1"/>
  <c r="AE50" i="1"/>
  <c r="AC50" i="1"/>
  <c r="AA50" i="1"/>
  <c r="Z50" i="1"/>
  <c r="Y50" i="1"/>
  <c r="BA9" i="1"/>
  <c r="AZ9" i="1"/>
  <c r="AY9" i="1"/>
  <c r="AX9" i="1"/>
  <c r="AW9" i="1"/>
  <c r="AV9" i="1"/>
  <c r="AU9" i="1"/>
  <c r="AT9" i="1"/>
  <c r="AS9" i="1"/>
  <c r="AR9" i="1"/>
  <c r="AQ9" i="1"/>
  <c r="AP9" i="1"/>
  <c r="AO9" i="1"/>
  <c r="AM9" i="1"/>
  <c r="AL9" i="1"/>
  <c r="AK9" i="1"/>
  <c r="AJ9" i="1"/>
  <c r="AI9" i="1"/>
  <c r="AH9" i="1"/>
  <c r="AG9" i="1"/>
  <c r="AF9" i="1"/>
  <c r="AE9" i="1"/>
  <c r="AC9" i="1"/>
  <c r="AA9" i="1"/>
  <c r="Z9" i="1"/>
  <c r="Y9" i="1"/>
  <c r="BA113" i="1"/>
  <c r="AZ113" i="1"/>
  <c r="AY113" i="1"/>
  <c r="AX113" i="1"/>
  <c r="AW113" i="1"/>
  <c r="AV113" i="1"/>
  <c r="AU113" i="1"/>
  <c r="AT113" i="1"/>
  <c r="AS113" i="1"/>
  <c r="AR113" i="1"/>
  <c r="AQ113" i="1"/>
  <c r="AP113" i="1"/>
  <c r="AO113" i="1"/>
  <c r="AM113" i="1"/>
  <c r="AL113" i="1"/>
  <c r="AK113" i="1"/>
  <c r="AJ113" i="1"/>
  <c r="AI113" i="1"/>
  <c r="AH113" i="1"/>
  <c r="AG113" i="1"/>
  <c r="AF113" i="1"/>
  <c r="AE113" i="1"/>
  <c r="AC113" i="1"/>
  <c r="AA113" i="1"/>
  <c r="Z113" i="1"/>
  <c r="Y113" i="1"/>
  <c r="BA27" i="1"/>
  <c r="AZ27" i="1"/>
  <c r="AY27" i="1"/>
  <c r="AX27" i="1"/>
  <c r="AW27" i="1"/>
  <c r="AV27" i="1"/>
  <c r="AU27" i="1"/>
  <c r="AT27" i="1"/>
  <c r="AS27" i="1"/>
  <c r="AR27" i="1"/>
  <c r="AQ27" i="1"/>
  <c r="AP27" i="1"/>
  <c r="AO27" i="1"/>
  <c r="AM27" i="1"/>
  <c r="AL27" i="1"/>
  <c r="AK27" i="1"/>
  <c r="AJ27" i="1"/>
  <c r="AI27" i="1"/>
  <c r="AH27" i="1"/>
  <c r="AG27" i="1"/>
  <c r="AF27" i="1"/>
  <c r="AE27" i="1"/>
  <c r="AC27" i="1"/>
  <c r="AA27" i="1"/>
  <c r="Z27" i="1"/>
  <c r="Y27" i="1"/>
  <c r="BA138" i="1"/>
  <c r="AZ138" i="1"/>
  <c r="AY138" i="1"/>
  <c r="AX138" i="1"/>
  <c r="AW138" i="1"/>
  <c r="AV138" i="1"/>
  <c r="AU138" i="1"/>
  <c r="AT138" i="1"/>
  <c r="AS138" i="1"/>
  <c r="AR138" i="1"/>
  <c r="AQ138" i="1"/>
  <c r="AP138" i="1"/>
  <c r="AO138" i="1"/>
  <c r="AM138" i="1"/>
  <c r="AL138" i="1"/>
  <c r="AK138" i="1"/>
  <c r="AJ138" i="1"/>
  <c r="AI138" i="1"/>
  <c r="AH138" i="1"/>
  <c r="AG138" i="1"/>
  <c r="AF138" i="1"/>
  <c r="AE138" i="1"/>
  <c r="AC138" i="1"/>
  <c r="AA138" i="1"/>
  <c r="Z138" i="1"/>
  <c r="Y138" i="1"/>
  <c r="BA48" i="1"/>
  <c r="AZ48" i="1"/>
  <c r="AY48" i="1"/>
  <c r="AX48" i="1"/>
  <c r="AW48" i="1"/>
  <c r="AV48" i="1"/>
  <c r="AU48" i="1"/>
  <c r="AT48" i="1"/>
  <c r="AS48" i="1"/>
  <c r="AR48" i="1"/>
  <c r="AQ48" i="1"/>
  <c r="AP48" i="1"/>
  <c r="AO48" i="1"/>
  <c r="AM48" i="1"/>
  <c r="AL48" i="1"/>
  <c r="AK48" i="1"/>
  <c r="AJ48" i="1"/>
  <c r="AI48" i="1"/>
  <c r="AH48" i="1"/>
  <c r="AG48" i="1"/>
  <c r="AF48" i="1"/>
  <c r="AE48" i="1"/>
  <c r="AC48" i="1"/>
  <c r="AA48" i="1"/>
  <c r="Z48" i="1"/>
  <c r="Y48" i="1"/>
  <c r="BA17" i="1"/>
  <c r="AZ17" i="1"/>
  <c r="AY17" i="1"/>
  <c r="AX17" i="1"/>
  <c r="AW17" i="1"/>
  <c r="AV17" i="1"/>
  <c r="AU17" i="1"/>
  <c r="AT17" i="1"/>
  <c r="AS17" i="1"/>
  <c r="AR17" i="1"/>
  <c r="AQ17" i="1"/>
  <c r="AP17" i="1"/>
  <c r="AO17" i="1"/>
  <c r="AM17" i="1"/>
  <c r="AL17" i="1"/>
  <c r="AK17" i="1"/>
  <c r="AJ17" i="1"/>
  <c r="AI17" i="1"/>
  <c r="AH17" i="1"/>
  <c r="AG17" i="1"/>
  <c r="AF17" i="1"/>
  <c r="AE17" i="1"/>
  <c r="AC17" i="1"/>
  <c r="AA17" i="1"/>
  <c r="Z17" i="1"/>
  <c r="Y17" i="1"/>
  <c r="BA33" i="1"/>
  <c r="AZ33" i="1"/>
  <c r="AY33" i="1"/>
  <c r="AX33" i="1"/>
  <c r="AW33" i="1"/>
  <c r="AV33" i="1"/>
  <c r="AU33" i="1"/>
  <c r="AT33" i="1"/>
  <c r="AS33" i="1"/>
  <c r="AR33" i="1"/>
  <c r="AQ33" i="1"/>
  <c r="AP33" i="1"/>
  <c r="AO33" i="1"/>
  <c r="AM33" i="1"/>
  <c r="AL33" i="1"/>
  <c r="AK33" i="1"/>
  <c r="AJ33" i="1"/>
  <c r="AI33" i="1"/>
  <c r="AH33" i="1"/>
  <c r="AG33" i="1"/>
  <c r="AF33" i="1"/>
  <c r="AE33" i="1"/>
  <c r="AC33" i="1"/>
  <c r="AA33" i="1"/>
  <c r="Z33" i="1"/>
  <c r="Y33" i="1"/>
  <c r="BA60" i="1"/>
  <c r="AZ60" i="1"/>
  <c r="AY60" i="1"/>
  <c r="AX60" i="1"/>
  <c r="AW60" i="1"/>
  <c r="AV60" i="1"/>
  <c r="AU60" i="1"/>
  <c r="AT60" i="1"/>
  <c r="AS60" i="1"/>
  <c r="AR60" i="1"/>
  <c r="AQ60" i="1"/>
  <c r="AP60" i="1"/>
  <c r="AO60" i="1"/>
  <c r="AM60" i="1"/>
  <c r="AL60" i="1"/>
  <c r="AK60" i="1"/>
  <c r="AJ60" i="1"/>
  <c r="AI60" i="1"/>
  <c r="AH60" i="1"/>
  <c r="AG60" i="1"/>
  <c r="AF60" i="1"/>
  <c r="AE60" i="1"/>
  <c r="AC60" i="1"/>
  <c r="AA60" i="1"/>
  <c r="Z60" i="1"/>
  <c r="Y60" i="1"/>
  <c r="BA52" i="1"/>
  <c r="AZ52" i="1"/>
  <c r="AY52" i="1"/>
  <c r="AX52" i="1"/>
  <c r="AW52" i="1"/>
  <c r="AV52" i="1"/>
  <c r="AU52" i="1"/>
  <c r="AT52" i="1"/>
  <c r="AS52" i="1"/>
  <c r="AR52" i="1"/>
  <c r="AQ52" i="1"/>
  <c r="AP52" i="1"/>
  <c r="AO52" i="1"/>
  <c r="AM52" i="1"/>
  <c r="AL52" i="1"/>
  <c r="AK52" i="1"/>
  <c r="AJ52" i="1"/>
  <c r="AI52" i="1"/>
  <c r="AH52" i="1"/>
  <c r="AG52" i="1"/>
  <c r="AF52" i="1"/>
  <c r="AE52" i="1"/>
  <c r="AC52" i="1"/>
  <c r="AA52" i="1"/>
  <c r="Z52" i="1"/>
  <c r="Y52" i="1"/>
  <c r="BA10" i="1"/>
  <c r="AZ10" i="1"/>
  <c r="AY10" i="1"/>
  <c r="AX10" i="1"/>
  <c r="AW10" i="1"/>
  <c r="AV10" i="1"/>
  <c r="AU10" i="1"/>
  <c r="AT10" i="1"/>
  <c r="AS10" i="1"/>
  <c r="AR10" i="1"/>
  <c r="AQ10" i="1"/>
  <c r="AP10" i="1"/>
  <c r="AO10" i="1"/>
  <c r="AM10" i="1"/>
  <c r="AL10" i="1"/>
  <c r="AK10" i="1"/>
  <c r="AJ10" i="1"/>
  <c r="AI10" i="1"/>
  <c r="AH10" i="1"/>
  <c r="AG10" i="1"/>
  <c r="AF10" i="1"/>
  <c r="AE10" i="1"/>
  <c r="AC10" i="1"/>
  <c r="AA10" i="1"/>
  <c r="Z10" i="1"/>
  <c r="Y10" i="1"/>
  <c r="BA102" i="1"/>
  <c r="AZ102" i="1"/>
  <c r="AY102" i="1"/>
  <c r="AX102" i="1"/>
  <c r="AW102" i="1"/>
  <c r="AV102" i="1"/>
  <c r="AU102" i="1"/>
  <c r="AT102" i="1"/>
  <c r="AS102" i="1"/>
  <c r="AR102" i="1"/>
  <c r="AQ102" i="1"/>
  <c r="AP102" i="1"/>
  <c r="AO102" i="1"/>
  <c r="AM102" i="1"/>
  <c r="AL102" i="1"/>
  <c r="AK102" i="1"/>
  <c r="AJ102" i="1"/>
  <c r="AI102" i="1"/>
  <c r="AH102" i="1"/>
  <c r="AG102" i="1"/>
  <c r="AF102" i="1"/>
  <c r="AE102" i="1"/>
  <c r="AC102" i="1"/>
  <c r="AA102" i="1"/>
  <c r="Z102" i="1"/>
  <c r="Y102" i="1"/>
  <c r="BA99" i="1"/>
  <c r="AZ99" i="1"/>
  <c r="AY99" i="1"/>
  <c r="AX99" i="1"/>
  <c r="AW99" i="1"/>
  <c r="AV99" i="1"/>
  <c r="AU99" i="1"/>
  <c r="AT99" i="1"/>
  <c r="AS99" i="1"/>
  <c r="AR99" i="1"/>
  <c r="AQ99" i="1"/>
  <c r="AP99" i="1"/>
  <c r="AO99" i="1"/>
  <c r="AM99" i="1"/>
  <c r="AL99" i="1"/>
  <c r="AK99" i="1"/>
  <c r="AJ99" i="1"/>
  <c r="AI99" i="1"/>
  <c r="AH99" i="1"/>
  <c r="AG99" i="1"/>
  <c r="AF99" i="1"/>
  <c r="AE99" i="1"/>
  <c r="AC99" i="1"/>
  <c r="AA99" i="1"/>
  <c r="Z99" i="1"/>
  <c r="Y99" i="1"/>
  <c r="BA11" i="1"/>
  <c r="AZ11" i="1"/>
  <c r="AY11" i="1"/>
  <c r="AX11" i="1"/>
  <c r="AW11" i="1"/>
  <c r="AV11" i="1"/>
  <c r="AU11" i="1"/>
  <c r="AT11" i="1"/>
  <c r="AS11" i="1"/>
  <c r="AR11" i="1"/>
  <c r="AQ11" i="1"/>
  <c r="AP11" i="1"/>
  <c r="AO11" i="1"/>
  <c r="AM11" i="1"/>
  <c r="AL11" i="1"/>
  <c r="AK11" i="1"/>
  <c r="AJ11" i="1"/>
  <c r="AI11" i="1"/>
  <c r="AH11" i="1"/>
  <c r="AG11" i="1"/>
  <c r="AF11" i="1"/>
  <c r="AE11" i="1"/>
  <c r="AC11" i="1"/>
  <c r="AA11" i="1"/>
  <c r="Z11" i="1"/>
  <c r="Y11" i="1"/>
  <c r="BA85" i="1"/>
  <c r="AZ85" i="1"/>
  <c r="AY85" i="1"/>
  <c r="AX85" i="1"/>
  <c r="AW85" i="1"/>
  <c r="AV85" i="1"/>
  <c r="AU85" i="1"/>
  <c r="AT85" i="1"/>
  <c r="AS85" i="1"/>
  <c r="AR85" i="1"/>
  <c r="AQ85" i="1"/>
  <c r="AP85" i="1"/>
  <c r="AO85" i="1"/>
  <c r="AM85" i="1"/>
  <c r="AL85" i="1"/>
  <c r="AK85" i="1"/>
  <c r="AJ85" i="1"/>
  <c r="AI85" i="1"/>
  <c r="AH85" i="1"/>
  <c r="AG85" i="1"/>
  <c r="AF85" i="1"/>
  <c r="AE85" i="1"/>
  <c r="AC85" i="1"/>
  <c r="AA85" i="1"/>
  <c r="Z85" i="1"/>
  <c r="Y85" i="1"/>
  <c r="BA44" i="1"/>
  <c r="AZ44" i="1"/>
  <c r="AY44" i="1"/>
  <c r="AX44" i="1"/>
  <c r="AW44" i="1"/>
  <c r="AV44" i="1"/>
  <c r="AU44" i="1"/>
  <c r="AT44" i="1"/>
  <c r="AS44" i="1"/>
  <c r="AR44" i="1"/>
  <c r="AQ44" i="1"/>
  <c r="AP44" i="1"/>
  <c r="AO44" i="1"/>
  <c r="AM44" i="1"/>
  <c r="AL44" i="1"/>
  <c r="AK44" i="1"/>
  <c r="AJ44" i="1"/>
  <c r="AI44" i="1"/>
  <c r="AH44" i="1"/>
  <c r="AG44" i="1"/>
  <c r="AF44" i="1"/>
  <c r="AE44" i="1"/>
  <c r="AC44" i="1"/>
  <c r="AA44" i="1"/>
  <c r="Z44" i="1"/>
  <c r="Y44" i="1"/>
  <c r="BA103" i="1"/>
  <c r="AZ103" i="1"/>
  <c r="AY103" i="1"/>
  <c r="AX103" i="1"/>
  <c r="AW103" i="1"/>
  <c r="AV103" i="1"/>
  <c r="AU103" i="1"/>
  <c r="AT103" i="1"/>
  <c r="AS103" i="1"/>
  <c r="AR103" i="1"/>
  <c r="AQ103" i="1"/>
  <c r="AP103" i="1"/>
  <c r="AO103" i="1"/>
  <c r="AM103" i="1"/>
  <c r="AL103" i="1"/>
  <c r="AK103" i="1"/>
  <c r="AJ103" i="1"/>
  <c r="AI103" i="1"/>
  <c r="AH103" i="1"/>
  <c r="AG103" i="1"/>
  <c r="AF103" i="1"/>
  <c r="AE103" i="1"/>
  <c r="AC103" i="1"/>
  <c r="AA103" i="1"/>
  <c r="Z103" i="1"/>
  <c r="Y103" i="1"/>
  <c r="BA151" i="1"/>
  <c r="AZ151" i="1"/>
  <c r="AY151" i="1"/>
  <c r="AX151" i="1"/>
  <c r="AW151" i="1"/>
  <c r="AV151" i="1"/>
  <c r="AU151" i="1"/>
  <c r="AT151" i="1"/>
  <c r="AS151" i="1"/>
  <c r="AR151" i="1"/>
  <c r="AQ151" i="1"/>
  <c r="AP151" i="1"/>
  <c r="AO151" i="1"/>
  <c r="AM151" i="1"/>
  <c r="AL151" i="1"/>
  <c r="AK151" i="1"/>
  <c r="AJ151" i="1"/>
  <c r="AI151" i="1"/>
  <c r="AH151" i="1"/>
  <c r="AG151" i="1"/>
  <c r="AF151" i="1"/>
  <c r="AE151" i="1"/>
  <c r="AC151" i="1"/>
  <c r="AA151" i="1"/>
  <c r="Z151" i="1"/>
  <c r="Y151" i="1"/>
  <c r="BA101" i="1"/>
  <c r="AZ101" i="1"/>
  <c r="AY101" i="1"/>
  <c r="AX101" i="1"/>
  <c r="AW101" i="1"/>
  <c r="AV101" i="1"/>
  <c r="AU101" i="1"/>
  <c r="AT101" i="1"/>
  <c r="AS101" i="1"/>
  <c r="AR101" i="1"/>
  <c r="AQ101" i="1"/>
  <c r="AP101" i="1"/>
  <c r="AO101" i="1"/>
  <c r="AM101" i="1"/>
  <c r="AL101" i="1"/>
  <c r="AK101" i="1"/>
  <c r="AJ101" i="1"/>
  <c r="AI101" i="1"/>
  <c r="AH101" i="1"/>
  <c r="AG101" i="1"/>
  <c r="AF101" i="1"/>
  <c r="AE101" i="1"/>
  <c r="AC101" i="1"/>
  <c r="AA101" i="1"/>
  <c r="Z101" i="1"/>
  <c r="Y101" i="1"/>
  <c r="BA100" i="1"/>
  <c r="AZ100" i="1"/>
  <c r="AY100" i="1"/>
  <c r="AX100" i="1"/>
  <c r="AW100" i="1"/>
  <c r="AV100" i="1"/>
  <c r="AU100" i="1"/>
  <c r="AT100" i="1"/>
  <c r="AS100" i="1"/>
  <c r="AR100" i="1"/>
  <c r="AQ100" i="1"/>
  <c r="AP100" i="1"/>
  <c r="AO100" i="1"/>
  <c r="AM100" i="1"/>
  <c r="AL100" i="1"/>
  <c r="AK100" i="1"/>
  <c r="AJ100" i="1"/>
  <c r="AI100" i="1"/>
  <c r="AH100" i="1"/>
  <c r="AG100" i="1"/>
  <c r="AF100" i="1"/>
  <c r="AE100" i="1"/>
  <c r="AC100" i="1"/>
  <c r="AA100" i="1"/>
  <c r="Z100" i="1"/>
  <c r="Y100" i="1"/>
  <c r="BA51" i="1"/>
  <c r="AZ51" i="1"/>
  <c r="AY51" i="1"/>
  <c r="AX51" i="1"/>
  <c r="AW51" i="1"/>
  <c r="AV51" i="1"/>
  <c r="AU51" i="1"/>
  <c r="AT51" i="1"/>
  <c r="AS51" i="1"/>
  <c r="AR51" i="1"/>
  <c r="AQ51" i="1"/>
  <c r="AP51" i="1"/>
  <c r="AO51" i="1"/>
  <c r="AM51" i="1"/>
  <c r="AL51" i="1"/>
  <c r="AK51" i="1"/>
  <c r="AJ51" i="1"/>
  <c r="AI51" i="1"/>
  <c r="AH51" i="1"/>
  <c r="AG51" i="1"/>
  <c r="AF51" i="1"/>
  <c r="AE51" i="1"/>
  <c r="AC51" i="1"/>
  <c r="AA51" i="1"/>
  <c r="Z51" i="1"/>
  <c r="Y51" i="1"/>
  <c r="BA59" i="1"/>
  <c r="AZ59" i="1"/>
  <c r="AY59" i="1"/>
  <c r="AX59" i="1"/>
  <c r="AW59" i="1"/>
  <c r="AV59" i="1"/>
  <c r="AU59" i="1"/>
  <c r="AT59" i="1"/>
  <c r="AS59" i="1"/>
  <c r="AR59" i="1"/>
  <c r="AQ59" i="1"/>
  <c r="AP59" i="1"/>
  <c r="AO59" i="1"/>
  <c r="AM59" i="1"/>
  <c r="AL59" i="1"/>
  <c r="AK59" i="1"/>
  <c r="AJ59" i="1"/>
  <c r="AI59" i="1"/>
  <c r="AH59" i="1"/>
  <c r="AG59" i="1"/>
  <c r="AF59" i="1"/>
  <c r="AE59" i="1"/>
  <c r="AC59" i="1"/>
  <c r="AA59" i="1"/>
  <c r="Z59" i="1"/>
  <c r="Y59" i="1"/>
  <c r="BA149" i="1"/>
  <c r="AZ149" i="1"/>
  <c r="AY149" i="1"/>
  <c r="AX149" i="1"/>
  <c r="AW149" i="1"/>
  <c r="AV149" i="1"/>
  <c r="AU149" i="1"/>
  <c r="AT149" i="1"/>
  <c r="AS149" i="1"/>
  <c r="AR149" i="1"/>
  <c r="AQ149" i="1"/>
  <c r="AP149" i="1"/>
  <c r="AO149" i="1"/>
  <c r="AM149" i="1"/>
  <c r="AL149" i="1"/>
  <c r="AK149" i="1"/>
  <c r="AJ149" i="1"/>
  <c r="AI149" i="1"/>
  <c r="AH149" i="1"/>
  <c r="AG149" i="1"/>
  <c r="AF149" i="1"/>
  <c r="AE149" i="1"/>
  <c r="AC149" i="1"/>
  <c r="AA149" i="1"/>
  <c r="Z149" i="1"/>
  <c r="Y149" i="1"/>
  <c r="BA16" i="1"/>
  <c r="AZ16" i="1"/>
  <c r="AY16" i="1"/>
  <c r="AX16" i="1"/>
  <c r="AW16" i="1"/>
  <c r="AV16" i="1"/>
  <c r="AU16" i="1"/>
  <c r="AT16" i="1"/>
  <c r="AS16" i="1"/>
  <c r="AR16" i="1"/>
  <c r="AQ16" i="1"/>
  <c r="AP16" i="1"/>
  <c r="AO16" i="1"/>
  <c r="AM16" i="1"/>
  <c r="AL16" i="1"/>
  <c r="AK16" i="1"/>
  <c r="AJ16" i="1"/>
  <c r="AI16" i="1"/>
  <c r="AH16" i="1"/>
  <c r="AG16" i="1"/>
  <c r="AF16" i="1"/>
  <c r="AE16" i="1"/>
  <c r="AC16" i="1"/>
  <c r="AA16" i="1"/>
  <c r="Z16" i="1"/>
  <c r="Y16" i="1"/>
  <c r="BA65" i="1"/>
  <c r="AZ65" i="1"/>
  <c r="AY65" i="1"/>
  <c r="AX65" i="1"/>
  <c r="AW65" i="1"/>
  <c r="AV65" i="1"/>
  <c r="AU65" i="1"/>
  <c r="AT65" i="1"/>
  <c r="AS65" i="1"/>
  <c r="AR65" i="1"/>
  <c r="AQ65" i="1"/>
  <c r="AP65" i="1"/>
  <c r="AO65" i="1"/>
  <c r="AM65" i="1"/>
  <c r="AL65" i="1"/>
  <c r="AK65" i="1"/>
  <c r="AJ65" i="1"/>
  <c r="AI65" i="1"/>
  <c r="AH65" i="1"/>
  <c r="AG65" i="1"/>
  <c r="AF65" i="1"/>
  <c r="AE65" i="1"/>
  <c r="AC65" i="1"/>
  <c r="AA65" i="1"/>
  <c r="Z65" i="1"/>
  <c r="Y65" i="1"/>
  <c r="BA15" i="1"/>
  <c r="AZ15" i="1"/>
  <c r="AY15" i="1"/>
  <c r="AX15" i="1"/>
  <c r="AW15" i="1"/>
  <c r="AV15" i="1"/>
  <c r="AU15" i="1"/>
  <c r="AT15" i="1"/>
  <c r="AS15" i="1"/>
  <c r="AR15" i="1"/>
  <c r="AQ15" i="1"/>
  <c r="AP15" i="1"/>
  <c r="AO15" i="1"/>
  <c r="AM15" i="1"/>
  <c r="AL15" i="1"/>
  <c r="AK15" i="1"/>
  <c r="AJ15" i="1"/>
  <c r="AI15" i="1"/>
  <c r="AH15" i="1"/>
  <c r="AG15" i="1"/>
  <c r="AF15" i="1"/>
  <c r="AE15" i="1"/>
  <c r="AC15" i="1"/>
  <c r="AA15" i="1"/>
  <c r="Z15" i="1"/>
  <c r="Y15" i="1"/>
  <c r="BA126" i="1"/>
  <c r="AZ126" i="1"/>
  <c r="AY126" i="1"/>
  <c r="AX126" i="1"/>
  <c r="AW126" i="1"/>
  <c r="AV126" i="1"/>
  <c r="AU126" i="1"/>
  <c r="AT126" i="1"/>
  <c r="AS126" i="1"/>
  <c r="AR126" i="1"/>
  <c r="AQ126" i="1"/>
  <c r="AP126" i="1"/>
  <c r="AO126" i="1"/>
  <c r="AM126" i="1"/>
  <c r="AL126" i="1"/>
  <c r="AK126" i="1"/>
  <c r="AJ126" i="1"/>
  <c r="AI126" i="1"/>
  <c r="AH126" i="1"/>
  <c r="AG126" i="1"/>
  <c r="AF126" i="1"/>
  <c r="AE126" i="1"/>
  <c r="AC126" i="1"/>
  <c r="AA126" i="1"/>
  <c r="Z126" i="1"/>
  <c r="Y126" i="1"/>
  <c r="BA124" i="1"/>
  <c r="AZ124" i="1"/>
  <c r="AY124" i="1"/>
  <c r="AX124" i="1"/>
  <c r="AW124" i="1"/>
  <c r="AV124" i="1"/>
  <c r="AU124" i="1"/>
  <c r="AT124" i="1"/>
  <c r="AS124" i="1"/>
  <c r="AR124" i="1"/>
  <c r="AQ124" i="1"/>
  <c r="AP124" i="1"/>
  <c r="AO124" i="1"/>
  <c r="AM124" i="1"/>
  <c r="AL124" i="1"/>
  <c r="AK124" i="1"/>
  <c r="AJ124" i="1"/>
  <c r="AI124" i="1"/>
  <c r="AH124" i="1"/>
  <c r="AG124" i="1"/>
  <c r="AF124" i="1"/>
  <c r="AE124" i="1"/>
  <c r="AC124" i="1"/>
  <c r="AA124" i="1"/>
  <c r="Z124" i="1"/>
  <c r="Y124" i="1"/>
  <c r="BA54" i="1"/>
  <c r="AZ54" i="1"/>
  <c r="AY54" i="1"/>
  <c r="AX54" i="1"/>
  <c r="AW54" i="1"/>
  <c r="AV54" i="1"/>
  <c r="AU54" i="1"/>
  <c r="AT54" i="1"/>
  <c r="AS54" i="1"/>
  <c r="AR54" i="1"/>
  <c r="AQ54" i="1"/>
  <c r="AP54" i="1"/>
  <c r="AO54" i="1"/>
  <c r="AM54" i="1"/>
  <c r="AL54" i="1"/>
  <c r="AK54" i="1"/>
  <c r="AJ54" i="1"/>
  <c r="AI54" i="1"/>
  <c r="AH54" i="1"/>
  <c r="AG54" i="1"/>
  <c r="AF54" i="1"/>
  <c r="AE54" i="1"/>
  <c r="AC54" i="1"/>
  <c r="AA54" i="1"/>
  <c r="Z54" i="1"/>
  <c r="Y54" i="1"/>
  <c r="BA61" i="1"/>
  <c r="AZ61" i="1"/>
  <c r="AY61" i="1"/>
  <c r="AX61" i="1"/>
  <c r="AW61" i="1"/>
  <c r="AV61" i="1"/>
  <c r="AU61" i="1"/>
  <c r="AT61" i="1"/>
  <c r="AS61" i="1"/>
  <c r="AR61" i="1"/>
  <c r="AQ61" i="1"/>
  <c r="AP61" i="1"/>
  <c r="AO61" i="1"/>
  <c r="AM61" i="1"/>
  <c r="AL61" i="1"/>
  <c r="AK61" i="1"/>
  <c r="AJ61" i="1"/>
  <c r="AI61" i="1"/>
  <c r="AH61" i="1"/>
  <c r="AG61" i="1"/>
  <c r="AF61" i="1"/>
  <c r="AE61" i="1"/>
  <c r="AC61" i="1"/>
  <c r="AA61" i="1"/>
  <c r="Z61" i="1"/>
  <c r="Y61" i="1"/>
  <c r="BA58" i="1"/>
  <c r="AZ58" i="1"/>
  <c r="AY58" i="1"/>
  <c r="AX58" i="1"/>
  <c r="AW58" i="1"/>
  <c r="AV58" i="1"/>
  <c r="AU58" i="1"/>
  <c r="AT58" i="1"/>
  <c r="AS58" i="1"/>
  <c r="AR58" i="1"/>
  <c r="AQ58" i="1"/>
  <c r="AP58" i="1"/>
  <c r="AO58" i="1"/>
  <c r="AM58" i="1"/>
  <c r="AL58" i="1"/>
  <c r="AK58" i="1"/>
  <c r="AI58" i="1"/>
  <c r="AH58" i="1"/>
  <c r="AG58" i="1"/>
  <c r="AF58" i="1"/>
  <c r="AE58" i="1"/>
  <c r="AC58" i="1"/>
  <c r="AA58" i="1"/>
  <c r="Z58" i="1"/>
  <c r="Y58" i="1"/>
  <c r="BA49" i="1"/>
  <c r="AZ49" i="1"/>
  <c r="AY49" i="1"/>
  <c r="AX49" i="1"/>
  <c r="AW49" i="1"/>
  <c r="AV49" i="1"/>
  <c r="AU49" i="1"/>
  <c r="AT49" i="1"/>
  <c r="AS49" i="1"/>
  <c r="AR49" i="1"/>
  <c r="AQ49" i="1"/>
  <c r="AP49" i="1"/>
  <c r="AO49" i="1"/>
  <c r="AM49" i="1"/>
  <c r="AL49" i="1"/>
  <c r="AK49" i="1"/>
  <c r="AJ49" i="1"/>
  <c r="AI49" i="1"/>
  <c r="AH49" i="1"/>
  <c r="AG49" i="1"/>
  <c r="AF49" i="1"/>
  <c r="AE49" i="1"/>
  <c r="AC49" i="1"/>
  <c r="AA49" i="1"/>
  <c r="Z49" i="1"/>
  <c r="Y49" i="1"/>
  <c r="BA148" i="1"/>
  <c r="AZ148" i="1"/>
  <c r="AY148" i="1"/>
  <c r="AX148" i="1"/>
  <c r="AW148" i="1"/>
  <c r="AV148" i="1"/>
  <c r="AU148" i="1"/>
  <c r="AT148" i="1"/>
  <c r="AS148" i="1"/>
  <c r="AR148" i="1"/>
  <c r="AQ148" i="1"/>
  <c r="AP148" i="1"/>
  <c r="AO148" i="1"/>
  <c r="AM148" i="1"/>
  <c r="AL148" i="1"/>
  <c r="AK148" i="1"/>
  <c r="AJ148" i="1"/>
  <c r="AI148" i="1"/>
  <c r="AH148" i="1"/>
  <c r="AG148" i="1"/>
  <c r="AF148" i="1"/>
  <c r="AE148" i="1"/>
  <c r="AC148" i="1"/>
  <c r="AA148" i="1"/>
  <c r="Z148" i="1"/>
  <c r="Y148" i="1"/>
  <c r="BA62" i="1"/>
  <c r="AZ62" i="1"/>
  <c r="AY62" i="1"/>
  <c r="AX62" i="1"/>
  <c r="AW62" i="1"/>
  <c r="AV62" i="1"/>
  <c r="AU62" i="1"/>
  <c r="AT62" i="1"/>
  <c r="AS62" i="1"/>
  <c r="AR62" i="1"/>
  <c r="AQ62" i="1"/>
  <c r="AP62" i="1"/>
  <c r="AO62" i="1"/>
  <c r="AM62" i="1"/>
  <c r="AL62" i="1"/>
  <c r="AK62" i="1"/>
  <c r="AJ62" i="1"/>
  <c r="AI62" i="1"/>
  <c r="AH62" i="1"/>
  <c r="AG62" i="1"/>
  <c r="AF62" i="1"/>
  <c r="AE62" i="1"/>
  <c r="AC62" i="1"/>
  <c r="AA62" i="1"/>
  <c r="Z62" i="1"/>
  <c r="Y62" i="1"/>
  <c r="BA55" i="1"/>
  <c r="AZ55" i="1"/>
  <c r="AY55" i="1"/>
  <c r="AX55" i="1"/>
  <c r="AW55" i="1"/>
  <c r="AV55" i="1"/>
  <c r="AU55" i="1"/>
  <c r="AT55" i="1"/>
  <c r="AS55" i="1"/>
  <c r="AR55" i="1"/>
  <c r="AQ55" i="1"/>
  <c r="AP55" i="1"/>
  <c r="AO55" i="1"/>
  <c r="AM55" i="1"/>
  <c r="AL55" i="1"/>
  <c r="AK55" i="1"/>
  <c r="AJ55" i="1"/>
  <c r="AI55" i="1"/>
  <c r="AH55" i="1"/>
  <c r="AG55" i="1"/>
  <c r="AF55" i="1"/>
  <c r="AE55" i="1"/>
  <c r="AC55" i="1"/>
  <c r="AA55" i="1"/>
  <c r="Z55" i="1"/>
  <c r="Y55" i="1"/>
  <c r="BA128" i="1"/>
  <c r="AZ128" i="1"/>
  <c r="AY128" i="1"/>
  <c r="AX128" i="1"/>
  <c r="AW128" i="1"/>
  <c r="AV128" i="1"/>
  <c r="AU128" i="1"/>
  <c r="AT128" i="1"/>
  <c r="AS128" i="1"/>
  <c r="AR128" i="1"/>
  <c r="AQ128" i="1"/>
  <c r="AP128" i="1"/>
  <c r="AO128" i="1"/>
  <c r="AM128" i="1"/>
  <c r="AL128" i="1"/>
  <c r="AK128" i="1"/>
  <c r="AJ128" i="1"/>
  <c r="AI128" i="1"/>
  <c r="AH128" i="1"/>
  <c r="AG128" i="1"/>
  <c r="AF128" i="1"/>
  <c r="AE128" i="1"/>
  <c r="AC128" i="1"/>
  <c r="AA128" i="1"/>
  <c r="Z128" i="1"/>
  <c r="Y128" i="1"/>
  <c r="BA63" i="1"/>
  <c r="AZ63" i="1"/>
  <c r="AY63" i="1"/>
  <c r="AX63" i="1"/>
  <c r="AW63" i="1"/>
  <c r="AV63" i="1"/>
  <c r="AU63" i="1"/>
  <c r="AT63" i="1"/>
  <c r="AS63" i="1"/>
  <c r="AR63" i="1"/>
  <c r="AQ63" i="1"/>
  <c r="AP63" i="1"/>
  <c r="AO63" i="1"/>
  <c r="AM63" i="1"/>
  <c r="AL63" i="1"/>
  <c r="AK63" i="1"/>
  <c r="AJ63" i="1"/>
  <c r="AI63" i="1"/>
  <c r="AH63" i="1"/>
  <c r="AG63" i="1"/>
  <c r="AF63" i="1"/>
  <c r="AE63" i="1"/>
  <c r="AC63" i="1"/>
  <c r="AA63" i="1"/>
  <c r="Z63" i="1"/>
  <c r="Y63" i="1"/>
  <c r="BT162" i="1"/>
  <c r="BS162" i="1"/>
  <c r="BU162" i="1"/>
  <c r="X162" i="1"/>
  <c r="V162" i="1"/>
  <c r="W162" i="1"/>
</calcChain>
</file>

<file path=xl/sharedStrings.xml><?xml version="1.0" encoding="utf-8"?>
<sst xmlns="http://schemas.openxmlformats.org/spreadsheetml/2006/main" count="2452" uniqueCount="1276">
  <si>
    <t>Database</t>
  </si>
  <si>
    <t>Authors</t>
  </si>
  <si>
    <t>Title</t>
  </si>
  <si>
    <t>Title Screening</t>
  </si>
  <si>
    <t>Source</t>
  </si>
  <si>
    <t>Abstract</t>
  </si>
  <si>
    <t>Abstract Screening</t>
  </si>
  <si>
    <t>Scopus</t>
  </si>
  <si>
    <t>WoS+Scopus</t>
  </si>
  <si>
    <t>WoS</t>
  </si>
  <si>
    <t>WoS+scopus</t>
  </si>
  <si>
    <t>Conka T., Vayvay Ö., Sennaroǧlu B.</t>
  </si>
  <si>
    <t>Karaveg C., Thawesaengskulthai N., Chandrachai A.</t>
  </si>
  <si>
    <t>Rabbani M., Moghaddam R.T., Jolai F., Ghorbani H.R.</t>
  </si>
  <si>
    <t>Bitman, WR; Sharif, N</t>
  </si>
  <si>
    <t>Cheng, CH; Liou, JJH; Chiu, CY</t>
  </si>
  <si>
    <t>Mohanty, RP; Agarwal, R; Choudhury, AK; Tiwari, MK</t>
  </si>
  <si>
    <t>Carlsson, C; Fuller, R; Heikkila, M; Majlender, P</t>
  </si>
  <si>
    <t>Wang, JT; Hwang, WL</t>
  </si>
  <si>
    <t>Karsak, EE</t>
  </si>
  <si>
    <t>Bhattacharyya, R</t>
  </si>
  <si>
    <t>Eshlaghy A.T., Razi F.F.</t>
  </si>
  <si>
    <t>ORAL, M; KETTANI, O; LANG, P</t>
  </si>
  <si>
    <t>Fang, Y; Chen, L; Fukushima, M</t>
  </si>
  <si>
    <t>Stewart T.J.</t>
  </si>
  <si>
    <t>Karasakal, E; Aker, P</t>
  </si>
  <si>
    <t>Medaglia, AL; Graves, SB; Ringuest, JL</t>
  </si>
  <si>
    <t>Sun, HY; Ma, TC</t>
  </si>
  <si>
    <t>Hassanzadeh, F; Collan, M; Modarres, M</t>
  </si>
  <si>
    <t>Montajabiha, M; Khamseh, AA; Afshar-Nadjafi, B</t>
  </si>
  <si>
    <t>Oral, M</t>
  </si>
  <si>
    <t>Kumar, SS</t>
  </si>
  <si>
    <t>Jung, U; Seo, DW</t>
  </si>
  <si>
    <t>Liberatore M.J.</t>
  </si>
  <si>
    <t>Eckhause, JM; Gabriel, SA; Hughes, DR</t>
  </si>
  <si>
    <t>Mohaghar A., Fathi M.R., Faghih A., Turkayesh M.M.</t>
  </si>
  <si>
    <t>Bard J.F., Balachandra R., Kaufmann P.E.</t>
  </si>
  <si>
    <t>Wang, KM; Wang, CK; Hu, C</t>
  </si>
  <si>
    <t>Shin, CO; Yoo, SH; Kwak, SJ</t>
  </si>
  <si>
    <t>Beaujon, GJ; Marin, SP; McDonald, GC</t>
  </si>
  <si>
    <t>Wu, J; Liang, L; Yang, F; Yan, H</t>
  </si>
  <si>
    <t>Graves S.B., Ringuest J.L.</t>
  </si>
  <si>
    <t>Huang, CC; Chu, PY; Chiang, YH</t>
  </si>
  <si>
    <t>Gustafsson J., Salo A.</t>
  </si>
  <si>
    <t>Heydari T., Seyed Hosseini S.-M., Makui A.</t>
  </si>
  <si>
    <t>Lin, CJ; Wu, WW</t>
  </si>
  <si>
    <t>Heidenberger, K</t>
  </si>
  <si>
    <t>Liberatore Matthew J.</t>
  </si>
  <si>
    <t>Ringuest J.L., Graves S.B., Case R.H.</t>
  </si>
  <si>
    <t>Tolga A.C., Kahraman C.</t>
  </si>
  <si>
    <t>Hsu, YG; Tzeng, GH; Shyu, JZ</t>
  </si>
  <si>
    <t>Solak S., Clarke J.-P.B., Johnson E.L., Barnes E.R.</t>
  </si>
  <si>
    <t>Bhattacharyya R., Kumar P., Kar S.</t>
  </si>
  <si>
    <t>Feng, B; Ma, JA; Fan, ZP</t>
  </si>
  <si>
    <t>Godinho P., Costa J.P., Fialho J., Afonso R.</t>
  </si>
  <si>
    <t>Huang, CC; Chu, PY</t>
  </si>
  <si>
    <t>Imoto, S; Yabuuchi, Y; Watada, J</t>
  </si>
  <si>
    <t>Stummer, C; Heidenberger, K</t>
  </si>
  <si>
    <t>Liang, D., Xu, Z., Liu, D., Wu, Y.</t>
  </si>
  <si>
    <t>Collan M., Fedrizzi M., Luukka P.</t>
  </si>
  <si>
    <t>TAYLOR, BW; MOORE, LJ; CLAYTON, ER</t>
  </si>
  <si>
    <t>Eilat H., Golany B., Shtub A.</t>
  </si>
  <si>
    <t>Meade L.M., Presley A.</t>
  </si>
  <si>
    <t>Hassanzadeh F., Nemati H., Sun M.</t>
  </si>
  <si>
    <t>Czajkowski Anthony F., Jones Suzanne</t>
  </si>
  <si>
    <t>Arratia M.N.M., López I.F., Schaeffer S.E., Cruz-Reyes L.</t>
  </si>
  <si>
    <t>Madey Gregory R., Dean Burton V.</t>
  </si>
  <si>
    <t>Jeng D.J.F., Huang K.-H.</t>
  </si>
  <si>
    <t>Bell D.C., Read A.W.</t>
  </si>
  <si>
    <t>Ringuest J.L., Graves S.B.</t>
  </si>
  <si>
    <t>Çağlar M., Gürel S.</t>
  </si>
  <si>
    <t>Poh, KL; Ang, BW; Bai, F</t>
  </si>
  <si>
    <t>Pirdashti M., Ghadi A., Mohammadi M., Shojatalab G.</t>
  </si>
  <si>
    <t>Tan, YC; Zhang, Y; Khodaverdi, R</t>
  </si>
  <si>
    <t>Zhao X., Yang Y., Wu G., Yang J., Xue X.</t>
  </si>
  <si>
    <t>Huang X., Zhao T.</t>
  </si>
  <si>
    <t>Sun B., Liu Y., Yang G.</t>
  </si>
  <si>
    <t>Yuen, KKF; Lau, HCW</t>
  </si>
  <si>
    <t>Liu, SS; Wang, CJ</t>
  </si>
  <si>
    <t>Liang W.-Y.</t>
  </si>
  <si>
    <t>Wu, J; Chu, JF; Sun, JS; Zhu, QY; Liang, L</t>
  </si>
  <si>
    <t>Carazo, AF; Gomez, T; Molina, J; Hernandez-Diaz, AG; Guerrero, FM; Caballero, R</t>
  </si>
  <si>
    <t>Lee, JW; Kim, SH</t>
  </si>
  <si>
    <t>Abo-Sinna Mahmoud A., Al-Azzaz Abdalah S.</t>
  </si>
  <si>
    <t>Santhanam R., Kyparisis J.</t>
  </si>
  <si>
    <t>Saber H.M., Ravindran A.</t>
  </si>
  <si>
    <t>Lin, CH; Hsieh, PJ</t>
  </si>
  <si>
    <t>Arasteh, A; Aliahmadi, A; Omran, MM</t>
  </si>
  <si>
    <t>Ma, D; Chang, CC; Hung, SW</t>
  </si>
  <si>
    <t>Hashemkhani Zolfani S., Salimi J., Maknoon R., Simona K.</t>
  </si>
  <si>
    <t>Wey, WM; Wu, KY</t>
  </si>
  <si>
    <t>You H., Connelly E.B., Lambert J.H., Clarens A.F.</t>
  </si>
  <si>
    <t>Santhanam, R; Kyparisis, GJ</t>
  </si>
  <si>
    <t>Cho, KT; Kwon, CS</t>
  </si>
  <si>
    <t>Zervopoulos, PD; Brisimi, TS; Emrouznejad, A; Cheng, G</t>
  </si>
  <si>
    <t>Glickman, TS</t>
  </si>
  <si>
    <t>Kim E., Kim S., Kim H.</t>
  </si>
  <si>
    <t>Fan, ZP; Feng, B; Jiang, ZZ; Fu, N</t>
  </si>
  <si>
    <t>Buyukozkan, G; Ozturkcan, D</t>
  </si>
  <si>
    <t>Shen, YC; Lin, GTR; Tzeng, GH</t>
  </si>
  <si>
    <t>LIBERATORE, MJ; STYLIANOU, AC</t>
  </si>
  <si>
    <t>Wei, CC; Chang, HW</t>
  </si>
  <si>
    <t>Grady, CA; He, XZ; Peeta, S</t>
  </si>
  <si>
    <t>Şeker A.</t>
  </si>
  <si>
    <t>Vepsalainen A.P.J., Lauro G.L.</t>
  </si>
  <si>
    <t>Balouka, N; Cohen, I; Shtub, A</t>
  </si>
  <si>
    <t>SUH, CK; SUH, EH; BAEK, KC</t>
  </si>
  <si>
    <t>Sun, YH; Ma, J; Fan, ZP; Wang, J</t>
  </si>
  <si>
    <t>Greiner, MA; Fowler, JW; Shunk, DL; Carlyle, WM; McNutt, RT</t>
  </si>
  <si>
    <t>Tolga, AC</t>
  </si>
  <si>
    <t>Farris, JA; Groesbeck, RL; Van Aken, EM; Letens, G</t>
  </si>
  <si>
    <t>Kettani O., Oral M.</t>
  </si>
  <si>
    <t>Rogers M.J., Gupta A., Maranas C.D.</t>
  </si>
  <si>
    <t>Wu, WY; Liao, YK</t>
  </si>
  <si>
    <t>Hsu, YC; Chung, CC; Lee, HS; Sherman, HD</t>
  </si>
  <si>
    <t>Bohanec M., Rajkovič V., Semolić B., Pogačnik A.</t>
  </si>
  <si>
    <t>Fernandez, E; Gomez, C; Rivera, G; Cruz-Reyes, L</t>
  </si>
  <si>
    <t>Wan, SP; Xu, GL; Wang, F; Dong, JY</t>
  </si>
  <si>
    <t>Kim, J; Jo, H; Kim, Y; Jeon, J</t>
  </si>
  <si>
    <t>Grushka-Cockayne Y., De Reyck B.</t>
  </si>
  <si>
    <t>Ebrahimnejad, S; Hosseinpour, MH; Nasrabadi, AM</t>
  </si>
  <si>
    <t>Gindy, N; Morcos, M; Cerit, B; Hodgson, A</t>
  </si>
  <si>
    <t>Vassalos D., Lee B.S., Sayer P.G.</t>
  </si>
  <si>
    <t>Fasanghari M., Amalnick M.S., Chaharsooghi S.K., Ko F.I.S.</t>
  </si>
  <si>
    <t>Hung Y.-H., Huang M.-L., Fanchiang K.-L.</t>
  </si>
  <si>
    <t>Lienland, B</t>
  </si>
  <si>
    <t>García-Melón M., Poveda-Bautista R., Del Valle M. J.L.</t>
  </si>
  <si>
    <t>Dey, PK</t>
  </si>
  <si>
    <t>Chen, CT; Cheng, HL</t>
  </si>
  <si>
    <t>Dutra, CC; Ribeiro, JLD; de Carvalho, MM</t>
  </si>
  <si>
    <t>Morcos M.S.</t>
  </si>
  <si>
    <t>Trappey, CV; Trappey, AJC; Chiang, TA; Kuo, JY</t>
  </si>
  <si>
    <t>Kusaka, Y; Nakamura, Y; Brogan, J</t>
  </si>
  <si>
    <t>Brummer, V; Salo, A; Nissinen, J; Liesio, J</t>
  </si>
  <si>
    <t>Yu, VF; Kuo, CW; Yeh, RH</t>
  </si>
  <si>
    <t>Cheng E.W.L., Li H.</t>
  </si>
  <si>
    <t>Wei, WL; Chang, WC</t>
  </si>
  <si>
    <t>Salo A., Gustafsson T., Ramanathan R.</t>
  </si>
  <si>
    <t>Hamilton, MC; Lambert, JH; Keisler, JM; Holcomb, FH; Linkov, I</t>
  </si>
  <si>
    <t>Cho, JH; Lee, KW; Son, HM; Kim, HS</t>
  </si>
  <si>
    <t>Li, XM; Fang, SC; Guo, XL; Deng, ZB; Qi, JX</t>
  </si>
  <si>
    <t>Aloysius J.A., Rosentha E.C.</t>
  </si>
  <si>
    <t>Wu, J; Chu, JF; Zhu, QY; Li, YJ; Liang, L</t>
  </si>
  <si>
    <t>Stummer C., Gutjahr W.J., Denk M., Riedmann H., Froeschl K.A.</t>
  </si>
  <si>
    <t>Ma, D; Hung, SW</t>
  </si>
  <si>
    <t>Grushka-Cockayne, Y; De Reyck, B; Degraeve, Z</t>
  </si>
  <si>
    <t>Liberatore Matthew J., Stylianou Anthony C.</t>
  </si>
  <si>
    <t>Akbarian, M; Najafi, E; Tavakkoli-Moghaddam, R; Hosseinzadeh-Lotfi, F</t>
  </si>
  <si>
    <t>Keown A.J., Taylor III B.W., Duncan C.P.</t>
  </si>
  <si>
    <t>Daniels, H; Noordhuis, H</t>
  </si>
  <si>
    <t>BRENNER, MS</t>
  </si>
  <si>
    <t>Victório C.J., Costa H.G., de Souza C.G.</t>
  </si>
  <si>
    <t>Chan, SL; Wey, WM; Chang, PH</t>
  </si>
  <si>
    <t>Schrödkrf H.-H.</t>
  </si>
  <si>
    <t>Meesapawong, P; Rezgui, Y; Li, HJ</t>
  </si>
  <si>
    <t>Lee, SL; Chen, PC; Chan, WC; Hung, SW</t>
  </si>
  <si>
    <t>Marcondes, GAB; Leme, RC; Leme, MD; da Silva, CES</t>
  </si>
  <si>
    <t>A combined decision model for R&amp;D project portfolio selection</t>
  </si>
  <si>
    <t>A combined technique using SEM and TOPSIS for the commercialization capability of R&amp;D project evaluation</t>
  </si>
  <si>
    <t>A comprehensive model for R and D project portfolio selection with zero-one linear goal-programming</t>
  </si>
  <si>
    <t>A conceptual framework for ranking R&amp;D projects</t>
  </si>
  <si>
    <t>A Consistent Fuzzy Preference Relations Based ANP Model for R&amp;D Project Selection</t>
  </si>
  <si>
    <t>A fuzzy ANP-based approach to R&amp;D project selection: a case study</t>
  </si>
  <si>
    <t>A fuzzy approach to R&amp;D project portfolio selection</t>
  </si>
  <si>
    <t>A fuzzy set approach for R&amp;D portfolio selection using a real options valuation model</t>
  </si>
  <si>
    <t>A generalized fuzzy optimization framework for R&amp;D project selection using real options valuation</t>
  </si>
  <si>
    <t>A Grey Theory Based Multiple Attribute Approach for R&amp;D Project Portfolio Selection</t>
  </si>
  <si>
    <t>A hybrid grey-based k-means and genetic algorithm for project selection</t>
  </si>
  <si>
    <t>A Methodology for Collective Evaluation and Selection of Industrial Research and Development projects</t>
  </si>
  <si>
    <t>A mixed R&amp;D projects and securities portfolio selection model</t>
  </si>
  <si>
    <t>A multi-criteria decision support system for r&amp;d project selection</t>
  </si>
  <si>
    <t>A multicriteria sorting approach based on data envelopment analysis for R&amp;D project selection problem</t>
  </si>
  <si>
    <t>A multiobjective evolutionary approach for linearly constrained project selection under uncertainty</t>
  </si>
  <si>
    <t>A packing-multiple-boxes model for R&amp;D project selection and scheduling</t>
  </si>
  <si>
    <t>A Practical Approach to R&amp;D Portfolio Selection Using the Fuzzy Pay-Off Method</t>
  </si>
  <si>
    <t>A practical R&amp;D selection model using fuzzy pay-off method</t>
  </si>
  <si>
    <t>A robust algorithm for project portfolio selection problem using real options valuation</t>
  </si>
  <si>
    <t>Action research contextualizes DEA in a multi-organizational decision-making process</t>
  </si>
  <si>
    <t>AHP-based formal system for R&amp;D project evaluation</t>
  </si>
  <si>
    <t>An ANP approach for R&amp;D project evaluation based on interdependencies between research objectives and evaluation criteria</t>
  </si>
  <si>
    <t>An expert support system for R&amp;D project selection</t>
  </si>
  <si>
    <t>An Integer Programming Approach for Evaluating R&amp;D Funding Decisions With Optimal Budget Allocations</t>
  </si>
  <si>
    <t>An integrated approach of Fuzzy ANP and Fuzzy TOPSIS for R&amp;D project selection: A case study</t>
  </si>
  <si>
    <t>An Interactive Approach to R&amp;D Project Selection and Termination</t>
  </si>
  <si>
    <t>Analytic hierarchy process with fuzzy scoring in evaluating multidisciplinary R&amp;D projects in China</t>
  </si>
  <si>
    <t>Applying the analytic hierarchy process to evaluation of the national nuclear R&amp;D projects: The case of Korea</t>
  </si>
  <si>
    <t>Balancing and optimizing a portfolio of R&amp;D projects</t>
  </si>
  <si>
    <t>Bargaining game model in the evaluation of decision making units</t>
  </si>
  <si>
    <t>Choosing the best solution in an R&amp;D project selection problem with multiple objectives</t>
  </si>
  <si>
    <t>A fuzzy AHP application in government-sponsored R&amp;D project selection</t>
  </si>
  <si>
    <t>Contingent portfolio programming for the management of risky projects</t>
  </si>
  <si>
    <t>Developing and solving an one-zero non-linear goal programming model to R and D portfolio project selection with interactions between projects</t>
  </si>
  <si>
    <t>A causal analytical method for group decision-making under fuzzy environment</t>
  </si>
  <si>
    <t>Dynamic project selection and funding under risk: A decision tree based MILP approach</t>
  </si>
  <si>
    <t>Evaluating R&amp;D Projects as Investments by Using an Overall Ranking From Four New Fuzzy Similarity Measure-Based TOPSIS Variants</t>
  </si>
  <si>
    <t>Extension of the Analytic Hierarchy Process for Industrial R&amp;D Project Selection and Resource Allocation</t>
  </si>
  <si>
    <t>Formulating optimal R&amp;D portfolios</t>
  </si>
  <si>
    <t>Fuzzy multiattribute evaluation of R&amp;D projects using a real options valuation model</t>
  </si>
  <si>
    <t>Fuzzy multiple criteria selection of government-sponsored frontier technology R&amp;D projects</t>
  </si>
  <si>
    <t>Optimization of R&amp;D project portfolios under endogenous uncertainty</t>
  </si>
  <si>
    <t>Fuzzy R&amp;D portfolio selection of interdependent projects</t>
  </si>
  <si>
    <t>An integrated method for collaborative R&amp;D project selection: Supporting innovative research teams</t>
  </si>
  <si>
    <t>Some issues about the application of the analytic hierarchy process to R&amp;D project selection</t>
  </si>
  <si>
    <t>Using the fuzzy analytic network process for selecting technology R&amp;D projects</t>
  </si>
  <si>
    <t>Fuzzy regression model of R&amp;D project evaluation</t>
  </si>
  <si>
    <t>Interactive R&amp;D portfolio analysis with project interdependencies and time profiles of multiple objectives</t>
  </si>
  <si>
    <t>Mean-Gini analysis in R&amp;D portfolio selection</t>
  </si>
  <si>
    <t>Method for three-way decisions using ideal TOPSIS solutions at Pythagorean fuzzy information</t>
  </si>
  <si>
    <t>Multiple objective project portfolio selection based on reference points</t>
  </si>
  <si>
    <t>New Closeness Coefficients for Fuzzy Similarity Based Fuzzy TOPSIS: An Approach Combining Fuzzy Entropy and Multidistance</t>
  </si>
  <si>
    <t>R and D Project Selection and Manpower Allocation with Integer Non-Linear Goal Programming</t>
  </si>
  <si>
    <t>R&amp;D project evaluation: An integrated DEA and balanced scorecard approach</t>
  </si>
  <si>
    <t>R&amp;D project selection</t>
  </si>
  <si>
    <t>R&amp;D project selection using the analytic network process</t>
  </si>
  <si>
    <t>R&amp;D project selection: A decision process approach</t>
  </si>
  <si>
    <t>Robust optimization for interactive multiobjective programming with imprecise information applied to R&amp;D project portfolio selection</t>
  </si>
  <si>
    <t>Selecting Interrelated R&amp;D projects in Space Technology Planning</t>
  </si>
  <si>
    <t>Static R&amp;D project portfolio selection in public organizations</t>
  </si>
  <si>
    <t>Strategic Planning for Investment in R&amp;D usiong decision analysis and mathematical programming</t>
  </si>
  <si>
    <t>Strategic project portfolio selection for national research institutes</t>
  </si>
  <si>
    <t>The application of a research project selection method</t>
  </si>
  <si>
    <t>The Linear Multi-Objective R&amp;D Project Selection Problem</t>
  </si>
  <si>
    <t>Public R&amp;D project portfolio selection problem with cancellations</t>
  </si>
  <si>
    <t>The Linear R&amp;D Project Selection Problem: An Alternative to Net Present Value</t>
  </si>
  <si>
    <t>A comparative analysis of R&amp;D project evaluation methods</t>
  </si>
  <si>
    <t>Multi-criteria decision-making selection model with application to chemical engineering management decisions</t>
  </si>
  <si>
    <t>Service performance evaluation using data envelopment analysis and balance scorecard approach: an application to automotive industry</t>
  </si>
  <si>
    <t>A dynamic and fuzzy modeling approach for multi-objective R &amp; D project portfolio selection</t>
  </si>
  <si>
    <t>Project selection and scheduling with uncertain net income and investment cost</t>
  </si>
  <si>
    <t>A robust pharmaceutical R&amp;D project portfolio optimization problem under cost and resource uncertainty</t>
  </si>
  <si>
    <t>A Linguistic Possibility-Probability Aggregation Model for decision analysis with imperfect knowledge</t>
  </si>
  <si>
    <t>Optimizing project selection and scheduling problems with time-dependent resource constraints</t>
  </si>
  <si>
    <t>The analytic hierarchy process in project evaluation: An R&amp;D case study in Taiwan</t>
  </si>
  <si>
    <t>Extended secondary goal models for weights selection in DEA cross-efficiency evaluation</t>
  </si>
  <si>
    <t>Solving a comprehensive model for multiobjective project portfolio selection</t>
  </si>
  <si>
    <t>Using analytic network process and goal programming for interdependent information system project selection</t>
  </si>
  <si>
    <t>Multi-objective R&amp;D project selection problem under fuzziness</t>
  </si>
  <si>
    <t>A multiple criteria decision model for information system project selection</t>
  </si>
  <si>
    <t>Nonlinear goal programming theory and practice: A survey</t>
  </si>
  <si>
    <t>A fuzzy decision support system for strategic portfolio management</t>
  </si>
  <si>
    <t>Application of Gray Systems and Fuzzy Sets in Combination with Real Options Theory in Project Portfolio Management</t>
  </si>
  <si>
    <t>The selection of technology for late-starters: A case study of the energy-smart photovoltaic industry</t>
  </si>
  <si>
    <t>Technology foresight about R&amp;D projects selection  application of SWARA method at the policy making level</t>
  </si>
  <si>
    <t>Interdependent urban renewal project selection under the consideration of resource constraints</t>
  </si>
  <si>
    <t>Climate and other scenarios disrupt priorities in several management perspectives</t>
  </si>
  <si>
    <t>A decision model for interdependent information system project selection</t>
  </si>
  <si>
    <t>Hierarchies with dependence of technological alternatives: A cross-impact hierarchy process</t>
  </si>
  <si>
    <t>Performance measurement with multiple interrelated variables and threshold target levels: Evidence from retail firms in the US</t>
  </si>
  <si>
    <t>Program portfolio selection for reducing prioritized security risks</t>
  </si>
  <si>
    <t>Development of an evaluation framework for publicly funded R&amp;D projects: The case of Korea's Next Generation Network</t>
  </si>
  <si>
    <t>A method for member selection of R&amp;D teams using the individual and collaborative information</t>
  </si>
  <si>
    <t>An integrated analytic approach for Six Sigma project selection</t>
  </si>
  <si>
    <t>Combined DEMATEL techniques with novel MCDM for the organic light emitting diode technology selection</t>
  </si>
  <si>
    <t>TOWARD A FRAMEWORK FOR DEVELOPING KNOWLEDGE-BASED DECISION-SUPPORT SYSTEMS FOR CUSTOMER SATISFACTION ASSESSMENT - AN APPLICATION IN NEW PRODUCT DEVELOPMENT</t>
  </si>
  <si>
    <t>A new approach for selecting portfolio of new product development projects</t>
  </si>
  <si>
    <t>Integrating social network analysis with analytic network process for international development project selection</t>
  </si>
  <si>
    <t>Using outputs of NASA-TLX for building a mental workload expert system</t>
  </si>
  <si>
    <t>Analysis of R&amp;D Portfolio Strategies for Contract Competition</t>
  </si>
  <si>
    <t>Extending the Multimode Resource-Constrained Project Scheduling Problem by Including Value Considerations</t>
  </si>
  <si>
    <t>PRIORITIZING TELECOMMUNICATIONS TECHNOLOGIES FOR LONG-RANGE RESEARCH-AND-DEVELOPMENT PLANNING TO THE YEAR 2006</t>
  </si>
  <si>
    <t>A group decision support approach to evaluate experts. for R&amp;D project selection</t>
  </si>
  <si>
    <t>A hybrid approach using the analytic hierarchy process and integer programming to screen weapon systems projects</t>
  </si>
  <si>
    <t>Fuzzy multicriteria R&amp;D project selection with a real options valuation model</t>
  </si>
  <si>
    <t>Evaluating the relative performance of engineering design projects: A case study using data envelopment analysis</t>
  </si>
  <si>
    <t>Reformulating quadratic assignment problems for efficient optimization</t>
  </si>
  <si>
    <t>Real options based analysis of optimal pharmaceutical research and development portfolios</t>
  </si>
  <si>
    <t>Evaluating and Managing Tramp Shipping Lines Performances: A New Methodology Combining Balanced Scorecard and Network DEA</t>
  </si>
  <si>
    <t>USING KNOWLEDGE-BASED SYSTEMS FOR STRATEGIC MARKET ASSESSMENT</t>
  </si>
  <si>
    <t>Knowledge-based portfolio analysis for project evaluation</t>
  </si>
  <si>
    <t>Hybrid metaheuristic approach for handling many objectives and decisions on partial support in project portfolio optimisation</t>
  </si>
  <si>
    <t>A new method for Atanassov's interval-valued intuitionistic fuzzy MAGDM with incomplete attribute weight information</t>
  </si>
  <si>
    <t>Managing the strategic fit of national R&amp;D programme portfolios: the case of creative economy policy in Korea</t>
  </si>
  <si>
    <t>Towards a single european sky</t>
  </si>
  <si>
    <t>A fuzzy bi-objective mathematical model for optimum portfolio selection by considering inflation rate effects</t>
  </si>
  <si>
    <t>Strategic technology alignment roadmapping STAR (R) aligning R&amp;D investments with business needs</t>
  </si>
  <si>
    <t>A Rational Method of Project Selection by Post-Graduate Students</t>
  </si>
  <si>
    <t>The fuzzy evaluation of the ict projects in strategic environment (case study: Iran telecommunication research center)</t>
  </si>
  <si>
    <t>Applying the fuzzy analytic network process to the selection of an advanced integrated circuit (IC) packaging process development project</t>
  </si>
  <si>
    <t>The Implementation of a Cash-Flow-Based Mathematical R&amp;D Project Selection Model</t>
  </si>
  <si>
    <t>Using the strategic relative alignment index for the selection of portfolio projects application to a public Venezuelan Power Corporation</t>
  </si>
  <si>
    <t>Integrated project evaluation and selection using multiple-attribute decision-making technique</t>
  </si>
  <si>
    <t>A comprehensive model for selecting information system project under fuzzy environment</t>
  </si>
  <si>
    <t>An economic-probabilistic model for project selection and prioritization</t>
  </si>
  <si>
    <t>Modelling resource allocation of R&amp;D project portfolios using a multi-criteria decision-making methodology</t>
  </si>
  <si>
    <t>A strategic product portfolio management methodology considering R&amp;D resource constraints for engineering-to-order industries</t>
  </si>
  <si>
    <t>Product development for successive generations: creating decision support graphic information utilising a generalised cost performance curve</t>
  </si>
  <si>
    <t>A methodology for the identification of prospective collaboration networks in international R&amp;D programmes</t>
  </si>
  <si>
    <t>Decision Process Analysis on Project Priority Strategy: A Case Study of an ICT Design Firm</t>
  </si>
  <si>
    <t>Analytic network process applied to project selection</t>
  </si>
  <si>
    <t>Analytic network process-based model for selecting an optimal product design solution with zero-one goal programming</t>
  </si>
  <si>
    <t>Multicriteria methods for technology foresight</t>
  </si>
  <si>
    <t>Research and Development Priorities for Energy Islanding of Military and Industrial Installations</t>
  </si>
  <si>
    <t>A Real Options Approach For Software Development Projects Using Fuzzy Electre</t>
  </si>
  <si>
    <t>A study on framework for effective R&amp;D performance analysis of Korea using the Bayesian network and pairwise comparison of AHP</t>
  </si>
  <si>
    <t>An extended model for project portfolio selection with project divisibility and interdependency</t>
  </si>
  <si>
    <t>The selection of joint projects by a consortium: Cost sharing mechanisms</t>
  </si>
  <si>
    <t>Determining common weights in data envelopment analysis based on the satisfaction degree</t>
  </si>
  <si>
    <t>Training on the project: A quantifying approach to competence development</t>
  </si>
  <si>
    <t>An Integrated Framework for the Selection and Acquisition of Core Technologies: The Case of Taiwan's LED Industry</t>
  </si>
  <si>
    <t>An integrated decision-making approach for improving European air traffic management</t>
  </si>
  <si>
    <t>Expert support systems for new product development decision making: a modeling framework and applications</t>
  </si>
  <si>
    <t>A Network-Based Data Envelope Analysis Model in a Dynamic Balanced Score Card</t>
  </si>
  <si>
    <t>Allocation of research and development funds: A zero-one goal programming approach</t>
  </si>
  <si>
    <t>Management of intellectual capital by optimal portfolio selection</t>
  </si>
  <si>
    <t>PRACTICAL RESEARCH-AND-DEVELOPMENT PROJECT PRIORITIZATION</t>
  </si>
  <si>
    <t>Modeling selection criteria of R&amp;D projects for awarding direct subsidies to the private sector</t>
  </si>
  <si>
    <t>Establishing Disaster Resilience Indicators for Tan-sui River Basin in Taiwan</t>
  </si>
  <si>
    <t>R&amp;D project evaluation and selection models for development: A survey of the state of the art</t>
  </si>
  <si>
    <t>Planning innovation orientation in public research and development organizations: Using a combined Delphi and Analytic Hierarchy Process approach</t>
  </si>
  <si>
    <t>A three-stage decision-making model for selecting electric vehicle battery technology</t>
  </si>
  <si>
    <t>Using mean-Gini and stochastic dominance to choose project portfolios with parameter uncertainty</t>
  </si>
  <si>
    <t>A</t>
  </si>
  <si>
    <t>D</t>
  </si>
  <si>
    <t>X</t>
  </si>
  <si>
    <t>International Journal of Business Innovation and Research</t>
  </si>
  <si>
    <t>Decision Science Letters</t>
  </si>
  <si>
    <t>International Journal of Engineering, Transactions A: Basics</t>
  </si>
  <si>
    <t>IEEE Transactions on Engineering Management</t>
  </si>
  <si>
    <t>Sustainability</t>
  </si>
  <si>
    <t>International Journal of Production Research</t>
  </si>
  <si>
    <t>International Journal of Approximate Reasoning</t>
  </si>
  <si>
    <t>Omega</t>
  </si>
  <si>
    <t>Computational Science and Its Applications - ICCSA 2006, PT 3</t>
  </si>
  <si>
    <t>Fuzzy Information and Engineering</t>
  </si>
  <si>
    <t>International Journal of Business Information Systems</t>
  </si>
  <si>
    <t>Management Science</t>
  </si>
  <si>
    <t>European Journal of Operational Research</t>
  </si>
  <si>
    <t>Journal of the Operational Research Society</t>
  </si>
  <si>
    <t>Technovational</t>
  </si>
  <si>
    <t>IEEE Transactions on Fuzzy Systems</t>
  </si>
  <si>
    <t>International Journal of Advanced Manufacturing Technology</t>
  </si>
  <si>
    <t>International Journal of Managing Projects in Business</t>
  </si>
  <si>
    <t>Expert Systems with Applications</t>
  </si>
  <si>
    <t>Journal of Scientific &amp; Industrial Research</t>
  </si>
  <si>
    <t>Decision Support Systems</t>
  </si>
  <si>
    <t>Mathematical and Computer Modelling</t>
  </si>
  <si>
    <t>Australian Journal of Basic and Applied Sciences</t>
  </si>
  <si>
    <t>Progress in Nuclear Energy</t>
  </si>
  <si>
    <t>Naval Research Logistics</t>
  </si>
  <si>
    <t>Journal of High Technology Management Research</t>
  </si>
  <si>
    <t>Operations Research</t>
  </si>
  <si>
    <t>International Business Management</t>
  </si>
  <si>
    <t>Research Technology Management</t>
  </si>
  <si>
    <t>International Journal of Intelligent Systems</t>
  </si>
  <si>
    <t>R&amp;D Management</t>
  </si>
  <si>
    <t>Computers and Mathematics with Applications</t>
  </si>
  <si>
    <t>Global Business and Economics Review</t>
  </si>
  <si>
    <t>International Journal of Technology Management</t>
  </si>
  <si>
    <t>Applied Soft Computing</t>
  </si>
  <si>
    <t>Information Sciences</t>
  </si>
  <si>
    <t>Journal of Business Economics</t>
  </si>
  <si>
    <t>Advances in Fuzzy Systems</t>
  </si>
  <si>
    <t>Telematics and Informatics</t>
  </si>
  <si>
    <t>Journal of Multi-Criteria Decision Analysis</t>
  </si>
  <si>
    <t>Journal of Business Research</t>
  </si>
  <si>
    <t>OR Spectrum</t>
  </si>
  <si>
    <t>World Academy of Science, Engineering and Technology</t>
  </si>
  <si>
    <t>ANNALS OF OPERATIONS RESEARCH</t>
  </si>
  <si>
    <t>Journal of Convergence Information Technology</t>
  </si>
  <si>
    <t>Applied Mathematics and Computation</t>
  </si>
  <si>
    <t>Journal of Uncertain Systems</t>
  </si>
  <si>
    <t>APPLIED SOFT COMPUTING</t>
  </si>
  <si>
    <t>AUTOMATION IN CONSTRUCTION</t>
  </si>
  <si>
    <t>Benchmarking</t>
  </si>
  <si>
    <t>COMPUTERS &amp; INDUSTRIAL ENGINEERING</t>
  </si>
  <si>
    <t>COMPUTERS &amp; OPERATIONS RESEARCH</t>
  </si>
  <si>
    <t>Modelling, Measurement and Control D</t>
  </si>
  <si>
    <t>Computers and Operations Research</t>
  </si>
  <si>
    <t>DECISION SUPPORT SYSTEMS</t>
  </si>
  <si>
    <t>ECONOMIC MODELLING</t>
  </si>
  <si>
    <t>Engineering Economics</t>
  </si>
  <si>
    <t>ENVIRONMENT AND PLANNING B-PLANNING &amp; DESIGN</t>
  </si>
  <si>
    <t>Environment Systems and Decisions</t>
  </si>
  <si>
    <t>EUROPEAN JOURNAL OF OPERATIONAL RESEARCH</t>
  </si>
  <si>
    <t>Evaluation and Program Planning</t>
  </si>
  <si>
    <t>EXPERT SYSTEMS WITH APPLICATIONS</t>
  </si>
  <si>
    <t>Gazi University Journal of Science</t>
  </si>
  <si>
    <t>IEEE TRANSACTIONS ON ENGINEERING MANAGEMENT</t>
  </si>
  <si>
    <t>JOURNAL OF INTELLIGENT &amp; FUZZY SYSTEMS</t>
  </si>
  <si>
    <t>IIE Transactions (Institute of Industrial Engineers)</t>
  </si>
  <si>
    <t>Industrial and Engineering Chemistry Research</t>
  </si>
  <si>
    <t>INDUSTRIAL MANAGEMENT &amp; DATA SYSTEMS</t>
  </si>
  <si>
    <t>INFOR</t>
  </si>
  <si>
    <t>INFORMATION &amp; MANAGEMENT</t>
  </si>
  <si>
    <t>Information and Management</t>
  </si>
  <si>
    <t>INFORMATION SCIENCES</t>
  </si>
  <si>
    <t>INNOVATION-MANAGEMENT POLICY &amp; PRACTICE</t>
  </si>
  <si>
    <t>Interfaces</t>
  </si>
  <si>
    <t>INTERNATIONAL JOURNAL OF ADVANCED MANUFACTURING TECHNOLOGY</t>
  </si>
  <si>
    <t>INTERNATIONAL JOURNAL OF COMPUTER INTEGRATED MANUFACTURING</t>
  </si>
  <si>
    <t>International Journal of Engineering Education</t>
  </si>
  <si>
    <t>International Journal of Information Technology and Decision Making</t>
  </si>
  <si>
    <t>International Journal of Physical Sciences</t>
  </si>
  <si>
    <t>INTERNATIONAL JOURNAL OF INFORMATION TECHNOLOGY PROJECT MANAGEMENT</t>
  </si>
  <si>
    <t>International Journal of Production Economics</t>
  </si>
  <si>
    <t>INTERNATIONAL JOURNAL OF PRODUCTION ECONOMICS</t>
  </si>
  <si>
    <t>INTERNATIONAL JOURNAL OF PROJECT MANAGEMENT</t>
  </si>
  <si>
    <t>International Journal of Quality and Reliability Management</t>
  </si>
  <si>
    <t>INTERNATIONAL JOURNAL OF TECHNOLOGY MANAGEMENT</t>
  </si>
  <si>
    <t>JOURNAL OF APPLIED MATHEMATICS</t>
  </si>
  <si>
    <t>Journal of Construction Engineering and Management</t>
  </si>
  <si>
    <t>JOURNAL OF ENGINEERING DESIGN</t>
  </si>
  <si>
    <t>Journal of Forecasting</t>
  </si>
  <si>
    <t>JOURNAL OF INFRASTRUCTURE SYSTEMS</t>
  </si>
  <si>
    <t>JOURNAL OF MULTIPLE-VALUED LOGIC AND SOFT COMPUTING</t>
  </si>
  <si>
    <t>JOURNAL OF SUPERCOMPUTING</t>
  </si>
  <si>
    <t>JOURNAL OF SYSTEMS SCIENCE AND SYSTEMS ENGINEERING</t>
  </si>
  <si>
    <t>JOURNAL OF THE OPERATIONAL RESEARCH SOCIETY</t>
  </si>
  <si>
    <t>Knowledge Management Research and Practice</t>
  </si>
  <si>
    <t>LONG RANGE PLANNING</t>
  </si>
  <si>
    <t>MANAGEMENT SCIENCE</t>
  </si>
  <si>
    <t>MATHEMATICAL PROBLEMS IN ENGINEERING</t>
  </si>
  <si>
    <t>PRACTICAL ASPECTS OF KNOWLEDGE MANAGEMENT</t>
  </si>
  <si>
    <t>RESEARCH-TECHNOLOGY MANAGEMENT</t>
  </si>
  <si>
    <t>Science and Public Policy</t>
  </si>
  <si>
    <t>SOCIAL INDICATORS RESEARCH</t>
  </si>
  <si>
    <t>Socio-Economic Planning Sciences</t>
  </si>
  <si>
    <t>TECHNOLOGICAL FORECASTING AND SOCIAL CHANGE</t>
  </si>
  <si>
    <t>TRANSPORTATION PLANNING AND TECHNOLOGY</t>
  </si>
  <si>
    <t>Engineering Economist</t>
  </si>
  <si>
    <t>In this paper, a combined decision model for selecting and prioritising Research and Development (R&amp;D) projects is proposed. The aim of this study is to provide a systematic approach for project portfolio selection. Analytic Hierarchy Process (AHP), Data Envelopment Analysis (DEA) and Value Tree Analysis (VTA) are implemented and combined in the proposed model to determine the efficient and feasible projects among the alternative R&amp;D projects. The proposed model utilises both quantitative and qualitative information for project portfolio selection. The efficient projects with the higher feasibility scores have the higher priority over the alternative R&amp;D projects. Decision-makers of R&amp;D projects can use the proposed model to select the right projects, which are efficient and feasible using both quantitative and qualitative information available. Copyright © 2008, Inderscience Publishers.</t>
  </si>
  <si>
    <t>There is a high risk of R&amp;D based innovation being commercialized, especially in the innovation transfer process which is a concern to many entrepreneurs and researchers. The purpose of this research is to develop the criteria of R&amp;D commercialization capability and to propose a combined technique of Structural Equation Modelling (SEM) and Technique for Order Preference by Similarity to Ideal Solution (TOPSIS) for R&amp;D project evaluation. The research utilized a mixed-method approach. The first phase comprised a qualitative study on commercialization criteria development though the survey research of 272 successful entrepreneurs and researchers in all industrial sectors in Thailand. The data was collected with a structured questionnaire and analyzed by SEM. The second phase was involved with SEM-TOPSIS technique development and a case study of 45 R&amp;D projects in research institutes and incubators for technique validation. The research results reveal that there were six criteria for R&amp;D project commercialization capability, these are arranged according to the significance marketing, technology, finance, non-financial impact, intellectual property, and human resource. The holistic criteria is presented in decreasing order on the ambiguous subjectivity of the fuzzy-expert system, to help with effectively funding R&amp;D and to prevent a resource meltdown. This study applies SEM to the relative weighting of hierarchical criteria. The TOPSIS approach is employed to rank the alternative performance. An integrated SEM-TOPSIS is proposed for the first time and applied to present R&amp;D projects shown to be effective and feasible in evaluating R&amp;D commercialization capacity. © 2015 Growing Science Ltd. All rights reserved.</t>
  </si>
  <si>
    <t>Technology centered organizations must be able to identify promising new products or process improvements at an early stage so that the necessary resources can be allocated to those activities. It is essential to invest in targeted research and development (R and D) projects as opposed to a wide range of ideas so that resources can be focused on successful outcomes. The selection of the most appropriate projects is the aim of R and D project selection models. The project selection is complicated by many factors, such as vision and preferences of decision makers, allocating the right human resources, interrelationships between projects, and changes over time and success factors that are difficult to measure. In this article we formulate essential factors in R and D project portfolio selection by a mathematical model, which consider a multi-objective function for maximizing corporate benefit through quantitative and qualitative criteria as well as insight and preferences of decision makers and human resource allocation which does not exceed organization's constraints such as planning horizon, available resources and interrelationships between projects.</t>
  </si>
  <si>
    <t>A framework for R&amp;D project ranking that can help a firm improve its competitive advantage is presented. The framework integrates elements of previously published R&amp;D project ranking systems and was refined through practitioner evaluation and utilization. Through use of the framework, an organization can increase the objectivity, accountability, and transparency of its strategic decision-making process. Real world tradeoffs are accounted for by evaluating projects in terms of the following perspectives: reasonableness, attractiveness, responsiveness, competitiveness, and innovativeness. Each perspective is represented by multiple criteria measured via descriptive values distributed over a standardized scale. The framework is operationalized by a toolset consisting of a project evaluation form, pairwise comparison matrices, a weighted scoring model, a scorecard, and radar diagrams. A firm customizes the framework by using pairwise comparison matrices to establish relative weights that reflect the firm's unique objectives and competitive environment. Reviewers score each project's criteria on evaluation forms. Weights and criteria scores are entered onto the scorecard through which the scoring model produces a rank-ordered project list. Radar diagrams display how well a firm's portfolio matches its R&amp;D goals. These framework artifacts produce a decision reasoning audit trail that an organization can use to improve its ranking process.</t>
  </si>
  <si>
    <t>In today's rapidly changing economy, technology companies have to make decisions on research and development (R&amp;D) projects investment on a routine bases with such decisions having a direct impact on that company's profitability, sustainability and future growth. Companies seeking profitable opportunities for investment and project selection must consider many factors such as resource limitations and differences in assessment, with consideration of both qualitative and quantitative criteria. Often, differences in perception by the various stakeholders hinder the attainment of a consensus of opinion and coordination efforts. Thus, in this study, a hybrid model is developed for the consideration of the complex criteria taking into account the different opinions of the various stakeholders who often come from different departments within the company and have different opinions about which direction to take. The decision-making trial and evaluation laboratory (DEMATEL) approach is used to convert the cause and effect relations representing the criteria into a visual network structure. A consistent fuzzy preference relations based analytic network process (CFPR-ANP) method is developed to calculate the preference-weights of the criteria based on the derived network structure. The CFPR-ANP is an improvement over the original analytic network process (ANP) method in that it reduces the problem of inconsistency as well as the number of pairwise comparisons. The combined complex proportional assessment (COPRAS-G) method is applied with fuzzy grey relations to resolve conflicts arising from differences in information and opinions provided by the different stakeholders about the selection of the most suitable R&amp;D projects. This novel combination approach is then used to assist an international brand-name company to prioritize projects and make project decisions that will maximize returns and ensure sustainability for the company.</t>
  </si>
  <si>
    <t>Research and development (R&amp;D) project selection is a complex decision-making process. It involves a search of the environment of opportunities, the generation of project options, and the evaluation by different stakeholders of multiple attributes, both qualitative and quantitative. Qualitative attributes are often accompanied by certain ambiguities and vagueness because of the dissimilar perceptions of organizational goals among pluralistic stakeholders, bureaucracy and the functional specialization of organizational members. Such differences in perceptions often hinder the attainment of consensus and coordination. Therefore, failures are frequent in R&amp;D investment planning. To perceive the preferences of the various stakeholders and to map them into an analytical decision-making framework are challenging tasks. Further, risks and uncertainties are also associated with the investments and returns of R&amp;D projects. This paper illustrates an application of fuzzy ANP (analytic network process) along with fuzzy cost analysis in selecting R&amp;D projects. Fuzzy set theory is incorporated to overcome the vagueness in the preferences. The method adopted uses triangular fuzzy numbers for pair-wise comparison and applies extent analysis followed by defuzzification to determine the weights for various attributes.</t>
  </si>
  <si>
    <t>A major advance in the development of project selection tools came with the application of options reasoning in the field of Research and Development (R&amp;D). The options approach to project evaluation seeks to correct the deficiencies of traditional methods of valuation through the recognition that managerial flexibility can bring significant value to projects. Our main concern is how to deal with non-statistical imprecision we encounter when judging or estimating future cash flows. In this paper, we develop a methodology for valuing options on R&amp;D projects, when future cash flows are estimated by trapezoidal fuzzy numbers. In particular, we present a fuzzy mixed integer programming model for the R&amp;D optimal portfolio selection problem, and discuss how our methodology can be used to build decision support tools for optimal R&amp;D project selection in a corporate environment. (c) 2006 Elsevier Inc. All rights reserved.</t>
  </si>
  <si>
    <t>Making R&amp;D portfolio decision is difficult, because long lead times of R&amp;D and market and technology dynamics lead to unavailable and unreliable collected data for portfolio management. The objective of this research is to develop a fuzzy R&amp;D portfolio selection model to hedge against the R&amp;D uncertainty. Fuzzy set theory is applied to model uncertain and flexible project information. Since traditional project valuation methods often underestimate the risky project, a fuzzy compoundoptions model is used to evaluate the value of each R&amp;D project. The R&amp;D portfolio selection problem is formulated as a fuzzy zero-one integer programming model that can handle both uncertain and flexible parameters to determine the optimal project portfolio. A new transformation method based on qualitative possibility theory is developed to convert the fuzzy portfolio selection model into a crisp mathematical model from the risk-averse perspective. The transformed model can be solved by an optimization technique. An example is used to illustrate the proposed approach. We conclude that the proposed approach can assist decision makers i</t>
  </si>
  <si>
    <t>Global marketplace and intense competition in the business environment lead organizations to focus on selecting the best R&amp;D project portfolio among available projects using their scarce resources in the most effective manner. This happens to be a sine qua non for high technology firms to sharpen their competitive advantage and realize long-term survival with sustainable growth. To accomplish that, firms should take into account both the uncertainty inherent in R&amp;D using appropriate valuation techniques accounting for flexibility in making investment decisions and all possible interactions between the candidate projects within an optimization framework. This paper provides a fuzzy optimization model for dealing with the complexities and uncertainties regarding the construction of an R&amp;D project portfolio. Real options analysis, which accounts for managerial flexibility, is employed to correct the deficiency of traditional discounted cash flow valuation that excludes any form of flexibility. An example is provided to illustrate the proposed decision approach.</t>
  </si>
  <si>
    <t>In this paper, the research and development (R&amp;D) project portfolio selection problem is introduced as a multiple attribute decision making problem. Recognizing and modeling the project interdependencies provide valuable cost savings and other greater benefits to organizations. Therefore, besides conventional attributes like cost and outcome, different type of interdependencies are also considered as attributes. Since the decision makers preferences on the project alternatives or attributes are uncertain, a grey theory based method is proposed to cope with the uncertainty. correspondingly, the preferences and ratings of the attributes are described by linguistic variables, which are further expressed as grey numbers. Consequently, a ranking order of the projects is done using grey possibility degree and is used to determine the portfolio. To explore, an illustration is done by a case study. The methodology proposed here is shown to be an efficient approach to solve the R&amp;D project portfolio selection problem.</t>
  </si>
  <si>
    <t>Research and development (R&amp;D) project selection is an important function for organisations with R&amp;D project management. Project portfolio managers are preferred a portfolio of projects with multiple attribute criteria. So, project portfolio selection problem is a decision making process. This paper presents an integrated framework for project selection and project management approach using grey-based k-means and genetic algorithms. The proposed approach of this paper first cluster different projects based on k-means algorithm and then ranks R&amp;D projects by grey relational analysis (GRA) model. In this paper, project allocation is selected by genetic algorithm (GA). The proposed framework is tested in a case study to show its usefulness and applicability in practice. © 2015 Inderscience Enterprises Ltd.</t>
  </si>
  <si>
    <t>This paper proposes a methodology for evaluating and selecting R&amp;D projects in a collective decision setting, especially useful at sectorial and national levels. It consists of two major phases: Evaluation and Selection. The evaluation process repeately uses mathematical programming models to determine the relative values of a given R&amp;D project from the viewpoint of the other R&amp;D projects. The selection process of R&amp;D projects is based on these relative values and is done through a model-based outranking method. The salient features of the methodology developed are its ability to (1) permit the evaluation of an R&amp;D project from the viewpoint of the other R&amp;D projects without at first imposing a uniform evaluation scheme, and (2) maximize the level of consensus as to which projects should not be retained in the R&amp;D Program being funded, thus minimizing the level of possible resentment in those organizations or departments whose projects are not included in the R&amp;D Program. Also discussed in this paper is an application of the methodology to evaluate and select major R&amp;D projects in the iron and steel industry of Turkey.</t>
  </si>
  <si>
    <t>The business environment is full of uncertainty. Allocating the wealth among various asset classes may lower the risk of overall portfolio and increase the potential for more benefit over the long term. In this paper, we propose a mixed single-stage R&amp;D projects and multi-stage securities portfolio selection model. Specifically, we present a bi-objective mixed-integer stochastic programming model. Moreover, we use semi-absolute deviation risk functions to measure the risk of mixed asset portfolio. Based on the idea of moments approximation method via linear programming, we propose a scenario generation approach for the mixed single-stage R&amp;D projects and multi-stage securities portfolio selection problem. The bi-objective mixed-integer stochastic programming problem can be solved by transforming it into a single objective mixed-integer stochastic programming problem. A numerical example is given to illustrate the behavior of the proposed mixed single stage R&amp;D projects and multi-stage securities portfolio selection model. (C) 2007 Elsevier B.V. All rights reserved.</t>
  </si>
  <si>
    <t>This paper describes the development of a decision support system for the selection of a portfolio of R&amp;D projects, which was carried out for a large electricity utility corporation. The DSS was constructed round a reference point approach for the underlying multi-criteria decision problem. The application of this approach did require a less usual form of scalarizing function as well as a heuristic algorithm for solving a non-linear knapsack problem. Practical aspects of the implementation of the multi-criteria approach in a DSS operating on a PC are also discussed. © 1991 Operational Research Society Ltd.</t>
  </si>
  <si>
    <t>In this paper, multiple criteria sorting methods based on data envelopment analysis (DEA) are developed to evaluate research and development (R&amp;D) projects. The weight intervals of the criteria are obtained from Interval Analytic Hierarchy Process and employed as the assurance region constraints of models. Based on data envelopment analysis, two threshold estimation models, and five assignment models are developed for sorting. In addition to sorting, these models also provide ranking of the projects. The developed approach and the well-known sorting method UTADIS are applied to a real case study to analyze the R&amp;D projects proposed to a grant program executed by a government funding agency in 2009. A five level R&amp;D project selection criteria hierarchy and an assisting point allocation guide are defined to measure and quantify the performance of the projects. In the case study, the developed methods are observed to be more stable than UTADIS. (C) 2016 Elsevier Ltd. All rights reserved.</t>
  </si>
  <si>
    <t>In the project selection problem a decision maker is required to allocate limited resources among an available set of competing projects. These projects could arise, although not exclusively, in an R&amp;D, information technology or capital budgeting context. We propose an evolutionary method for project selection problems with partially funded projects, multiple (stochastic) objectives, project interdependencies (in the objectives), and a linear structure for resource constraints. The method is based on posterior articulation of preferences and is able to approximate the efficient frontier composed of stochastically nondominated solutions. We compared the method with the stochastic parameter space investigation method (PSI) and illustrate it by means of an R&amp;D portfolio problem under uncertainty based on Monte Carlo simulation. (c) 2005 Elsevier B.V. All rights reserved.</t>
  </si>
  <si>
    <t>project selection has been a popular research topic since the 1960s, but the scheduling issue has rarely been considered in such research. This paper records the development and application of a heuristic packing-multiple-boxes (PMB, or multi-knapsacks-model) model, which is based on the packing-single-box (PSB) model. The PMB model can be used for both selecting and scheduling candidate R&amp;D projects. The model was established at the request of a case company that conducts up to 20 large R&amp;D projects simultaneously. The example of using this model at the case company for a five-year planning period is provided. Although the model may not be a optimistic one, it provides one solution to solve this problem. (c) 2004 Elsevier Ltd. All rights reserved.</t>
  </si>
  <si>
    <t>The objective of this research is to develop a practical research and development (R&amp;D) portfolio selection model that addresses the effective R&amp;D project valuation issue, while tackling R&amp;D uncertainty in portfolio optimization. Fuzzy set theory is employed to capture and model the uncertain project information. To evade the well-known complexities of fuzzy real option valuation, the recently developed fuzzy pay-off method is used to more effectively valuate R&amp;D projects. The resulting problem is formulated as a fuzzy zero-one integer programming model that handles uncertainty of input data in order to determine the optimal portfolio. Two satisfaction measures, which are based on possibility and necessity theory, are employed to solve the resulting fuzzy model. An example is presented to compare these measures, as well as to illustrate the simplicity and applicability of the proposed approach.</t>
  </si>
  <si>
    <t>The aim of this paper is to develop a practical R&amp;D portfolio selection model that addresses effective R&amp;D project valuation issue, while it tackles R&amp;D uncertainty in portfolio optimization. Fuzzy sets theory is employed to capture and model the inaccuracy in project information. To avoid the well-known complications of fuzzy real option valuation, the fuzzy pay-off method is used to more effectively value R&amp;D projects. The resulting problem is formulated as a fuzzy zero-one integer programming model which is later transformed into a crisp mathematical formulation to solve the problem for various degrees of risk. A numerical example is used to illustrate the proposed approach.</t>
  </si>
  <si>
    <t>Purpose - The principal concern of organization managers in the global rivalry of commerce environment is how to select the project portfolio among available projects. In this matter, organizations should consider the uncertainty intrinsic in the projects regarding an appropriate valuation technique within an optimization framework. In this research, the purpose of this paper is to formulate using a robust optimization algorithm to deal with the complexities and uncertainty inherent in the construction of the project portfolio. Design/methodology/approach - First, a general mathematical formulation is presented, which in compound real options valuation is highlighted. This formulation gives managerial flexibility by correcting the deficiency of traditional discounted cash flow technique that excludes any form of flexibility. Then, considering a limitation on budget of the organization, an integer programming formulation to maximize the n-fold compound options for project portfolio selection is proposed. Finally, a robust optimization model is developed along with the robust combinatorial optimization algorithm, which is effective for solving problems under uncertainty. Findings - Sensitivity analysis showed that projects in later phases of development, having survived several phases of pre-clinical and clinical tests, are worth more because they are more likely to pertain to business. However, the investment costs related to each project during development phases limit the number of projects that a company can bring to their final portfolio. Additionally, the analysis of conservatism level represented how project managers can quite easily determine their risk attitude and the corresponding portfolio composition. From a managerial point of view, the proposed framework is very useful because it requires only financial estimates. Hence, the proposed decision support tool can assist research and development (R&amp;D) project managers in the pharmaceutical industry for making decisions. Originality/value - The first is the application of the n-fold compound options on portfolio of R&amp;D projects and the employment of compound options value of a project portfolio as an objective function. The second one is a mathematical formulation of these concepts and solving it by the robust combinatorial optimization algorithm. The literature is lacking in the application of the robust combinatorial optimization algorithm to R&amp;D project portfolio selection based on the generalized n-fold compound option model of Cassimon et al. (2004). Every framework from calculation of the n-fold compound option to solving robust combinatorial algorithm is programmed in Matlab software, since it can be used as a business support tool.</t>
  </si>
  <si>
    <t>The theory of participatory action research (PAR) grew out of the practice of problem-solving in groups and organization by involving the participation of all pertinent stakeholders in decision-making process through empowerment. The ontological assumption is that the world out there is defined by the participating stakeholders as they understand and perceive it. The actionable knowledge thus produced is mostly used subjectively in the hope of a favorable organizational change or a transformation for betterment. On the other hand, Management Science/Operations Research (MS/OR) is more concerned with epistemological objectivity in identifying and defining managerial issues and finding solutions. In this paper we shall show that MS/OR can benefit from and contribute to PAR in complex decision making contexts. This kind of mutual benefit will be illustrated through a study reported in the area of R&amp;D planning. It will be shown that PAR contextualizes problem structuring whereas MS/OR optimizes the consensual decision-making process in a multi-organizational context. (C) 2011 Elsevier Ltd. All rights reserved.</t>
  </si>
  <si>
    <t>The paper dwells on a judgement model for R&amp;D project evaluation using multifactor criteria based on hierarchic considerations. The idea is to employ formal tools in quantification Of Subjective evaluations where expert judgement is involved. Comparative evaluations on a priority scale are converted to quantities using the eigen vector concept. This is also the essence of the Analytic Hierarchic Process (AHP) of Satty [Satty T L, The analytic hierarchic process (Mc Graw Hill, New York) 1980] which as a technique is employed for R&amp;D project evaluation. It is argued that AHP is more effective than scoring charts and utility models in priority setting based on judgemental evaluation through peer rating,</t>
  </si>
  <si>
    <t>As countries strive to become more efficient in investing limited resources in various national R&amp;D projects, the evaluation of project has become increasingly important. However, due to the heterogeneity of the objectives of national R&amp;D programs, few studies have been conducted on comparing programs on the basis of performance. This study explores the application of the analytic network process (ANP) approach for the evaluation of R&amp;D projects that are elements of programs with heterogeneous objectives. The ANP produced the final priorities of projects with respect to benefits and costs when there are interdependencies between programs and evaluation criteria. The paper provides value to practitioners by providing a generic model for project evaluation. For researchers, the paper demonstrates a novel application of ANP under specific situation of heterogeneous objectives. The ANP approach is tested against empirical data drawn from R&amp;D projects sponsored by the Korean government. (C) 2010 Elsevier B.V. All rights reserved.</t>
  </si>
  <si>
    <t>The research and development (R&amp;D) project selection decision is concerned with the allocation of resources to a set of proposals for scientific and engineering activities. The project selection and resource allocation process can be viewed as a multiple-criteria decision-making problem, within the business strategic planning process. This paper develops an expert support system for industrial R&amp;D project selection based on the Analytic Hierarchy Process. The modeling framework links the mission, objectives and strategy of the business unit with the criteria which are used for selecting R&amp;D projects. The rating of individual projects is accomplished in a spreadsheet format because of the large number of project proposals which typically require evaluation. Benefit-cost analysis and integer programming are used to assist in the resource allocation decision. The paper concludes with an evaluation of the suitability of this approach as an expert support system, and directions for future research. © 1988.</t>
  </si>
  <si>
    <t>The use of real options techniques for research and development (R&amp;D) project selection to mitigate the uncertainties has been shown to increase overall project value. While recent approaches employing stochastic dynamic programs (SDP) produce optimal solutions for many applications, this approach does not easily accommodate the inclusion of an optimal a priori budget allocation or side constraints, since their formulations are scenario specific. We formulate an integer program (IP) whose solution is equivalent to previous SDP real options models but facilitates the incorporation of these additional features and may be solved using commercial IP solvers. This IP formulation can solve what would otherwise be a nested two-level problem where the lower level problem is an SDP. We then compare the performance of the IP to that received by the SDP using a case study from the literature.</t>
  </si>
  <si>
    <t>This paper presents an integrated fuzzy approach for selecting R&amp;D project. In the integrated approach, fuzzy concepts are used for decision-makers' subjective judgments to reflect the vague nature of the selection process. Fuzzy ANP and Fuzzy TOPSIS are included in the integrated approach. Fuzzy ANP is used to determine the fuzzy weights of criteria and sub-criteria. Fuzzy TOPSIS aims to rank projects with respect to the sub-criteria. We apply the integrated approach in real case to demonstrate the application of the proposed method.</t>
  </si>
  <si>
    <t>The effectiveness with which a company manages its R&amp;D portfolio is often a key determinant of competitive advantage. In the past, a variety of quantitative techniques have been proposed to aid this process, but have met with only limited success. Their major drawback stems from a failure to adequately address the qualitative aspects of the decision. In an attempt to avoid this trap, we develop a methodology for evaluating both active and prospective projects that considers the full range of organizational, environmental, and technical concerns. The approach is interactive and builds on two sets of critical factors. Initially, projects are screened to see if they are at an acceptable level, and if they are making reasonable progress toward completion. Those failing the test are terminated, those remaining are weighed with candidate projects to determine which should be included in the portfolio. This is achieved with a mathematical programming routine that maximizes expected returns. A case study centering on a peripheral equipment manufacturer is presented to demonstrate the methodology. © 1988 IEEE</t>
  </si>
  <si>
    <t>A system for evaluating the outcomes of multidisciplinary R&amp;D projects was-developed in China by using the analytic hierarchy process (AHP) model. The AHP framework was structured as a vertical XHP with horizontal fuzzy scoring. Original inputs for the index system were elicited from a survey of expert evaluators on a national level. The AHP-based system was then applied by the Chinese Ministry of Science and Technology to evaluate a large number of completed R&amp;D projects from multiple fields. The new R&amp;D evaluation system reduced the heavy workload for experts and government agencies, significantly enhanced the efficiency and quality of the award process, and made the evaluation process transparent and fair. In addition, the new evaluation system was user-friendly and fully computerized, an important attribute required for widespread usage. Although the system was initially developed for R&amp;D project evaluation, it can be extended to evaluations in other fields such as investment selection in venture capital and in corporate capital budgeting.</t>
  </si>
  <si>
    <t>Researchers, institutes. and government involved in research and development (R&amp;D) are faced with the problem of performing R&amp;D project evaluations. As a real-world case of evaluation, we elicited and reproduced the evaluation process of the national nuclear R&amp;D projects, using a specific case study of Korea for the year 2001. In the methodology, the analytic hierarchy process is employed to evaluate and rank the selected nuclear R&amp;D projects which have a wide range of evaluation objectives and characteristics. This article presents a derivation of a wide range of objectives, evaluation viewpoints from research professionals and evaluators, and evaluation criteria. To structure and quantify the criteria and research performance of some selected projects, we elicited strategic objectives, then refined and structured them into a hierarchy. The method and implications can be easily understood and applied by practitioners since they follow the standard practice of evaluation and relative comparisons of performance using evaluation procedures. (C) 2007 Elsevier Ltd. All rights reserved.</t>
  </si>
  <si>
    <t>A mathematical formulation of an optimization model designed to select projects fur inclusion in an R&amp;D portfolio, subject to a. wide variety of constraints (e.g., capital, headcount, strategic intent, etc.), is presented. The model is similar to others that have previously appeared in the literature and is in the form of a mixed integer programming (MIP) problem known as the multidimensional knapsack problem. Exact solution of such problems is generally difficult, but can be accomplished in reasonable time using specialized algorithms. The main contribution of this paper is an examination of two important issues related to formulation of project selection models such as the one presented here. If partial funding and implementation of projects is allowed, the resulting formulation is a linear programming (LP) problem which can be solved quite easily. Several plausible assumptions about how partial funding impacts project value are presented. In general, our examples suggest that the: problem might best be formulated as a nonlinear programming (NLP) problem, but that there is a need for further research to determine an appropriate expression for the value of a partially funded project. In light of that Sap in the current body of knowledge and for practical reasons, the LP relaxation of this model is preferred. The LP relaxation can be implemented in a spreadsheet (even for relatively large problems) and fives reasonable results when applied to a test problem based on GM's R&amp;D project selection process. There has been much discussion in the: literature on the topic of assigning a quantitative measure of value to each project. Although many alternatives are suggested, no one way is universally accepted as the preferred way. There does seem to be general agreement that all of the proposed methods are subject to considerable uncertainty. A systematic way to examine the sensitivity of project selection decisions to variations in the measure of value is developed. It is: shown that the solution for the illustrative problem is reasonably robust to rather large variations in the measure of value. We cannot, however, conclude that this would be the case in general. (C) 2001 John Wiley &amp; Sons, Inc.</t>
  </si>
  <si>
    <t>Data envelopment analysis (DEA) has been proven an effective tool for performance evaluation and benchmarking, which can provide a relative efficiency measure for peer decision making units (DMUs) with multiple inputs and outputs. Nevertheless, its flexibility in weighted inputs and weighted outputs as well as its nature of self-evaluation has been criticized. The cross-evaluation method is developed as a DEA extensive tool being utilized to identify the best practice DMUs and to rank all DMUs using cross-efficiency scores that are associated with all DMUs, however, it still seems imperfect since the non-uniqueness of cross-efficiency measure possibly derogates the practicability of this method, and especially, the average cross-efficiency measure is not a Pareto one, so not all DMUs have the motivation to accept it. In this paper, we adopt a Nash bargaining game to improve the usual cross efficiency evaluation method. In the game, each DMU will be an independent player, and the bargaining solution between CCR efficiency and cross-efficiency can be obtained by using the classical Nash bargaining game model. The advantage of the bargaining efficiency lies on that it is a Pareto one and all the DMUs will have motivation to accept it, as well as that the adoption of common weights in evaluation will result in the equitableness of ranking all DMUs. Finally, the comparisons of those efficiency scores mentioned above and the corresponding weights are demonstrated by an example of R&amp;D project selection. (c) 2008 Elsevier Ltd. All rights reserved.</t>
  </si>
  <si>
    <t>Among the resource allocation decisions that managers face, the R&amp;D project selection problem is one of the most difficult. Management scientists have studied the R&amp;D project selection problem for a number of years without developing a technique which is fully satisfactory to the practicing R&amp;D decision maker. Many of the R&amp;D project selection models have been based on linear programming, leaving the decision maker with the requirement to optimize based on a single objective, when the practicing manager is normally dealing with multiple objectives. Here we recommend multiple objective linear programming, a technique which overcomes this objection but generates a problem of its own-multiple nondominated solutions from which the decision maker must now choose. In order to solve the problem of making this choice, we suggest that the manager consider the probabilities that each of these solutions will attain desired levels on each objective. This simple screening mechanism allows the practicing manager to explicitly incorporate risk into the decision making, and may lead quickly to an unambiguous solution. © 1992.</t>
  </si>
  <si>
    <t>Due to the funding scale and complexity of technology, the selection of government sponsored technology development projects can be viewed as a multiple-attribute decision that is normally made by a review committee with experts from academia, industry, and the government. In this paper, we present a fuzzy analytic hierarchy process method and utilize crisp judgment matrix to evaluate subjective expert judgments made by the technical committee of the Industrial Technology Development Program in Taiwan. Our results indicate that the scientific and technological merit is the most important evaluation criterion considered in overall technical committees. We demonstrate how the relative importance of the evaluation criteria changes under various risk environments via simulation. (C) 2006 Elsevier Ltd. All rights reserved.</t>
  </si>
  <si>
    <t>Methods for selecting a research and development (R&amp;D) project portfolio have attracted considerable interest among practitioners and academics. This notwithstanding, the industrial uptake of these methods has remained limited, partly because of the difficulties of capturing relevant concerns in R&amp;D portfolio management. Motivated by these difficulties, we develop contingent portfolio programming (CPP), which extends earlier approaches in that it (i) uses states of nature to capture exogenous uncertainties, (ii) models resources through dynamic state variables, and (iii) provides guidance for the selection of an optimal project portfolio that is compatible with the decision maker's risk attitude. Although CPP is presented here in the context of R&amp;D project portfolios, it is applicable to a variety of investment problems where the dynamics and interactions of investment opportunities must be accounted for.</t>
  </si>
  <si>
    <t>Because of limited resources, organizations, often have to make crucial decisions regarding selection and scheduling of a project portfolio among the candidate projects. A poor decision might affect the organization in two ways: first, by wasting the organization's resources (monetary cost), investing them in weak and non-strategic projects and second, by losing the opportunity to invest the resources in more profitable projects (opportunity cost). Hence, selecting a rich portfolio has been always an important role of project managers. In portfolio selection, the impact of one project selection on another projects selection is not studied widely. In this research the project portfolio selection was studied from a system perspective. In a system perspective, as a result of interactions between the components in the system, the whole is not necessarily equal to the sum of its parts. In this study, the project portfolio selection and scheduling are integrated in one model and formulated as a bi-objective non-linear problem. A goal programming technique is proposed to solve this model and find the optimal portfolio together with the scheduling of selected projects. Some limitations such as budget, resources and scheduling constraints have been considered in this case also the projects may have strengthening and weakening effects on the profit, risk and costs of other projects that is considered in this study. © Medwell Journals, 2016.</t>
  </si>
  <si>
    <t>Causal analysis largely influences the effectiveness of decision-making and the productivity of actions. The complex relationship between cause and effect as well as the fuzzy nature of human life make the casual analysis difficult. In this paper, we develop a fuzzy DEMATEL method for group decision-making to gather group ideas and analyze the cause-effect relationship of complex problems in fuzzy environments. Procedures of the fuzzy DEMATEL method are then proposed. Using the fuzzy DEMATEL procedures, the involved criteria of a system (or subsystem) are separated into the cause and effect groups for helping decision-makers focus on those criteria that provide great influence. An empirical study applies the proposed fuzzy DEMATEL method to the R&amp;D project selection of a Taiwanese company. The result shows that, within the cause group, the criterion of probability of technical success is the most important factor for R&amp;D project selection, whereas the strategic fit and potential size of market have the best effect on the other criteria. By contrast, the net present value is the most easily improved of the effect group criteria. (c) 2006 Elsevier Ltd. All rights reserved.</t>
  </si>
  <si>
    <t>This paper presents a mixed integer linear programming (MILP) model for a new class of dynamic project selection and funding problems under risk given multiple scarce resources of different qualifications. The underlying stochastic decision tree concept extends classical approaches mainly in that it adds a novel node type that allows for the continuous control of discrete branching probability distributions. The control functions are piecewise linear and are convex for the costs and concave for the benefits. The MILP-model has been embedded in a prototype Decision Support System (DSS). With respect to the proposed solution the DSS provides complete probability distributions for both costs and benefits.</t>
  </si>
  <si>
    <t>Research and development (R&amp;D) project ranking as investments is a well-known problem that is made difficult by incomplete and imprecise information about future project profitability. This paper shows how profitability results of R&amp;D project evaluation with the fuzzy pay-off method can be ranked with four new variants of fuzzy TOPSIS each using a different fuzzy similarity measure. An overall project ranking that incorporates the four new variants' rankings with three different ideal solutions totaling 12 subrankings is presented. The implementation of the created methods is illustrated with a numerical example.</t>
  </si>
  <si>
    <t>The author explores the applicability of an extension of the analytic hierarchy process (AHP) for priority setting and resource allocation in the industrial R&amp;D project environment. An AHP modeling framework for the R&amp;D project selection decision is developed, and is linked to a spreadsheet model to assist in the ranking of a large number of project alternatives. Cost-benefit analysis and integer programming are used to assist in the resource allocation decision. The author concludes with an evaluation of the suitability of this approach as an expert support system, and suggests directions for future research and testing.</t>
  </si>
  <si>
    <t>This considerably simplified method for finding optimal R&amp;D porfolios requires a minimum of information about the individual projects, namely the probability of a successful/unsuccessful project and the monetary returns in each case. The model requires only the assumption that the decision maker is risk averse. Linear programming, which was required in an earlier version, is replaced with a simple tree diagram that allows the user to readily uncover the nondominated solutions. This methodology is applied to an artificial five-project portfolio and to a real-world 30-project portfolio.</t>
  </si>
  <si>
    <t>R&amp;D project selection decision is very important in two ways. First, in many organizations, R&amp;D budget represents huge investment. Project selection decisions could be thought with the strategic objectives and plans of the firm. Second, R&amp;D projects' organizational returns are multidimensional in nature and risky in terms of projected outcome. Real options approach helps to calculate this risky side of the selection process. This paper considers that multidimensional side of the R&amp;D project selection process. Another consideration is the vagueness in the evaluation process. The fuzzy analytic hierarchy process, which takes monetary (fuzzy real option value) and nonmonetary (capability, success probability, trends, etc.) criteria into account, is used to make this selection among alternative R&amp;D projects. A real case study is given to illustrate the application of the proposed approach. © 2008 Wiley Periodicals, Inc.</t>
  </si>
  <si>
    <t>Selection of government-sponsored frontier R&amp;D projects is made difficult by the coexistence of the conflicting participating parties, the availability of experts for new frontier technology review, and the ambiguity of new frontier technology. This paper presents a model that includes (1) using the analytical hierarchy process (AHP) method to integrate various expectations from different interest groups into evaluating objectives/criteria, (2) the group-decision method by technical experts based on the predetermined objectives/criteria, and (3) the fuzzy approach in scoring the subjective judgments of the experts. The results reveal that differences of weights toward each criterion exist among various groups. The government and academia care more about social benefits, the researchers are more concerned about intellectual properties, and the experts from industry emphasize the importance of feasibility. The method presented in this paper was applied at a national research institute in Taiwan. The results reveal that: (1) the approach can solve the disparity between the profound knowledge required for evaluation and the different expectation from various interest groups, (2) the fuzzy approach is suitable to frontier technology R&amp;D project selection because of the vagueness of the nature of frontier technology and the difficulties in evaluating quantitatively and accurately.</t>
  </si>
  <si>
    <t>Project portfolio management deals with the dynamic selection of research and development (R&amp;D) projects and determination of resource allocations to these projects over a planning period. Given the uncertainties and resource limitations over the planning period, the objective is to maximize the expected total discounted return or the expectation of some other function for all projects over a long time horizon. We develop a detailed formal description of this problem and the corresponding decision process, and then model it as a multistage stochastic integer program with endogenous uncertainty. Accounting for this endogeneity, we propose an efficient solution approach for the resulting model, which involves the development of a formulation technique that is amenable to scenario decomposition. The proposed solution algorithm also includes an application of the sample average approximation method, where the sample problems are solved through Lagrangian relaxation and a new lower bounding heuristic. The performance of the overall solution procedure is demonstrated using several implementations of the proposed approach. © 2010 Elsevier B.V. All rights reserved.</t>
  </si>
  <si>
    <t>Global competition of markets has forced firms to invest in targeted R&amp;D projects so that resources can be focused on successful outcomes. A number of options are encountered to select the most appropriate projects in an R&amp;D project portfolio selection problem. The selection is complicated by many factors, such as uncertainty, interdependences between projects, risk and long lead time, that are difficult to measure. Our main concern is how to deal with the uncertainty and interdependences in project portfolio selection when evaluating or estimating future cash flows. This paper presents a fuzzy multi-objective programming approach to facilitate decision making in the selection of R&amp;D projects. Here, we present a fuzzy tri-objective R&amp;D portfolio selection problem which maximizes the outcome and minimizes the cost and risk involved in the problem under the constraints on resources, budget, interdependences, outcome, projects occurring only once, and discuss how our methodology can be used to make decision support tools for optimal R&amp;D project selection in a corporate environment. A case study is provided to illustrate the proposed method where the solution is done by genetic algorithm (GA) as well as by multiple objective genetic algorithm (MOGA). © 2011 Elsevier Ltd. All rights reserved.</t>
  </si>
  <si>
    <t>Collaborative R&amp;D projects that are applied by innovative research teams (CIRT projects) are supported by government funding agencies in a number of countries due to the complexity and multidiscipline research of innovation. Government funding agencies invest heavily to CIRT projects every year. Thus, it is important to select the desired CIRT projects to avoid undesirable budget consumed. The purpose of this paper is to propose an integrated method for CIRT project selection. In this method, competitiveness and collaboration of candidate innovative research teams (IRTs) are used to assess and select projects. The criteria for competitiveness and collaboration are finalized in light of literature review as well as real situations. A formal decision procedure that aggregates competitiveness and collaboration performances of CIRTs is then presented. It integrates analytic hierarchy process (AHP), scoring method and weighted geometric averaging method. Some sample data from the National Natural Science Foundation of China (NSFC) is used to illustrate the potential application of the proposed method. (C) 2010 Elsevier Ltd. All rights reserved.</t>
  </si>
  <si>
    <t>The analytic hierarchy process (AHP) has been used in the process of selecting research and development (R&amp;D) projects. Such a selection process usually possesses some particular features that require adjustments in the application of the AHP method, such as the existence of a large number of very different alternatives or the integration of qualitative and quantitative criteria. In this paper, we discuss the application of AHP to the selection of a portfolio of R&amp;D projects, and we propose some methods for handling the issues that arise from such an application. Copyright © 2011 Inderscience Enterprises Ltd.</t>
  </si>
  <si>
    <t>Technology development programs have proven to be useful strategies for governments to encourage private firms to undertake R&amp;D projects. Due to limited budgets, a government must select proper R&amp;D projects for funding. R&amp;D project selection is full of uncertainty and can be viewed as a multiple-criteria decision that is normally made by a review committee. In this study, we propose a fuzzy analytic network process method to handle interdependency among evaluation criteria and integrate the divergent judgements of experts in a R&amp;D project selection committee. Our findings suggest that 'scientific and technological merit' and 'project execution' are the most important criteria and, moreover, indicate that the relative importance of evaluation criteria changes in different degrees of uncertainty.</t>
  </si>
  <si>
    <t>Engineering and technology play an important role in strengthening the competitive power of a company and in surviving a severe competition in the world. About 70% of the total R&amp;D investment in Japan comes from the private sector. It is the most important to decide which research projects have to be adopted for a future research out of proposals from divisions and sections in a company. The objective of this paper is to analyze the results of experts' evaluation in selecting submitted proposals for R&amp;D and to model the experts' evaluation. This paper analyzes a research and development of a certain manufacturing company in a heavy metallurgy industry. We employed a principal component model, dual scaling, AHP and fuzzy regression analysis to analyze the results that experts evaluated proposed research projects for single or plural of fiscal years. The experts' evaluation was pursued on the basis of (1) the objective of a research project, (2) its background, (3) its research contents, (4) the expected effect, (5) the possibility of obtaining patents, (6) project schedule, (7) developing cost, etc. The obtained model results in the same selection of projects as the experts did. (C) 2007 Elsevier B.V. All rights reserved.</t>
  </si>
  <si>
    <t>This paper describes a three-phase approach to assist research and development managers in obtaining the most attractive project portfolio. The screening procedure of the first phase identifies project proposals that are worthy of further evaluation keeping the number of projects entering the subsequent phase within a manageable size. In the second phase, a multiobjective integer linear programming model determines the solution space of all efficient (i.e., Pareto-optimal) portfolios. It takes into account time profiles of the objectives, various project interdependencies, logical and strategic requirements, as well as resource and benefit constraints. The third phase, finally, aims to find a portfolio which fits the decision-maker's notions. Starting with an arbitrarily selected candidate he/she iteratively sets aspiration levels for objectives or modifies upper and lower bounds. Thus, the solution space is explored until a satisfying compromise between the figures both in benefit and resource categories is reached. Our approach is numerically tractable, and, as a key feature, requires no a priori assumptions about the decision-maker's preferences. Its application is illustrated by an example.</t>
  </si>
  <si>
    <t>To date no single model has been published which fully satisfies the needs for a practical R&amp;D project selection technique. Some earlier models cannot handle risk well, while others do not provide efficient portfolios. This paper will present a model, adapted from the literature of financial portfolio optimization, which provides a practical means of developing preferred portfolios of risky R&amp;D projects. The method is simple and highly intuitive, requiring estimation of only two parameters, the expected return and the Gini coefficient. The Gini coefficient essentially replaces the variance in the two-parameter mean-variance model and results in a superior screening ability. The model that we present requires estimates of only these two parameters and, in turn, allows for relatively simple determination of stochastic dominance (SD) among candidate R&amp;D portfolios. We apply our model to a simple artificial five-project set and then to a set of 30 actual candidate projects from an anonymous operating company. We demonstrate that we can determine the stochastically non-dominated portfolios for this real-world set of projects. Our technique, appropriate for all risk-averse decision makers, permits R&amp;D managers to screen large numbers of candidate portfolios to discover those which they would prefer under the criteria of SD. © 2002 Elsevier B.V. All rights reserved.</t>
  </si>
  <si>
    <t>Pythagorean fuzzy sets (PFSs) as a new generalization of intuitionistic fuzzy sets (IFSs) can effectively handle uncertain information more flexibly in the process of decision making. As a natural extension of three-way decisions with decision-theoretic rough sets (DTRSs), this paper proposes a new model of three-way decisions and develops the corresponding decision-making procedure based on Pythagorean fuzzy information systems. With respect to the results reported in most of the existing papers, we consider a general situation that the information system does not have the class label. In this case, we can encounter two challenges and need to reinterpret the loss function and the conditional probability. Considering the properties of PFSs, we firstly introduce the Pythagorean fuzzy number (PFN) into DTRSs, which can provide a new interpretation for the loss function. Then, we construct a new model of Pythagorean fuzzy decision-theoretic rough sets (PFDTRSs) based on the Bayesian decision procedure. With respect to the conditional probability, we effectively utilize the technique for order preference by similarity to ideal solution (TOPSIS) method to estimate it. Furthermore, we design a decision-making procedure of three-way decisions-based ideal solutions in the Pythagorean fuzzy information system. Our proposed method not only takes the decision risk into consideration, but also tells us how to choose the action for each project and gives its corresponding semantic explanation, which can replenish the decision results of TOPSIS. Finally, we expound the application of three-way decisions by an example of the research and development (R&amp;D) project selection and validate our method via the comparison analysis.</t>
  </si>
  <si>
    <t>The problem of selecting a portfolio of research and development projects from a set of proposed projects subject to resource constraints is formulated as a multiobjective optimization problem. Three categories of objectives are identified, namely quantitative, qualitative and balance/distributional. The first two are linear in the binary decision variables, but the third involves nonlinear measures of discrepancy between desired and actual distributions of activity amongst defined categories. The result is a nonlinear combinatorial multiobjective optimization problem. A form of reference point approach is motivated and developed as a solution method, and a special purpose genetic algorithm is implemented for obtaining the solution numerically. Extensions to interactive approaches for exploration of the efficient frontier are presented and discussed. © 2015, Springer-Verlag Berlin Heidelberg.</t>
  </si>
  <si>
    <t>This paper introduces new closeness coefficients for fuzzy similarity based TOPSIS. The new closeness coefficients are based on multidistance or fuzzy entropy, are able to take into consideration the level of similarity between analysed criteria, and can be used to account for the consistency or homogeneity of, for example, performance measuring criteria. The commonly known OWA operator is used in the aggregation process over the fuzzy similarity values. A range of orness values is considered in creating a fuzzy overall ranking for each object, after which the fuzzy rankings are ordered to find a final linear ranking. The presented method is numerically applied to a research and development project selection problem and the effect of using two new closeness coefficients based on multidistance and fuzzy entropy is numerically illustrated. © 2015 Mikael Collan et al.</t>
  </si>
  <si>
    <t>We present and demonstrate a multi-criteria approach for evaluating R&amp;D projects in different stages of their life cycle. Our approach integrates the balanced scorecard (BSC) and data envelopment analysis (DEA) and develops an extended DEA model. The input and output measures for the integrated DEA-BSC model are grouped in cards which are associated with a BSC for R&amp;D projects. The BSC is embedded in the DEA model through a hierarchical structure of constraints that reflect the BSC balance considerations. We illustrate the proposed approach with a case study involving an industrial research laboratory that selects and executes dozens of R&amp;D projects every year. © 2006 Elsevier Ltd. All rights reserved.</t>
  </si>
  <si>
    <t>The research and development project selection decision is concerned with the allocation of resources to a set of proposals for scientific and engineering activities. The project selection process can be viewed as a multiple-criteria decision-making problem, within the context of the long-range and strategic planning process of the firm. The purpose of this paper is explore the applicability of several approaches, including the Analytic Hierarchy Process, for priority setting and resource allocation in the industrial R&amp;D environment. The incorporation of these models into expert support systems for R&amp;D project selection is discussed. © 1987, Pergamon Journals Ltd.. All rights reserved.</t>
  </si>
  <si>
    <t>The analytic network process (ANP) is presented as a potentially valuable method to support the selection of projects in a research and development (R&amp;D) environment. This paper first discusses the requirements of the R&amp;D project selection problem, which requires the allocation of resources to a set of competing and often disparate project proposals. Among the factors complicating this task is the need to make the decision within the framework of an enterprise's strategic objectives and organizational structure while considering and integrating financial and strategic benefits of each project. The paper discusses the use of the ANP, a general form of Saaty's analytic hierarchy process, as a model to evaluate the value of competing R&amp;D project proposals. A generic ANP model developed by the authors, which includes in its decision levels the actors involved in the decision, the stages of research, categories of metrics, and individual metrics, is presented. The paper concludes with a case study describing the implementation of this model at a small high-tech company, including data based on the actual use of the decision making model.</t>
  </si>
  <si>
    <t>The fundamental decision problem of an R&amp;D firm is to select projects in which to invest. Most reported models dealing with this subject use sophisticated mathematical models maximizing specific attributes of the projects without dealing with the underlying motivation of the decision maker. This paper summarizes a successful application of a decision-making process involving multicriteria in the selection of R&amp;D projects in the Ecogen Israel Partnership. We emphasize the structure of the decision problem, with the main goal of helping the decision maker to better understand the nature of his problem. We systematically generate the objective hierarchy of the decision maker, including his main criteria, subcriteria attributes and alternatives. The ‘best’ alternative can then be found using most interactive procedures found in the literature. As the decision maker is totally involved in the entire decision-making process he is better able to understand his problem and preferences. © 1996 John Wiley &amp; Sons, Ltd.</t>
  </si>
  <si>
    <t>A multiobjective binary integer programming model for R&amp;D project portfolio selection with competing objectives is developed when problem coefficients in both objective functions and constraints are uncertain. Robust optimization is used in dealing with uncertainty while an interactive procedure is used in making tradeoffs among the multiple objectives. Robust nondominated solutions are generated by solving the linearized counterpart of the robust augmented weighted Tchebycheff programs. A decision maker's most preferred solution is identified in the interactive robust weighted Tchebycheff procedure by progressively eliciting and incorporating the decision maker's preference information into the solution process. An example is presented to illustrate the solution approach and performance. The developed approach can also be applied to general multiobjective mixed integer programming problems. © 2014 Elsevier B.V. All rights reserved.</t>
  </si>
  <si>
    <t>A decision support model and solution procedure are presented for selecting interrelated R&amp;D projects in space technology planning. Technical and benefit interactions among projects are explicitly considered. The problem addressed is that of selecting among technologically enabling and value enhancing projects. A 0-1 integer programming model is formulated and a solution technique is presented that places technology project sets into two categories: 1) those the decision-maker should consider, and 2) those that are dominated by sets in the first category. Use of the model and solution techniques is demonstrated in the context of a NASA case example pertaining to earth resources space programs. The efficiency of the model (with the solution technique) in reducing an unmanageably large number of feasible and efficient sets is demonstrated in the example problem.</t>
  </si>
  <si>
    <t>The problem of static research and development (R&amp;D) project portfolio selection arises when a public organization opens a call for proposals and then builds a portfolio choosing which ones to fund in terms of impact measures including social objectives, emphasis areas, geographical influence, and other non-monetary factors. The funds are classified into types of expenses, depending on the goals and preferences of the organization: Equipment purchases, travel expenses, scholarships, publication fees, etc. We propose a mathematical model framework in which each project proposal comprised tasks with a specific type of expense and the assigned funding may be a fraction of the requested amount, accounting for possible inter- A nd intra-proposal dependencies. We present computational experiments that show our models to be efficiently resolvable. © 2016 Elsevier B.V. All rights reserved.</t>
  </si>
  <si>
    <t>This paper investigates the strategic planning and investments associated with research and development (R&amp;D) project selection and budgeting within a division of an aerospace firm. A model is described that is used in an R&amp;D planning environment where considerable risks result from technological, economic, governmental, and market factors. Several forms of a multi-attribute utility (MAU) objective function are maximized using mathematical programming techniques. Approximate methods, including compromise programming and goal programming, are evaluated and yield results that are reasonably close to and require less computation than more exact methods. Solutions are used to recommend to management an R&amp;D portfolio that maximizes expected utility for the division.</t>
  </si>
  <si>
    <t>As global competition intensifies, many national research institutes (NRIs) are investing substantial resources in research and development (R&amp;D) to gain competitive advantage and develop the national economy. However, R&amp;D investment involves a high degree of market and technological uncertainty. The literature on project portfolio selection focuses on either quantitative economic benefits or complex criteria to assess project(s). By emphasizing the features of NRIs, the present study proposes a decision model for evaluating a project portfolio at the early initiation stage. This decision model rests on a strategy for differentiating products and services. The decision model provides a solution to a market need to maximize benefits through differentiation. A systematic hybrid multiple-criteria decision-making (MCDM) method comprising a modified Delphi method (MDM), a decision-making trial and evaluation laboratory (DEMATEL) method, and an analytic network process (ANP) offers a systematic approach to the project portfolio-selection problem. The present empirical study on the selection of alternative R&amp;D projects in NRIs investigates the flexible electronics industry, using the hybrid MCDM method to test the decision model's effectiveness. The present study also discusses cognitive differences between NRIs and for-profit organization in terms of their R&amp;D portfolio selection. © 2015 Elsevier Inc.</t>
  </si>
  <si>
    <t>This paper describes the application of a linear programming model to project selection and resource allocation problems in two industrial R &amp; D laboratories. Mathematical models have not been widely used in practice because of the inherent uncertainty of research. The model discussed here yields information about the outcome of decisions under conditions of uncertainty. The elements of the model are developed, using simple examples, and the form of the complete model outlined. Benefit evaluation is carried out using probabilistic networks and uncertainty in benefits included by utilizing the concept of certainty equivalence. The use of the model in practical situations is discussed, with examples of the information obtained from the solution, and sensitivity studies to investigate the uncertain environment are described. The result is a flexible model, which produces information necessary for planning purposes and which is acceptable to practising R &amp; D Managers. Copyright © 1970, Wiley Blackwell. All rights reserved</t>
  </si>
  <si>
    <t>This paper describes a multi-objective model of the R&amp;D project selection problem. The model departs from an earlier goal programming formulation of the problem which suggested Delphic methods for selection of priorities and aspiration levels. It is shown that the multi-objective formulation yields multiple nondominated solutions for the same problem solved by goal programming, whereas the goal programming formulation revealed only one solution, and that the goal programming solution is sensitive to choice of aspiration levels. The multi-objective model is recommended as a more general approach to the R&amp;D project selection problem, since it will develop a set of all nondominated solutions. Subjective methods (such as the Delphic technique) may then be called for at a later point in the analysis to choose among alternative nondominated solutions. © 1989 IEEE</t>
  </si>
  <si>
    <t>In this study, we address a public R&amp;D project portfolio selection problem with project cancellations. For several reasons, a funded R&amp;D project may be halted before finishing the planned research. When a project is canceled, most of its budget is usually unused and also some of the spendings can return to the funding organization. In the call-based R&amp;D programs, usually project selection decisions are made in one go, and, in the current call, it is not possible to award new projects with the unused budget. Decision-makers (DMs) of funding organizations can benefit from considering possible project cancellation situations to improve the budget utilization. We consider two cases. In the first case, we assume that cancellation probability of a project cannot be assessed but the DM can estimate the number of projects that will be canceled. In the second case, we assume that for each project, a cancellation probability can be assessed. For the first problem, we develop a mixed-integer linear programming formulation and a dynamic programming algorithm. For the second problem, we develop a chance-constrained stochastic programming formulation that can be solved as a mixed-integer second-order cone program. Our computational results show that practical-size problems can be solved by the proposed solution approaches. © 2017, Springer-Verlag Berlin Heidelberg.</t>
  </si>
  <si>
    <t>An alternative to the net present value (NPV) formulation of the objective in problems involving choices between cash flows over time is presented. This approach is illustrated in an R&amp;D project selection problem. It is shown that the NPV formulation is a special case of optimizing a multiattribute value function. This special case requires restrictive assumptions about the decision maker's preferences over time. We suggest instead that multiobjective linear programming methods be used to produce a set of nondominated solutions. This methodology is analytically tractable, and requires no assumptions about the decision maker's time preferences. © 1990 IEEE</t>
  </si>
  <si>
    <t>A large number of methodologies for Research and Development (R&amp;D) project evaluation have been developed and reported in the literature over the last few decades. Almost all of this literature focused on the mechanisms and underlying theoretical foundation on which the evaluation methods are based, Very little attention has been paid to the effectiveness and suitability of the techniques, especially a comparison of the techniques. This paper presents a comparative study on a number of classes of R&amp;D evaluation methods based on the Analytic Hierarchy Process. We look into the various factors and characteristics of R&amp;D evaluation methods that affect their suitability. A sensitivity analysis was also carried out to determine the critical factors.</t>
  </si>
  <si>
    <t>Chemical industry project management involves complex decision making situations that require discerning abilities and methods to make sound decisions. Project managers are faced with decision environments and problems in projects that are complex. In this work, case study is Research and Development (R&amp;D) project selection. R&amp;D is an ongoing process for forward thinking technology-based chemical industries. R&amp;D project selection is an important task for organizations with R&amp;D project management. It is a multi-criteria problem which includes both tangible and intangible factors. The ability to make sound decisions is very important to success of R&amp;D projects. Multiple-criteria decision making (MCDM) approaches are major parts of decision theory and analysis. This paper presents all of MCDM approaches for use in R&amp;D project selection. It is hoped that this work will provide a ready reference on MCDM and this will encourage the application of the MCDM by chemical engineering management. © 2009 WASET.ORG.</t>
  </si>
  <si>
    <t>In today's competitive business environment, service providers have a strong objective to satisfy the customers with low cost to ensure a patronage/loyalty. Performance measurement defines the information or feedback on actions to meeting strategic objectives and client satisfaction. Generally, performance evaluation of the service provider is a time consuming complicated process, depends customer satisfaction. Over the past two decades several researchers have proposed methods to measure service and quality performance in order to improve the performance efficiency of the organization, since there is a considerable room exists. Hence, in this paper, we analyse efficient and inefficient levels of service performance using data envelopment analysis (DEA) and balance scorecard (BSC) techniques, to bridge the exist gap. The DEA approach has been used to measure the performance of automobile dealers from different areas to know their service levels and also treats the quality of service by making use of different cross-efficiency data envelopment analysis models to discriminate the units. Then, a BSC approach analyzes which aspects of decision making units are inefficient, grounded on four perspectives like as; customers, financial, internal business process and learning and growth, based on the study carried out on ten automobile dealers from various areas. The results identify that dealers are inefficient in learning about customer's growth, which help the dealers to transform from inefficient into efficient. In addition, this study also focused on various insights related to performance evaluation and provide some useful recommendations which can be practiced in future.</t>
  </si>
  <si>
    <t>The project portfolio selection has great strategic value for R&amp;D projects. However, the decision makers have to rely on qualitative, dynamic and uncertain information in the decision process which could cause adverse effects on the portfolio outcome. To counteract these soft factors, technical capability, satisfactory degree of project benefit and the crossing similarity were selected as indicators to comprehensively and systematically evaluate candidate projects, and three different fuzzy approaches were proposed to quantify these indicators respectively. A multi-objective trade-off model was then constructed, and a simulated annealing genetic algorithm was introduced to solve it. An illustrative example was presented to verify the effectiveness of the approach.</t>
  </si>
  <si>
    <t>This paper discusses an R &amp; D project selection and scheduling problem in which there are no historical data about the project parameter values. The net income and investment cost in the problem are given by experts' evaluations and treated as uncertain variables. The different interactions among projects and the flexibility of project beginning time are considered. A new cost overrun risk is employed and a new optimisation model for R &amp; D project selection and scheduling problem is given. Furthermore, deterministic equivalents of the model are presented and a genetic algorithm is designed for solving the proposed problem. As an illustration, a numerical example is provided. © 2014 Elsevier Inc. All rights reserved.</t>
  </si>
  <si>
    <t>The pharmaceutical R&amp;D project portfolio management often needs contract research organizations (CROs) to develop a reasonable portfolio of new drug R&amp;D project from a large set of candidates. The objective of this research is to construct a mathematical programming model to help CRO formulate its portfolio of R&amp;D projects in uncertain situation. More specifically, the pharmaceutical R&amp;D projects portfolio problem is managed with a zero-one integer programming model with uncertain cost and resource. Robust optimization is used in dealing with the uncertainty, and a polyhedral uncertainty set is employed to characterize cost and resource parameters. Furthermore, the robust model is transformed into a standard mixed zero-one linear programming one via duality theory and finally solved by Lingo software. A numerical experiment is conducted to demonstrate the proposed approach, and the computational results under specific values of budget levels are analyzed. © 2017 World Academic Press, UK. All rights reserved.</t>
  </si>
  <si>
    <t>Knowledge which is imperfect creates obstructions in the operational parameter setting (OPS) of the functions of decision making; however it is relatively inexpensive to obtain the data to fill the knowledge gap by taking subjective measures. The collection of human experience data through individual subjective assessments tends to be aggregated as being of more objective value. This paper proposes a Linguistic Possibility-Probability Aggregation Model (LPPAM) to address this problem of OPS. LPPAM includes a Compound Linguistic Ordinal Scales model as a rating interface to improve the quality of data collection. The CLOS model addresses the problems with consistency, such as in the linguistic choices, accuracy of linguistic representation of numbers and bias of rating dilemmas. LPPAM also contains a multi-expert and multi-attribute aggregation model, which is to derive meaningful arguments fitting the setting of operation parameters. Five algorithms are used for LPPAM. The significance of LPPAM is that it can be applied in group multi-criteria decision problems and large scale survey systems. To validate the proposed framework, with a comparison with the Analytical Network Process (ANP), a R&amp;D project selection problem is given. (c) 2008 Elsevier B.V. All rights reserved.</t>
  </si>
  <si>
    <t>This study presents an optimization model using constraint programming (CP) for project selection and scheduling problems with time-dependent resource constraints. A generic model is proposed to maximize the total profit of selected projects for construction and R&amp;D departments given scheduling problems with various resource constraints during specified time intervals, including consumed and renewable resource limitations. Due to different periodical procurement strategies and annual budget concerns, this research considers various practical limitations for scheduling and allocating resources, such as budget limitations and resource constraints. For additional practicality, the optimization model integrates a project selection mechanism, scheduling precedence, and relationships between projects. To illustrate the model capabilities for solving project selection and scheduling problems, the current study presents two scenarios for maximizing profit, including fifteen candidate projects with time-dependent resource constraints. Analysis results demonstrate that the proposed model allows planners to determine an optimal portfolio with specified resource constraints according to various time intervals, and benefits decision-making for project selection and scheduling. (C) 2011 Elsevier B.V. All rights reserved.</t>
  </si>
  <si>
    <t>A decision to terminate a project can demoralize project managers and team members, and increase concerns about job security. For these reasons, managers tend to delay project termination decisions. However, such delays can put a damper on the normal operation of a company. Therefore, corporations have been seeking to develop a number of methods and techniques to assist with decision making in project evaluation. Benchmarking has gained increasing acceptance as a technique that enhances business processes. This paper is concerned with the development of a model using the analytic hierarchy process (AHP) for the evaluation of project termination or continuation, which is based on the benchmarking method. The benchmarking of project evaluation, the operation of AHP, is presented along with a case study. A R&amp;D case study in Taiwan is used to illustrate the approach, the framework of which was entered on an Excel spreadsheet. This approach has provided the decision maker with an alternative for evaluating the status of a project and making the right call.</t>
  </si>
  <si>
    <t>Data Envelopment Analysis (DEA) has been extended to cross-efficiency evaluation for ranking decision making units (DMUs) and eliminating unrealistic weighting schemes. Unfortunately, the non-unique optimal weights problem in DEA has reduced the usefulness of this extended method. Aiming at solving this problem, we first incorporate a target identification model to get reachable targets for all DMUs. Then, several secondary goal models are proposed for weights selection considering both desirable and undesirable cross-efficiency targets of all the DMUs. Compared with the traditional secondary goal models, the cross-efficiency targets are improved in that all targets are always reachable for the DMUs. In addition, the proposed models considered the DMUs' willingness to get close to their desirable cross efficiency targets and to avoid their undesirable cross-efficiency targets simultaneously while the traditional secondary goal models considered only the ideal targets of the DMUs. Finally, the calculation results of our proposed models are compared with those of some other traditional methods for two published examples: an efficiency evaluation of six nursing homes and an R&amp;D project selection. (C) 2015 Elsevier Ltd. All rights reserved.</t>
  </si>
  <si>
    <t>Any organization is routinely faced with the need to make decisions regarding the selection and scheduling of project portfolios from a set of candidate projects. We propose a multiobjective binary programming model that facilitates both obtaining efficient portfolios in line with the set of objectives pursued by the organization, as well as their scheduling regarding the optimum time to launch each project within the portfolio without the need for a priori information on the decision-maker's preferences. Resource constraints, the possibility of transferring resources not consumed in a given a period to the following one, and project interdependence have also been taken into account. Given that the complexity of this problem increases as the number of projects and the number of objectives increase. we solve it using a metaheuristic procedure based on Scatter Search that we call SS-PPS (Scatter Search for Project Portfolio Selection). The characteristics and effectiveness of this method are compared with other heuristic approaches (SPEA and a fully random procedure) using computational experiments on randomly generated instances. Statement of scope and purpose This paper describes a model to aid in the selection and scheduling of project portfolios within an organization. The model was designed assuming strong interdependence between projects, which therefore have to be assessed in groups, while allowing individual projects to start at different times depending on resource availability or any other strategic or political requirements, which involves timing issues. The simultaneous combination of project portfolio selection and scheduling under general conditions involves known drawbacks that we attempt to remedy. Finally, the model takes into account multiple objectives without requiring a priori specifications regarding the decision-maker's preferences. The resolution of the problem was approached using a metaheuristic procedure, which showed by computational experiments good performance compared with other heuristics. (C) 2009 Elsevier Ltd. All rights reserved.</t>
  </si>
  <si>
    <t>Information system (IS) project selection problems are multi-criteria decision-making (MCDM) problem. Existing methods for IS project selection does not reflect interdependencies among criteria and candidate projects, Considering these interdependencies among criteria provides valuable cost savings and greater benefits to organizations. When we evaluate project problems, we need to collect a group opinion because to know the interdependence relationship among criteria and criteria in considered project problems is very important. In order to collect group opinion for interdependent project problem, we use expert interview. In this paper, we suggest an improved IS project selection methodology which reflect interdependencies among evaluation criteria and candidate projects using analytic network process (ANP) within a zero-one goal programming (ZOGP) model.</t>
  </si>
  <si>
    <t>Four multi-objective optimization approaches, namely, goal programming (GP)  multi-objective linear programming (MOLP) fuzzy goal programming (FGP) and fuzzy multi-objective linear programming (FMOLP) are used to determine the optimal solution to the R&amp;D project selection problem. A comparative study of the results obtained using these different multi-objective optimization approaches is made. This paper shows that the MOLP formulation yields multiple nondominated solutions for the same problem solved by GP and FGP, whereas the GP and FGP formulation revealed only one solution, which is sensitive to choice of aspiration level, priority structure, and specification of tolerance limits of goals values. It also shows that the FMOLP formulation yields one nondominated solution for the same problem. Therefore, the FMOLP model is recommended as a more general approach to the R&amp;D project selection problem, since it will developed an 'optimal' compromise solution. Illustrative numerical examples are included to clarify the main results developed in this paper.</t>
  </si>
  <si>
    <t>It has been widely recognized that the selection of information system (IS) is a critical part of IS planning. Multiple factors that impact the decision to select an appropriate set of IS projects include project risk, corporate goals, benefits, the availability of scarce IS resources and the interdependencies that exist among candidate IS projects. Existing methods for IS project selection do not include all these critiera in one decision model. In this paper, project selection models in other disciplines, such as R&amp;D, capital budgeting, etc., are synthesized to develop an IS project selection model that explicitly incorporates all of these factors. Importantly, the proposed model provides a method to take advantage of hardware and software sharing among IS applications. The decision model is formulated as a nonlinear 0-1 goal programming model and represents an improvement over currently available project selection models. The model is validated by applying it to real-world IS project selection data. © 1995.</t>
  </si>
  <si>
    <t>Four major approaches of Nonlinear Goal Programming are reviewed and discussed 1. (1) simplex based 2. (2) direct search 3. (3) gradient search and 4. (4) interactive approaches. The applications of Nonlinear Goal Programming are also discussed and classified into the following nine areas: 1. (1) engineering design 2. (2) energy 3. (3) manufacturing/metal cutting 4. (4) marketing 5. (5) finance and accounting  6. (6) agriculture/farm planning 7. (7) routing and scheduling 8. (8) quality control and 9. (9) R&amp;D project selection. © 1993.</t>
  </si>
  <si>
    <t>Portfolio selection for strategic management is a crucial activity in many organizations, and it is concerned with a complex process that involves many decision-making situations. In order to decide which of the proposed projects should be retained in the final project portfolio, numerous conflicting criteria must be considered. They include economic, personnel development, and corporate image. Although there are many studies available to assist decision-makers in doing the process of portfolio selection, there are no integrated frameworks that one can use to systematically do the portfolio selection. In addition, in most decision-making situations, decision-makers have to make decisions with incomplete information and under uncertain circumstances. These situations have been recognized by many researchers as a suitable field to use fuzzy set theory. Therefore, based on the concepts of decision support system (DSS), we developed an integrated framework that incorporates fuzzy theory into strategic portfolio selection. This framework provides managers with a flexible, expandable and interactive DSS to select projects for portfolio management. We used a real-world case to demonstrate the proposed approach. (C) 2003 Elsevier B.V. All rights reserved.</t>
  </si>
  <si>
    <t>The aim of this paper was to develop methods for addressing the problem of project portfolio selection and present some approaches for evaluating investment portfolio. We proposed two methods for this problem. The first method is based on gray systems and proposed a gray linear programming model. In this regard, first the effective criteria for performance evaluation of project portfolios with literature survey are identified. Then the importance of each is measured with Shannon entropy. For ranking the considered sample, we use gray systems theory. Finally, part investment in each portfolio is determined by the gray linear programming model. The second method is based on the fuzzy ranking method.In this section, 100,000 portfolios are produced by a computer program that each involves 20 different projects the amount of whose investment is between 0 and 100 % . Revenue uncertainty of each portfolio is randomly selected. Then use the ranking index that allows decision maker to compare various portfolios and select the best of them. In both methods, we try to use real options theory concepts as a modern and efficient economic evaluation tool for optimal portfolio selection problem. Applicable examples are used to show the convenience and suitability of the proposed methods.</t>
  </si>
  <si>
    <t>Technology selection, which influences the competitive advantages of an enterprise or a country, is a multi-criteria decision issue. In addition, it is increasingly difficult to identify the right technologies because technologies are increasing in number and complexity. This study proposes a technology selection process integrating the fuzzy analytic hierarchy process (AHP) and Delphi method. The former effectively conducts the fuzziness existing in experts' responses and identifies the strength of technology selection criteria and the relationship between the two. The latter provides the main technology alternatives for Taiwan's future photovoltaic industry. Finally, through the two-way linkage between technology selection criteria and main industrial technologies, the technology fields of the photovoltaic industry can be identified. The empirical results indicate that the benefit of a technology is the most important factor among technological selection criteria, and that Taiwan should adopt and develop microcrystalline silicon film multi-junction and amorphous-silicon solar cells as its main industrial technologies. The results may serve to guide industrial technology acquisition and the work of resource allocations on the behalf of government and enterprises. (C) 2013 Elsevier B.V. All rights reserved.</t>
  </si>
  <si>
    <t>In recent years, different countries and communities started to rely on future studies for planning and management programming. With the emergence of diverse technologies each day, the importance of future studies has become clearer than ever before. Technology foresight is an integral part of decision and policy making at the top level of governance, especially in countries with governmental economics such as Iran which is one of such countries with complicated economic and governmental systems in many areas. For Iran as a developing country, one of the most important sections of technology foresight is planning and decision making on R&amp;D project selection. The present study focuses on introducing a new line in this part of future studies in the country. To this end, a model is established and SWARA method is applied for evaluating the model. SWARA is a new effective MADM method for evaluating criteria at the top level of decision and policy making bodies. The most important part of this study is about identifying the importance of criteria and sub-criteria of the established model for R&amp;D projects selection in Iran. This research proposes a general framework for starting a new horizon in research activities in Iran. © 2015, Kauno Technologijos Universitetas. All rights reserved.</t>
  </si>
  <si>
    <t>This paper proposes an application of the fuzzy Delphi method, the analytic network process (ANP) and zero-one goal programming (ZOGP) for the urban renewal project selection problem in a redeveloping urban area in Taichung City, Taiwan. Urban renewal project selection means the identification of the most cost-beneficial projects (the projects that will produce most cost benefit) in order to maximize the net benefit to the public and to allocate resources most efficiently. In order to evaluate different urban renewal projects, a hierarchical network model based on various factors and the interactions of factors is presented. By incorporating experts' opinion, a priority index can be calculated for each urban renewal project studied, and a performance ranking of urban projects renewal can be generated. In this paper an improved urban renewal project selection methodology, which reflects interdependencies among evaluation criteria and candidate project using an integrated approach, is suggested. Finally, we introduce a method of solution through an empirical real-world urban renewal project selection example on an ongoing decision-making project in Taichung City, Taiwan using ANP-ZOGP. The results provide guidance to the government regarding strategies for accepting orders for redeveloping urban environments.</t>
  </si>
  <si>
    <t>Climate vulnerability and adaptation assessments are increasingly typical of infrastructure agencies. In contrast to global emissions reductions, adaptation decision making tends to occur on smaller geographic scales and nearer time horizons. The supporting analyses are performed by local agencies with relatively sparse data and few resources. Recent efforts of the authors introduced scenario-based preferences to perform risk analysis for these agencies in a single perspective, updating management priorities when climate and non-climate stressors combine. On the other hand, a single perspective fails to account for the complexities of infrastructures, organizations, and stakeholders. Several perspectives should include asset management, project selection, policy-making, demography/geography, research and development, and others. This paper develops a framework to address several management perspectives, finding the implications of climate and other conditions to update agency priorities. The framework is demonstrated for a twenty-year transportation plan with approximately 600 square miles in the mid-Atlantic region of the USA. The demonstration includes that a scenario of climate combined with increased travel demand is relatively more influential across several perspectives, when considering climate both alone and in combination with each of economic recession, wear and tear, and ecosystem stressors. © 2014, Springer Science+Business Media New York.</t>
  </si>
  <si>
    <t>Existing methods for information system (IS) project selection neglect an important aspect of information technology, namely the interdependencies that exist among various IS applications (projects). Recognizing and modeling these project interdependencies provides valuable cost savings and greater benefits to organizations. In this paper, an IS project selection model is developed that identifies and models benefit, resource and technical interdependencies among candidate projects. The proposed model is formulated as a nonlinear 0-1 programming problem and represents a significant addition to existing IS, capital budgeting and RED project selection models. The model is converted, using linearization techniques, and tested (validated) by applying it to real-world IS project selection data. By comparing the performance of this model with existing project selection models, the contribution of this model is highlighted.</t>
  </si>
  <si>
    <t>The analytic hierarchy process (AHP), a well-known and useful decision making tool, has been applied to R&amp;D project selection. The objective of this paper is to develop an extended model of the AHP which is linked to cross-impact analysis, called a cross-impact hierarchy process (CHP), to assist in the ranking of a large number of dependent technological alternatives. In reality, dependence with respect to such factors as cost, technology, and positive synergy may exist among R&amp;D projects. For example, a specific R&amp;D project can occur either prior to or after the anticipated time, because it may be affected by the occurrence of other projects. In that case, cross-impacts that imply mutual influences among R&amp;D projects need to be considered and evaluated. As a way to capture their cross-impacts in this study, we think about the future occurrence probability of each project. A step-by-step numerical example of the CHP is also presented. (C) 2003 Published by Elsevier B.V.</t>
  </si>
  <si>
    <t>In this study, we developed a DEA-based performance measurement methodology that is consistent with performance assessment frameworks such as the Balanced Scorecard. The methodology developed in this paper takes into account the direct or inverse relationships that may exist among the dimensions of performance to construct appropriate production frontiers. The production frontiers we obtained are deemed appropriate as they consist solely affirms with desirable levels for all dimensions of performance. These levels should be at least equal to the critical values set by decision makers. The properties and advantages of our methodology against competing methodologies are presented through an application to a real-world case study from retail firms operating in the US. A comparative analysis between the new methodology and existing methodologies explains the failure of the existing approaches to define appropriate production frontiers when directly or inversely related dimensions of performance are present and to express the interrelationships between the dimensions of performance. (C) 2015 Elsevier B.V. and Association of European Operational Research Societies (EURO) within the International Federation of Operational Research Societies (IFORS). All rights reserved.</t>
  </si>
  <si>
    <t>The methodology presented here solves an R&amp;D program portfolio selection problem that arises in critical infrastructure protection and similar security risk reduction problems. It requires priorities to be assigned to the risks, existing risk levels to be assessed, and the effectiveness of alternative risk reduction programs to be estimated. A lexicographic optimization procedure involving mixed integer programming with preemptive priorities is developed and illustrated, and extensions are discussed. (C) 2007 Elsevier B.V. All rights reserved.</t>
  </si>
  <si>
    <t>For decades, efforts have been made globally to measure the performance of large-scale public projects and to develop a framework to perform such measurements due to the complexity and dynamics of R&amp;D and stakeholder interests. Still, limitations such as the use of a simply modified model and the lack of a comprehensive viewpoint are prevalent in existing approaches. In light of these research gaps, this study suggests a practical model to evaluate the performance of large-scale and publicly funded projects. The proposed model suggests a standard matrix framework of indices that evaluates the performance of particular elements in an industrial ecosystem in vertical categories and the economic and technological outcomes of those elements in horizontal categories. Based on the application of a balanced scorecard, this study uses mixed methodologies such as social network analysis, inter-industry analysis, and the analytic hierarchy process. Finally, the model evaluates the performance of Korea's Next Generation Network project as a case study. © 2017 Elsevier Ltd</t>
  </si>
  <si>
    <t>The member selection is an important decision problem in the formation of R&amp;D teams. Selecting suitable members will facilitate the success of R&amp;D projects. In the existing methods for partner selection, the individual information to measure the individual performance of members is mostly used, while the collaborative information to measure the collaborative performance between members is seldom considered. Therefore, this paper proposes a method for member selection of R&amp;D teams, in which both the individual information of members and the collaborative information between members are considered. In order to select desired members, a bi-objective 0-1 programming model is built using the individual and collaborative information. To solve the model, a muiti-objective genetic algorithm is developed since the model is NP-hard. A practical example followed by simulation experiment is used to illustrate the applicability of the proposed method. Additionally, the experimental results show that the proposed method can support satisfactory and high quality member selection. (C) 2008 Elsevier Ltd. All rights reserved.</t>
  </si>
  <si>
    <t>Six Sigma is regarded as a well-structured methodology for improving the quality of processes and products. It helps achieve the company's strategic goal through the effective use of project-driven approach. As Six Sigma is a project-driven methodology, it is essential to prioritize projects which provide maximum financial benefits to the organization. Generating and prioritizing the critical Six Sigma projects, however, are real challenges in practice. This study aims to develop a novel approach based on a combined ANP and DEMATEL technique to help companies determine critical Six Sigma projects and identify the priority of these projects especially in logistics companies. First of all the Six Sigma project evaluation dimension and components are determined. Decision Making Trial and Evaluation Laboratory (DEMATEL) approach is then applied to construct interrelations among criteria. The weights of criteria are obtained through analytic network process (ANP). An empirical case study from logistics industry is used to explore the effectiveness of the proposed approach. (C) 2010 Elsevier Ltd. All rights reserved.</t>
  </si>
  <si>
    <t>This research aims to propose a hybrid process concerning the economic and industrial prospects along with critical technology streams toward a more effective selection on new technology. The integration of fuzzy Delphi method, the Decision Making Trial and Evaluation Laboratory (DEMATEL) technique, and the analytic network process (ANP) is employed to construct a technology selection model regarding the economic and industrial prospects. On the other hand, the patent co-citation approach (PCA) is applied to objectively draw key technology fields as technology alternatives for the technology selection model from patent data. The emerging organic light emitting diode (OLED) display technology is used as a case in order to verify the applicability of proposed a novel hybrid MCDM method for the best technology selection. The result of this hybrid process can help top managers of technology-based companies or policy makers of governments to more objectively and effectively determine future research and development direction. (C) 2010 Elsevier Ltd. All rights reserved.</t>
  </si>
  <si>
    <t>Customer-oriented product development has become increasingly necessary for competitive reasons. This paper describes a framework and a methodology for the design, development, and implementation of knowledge-based decision support systems for customer satisfaction assessment. A generic approach is presented that integrates knowledge-based systems with both a well-known and accepted modeling technique (scoring models), and several decision support techniques (such as the analytic hierarchy process and discriminant analysis). In addition to the flexibility and developmental advantages of knowledge-based systems, additional benefits of this approach include reduced information processing and gathering time, improved communications with senior management, and better management of scarce development resources. To simplify the exposition, we illustrate the framework and methodology within the context of a successful system implementation. The resulting system, known as the Customer Satisfaction Assessment System (CSAS), is designed to provide the decision support necessary to evaluate whether or not full-scale development of a candidate product should proceed. The system assesses and estimates the extent to which a potential new product will meet the expectations of the customer. CSAS incorporates market research findings, as well as strategic evaluation factors and their interrelationships. It can function as a stand-alone system or in conjunction with other evaluation systems (e.g., those providing financial, technological, manufacturing, and marketing evaluations) to provide a complete assessment of the product under consideration. Since its implementation, the experts' and other users' expressions of complete satisfaction and commitment to the system has been an indication of its value as an important decision support tool. The paper concludes with a discussion of the lessons learned for future implementations and some important extensions of this research.</t>
  </si>
  <si>
    <t>The most decisive factor that survives enterprises under stiff competition is the development of new product (NPD). and when entering the product development stage after the fuzzy front end, a best project portfolio should be finalized in order to potentially create expected revenue and competitive advantage. However, even it reaches the end of the fuzzy front stage; the NPD project is still significantly involved with uncertainties, complexities and fuzziness. To assist R&amp;D managers making decision in this environment, this study proposes a new approach which combines fuzzy set theory and multi-criteria group decision making method into a NPD project portfolio selection model. This model takes into account project performance, project delivery and project risk, and formulates the selection decision of NPD project portfolio as a fuzzy linear programming problem. The illustrative example shows that the model proposed can generate projects with the highest success rate under limited resources and manpower. (c) 2010 Elsevier Ltd. All rights reserved.</t>
  </si>
  <si>
    <t>The social relationships between development agencies, non-governmental organizations, private companies, and other groups working on development projects play an important role in the overall success of projects. However, traditional project selection and prioritization processes ignore the organizational relationships. This paper proposes to integrate social network analysis into multi-criteria decision-making processes to enhance the effectiveness of project selection. A set of topological metrics of social network are used to quantitatively measure the organizational relationships and integrated into the analytic network process (ANP) to form a multi-criteria ANP project selection model. Utilizing empirical social network data of a water and food security research for development network in the Mekong River Basin, we investigate the effectiveness of the proposed model. The results show that it will offer companies, government agencies, and other donor organizations the opportunity to prioritize strategic network goals simultaneously with research and development priorities, and help companies and research organizations to increase their impact and reach within networks. (C) 2015 Elsevier Ltd. All rights reserved.</t>
  </si>
  <si>
    <t>In this study, we evaluate the effect of demographic factors such as age, gender, marital status, and education level on mental workload of TEYDEB’s (Technology &amp; Innovation Grant Programs Directorate) experts working in basic stages of R&amp;D projects evaluation activities. One of the workload measurement techniques, NASA-TLX is chosen since it is the most convenient measurement technique for the experiment groups used in this study. We make statistical analyses to measure the effectiveness of 6 scales used in NASA-TLX for evaluating the subjective mental workload of TEYDEB’s experts. In the second phase of the study, output of NASA-TLX is used by AHP (Analytic Hierarchy Process) and TOPSIS (Technique for Order Preference by Similarity to Ideal Solutions) methods to construct an expert system for choosing an executive expert from TEYDEB’s expert pool. ©2014 Gazi University Eti Mahallesi. All rights reserved.</t>
  </si>
  <si>
    <t>In competing for government and commercial contracts, firms allocate discretionary funds to R&amp;D projects that enhance the quality of prototype design. A portfolio model is used to characterize R&amp;D projects with respect to product quality requirements, customer demand, and competing technologies. In addition to solving priorities for the projects, the model helps in estimating the return on the R&amp;D investment and the potential for sustainable competitive advantage. Subjective estimates of customers’ preferences and competitors’ technical capabilities are obtained using the analytic hierarchy process. This report extends earlier technology assessment methods in two ways. First, multiple attributes of product quality and firm’s innovative strength in the respective technologies are viewed in aggregate, so as to balance the R&amp;D portfolio and to maximize the expected returns on the discretionary funds. Second, rational competitor strategies are obtained through simulation based on relative technological capabilities and R&amp;D budgets. Both discrete project portfolios and continuous capabilities and effort levels can be considered. These extensions are illustrated with an example drawn from defense contracting. © 1988 IEEE</t>
  </si>
  <si>
    <t>The current trend in modern project management methodologies is to maximize project values. We suggest a quantitative model that balances time, cost, and value. It generates detailed project plans, which are feasible with respect to time, cost, and resource-constraints, and considers interactions between technical performance, time, and cost. Such interactions, which existing project management models typically ignore or project managers deal with intuitively, are important for increasing projects' values. The model, which extends the multimode resource-constrained project scheduling problem by including value, generates an efficient frontier that includes the best project plans for varying project costs. We provide illustrative examples to demonstrate the suggested approach.</t>
  </si>
  <si>
    <t>This paper concerns telecommunications technologies prioritization for long-range R&amp;D planning at the Korea Telecommunication Authority (KTA), which is the primary common carrier in Korea. Criteria weighting and technological importance ranking were determined by means of the Analytic Hierarchy Process as a decision aid, along with hierarchical representation and pairwise comparisons. The opinions derived from three divisions of KTA were analyzed and aggregated. Such aggregated prioritization weighting of technologies allows the corporation management to use it for funding decisions about technological aspects of its long-range planning for R&amp;D projects during the period from 1992 to 2006; especially those concerning baseline budget level selection and the scope of research activities.</t>
  </si>
  <si>
    <t>In R&amp;D project selection, experts (or external reviewers) always play a very important role because their opinions will have great influence on the outcome of the project selection. It is also undoubted that experts with high-expertise level will make useful and professional judgments on the projects to be selected. So, how to measure the expertise level of experts and select the most appropriate experts for project selection is a very significant issue. This paper presents a group decision support approach to evaluate experts for R&amp;D project selection. Where the criteria and their attributes for evaluating experts are summarized mainly based on the experience with the National Natural Science Foundation of China (NSFC). A formal procedure that integrates both objective and subjective information on experts is also presented. It is mainly based on analytic hierarchy process (AHP), scoring method, and fuzzy linguistic processing. A group decision support system is designed and implemented for illustration of the proposed method.</t>
  </si>
  <si>
    <t>Screening weapon systems development projects is a complex, multicriteria decision problem that must be accomplished within a constrained resource environment. This paper presents a hybrid decision support methodology for use in the screening of weapon systems development projects. The hybrid methodology integrates the analytic hierarchy process (AHP) with a 0-1 integer portfolio optimization model. An AHP component allows the decision maker to incorporate qualitative and intangible criteria. into the decision-making process and use the priority rankings of the AHP to represent a measure of value in the 0-1 integer model objective function. The-hybrid methodolpgy is extremely flexible and the decision maker can tailor both the AHP and the 0-1 integer optimization model to represent a specific decision-making situation. To fully appreciate the added value of implementing the hybrid screening methodology, a group of Air Force decision makers applied the hybrid methodology to a realistic weapon-systems project screening activity. Results indicate that decision support provided by the methodology could lead to substantial improvements in a weapon-systems portfolio value.</t>
  </si>
  <si>
    <t>Real options valuation is a financial technique for evaluating investments under conditions of uncertainty, particularly uncertainty associated with market variables such as future product demand or the future value of an asset. The real option value of the investment opportunity is what a value-maximizing firm would pay the right to undertake the investment project with its inherent decision points. This paper proposes a fuzzy multi-criteria R&amp;D project selection methodology based on the hierarchical fuzzy TOPSIS, which includes a fuzzy real options valuation model.</t>
  </si>
  <si>
    <t>This paper presents a case study of how Data Envelopment Analysis (DEA) was applied to generate objective cross-project comparisons of project duration within an engineering department of the Belgian Armed Forces. To date, DEA has been applied to study projects within certain domains (e.g., software and R&amp;D); however, DEA has not been proposed as a general project evaluation tool within the project management literature. In this case study, we demonstrate how DEA fills a gap not addressed by commonly applied project evaluation methods (such as earned value management) by allowing the objective comparison of projects on actual measures, such as duration and cost, by explicitly considering differences in key input characteristics across these projects. Thus, DEA can overcome the paradigm of project uniqueness and facilitate cross-project learning. We describe how DEA allowed the department to gain new insight about the impact of changes to its engineering design process (redesigned based on ISO 15288), creating a performance index that simultaneously considers project duration and key input variables that determine project duration. We conclude with directions for future research on the application of DEA as a project evaluation tool for project managers, program office managers, and other decision-makers in project-based organizations.</t>
  </si>
  <si>
    <t>Decision making problems in areas such as R&amp;D project selection, facility layout design, capital budgeting, resource allocation, communication network design, and scheduling are more than often formulated as assignment problems with quadratic objective functions in 0-1 variables. Although quadratic assignment problems are formulated as mathematical optimization problems, the solution algorithms that have been suggested in the literature are usually heuristic. The scarcity of exact solution techniques is attributed to the presence of large numbers of 0-1 variables as well as to the optimization of a nonlinear objective function expressed in 0-1 variables. This paper suggests a reformulation method that linearizes the quadratic objective functions in assignment problems and reduces the number of 0-1 variables one has to deal with in the optimization process. The new reformulation leads to use of commercially available codes to solve the resulting mixed-integer linear programming problem. Computational experience with this new reformulation is also discussed. © 1993 “IIE”.</t>
  </si>
  <si>
    <t>This paper presents a stochastic optimization model (OptFolio) of pharmaceutical research and development (R&amp;D) portfolio management using a real options approach for making optimal project selection decisions. A method is developed to model new product development as a series of continuation/abandonment options, deciding at each stage in pharmaceutical R&amp;D whether to proceed further or stop development. Multistage stochastic programming is utilized to model the flexibility afforded by the abandonment option. The resulting mixed-integer linear programming formulation is applied to a case study involving the selection of the optimal product portfolio from a set of 20 candidate drugs at different stages in the developmental pipeline over a planning horizon of 6 years. This proposed framework provides a road map for future decisions by tracking the decision of abandonment over time and calculating the minimum market value above which development is continued under changing resource constraints and estimated market and technical uncertainty. Results indicate that the riskier the project is, the larger the minimum market value required for continuing testing in future stages. Consequently, the value of the abandonment option increases with rising market uncertainty or decreased probability of clinical trial success. In addition, a framework for incorporating additional managerial choices to the OptFolio model is discussed.</t>
  </si>
  <si>
    <t>Purpose - This study purposed an integrated DEA-BSC model to evaluate the operational efficiency of airlines. To adapt this model, 38 major airlines in the world were selected to assess their relative performance. Design/methodology/approach - An empirical study is employed using a cross-sectional research design. The operational and financial data of 38 leading airlines companies were collected from annual reports and business reports. Specifically, this study integrated the concepts of balanced scorecard (BSC) and data envelopment analysis (DEA) and incorporated seven leading variables and four lagging variables from BSC to implement DEA. Findings - By using the leading and lagging variables to implement DEA, this study not only assessed the efficiency frontiers, input slack, output slacks, and benchmarking learning partners of 38 airlines, but also illustrated how leading indicators are related and influence lagging indicators. In particular, the study results indicated that airlines with excellent performance in the efficient frontiers tended to perform better in energy, capital, and other operating costs. Research limitations/implications - This study presented a DEA-BSC model to integrate the concepts of BSC into DEA. The empirical results showed that the model is more advanced than the capabilities of individual DEA and BSC. This model could also eliminate the faults of each one. Due to the cross-sectional research design of this research, future research should develop the longitudinal study to identify the time series of the influences of leading factors on lagging factors. Practical implications - This study offered an integrated model that incorporated the concepts of BSC and DEA. The leading and lagging factors of BSC were adopted to the evaluation of operational performance of airlines along with DEA. Therefore, BSC has served as the compliment of DEA. Using the DEA-BSC results, such as the efficiency frontiers, the amount of slacks, and benchmark learning partners, business executives could develop their improvement strategies. Originality/value - Since none of previous studies have integrated BSC and DEA to assess the operational efficiency of the airline industry, the results of this study could serve as a baseline for further academic validations, the results could also be very useful for the executives of airline companies to allocate their resources for further improvement.</t>
  </si>
  <si>
    <t>The shipping industry is essential for the economic development of nations like Taiwan as a means delivering and receiving cargo. Shipping has been depressed since 2008 as a result of the financial crisis increasing pressure for the shipping lines to operate more efficiently. This paper aims to contribute to the existing literature by proposing a novel model to identify and understand paths to improve shipping services by integrating network Data Envelopment Analysis (DEA) and the Balanced Scorecard (BSC). The proposed model treats the four perspectives of BSC (financial, customer, internal business processes, and learning and growth) as four interconnected stages and calculates overall efficiency of each shipping company as well as the individual efficiency of BSC each stage. We present proposed model to advance the analysis of the shipping industry and to suggest an approach that benefits from DEA and BSC. Applying our proposed model to a limited sample of shipping line data, our test results show the ranking and the differences in performance between peer-evaluation and self-evaluation of each company and provide examples of potential insights into specific operations where modification can improve shipping line performance. Our results suggest the way the proposed combined use of DEA and BSC applied to a complete set of operating data has the potential to assist shipping companies improve operations and focus efforts and investments on areas that have potential to generate improved performance.</t>
  </si>
  <si>
    <t>A methodology for the design, development, and implementation of knowledge-based decision support systems for strategic market assessment is applied and tested. The approach integrates knowledge-based systems with scoring models, logic tables, and the analytic hierarchy process. The resulting system, known as the Strategic Market Assessment System (SMAS), is designed to provide the decision support necessary to evaluate whether or not full-scale development of a candidate product should proceed. It can function as a stand-alone system or in conjunction with other evaluation systems (e.g., those providing financial, technological, manufacturing, and customer satisfaction evaluations) to provide a complete assessment of the product under consideration. Since its implementation, the experts' and other users' expressions of complete satisfaction and commitment to the system is an indication of its value as an important decision support tool.</t>
  </si>
  <si>
    <t>A computer-based expert system for the evaluation of research and development projects is presented. The system was developed for The Ministry of Science and Technology of the Republic of Slovenia and in the process of evaluation and selection of projects submitted to the annual competition for funds. The system is based on an adapted portfolio matrix that determines the position of each project with respect to its contents and feasibility. The aggregation of these criteria is carried out by a qualitative multi-attribute decision model that was developed using an expert system shell: DEX. The model consists of a tree of criteria, supplemented by if-then rules. In addition to describing these components, the paper presents and discusses a practical application of the system. © 1995.</t>
  </si>
  <si>
    <t>Organisations often face portfolio optimisation problems. In many practical cases, the decision is not only to select a subset of applicant projects but also to assign a number of resources to the favoured proposals within the projects' feasibilities. In the scientific literature, multi-objective optimisation algorithms have addressed this issue by means of generating redundant dummy projects for each proposal that is likely to be partially funded. However, unfortunately, if there are many projects that can be supported in a wide variety of ways, this approximation results in a large overload for the optimisation methods, which provokes poor algorithmic performance. To alleviate these problems, we propose the Non-Outranked Ant Colony Optimisation II method, which incorporates a fuzzy outranking preference model for optimising portfolio problems with partial-support features. The advantages offered by this novel approach are supported by a series of experiments that provide evidence of its capacity for solving those real-world problems in which the level of resources allocated to the selected proposals has a proportional impact on the projects' expected benefits. (C) 2015 Elsevier Inc. All rights reserved.</t>
  </si>
  <si>
    <t>This paper develops a new method for solving multiple attribute group decision-making (MAGDM) problems with Atanassov's interval-valued intuitionistic fuzzy values (AIVIFVs) and incomplete attribute weight information. Firstly, we investigate the asymptotic property of the Atanassov's interval-valued intuitionistic fuzzy (AIVIF) matrix. It is demonstrated that after applying weights an infinite number of times, all elements in an AIVIF matrix will approach the same AIVIFV without regard to the initial values of elements. Then, the weight of each decision maker (DM) with respect to every attribute is determined by considering the similarity degree and proximity degree simultaneously. To avoid weighting an AIVIF matrix too many times, the collective decision matrix is transformed into an interval matrix using the risk coefficient of DMs. Subsequently, to derive the attribute weights objectively, we construct a multi-objective interval-programming model that is solved by transforming it into a linear program. The ranking order of alternatives is generated by the comprehensive interval values of alternatives. Finally, an example of a research and development (R&amp;D) project selection problem is provided to illustrate the implementation process and applicability of the method developed in this paper. (C) 2015 Elsevier Inc. All rights reserved.</t>
  </si>
  <si>
    <t>National R&amp;D programmes are an important means to raise investments for expediting national innovation policies. Since not all programmes are aligned with a government's ultimate vision, the strategic fit of the R&amp;D portfolio at the national-level should be monitored, evaluated, and managed. This study aims to evaluate the strategic fit of national R&amp;D programmes with R&amp;D policies and to offer advice regarding portfolio management from a national point of view for effective resource allocation. To this end, we use an approach that integrates the balanced scorecard (BSC) and analytic hierarchy process (AHP). The BSC model for R&amp;D is used to translate national R&amp;D strategy objectives into a set of coherent strategic fit factors. The AHP provides an evaluation of the strategic fit scores of national R&amp;D programmes. Finally, the portfolio maps of strategic fit scores were developed for diagnosing national R&amp;D programme portfolios. The proposed approach is applied to study a case of evaluating the national R&amp;D programme portfolios for the creative economy policy in Korea. The BSC-AHP based portfolio map can be emphasized as a bridge between systematic programme evaluation and efficient strategic management.</t>
  </si>
  <si>
    <t>We describe an integrated decision-making framework and model that we developed to aid EUROCONTROL, the European air traffic management organization, in its vital role of constructing a single unified European sky. Combining multicriteria decision analysis with large-scale optimization methods, such as integer programming and column generation using branch and price, our model facilitates the process by which the numerous European aviation stakeholders evaluate and select technological enhancements to the European air traffic management system. We consider multiple objectives and potential disagreements by stakeholders regarding the impact of proposed system enhancements and allow for different priorities for each key performance area. In an earlier paper, we described the mathematical programming model in detail. In this paper, we elaborate on the broader decision framework and supporting methodologies to help EUROCONTROL in its facilitation role. Using our model and decision framework, EUROCONTROL is currently selecting a set of enhancements to the European aviation system upon which all stakeholders have agreed.© 2009 INFORMS.</t>
  </si>
  <si>
    <t>Selecting and scheduling of project portfolios from a given set of investment proposals is one of the most important problems for which managers take several aspects into consideration. Inflation rate as one of these aspects is inherently uncertain, and because of this, various inflation rates can cause risky environments. Since risk can be decision driver for a proper selection, the purpose of this paper is fixed to minimize the risk and maximize the projects rate of return as two conflict objectives by considering inflation rate effects. A bi-objective mathematical programming model with fuzzy parameters is developed and well-known NSGA-II is applied to solve the developed model. Pareto plot of two conflict objectives helps decision maker (DM) to choose the best solution based on DM's acceptable risk level. Moreover, the proposed model makes the project portfolio selection process more effective with developing a novel mathematical programming by sharing limited available budgets and resources. Finally, numerical results indicate the effectiveness of the proposed model with consideration the inflation rate effects on selecting project portfolios.</t>
  </si>
  <si>
    <t>The objective of the integrated technology roadmapping methodology STAR (R) outlined in this paper is to enable companies to align their technology acquisition programmes to meet their business objectives. STAR (R) has three phases: a preliminary phase involving the setting up of an enterprise framework; a technology data collection phase; and a project creation and assessment phase. STAR (R) utilises the analytic hierarchy process to rank company technology requirements, several non-financial factors to determine the alignment of proposed projects and visual representations to select a portfolio of projects. Project evaluations have demonstrated that statistically significantly different project selection outcomes arise from the additional non-financial factors included in STAR (R). Elements of STAR (R) are being implemented at a major collaborator, and it is planned to implement the whole STAR (R) methodology within a year. An integrated enterprise level roadmapping methodology such as STAR (R) offers an objective way of selecting and evaluating projects and, later, of re-evaluating and improving the process.</t>
  </si>
  <si>
    <t>A critical part, and sometimes the whole, of any postgraduate programme is the undertaking by the students of a project. One of the most crucial phases in this undertaking is the project selection. It is also this phase where students, invariably, receive no formal training and this could delay the whole undertaking substantially in some cases leading to premature abandonment of the project or the degree programme altogether. This paper attempts to fill this gap by providing a framework and a methodology that would enable the student to develop a greater comprehension of the problem and to make a rational choice. The framework is based on decision analysis and comprises a two-stage procedure: (a) technical uncertainty and dominance screening and (b) the application of SMART (Simple Multi-Attribute Rating Technique). A hypothetical case is considered to illustrate the methodology and the results are discussed.</t>
  </si>
  <si>
    <t>Many criteria should be considered for project selection in Information and Communication Technology (ICT) sectors while, the resources are limited. Besides, the uncertainty of the selection and evaluation process increases the difficulty of ICT project selection. Therefore, a fuzzy system in combination with fuzzy integer linear programming, fuzzy entropy, and fuzzy numbers have been developed  it smoothes the process of ICT project selection. This fuzzy system is flexible in the project selection for Iran ICT sectors, especially in (Research and Development) R&amp;D sectors. It enhances the accuracy of the evaluation process as it resolves the uncertainty of ICT project selection. © 2011 World Scientific Publishing Company.</t>
  </si>
  <si>
    <t>In the modern business environment, process technology evaluation and selection (PTES) is a crucial component of innovation in new product development (NPD). The most difficult task for project managers in PTES is to make the optimal technology choice for a Research and Development (R&amp;D) project, and there are many attendant uncertainties and risks in process technology R&amp;D projects for NPD. Recently, Integrated Circuit (IC) Packaging has become an equal part of the cost-performance equation in the silicon world, and packaging foundries have responded quicker than many other semiconductor companies to the rapidly changing requirements of chip-scale packaging. This facilitates the transfer of new technology from the assemblers to the chip suppliers. This study applies the fuzzy analytic network process (FANP) model to evaluate the strategic impact of new IC manufacturing technologies in firms within Taiwan's IC packaging industry. Our study will determine the key decision-making factors affecting R&amp;D project selection using FANP, and additionally we develop an optimal manufacturing process. As a case study, the ongoing Controller IC packaging R&amp;D project A was chosen to minimize warpage of controller IC. © 2012 Academic Journals.</t>
  </si>
  <si>
    <t>Customer project selection is a challenge for many industrial companies. An inappropriate project selection approach can lead to constraint violations, high fixed costs, and suboptimal portfolios. To overcome these problems a cash-flow-based linear optimization model was developed in partnership with a tier-1 automotive supplier. Implementation barriers had been verified through a case study conducted at two organizational hierarchies. Results suggest that an application at the operating levels is possible. At higher levels, though, product and firm complexity require major implementation efforts. This article serves theorists as well as practitioners in multiple regards. First, an overview of existing project selection methods and their application in practice is provided. Additionally, the supplier's current appraisal process is depicted. Second, operations research implementation barriers are identified and validated for the adoption of the proposed mathematical project selection approach. Third, a guideline including procedures to overcome experienced difficulties is presented.</t>
  </si>
  <si>
    <t>In this paper a new approach that uses the alignment of projects with corporate strategic objectives to prioritize project portfolio in an efficient and reliable way is presented. For this purpose, corporate strategic objectives will be used as prioritization criteria to obtain the Relative Alignment Index (RAI) of each project which indicates how close or far each project is from the strategic objectives of the company. The approach presented uses the Analytic Network Process. This technique allows considering the influences among all the elements within the network, that means, the strategic objectives, and specially the projects within a portfolio. The proposed RAI index helps to select the best strategically aligned projects for the organization. The proposed RAI index and its form of evaluation have not previously been considered in the project portfolio literature until now. The research methodology for the development of RAI is based on a combination of a synthesis of the literature across the diverse fields of project management, project alignment, multicriteria decision methods and a parallel analysis of an industrial case study. The use of the proposed RAI index is demonstrated using a rigorous methodology with acceptable complexity which seeks to assist managers of the National Electricity Corporation of Venezuela, recently founded and composed by 13 merging old companies, both public and private, in their yearly resources' assignment on their projects portfolio. The aim being to determine a projects ranking based on their degree of alignment to corporate strategy and on the judgments of a group of experts, such as the management board. The new corporation assumed the challenge of setting strategic directions (Mission, Vision, Values, Strategic objectives, Plans, Programs, etc.) common to all merging companies. This approach with multi-stakeholders support allows managers to strategically allocate resources to each project in a consensual way. © 2015 Elsevier B.V. All rights reserved.</t>
  </si>
  <si>
    <t>The evaluation and selection of industrial projects before investment decision is customarily done using marketing, technical and financial information. Subsequently, environmental impact assessment and social impact assessment are carried out mainly to satisfy the statutory agencies. Because of stricter environment regulations in developed and developing countries, quite often impact assessment suggests alternate sites, technologies, designs, and implementation methods as mitigating measures. This causes considerable delay to complete project feasibility analysis and selection as complete analysis requires to be taken up again and again till the statutory regulatory authority approves the project. Moreover, project analysis through above process often results sub-optimal project as financial analysis may eliminate better options, as more environment friendly alternative will always be cost intensive. In this circumstance, this study proposes a decision support system, which analyses projects with respect to market, technicalities, and social and environmental impact in an integrated framework using analytic hierarchy process, a multiple-attribute decision-making technique. This not only reduces duration of project evaluation and selection, but also helps select optimal project for the organization for sustainable development. The entire methodology has been applied to a cross-country oil pipeline project in India and its effectiveness has been demonstrated. (c) 2005 Elsevier B.V. All rights reserved.</t>
  </si>
  <si>
    <t>In general, the development of any information system (IS) project requires large investments of resources, such as human resources, computer software and hardware resources, operational procedures adjustments, and so on. However, IS project selection is difficult because there are lots of factors to be considered, such as business goals, benefits, project risks and limited available resources. In fact, IS project selection takes place in an incomplete, vague and uncertain information environment. The aim of this paper is to present a multiple-criteria decision-making method (MCDM) for selecting an information system project based on the fuzzy measure and the fuzzy integral. In this paper, the subjective opinions of decision makers are described in linguistic terms expressed in trapezoidal fuzzy numbers. After aggregating the fuzzy ratings of all decision makers, the vertex method is applied to transform the aggregated fuzzy rating into a crisp value. And then, a new algorithm is developed to deal with the IS projects selection problems. Finally, a numerical example is given to demonstrate the procedure for the proposed method. (C) 2008 Elsevier Ltd and IPMA. All rights reserved.</t>
  </si>
  <si>
    <t>This paper presents an economic probabilistic model for project selection and prioritization that enables necessary investments and potential benefits and their inherent variability to be quantified, thus providing a stochastic analysis of expected returns for projects. The model was developed in three steps: definition of criteria; definition of the most appropriate method to be used; and model building. A practical test to evaluate the applicability and usefulness of the model comprising a portfolio of investment projects at a power distribution company was conducted. The results show three major contributions of the proposed model: i) a set of sufficiently complete criteria, ii) the combined use of economic and probabilistic approaches which qualifies the information available to decision makers, and iii) the use of financial language, which is more easily understood and has a concrete meaning for both management and technical staff. (C) 2013 Elsevier Ltd. APM and IPMA. All rights reserved.</t>
  </si>
  <si>
    <t>Purpose - The purpose of this paper is to outline a structured Multi-Criteria Decision Making (MCDM) methodology to help organisations efficiently allocate limited resources (investments in this case) to different R&amp;D projects within attainable project portfolio strategy packages and select the efficient portfolios that align R&amp;D investments to the corporate long-term objectives. Design/methodology/approach - In this paper a case study is used to present a proposed multi-criteria methodology approach for project resource allocation. The method provides the decision maker with an ability to easily assess the impact of trading off R&amp;D project portfolios tangible benefits (short-term profits) and intangible benefits (reliability and risk) against constrained budget resources (investment costs), without the requirement for sophisticated and time-consuming mathematical formulations. Findings - Superior findings are achieved when decisions are assisted by computer-based MCDM methodology. Practical implications - The paper shows that the concept embodied in this multi-criteria approach is applied in a case study to identify and select the efficient R&amp;D project portfolios of a multi-national manufacturing company. Originality/value - The novelty of this paper lies in applying a multi-criteria methodology that offers an integrated framework that allows efficient modelling of resource allocation of project portfolios. The ultimate benefit of this work can be seen in its dual effect of specifying efficient R&amp;D projects within different attainable portfolio packages and in defining appropriate R&amp;D investment strategies based on trading off benefits against organisationally constrained budget resources. © Emerald Group Publishing Limited.</t>
  </si>
  <si>
    <t>New product development Projects Usually incur high cost and high risk for corporations. For engineering-to-order industries, where each order requires a certain degree of new product design and customisation, R&amp;D resources must be properly utilised for the highest possible profits. Thus, Engineering-To-Order firms often search for optimal product portfolios that effectively allocate limited enterprise resources to projects with the greatest potential for success. This paper develops a Product Portfolio Management (PPM) methodology that systematically analyses product portfolio strategies at the beginning of the product life cycle. Multiattribute decision analysis estimates the performance values used to construct plausible product portfolios during the early Engineering-To-Order design stage. An activity group concept evaluates resource requirements and the potential risks of product portfolios. The revenue of a product portfolio considers the levels Of Substitution among products. Finally, an industrial computer manufacturer, that is, a typical Engineering-To-Order company, adopts the methodology for its PPM to demonstrate the practical application of the research.</t>
  </si>
  <si>
    <t>This study adopts the modelling approach described by Kusaka and co-authors in previous papers. It aims at specifying two fundamental approaches for product development (PD) in order to gain long-range and short-range competitive advantages and to create decision support information. The long-range approach introduces product functions and technologies over successive generations of products, as and when they become appropriate; the short-range approach enables the latest information, based on present market needs and current technological advances, to be flexibly and quickly introduced into PD decision-making. Thus, the study builds a PD model that optimally selects product functions and technologies for successive generations. The system builds on previous research by introducing a time factor. A graphic information tool, which we call a generalised cost performance curve, enables decision-makers to see changing PD patterns for successive generations. It also clarifies product evolutionary patterns and their characteristics under planned roadmaps.</t>
  </si>
  <si>
    <t>The planning of publicly funded research and development programmes can benefit from participatory foresight processes where research issues are evaluated with regard to multiple criteria. However, few approaches have been developed for the shaping of collaborative research networks through which the resulting priorities are implemented. We therefore develop a methodology for the joint shaping of thematic priorities and prospective collaborative networks. Our methodology helps identify networks that are aligned with the thematic priorities and consist of research groups with shared interests. The proposed PRM-Networking approach is demonstrated with a case study on the planning of a multi-national research programme.</t>
  </si>
  <si>
    <t>Project priority strategy is the benchmarking of a corporate operation management strategy and in particular is used by a projects-based research and development firm in the complex competence environment of the information and communication technology (ICT) industry. This research takes the variables of external environments and internal resources into account for a firm's market, technology, and finance assets in order to present a decision process on a project priority strategy. This empirical study also addresses the key factors of the interaction between business on a project development's supply chain: clients, the examined firm, and suppliers. The findings indicate that a profit-driven project can dominate the firm's strategic operations and management from the resource-based view and analytic hierarchy process technique perspectives. At the same time, the analysis results contribute significant values to project decision management, which is highly recommended for small-medium enterprises conducting product/project development, project portfolio management, and strategic business management.</t>
  </si>
  <si>
    <t>Owing to the complexity of a construction project, the analytic network process (ANP) is helpful to deal with interdependent relationships within a multicriteria decision-making model. This paper demonstrates an example to illustrate how to empirically prioritize a set of projects by using a five-level project selection model. A questionnaire was filled by a group of construction professionals of a medium-sized local developer and scores were computed for prioritizing the potential projects. The paper is relevant to both industry practitioners and researchers. Industry practitioners may adopt the weighted criteria for direct project selection or apply the ANP method to prioritize their own set of selection criteria. Researchers may rely on this paper as a point of departure for exploring other uses of ANP. ©ASCE.</t>
  </si>
  <si>
    <t>Successive new product development is essential to ensure continual growth of a company. However, any wrong decision-making may cause a catastrophe before the company could benefit from it. Consequently, selecting an appropriate design solution by the product development team or upper management that meets the broad interest of a company has become an important part of new product development. In this paper, we propose a systematic methodology that integrates analytic network process (ANP) and zero-one goal programming (ZOGP) in order to select an optimal product design solution. Before introducing the ANP and ZOGP methods, the fuzzy Delphi method is first adopted to identify the essential factors that have influences on the selection results. Followed by the ANP method, which is used to determine the weights of the proposed product design alternatives, a mathematical ZOGP model is built to incorporate multiple objectives in order to reach the optimal solution. Finally, the MP3 player product design project is used as an empirical example to illustrate the overall decision procedure and to examine the effectiveness of our proposed new model.</t>
  </si>
  <si>
    <t>In recent years, many countries have carried out foresight exercises to better exploit scientific and technological opportunities. Often, these exercises have sought to identify 'critical' or 'key' technologies or, more broadly, to establish research priorities. In this paper, we consider the potential of multicriteria decision-making methods in this kind of priority-determination and examine the limitations of these methods in the foresight context. We also provide results from a combined evaluation and foresight study where multicriteria methods were deployed to support the shaping of research and technology development activities in the Finnish forestry and forest industry. Copyright © 2003 John Wiley &amp; Sons, Ltd.</t>
  </si>
  <si>
    <t>Research and development for energy systems (e.g.,smart and secure microgrids for industrial and military installations and solar cogeneration technologies) must account for deep uncertainties and emergent conditions including economic, regulatory, technological, mission, demographic, and environmental or ecological, among others. Deep uncertainties involve structural and qualitative perspectives or trends that change the game. Recent literature has identified emergent conditions and deep uncertainties that are most influential to decision criteria priorities among existing energy assets and systems. This paper introduces a practical method to help prioritize strategic energy research and development investments and minimize opportunity loss or program risk for investments with a long time horizon. There are a number of interesting observations that can be perceived from this method including robustness, scenario influence, risk, and opportunity. The method is recommended to help achieve consensus of program managers, installation commanders, energy managers, technology vendors, urban planners, and customers and tenants. A quantitative demonstration is provided that addresses five scenarios of deep uncertainty, ten performance criteria, and six investment portfolios. (C) 2013 American Society of Civil Engineers.</t>
  </si>
  <si>
    <t>Software development project selection decision is a vital process in technological organizations. These decisions are very important in two ways. First, in technovation organizations, software development project budget necessitates huge investment and this project selection decisions should be thought with the strategic objectives of the firm. Second, multidimensionality of the software development projects' organizational returns is naturally risky in terms of expected outcome. Real options approach helps to calculate this risky side of the selection process. This paper considers the software development project selection process in multi-criteria thinking. Vagueness is another consideration in the evaluation process. The fuzzy ELECTRE takes both fuzzy real option value criteria and nonmonetary criteria into account. In this study integration of fuzzy real options valuation to fuzzy ELECTRE is offered for a selection process among software development projects.</t>
  </si>
  <si>
    <t>To effectively evaluate and analyze R&amp;D performance, it is necessary to measure the relative importance of performance analysis factors and quantitative analysis methods that consider the objectivity and relevance of detail factors that constitute performance evaluation. This study suggests a framework for R&amp;D performance evaluations by computing weights through an AHP (Analytical Hierarchy Process) expert survey and by applying a Bayesian Network approach whereby, through which, giving objectivity and allowing inference analyses. This framework can be used as a performance analysis indicator, which uses input and output performance factors in order to perform quantitative analysis for projects. We can quantitatively define the satisfactory level of each project and each performance analysis factor by assigning probability values. It is possible to analyze the relationship between project evaluation results (qualitative evaluation) and performance analysis indicator (quantitative performance). This performance analysis framework can infer posteriori probability using the prior probability and the likelihood function of each performance factor. In addition, by inferring the relationships among performance factors, it allows performing probability analyses on the successful and unsuccessful factors, which can provide further feedback. In conclusion, the framework would improve the national R&amp;D program in terms of financial investment efficiency by aligning budget allocation and performance evaluation.</t>
  </si>
  <si>
    <t>In this paper, we develop an extended model for the project portfolio selection problem over a planning horizon with multiple time periods. The model incorporates the factors of project divisibility and interdependency at the same time for real-life applications. The project divisibility is considered as a strategy, not an unfortunate event as in the literature, in choosing the best execution schedule for the projects, and the classical concept of project interdependencies among fully executed projects is then extended to the portions of executed projects. Additional constraints of reinvestment consideration, setup cost, cardinality restriction, precedence relationship and scheduling are also included in the model. For efficient computations, an equivalent mixed integer linear programming representation of the proposed model is derived. Numerical examples under four scenarios are presented to highlight the characteristics of the proposed model. In particular, the positive effects of project divisibility are shown for the first time.</t>
  </si>
  <si>
    <t>This paper considers the problem of project selection and cost allocation for a partly decentralised organisation such as a research consortium, whose members have conflicting preferences and limited budgets. Three normative properties that project selection and cost sharing mechanisms which should satisfy are proposed. We introduce a class of efficient mechanisms called willingness to pay that satisfies the properties and solves the interdependent selection and allocation mechanisms through mathematical programming. These mathematical programming procedures are shown first, to improve upon existing cost sharing plans used in practice, and second, to be undominated by any other selection and allocation mechanism that satisfies the properties. However, in the case of private information the procedures are not incentive compatible. For this case, we provide an incentive compatible, though inefficient, mechanism, and prove that no efficient mechanism can exist for this class of problems. © 1999 Operational Research Society Ltd.</t>
  </si>
  <si>
    <t>The traditional data envelopment analysis model allows the decision-making units (DMUs) to evaluate their maximum efficiency values using their most favourable weights. This kind of evaluation with total weight flexibility may prevent the DMUs from being fully ranked and make the evaluation results unacceptable to the DMUs. To solve these problems, first, we introduce the concept of satisfaction degree of a DMU in relation to a common set of weights. Then a common-weight evaluation approach, which contains a max-min model and two algorithms, is proposed based on the satisfaction degrees of the DMUs. The max-min model accompanied by our Algorithm 1 can generate for the DMUs a set of common weights that maximizes the least satisfaction degrees among the DMUs. Furthermore, our Algorithm 2 can ensure that the generated common set of weights is unique and that the final satisfaction degrees of the DMUs constitute a Pareto-optimal solution. All of these factors make the evaluation results more satisfied and acceptable by all the DMUs. Finally, results from the proposed approach are contrasted with those of some previous methods for two published examples: efficiency evaluation of 17 forest districts in Taiwan and R&amp;D project selection.</t>
  </si>
  <si>
    <t>In the project 'Competence-Driven Project Portfolio Analysis' (CDPPA), an integrated system for supporting R&amp;D project selection, staff assignment and activity scheduling with special consideration of the strategic development of competencies has been designed and implemented prototypically. The system has been field-tested at the Electronic Commerce Competence Center (EC3), a public-private partnership R&amp;D enterprise. Experiences from this trial application are summarised and discussed, particularly concerning data collection and competence measurement, the benefits and limits of the chosen multi-criteria decision analysis approach, the evaluation of introduced changes to the decision-making processes, and the transparency of the formal planning model and its components. © 2012 Operational Research Society. All rights reserved.</t>
  </si>
  <si>
    <t>Technology acquisition is a way to enable an industry to keep up with the latest trends of accelerated technologies, and has continued to be a popular strategy for corporate growth. This study proposes an integrated framework for the identification of key LED technologies and effective modes of technology acquisition. Data used for analysis included surveys completed by professionals and academics. The Fuzzy Analytic Hierarchy Process (FAHP) was employed for the evaluation, and the result was further affirmed using the patent analysis. It was found that LED epitaxy and high-brightness LED illumination are the key technologies for Taiwan's LED industry. The experimental results also suggested that Taiwanese firms acquire new technologies through licensing, or by forming an R&amp;D consortium to break down technological barriers from competition with more advanced rivals and thus achieve technology independence. The potential of commercialization and potential market shares were the most important factors in the selection and acquisition of technologies. (C) 2015 Elsevier Ltd. All rights reserved.</t>
  </si>
  <si>
    <t>We develop a multistakeholder, multicriteria decision-making framework for Eurocontrol, the European air traffic management organization, for evaluating and selecting operational improvements to the air traffic management system. The selected set of improvements will form the master plan of the Single European Sky initiative for harmonizing air traffic, in an effort to cope with the forecasted increase in air traffic, while maintaining safety, protecting the environment, and improving predictability and efficiency. The challenge is to select the set of enhancements such that the required performance targets are met and all key stakeholders are committed to the decisions. In this paper, we develop and implement a model to identify a preferred set of improvements to the arrival and departure procedures to and from airports. We provide an integrated approach for valuing a large number of alternatives, while considering interactions among them. The model combines quantitative and qualitative expert assessments of the possible enhancements and identifies commonalities and differences in the stakeholders' perspectives, ultimately recommending a preferred course of action. The model is currently being adopted by Eurocontrol as the formal trade-off analysis methodology supporting all enhancements' decision-making discussions throughout the construction of the master plan.</t>
  </si>
  <si>
    <t>A modeling framework that merges knowledge-based expert systems and decision support systems with management science methods for project evaluation is presented. In particular, the strategic decision to commit to full-scale development of a new product is considered. At the core of the framework are the methods and techniques used for acquiring, modeling and processing the expert knowledge and data. Methods and techniques used include scoring models, logic tables, the analytic hierarchy process, discriminant analysis, and rule-based systems. The suggested modeling approach obtains the benefits of normative modeling as well as the flexibility and developmental advantages of expert systems. Additional benefits include reduced information processing and gathering time, which can help to accelerate the product development cycle. Potential spin-offs of this research include applications for project evaluation throughout the product development cycle and other areas such as capital budgeting. Finally, a series of related case studies that have successfully implemented this framework is described.</t>
  </si>
  <si>
    <t>Performance assessment during the time and along with strategies is the most important requirements of top managers. To assess the performance, a balanced score card (BSC) along with strategic goals and a data envelopment analysis (DEA) are used as powerful qualitative and quantitative tools, respectively. By integrating these two models, their strengths are used and their weaknesses are removed. In this paper, an integrated framework of the BSC and DEA models is proposed for measuring the efficiency during the time and along with strategies based on the time delay of the lag key performance indicators (KPIs) of the BSC model. The causal relationships during the time among perspectives of the BSC model are drawn as dynamic BSC at first. Then, after identifying the network-DEA structure, a new objective function for measuring the efficiency of nine subsidiary refineries of the National Iranian Oil Refining and Distribution Company (NIORDC) during the time and along with strategies is developed.</t>
  </si>
  <si>
    <t>The research and development project selection process is one of the most difficult and important problems faced by management. It is typically complicated by indivisibility of projects and multiple and conflicting objectives, in addition to limitations on funding, facilities, and qualified researchers. In this paper a case example involving a high technology electrical equipment manufacturer is developed to illustrate this problem using zero-one goal programming to accommodate indivisibility of projects in addition to multiple and conflicting goals. The model presented is an attempt to provide managers with a robust tool for allocating scarce resources among research and development projects. © 1979.</t>
  </si>
  <si>
    <t>An important issue for the management team of R&amp;D departments is the selection of a portfolio of projects in periods of excess demand. Standard methods mostly focus on project selection on the basis of expected returns. In many cases other strategic aspects are important e.g. at the department level the development of intellectual capital or at the company level achieving comparative advantage. In this paper we develop a tool for portfolio selection, explicitly taking into account the measurement and balancing of these strategic factors. The indicators of an intellectual capital scorecard are periodically measured against a target and constitute the input of a linear programming model. From the optimal portfolio computed by the model, clear objectives for management can be derived. Our method is illustrated in an industrial case study.</t>
  </si>
  <si>
    <t>Allocation of scarce resources among a multitude of diverse projects is a continual problem facing R&amp;D management. A systematic project selection process used at Air Products identifies and builds consensus around the key issues for success, communicates these factors to improve project proposals, and helps to extend limited funding to maximize project progress and completion. Decision-makers select and weight criteria in a structured framework based upon the analytic hierarchy process. Project champions then propose their projects within that framework. Project strengths and weaknesses are clearly identified by using profiles of the project ratings for each criterion. Thus, strong projects are fully funded, weak projects are not funded, and intermediate projects are funded to resolve weaknesses.</t>
  </si>
  <si>
    <t>This paper aims to model selection criteria of R&amp;D projects for awarding direct subsidies to the private sector, in order to assist government agencies in improving the way in which they allocate the subsidies. The modeling involved three steps. The first step was a literature review of the criteria used to make the decisions. The second step involved structuring the revised criteria into a hierarchical matrix. The third step involved evaluating the proposed matrix by weighting the criteria using the analytic hierarchy process. The results obtained allowed the elucidation of these criteria, the proposal of a valid and detailed hierarchical matrix and the integration of the personal perceptions of the decision-makers with the specific objectives of a public organization. Thus, this model was demonstrated to be an appropriate tool for structuring these criteria. © The Author 2015.</t>
  </si>
  <si>
    <t>A major trend in disaster management is to build resilience for sustainable development. Resilience is defined as the ability which may be learned from previous disaster experiences to make the system more stable than before through absorbing and adapting the changes caused by the disaster. In this paper, enhancing disaster resilience in a river basin is studied and regarded as an important operation process to achieve sustainability of urban area. The measurement of disaster resilience can be used as a potential environmental disaster diagnosis of previous urban planning policy strategies, and is a required foundation for drafting future spatial and urban planning policies. This paper proposes an application that combines fuzzy Delphi and analytic network process techniques in order to establish a set of disaster resilience indicators for a re-developed urban area in Tan-sui River Basin (Taiwan). By incorporating expert opinion, a priority index is calculated for each studied disaster resilience indicator. And, an enhanced resilience indicator evaluation methodology, which reflects interdependencies among evaluation dimensions using an integrated approach, is suggested in this paper. The results show that the main influences on satisfaction are: (1) factors of the management institute of basin, (2) financial capability, (3) conservation of water resource, (4) environmentally sensitive area, and (5) conservation of slope area. Overall, these main influences (five resilience indicators) show future directions for sustainable development in Tan-sui River Basin.</t>
  </si>
  <si>
    <t>The intersection between project oriented evaluation and determination of R&amp;D programs and macroeconomic development planning is characterized as the focus of this paper. The specific difficulties of the planning problem are described and used to derive the criteria for the external validity of the models presented: (1) an adequate representation of the complexity within the goal system, (2) inclusion of direct and indirect benefits attributable to R&amp;D projects, (3) the incorporation of uncertainty, and (4) the incorporation of project and program interdependencies. Two basic types of models are identified, described and evaluated: (1) models attempting to integrate project oriented aspects into macroeconomic structures, (2) project oriented models attempting to include macroeconomic aspects. Linear programming models are presented separately due to their common weaknesses and strengths. The evaluation indicates that those models (a) focusing upon the evaluation rather than the decision, (b) indicating preferred rather than optimal courses of action, and (c) capable of dealing with qualitative elements have the most promising potential. Some recommendations for further research are given. © 1971.</t>
  </si>
  <si>
    <t>Planning innovation orientation in public research and development (R&amp;D) organizations presents a number of challenges exacerbated by continuous changes in citizens' social aspirations. These challenges are further amplified by the unstable and complex socio-cultural and socio-organizational characteristics of any developing economy. The paper explores and devises an adapted orientation for future innovation using a combined Delphi and Analytic Hierarchy Process (AHP) approach, applied to a developing country, i.e. Thailand. A set of generic influencing factors for innovation management in public R&amp;D, emerged from a non-country specific review, are refined by a three-round Delphi consultation involving experts from various Thai national research centers. These factors were further utilized to establish an AHP-based model applied to a Thai public R&amp;D organization to investigate impacts of three hypothesized innovation orientations: knowledge, societal and commercial. The AHP-based model reveals that the commercial orientation has the highest impact score on innovation factors. However, a sensitivity analysis is conducted as a result of which a suggestion is made to increase the priority of collaboration-related factors to improve the impact of the societal orientation. The findings from the combined Delphi and AHP approach have a generic dimension that can be adapted and tested in other contexts. (C) 2014 Elsevier Inc. All rights reserved.</t>
  </si>
  <si>
    <t>This study proposes a three-stage decision-making model for the selection of electric vehicle battery technology. Data used for analysis include surveys completed by 45 technology experts from industry, academia, and research throughout Taiwan. A three-stage model that includes developing multiple-criteria during the first stage, integrating the importance of criteria assessment using the fuzzy analytical hierarchy process in the second stage, and using patent analysis tools to further identify the patent portfolio of the technology selected by experts in the third stage are employed. The empirical results indicate that power source management technology and battery module technology are the key technologies for development by the electric vehicle industry. Battery energy storage management and cooling technology are found to be the key for building patent portfolios. When faced with substantial technical and market uncertainty, multiple-criteria for research and development (R&amp;D) selection and stage-wise integration of decision tool must be employed by battery firms to effectively allocate the resources for R&amp;D decisions.</t>
  </si>
  <si>
    <t>Although a variety of models have been studied for project portfolio selection, many organizations still struggle to choose a potentially diverse range of projects while ensuring the most beneficial results. The use of the mean-Gini framework and stochastic dominance to select portfolios of research and development (R&amp;D) projects has been gaining attention in the literature despite the fact that such approaches do not consider uncertainty regarding the projects' parameters. This article discusses, with relation to project portfolio selection through a mean-Gini approach and stochastic dominance, the impact of uncertainty on project parameters. In the process, Monte Carlo simulation is considered in evaluating the impact of parametric uncertainty on project selection. The results show that the influence of uncertainty is significant enough to mislead managers. A more robust selection policy using the mean-Gini approach and Monte Carlo simulation is proposed.</t>
  </si>
  <si>
    <t>Turkey</t>
  </si>
  <si>
    <t>Thailand</t>
  </si>
  <si>
    <t>Iran</t>
  </si>
  <si>
    <t>United States</t>
  </si>
  <si>
    <t>Taiwan</t>
  </si>
  <si>
    <t>India</t>
  </si>
  <si>
    <t>Finland</t>
  </si>
  <si>
    <t>Canada</t>
  </si>
  <si>
    <t>China</t>
  </si>
  <si>
    <t>South Africa</t>
  </si>
  <si>
    <t>Colombia</t>
  </si>
  <si>
    <t>South Korea</t>
  </si>
  <si>
    <t>Austria</t>
  </si>
  <si>
    <t>Portugal</t>
  </si>
  <si>
    <t>Japan</t>
  </si>
  <si>
    <t>Israel</t>
  </si>
  <si>
    <t>Mexico</t>
  </si>
  <si>
    <t>England</t>
  </si>
  <si>
    <t>Singapore</t>
  </si>
  <si>
    <t xml:space="preserve"> State Key Laboratory of Mechanical Transmissions, Chongqing University, Chongqing 400030, China</t>
  </si>
  <si>
    <t xml:space="preserve"> College of Mathematics and Information Science, Hebei UniversityChina</t>
  </si>
  <si>
    <t xml:space="preserve"> Department of Information Management, Da-Yeh University, Changhua, Taiwan</t>
  </si>
  <si>
    <t xml:space="preserve"> El-Menoufiya Univ, Shebin El-Kom, Egypt</t>
  </si>
  <si>
    <t xml:space="preserve"> Department of Decision Sciences and Information Systems, College of Business Administration, Florida International University, Miami, FL 33199, United States</t>
  </si>
  <si>
    <t xml:space="preserve"> School of Industrial Engineering, University of Oklahoma, 660 Parrington Oval, Norman, OK 73019, United States</t>
  </si>
  <si>
    <t xml:space="preserve"> Center for Risk Management of Engineering Systems, University of VirginiaUnited States</t>
  </si>
  <si>
    <t xml:space="preserve"> The Scientific and Technological Research Council of TURKEY, Kavaklıdere 221, Turkey</t>
  </si>
  <si>
    <t xml:space="preserve"> Department of Chemical Engineering, Pennsylvania State University, University Park, PA 16802, United States</t>
  </si>
  <si>
    <t>Slovenia</t>
  </si>
  <si>
    <t xml:space="preserve"> Darden Graduate School of Business Administration, University of Virginia, Charlottesville, VA 22906-6550, United States</t>
  </si>
  <si>
    <t xml:space="preserve"> Dept. of Ship and Marine Technology, University of Strathclyde, Glasgow, United Kingdom</t>
  </si>
  <si>
    <t xml:space="preserve"> Iran Telecommunication Research Center (ITRC), North Karegar St., Tehran, Iran</t>
  </si>
  <si>
    <t xml:space="preserve"> Department of Industrial Engineering and Management, National Chin-Yi University of Technology, 35, Lane215, Section 1, Chung-Shan Road, TaiPing, TaiChung, 411, Taiwan</t>
  </si>
  <si>
    <t xml:space="preserve"> Ingenio (CSIC-UPV), Universitat Politècnica de València, Camino de Vera s/n, Spain</t>
  </si>
  <si>
    <t xml:space="preserve"> University of Nottingham, Nottingham, United Kingdom</t>
  </si>
  <si>
    <t xml:space="preserve"> Dept. of Building, Hong Kong Polytechnic Univ., Hong Kong, Hong Kong</t>
  </si>
  <si>
    <t xml:space="preserve"> Systems Analysis Laboratory, Helsinki University of Technology, P.O. Box 1100, 02015 Hut, Finland</t>
  </si>
  <si>
    <t xml:space="preserve"> Department of Computer Information Sciences and Quantitative Analysis, University of Arkansas, 204 Business Administration, Fayetteville, AR, 72701, United States</t>
  </si>
  <si>
    <t xml:space="preserve"> Faculty of Informatics, University of Vienna, Data Analytics and Computing Unit, Universitaetsstrasse 5, Wien A-1010, Austria</t>
  </si>
  <si>
    <t xml:space="preserve"> Villanova Univ, Villanova, PA, United States</t>
  </si>
  <si>
    <t xml:space="preserve"> Universidade Federal Fluminense, Escola de Engenharia, Laboratório de Tecnologia, Gestão de Negócios e Meio Ambiente, Rua Passo da Pátria, 159, 3 andar, Sao Domingos, Brazil</t>
  </si>
  <si>
    <t xml:space="preserve"> Universität Köln, Köln, Germany</t>
  </si>
  <si>
    <t>Brazil</t>
  </si>
  <si>
    <t>Criteria explained?</t>
  </si>
  <si>
    <t>First Author Address</t>
  </si>
  <si>
    <t>Number of Citations</t>
  </si>
  <si>
    <t>Year</t>
  </si>
  <si>
    <t>DOI</t>
  </si>
  <si>
    <t>10.1504/IJBIR.2008.016652</t>
  </si>
  <si>
    <t>10.5267/j.dsl.2015.3.004</t>
  </si>
  <si>
    <t>10.1109/TEM.2008.919725</t>
  </si>
  <si>
    <t>10.3390/su9081352</t>
  </si>
  <si>
    <t>10.1080/00207540500219031</t>
  </si>
  <si>
    <t>10.1016/j.ijar.2006.07.003</t>
  </si>
  <si>
    <t>10.1016/j.omega.2005.06.002</t>
  </si>
  <si>
    <t>10.1016/j.fiae.2015.05.006</t>
  </si>
  <si>
    <t>10.1504/IJBIS.2015.067262</t>
  </si>
  <si>
    <t>10.1287/mnsc.37.7.871</t>
  </si>
  <si>
    <t>10.1016/j.ejor.2007.01.002</t>
  </si>
  <si>
    <t>10.1057/jors.1991.3</t>
  </si>
  <si>
    <t>10.1016/j.omega.2016.12.006</t>
  </si>
  <si>
    <t>10.1016/j.ejor.2005.03.068</t>
  </si>
  <si>
    <t>10.1016/j.technovation.2004.07.010</t>
  </si>
  <si>
    <t>10.1109/TFUZZ.2011.2180380</t>
  </si>
  <si>
    <t>10.1007/s00170-011-3364-9</t>
  </si>
  <si>
    <t>10.1108/IJMPB-12-2015-0114</t>
  </si>
  <si>
    <t>10.1016/j.eswa.2011.12.054</t>
  </si>
  <si>
    <t>10.1016/j.dss.2010.04.005</t>
  </si>
  <si>
    <t>10.1016/0895-7177(88)90495-5</t>
  </si>
  <si>
    <t>10.1109/TEM.2012.2183132</t>
  </si>
  <si>
    <t>10.1109/17.7433</t>
  </si>
  <si>
    <t>10.1109/TEM.2004.839964</t>
  </si>
  <si>
    <t>10.1016/j.pnucene.2007.03.001</t>
  </si>
  <si>
    <t>10.1002/1520-6750(200102)48:1&lt;18::AID-NAV2&gt;3.0.CO;2-7</t>
  </si>
  <si>
    <t>10.1016/j.eswa.2008.05.001</t>
  </si>
  <si>
    <t>10.1016/1047-8310(92)90012-Q</t>
  </si>
  <si>
    <t>10.1016/j.omega.2006.05.003</t>
  </si>
  <si>
    <t>10.1287/opre.1050.0225</t>
  </si>
  <si>
    <t>10.1016/j.eswa.2006.08.012</t>
  </si>
  <si>
    <t>10.1016/0377-2217(95)00259-6</t>
  </si>
  <si>
    <t>10.1109/TFUZZ.2013.2260758</t>
  </si>
  <si>
    <t>10.1002/int.20312</t>
  </si>
  <si>
    <t>10.1111/1467-9310.00315</t>
  </si>
  <si>
    <t>10.1016/j.ejor.2010.04.032</t>
  </si>
  <si>
    <t>10.1016/j.camwa.2011.09.036</t>
  </si>
  <si>
    <t>10.1016/j.eswa.2010.10.083</t>
  </si>
  <si>
    <t>10.1504/GBER.2011.039188</t>
  </si>
  <si>
    <t>10.1504/IJTM.2011.037239</t>
  </si>
  <si>
    <t>10.1016/j.asoc.2007.02.024</t>
  </si>
  <si>
    <t>10.1109/TEM.2003.810819</t>
  </si>
  <si>
    <t>10.1016/S0377-2217(02)00708-7</t>
  </si>
  <si>
    <t>10.1007/s11573-015-0797-x</t>
  </si>
  <si>
    <t>10.1155/2015/251646</t>
  </si>
  <si>
    <t>10.1287/mnsc.28.10.1149</t>
  </si>
  <si>
    <t>10.1016/j.omega.2006.05.002</t>
  </si>
  <si>
    <t>10.1016/S0736-5853(86)80065-X</t>
  </si>
  <si>
    <t>10.1109/17.985748</t>
  </si>
  <si>
    <t>10.1002/(SICI)1099-1360(199609)5:3&lt;169::AID-MCDA94&gt;3.0.CO2-V</t>
  </si>
  <si>
    <t>10.1016/j.ejor.2014.03.023</t>
  </si>
  <si>
    <t>10.1016/j.dss.2016.01.006</t>
  </si>
  <si>
    <t>10.1016/j.jbusres.2015.06.016</t>
  </si>
  <si>
    <t>10.1111/j.1467-9310.1970.tb01196.x</t>
  </si>
  <si>
    <t>10.1109/17.19984</t>
  </si>
  <si>
    <t>10.1007/s00291-016-0468-5</t>
  </si>
  <si>
    <t>10.1109/17.53718</t>
  </si>
  <si>
    <t>10.1111/1467-9310.00197</t>
  </si>
  <si>
    <t>10.1007/s10479-016-2196-2</t>
  </si>
  <si>
    <t>10.4156/jcit.vol7.issue1.5</t>
  </si>
  <si>
    <t>10.1016/j.amc.2014.08.082</t>
  </si>
  <si>
    <t>10.1016/j.asoc.2008.08.003</t>
  </si>
  <si>
    <t>10.1016/j.autcon.2011.04.012</t>
  </si>
  <si>
    <t>10.1108/14635770310495492</t>
  </si>
  <si>
    <t>10.1016/j.cie.2015.12.019</t>
  </si>
  <si>
    <t>10.1016/j.cor.2009.06.012</t>
  </si>
  <si>
    <t>10.1016/S0305-0548(99)00057-X</t>
  </si>
  <si>
    <t>10.1016/0305-0548(94)00069-K</t>
  </si>
  <si>
    <t>10.1016/0305-0548(93)90004-3</t>
  </si>
  <si>
    <t>10.1016/S0167-9236(03)00118-0</t>
  </si>
  <si>
    <t>10.1007/s13369-014-1155-y</t>
  </si>
  <si>
    <t>10.1016/j.econmod.2013.06.030</t>
  </si>
  <si>
    <t>10.5755/j01.ee.26.5.9571</t>
  </si>
  <si>
    <t>10.1068/b33045</t>
  </si>
  <si>
    <t>10.1007/s10669-014-9525-2</t>
  </si>
  <si>
    <t>10.1016/0377-2217(94)00257-6</t>
  </si>
  <si>
    <t>10.1016/s0377-2217(02)00907-4</t>
  </si>
  <si>
    <t>10.1016/j.ejor.2015.08.055</t>
  </si>
  <si>
    <t>10.1016/j.ejor.2007.06.006</t>
  </si>
  <si>
    <t>10.1016/j.evalprogplan.2017.02.012</t>
  </si>
  <si>
    <t>10.1016/j.eswa.2008.10.020</t>
  </si>
  <si>
    <t>10.1016/j.eswa.2010.02.022</t>
  </si>
  <si>
    <t>10.1016/j.eswa.2010.07.056</t>
  </si>
  <si>
    <t>10.1016/0957-4174(94)E0011-I</t>
  </si>
  <si>
    <t>10.1016/j.eswa.2010.06.081</t>
  </si>
  <si>
    <t>10.1016/j.eswa.2015.02.039</t>
  </si>
  <si>
    <t>10.1109/17.7438</t>
  </si>
  <si>
    <t>10.1109/TEM.2015.2497209</t>
  </si>
  <si>
    <t>10.1109/TEM.2007.912934</t>
  </si>
  <si>
    <t>10.1109/TEM.2003.810827</t>
  </si>
  <si>
    <t>10.1109/TEM.2006.878100</t>
  </si>
  <si>
    <t>10.1080/07408179308964332</t>
  </si>
  <si>
    <t>10.1021/ie020385p</t>
  </si>
  <si>
    <t>10.1108/IMDS-03-2013-0135</t>
  </si>
  <si>
    <t>10.3138/infor.51.3.130</t>
  </si>
  <si>
    <t xml:space="preserve">10.1016/0378-7206(94)90050-7                                                    </t>
  </si>
  <si>
    <t>10.1016/0378-7206(94)00048-N</t>
  </si>
  <si>
    <t>10.1016/j.ins.2015.03.064</t>
  </si>
  <si>
    <t>10.1016/j.ins.2015.04.019</t>
  </si>
  <si>
    <t>10.1080/14479338.2016.1187573</t>
  </si>
  <si>
    <t>10.1287/inte.1090.0436</t>
  </si>
  <si>
    <t>10.1007/s00170-013-5052-4</t>
  </si>
  <si>
    <t>10.1080/09511920801927148</t>
  </si>
  <si>
    <t>10.1142/S0219622011004610</t>
  </si>
  <si>
    <t>10.5897/IJPS11.749</t>
  </si>
  <si>
    <t>10.4018/IJITPM.2016070102</t>
  </si>
  <si>
    <t>10.1016/j.ijpe.2015.08.023</t>
  </si>
  <si>
    <t>10.1016/j.ijpe.2004.11.018</t>
  </si>
  <si>
    <t>10.1016/j.ijproman.2008.04.001</t>
  </si>
  <si>
    <t>10.1016/j.ijproman.2013.12.004</t>
  </si>
  <si>
    <t>10.1108/02656710810843595</t>
  </si>
  <si>
    <t>10.1504/IJTM.2009.024919</t>
  </si>
  <si>
    <t>10.1504/IJTM.2011.038591</t>
  </si>
  <si>
    <t>10.1504/IJTM.2011.041580</t>
  </si>
  <si>
    <t>10.1155/2014/580851</t>
  </si>
  <si>
    <t>10.1061/(ASCE)0733-9364(2005)131:4(459)</t>
  </si>
  <si>
    <t>10.1080/09544820601186054</t>
  </si>
  <si>
    <t>10.1061/(ASCE)IS.1943-555X.0000133</t>
  </si>
  <si>
    <t>10.1007/s11227-013-0876-0</t>
  </si>
  <si>
    <t>10.1007/s11518-015-5281-1</t>
  </si>
  <si>
    <t>10.1057/palgrave.jors.2600842</t>
  </si>
  <si>
    <t>10.1057/jors.2016.35</t>
  </si>
  <si>
    <t>10.1057/kmrp.2011.27</t>
  </si>
  <si>
    <t>10.1016/j.lrp.2015.09.001</t>
  </si>
  <si>
    <t>10.1287/mnsc.1080.0878</t>
  </si>
  <si>
    <t>10.1287/mnsc.41.8.1296</t>
  </si>
  <si>
    <t>10.1155/2015/914108</t>
  </si>
  <si>
    <t>10.1016/0305-0483(79)90040-9</t>
  </si>
  <si>
    <t>10.1093/scipol/scu088</t>
  </si>
  <si>
    <t>10.1007/s11205-012-0225-3</t>
  </si>
  <si>
    <t>10.1016/0038-0121(71)90039-5</t>
  </si>
  <si>
    <t>10.1016/j.techfore.2013.12.023</t>
  </si>
  <si>
    <t>10.1080/03081060.2015.1059122</t>
  </si>
  <si>
    <t>10.1080/0013791X.2016.1176283</t>
  </si>
  <si>
    <t>Text Screening</t>
  </si>
  <si>
    <t>-</t>
  </si>
  <si>
    <t>60 / 50</t>
  </si>
  <si>
    <t>Number of projects</t>
  </si>
  <si>
    <t>Period</t>
  </si>
  <si>
    <t>Small-sized portfolios</t>
  </si>
  <si>
    <t>Medium-sized portfolios</t>
  </si>
  <si>
    <t>Big-sized portfolios</t>
  </si>
  <si>
    <t>Integrated</t>
  </si>
  <si>
    <t xml:space="preserve">Individual </t>
  </si>
  <si>
    <t>Individual</t>
  </si>
  <si>
    <t>Individual/Integrated</t>
  </si>
  <si>
    <t>Single</t>
  </si>
  <si>
    <t xml:space="preserve"> </t>
  </si>
  <si>
    <t>x</t>
  </si>
  <si>
    <t>MADM/MODM</t>
  </si>
  <si>
    <t>MODM</t>
  </si>
  <si>
    <t>Probabilístico</t>
  </si>
  <si>
    <t>Contínua</t>
  </si>
  <si>
    <t>Determinístico</t>
  </si>
  <si>
    <t>MADM</t>
  </si>
  <si>
    <t>Determinístico/Fuzzy</t>
  </si>
  <si>
    <t>Determinístico(?)</t>
  </si>
  <si>
    <t>Probabilístico(?)</t>
  </si>
  <si>
    <t>Contínua(?)</t>
  </si>
  <si>
    <t>Discreto(?)</t>
  </si>
  <si>
    <t>Contínuo(?)</t>
  </si>
  <si>
    <t>Discrete</t>
  </si>
  <si>
    <t>AHP</t>
  </si>
  <si>
    <t>DEA</t>
  </si>
  <si>
    <t>VTA</t>
  </si>
  <si>
    <t>SEM</t>
  </si>
  <si>
    <t>BSC</t>
  </si>
  <si>
    <t>DEMATEL</t>
  </si>
  <si>
    <t>ANP</t>
  </si>
  <si>
    <t>Nash bargaining game</t>
  </si>
  <si>
    <t>Linear programming</t>
  </si>
  <si>
    <t>Genetic Algorithm</t>
  </si>
  <si>
    <t>NIMBUS</t>
  </si>
  <si>
    <t>Goal Programming</t>
  </si>
  <si>
    <t>AHP/Fuzzy-AHP</t>
  </si>
  <si>
    <t>Fuzzy-AHP</t>
  </si>
  <si>
    <t>ANP/Fuzzy-ANP</t>
  </si>
  <si>
    <t>TOPSIS/Fuzzy-TOPSIS</t>
  </si>
  <si>
    <t>Fuzzy-TOPSIS</t>
  </si>
  <si>
    <t>DELPHI</t>
  </si>
  <si>
    <t>CBA or Cost Analysis/Fuzzy-Cost Analysis</t>
  </si>
  <si>
    <t>Scoring/Fuzzy-Scoring</t>
  </si>
  <si>
    <t>MAUT</t>
  </si>
  <si>
    <t>BCG Matrix</t>
  </si>
  <si>
    <t>Integer Linear Programming</t>
  </si>
  <si>
    <t>Multi-objective Linear Programming</t>
  </si>
  <si>
    <t>Non-Linear Programming</t>
  </si>
  <si>
    <t>Multi-objective Programming</t>
  </si>
  <si>
    <t>Stochastic Programming</t>
  </si>
  <si>
    <t>ROA/Fuzzy-ROA</t>
  </si>
  <si>
    <t>Methods</t>
  </si>
  <si>
    <t>AHP, DEA, VTA</t>
  </si>
  <si>
    <t>TOPSIS, SEM</t>
  </si>
  <si>
    <t>AHP, Integer Linear Programming</t>
  </si>
  <si>
    <t>AHP, Scoring, BCG Matrix, BSC, DEA</t>
  </si>
  <si>
    <t>COPRAS</t>
  </si>
  <si>
    <t>Fuzzy-ANP; Fuzzy Cost Analysis</t>
  </si>
  <si>
    <t>Fuzzy Mixed-Integer Linear Programming</t>
  </si>
  <si>
    <t>Fuzzy Integer Non-Linear Programming, ROA</t>
  </si>
  <si>
    <t>UTADIS (DEA based), AHP</t>
  </si>
  <si>
    <t>Fuzzy-ANP, Fuzzy-TOPSIS</t>
  </si>
  <si>
    <t>AHP, Fuzzy-Scoring</t>
  </si>
  <si>
    <t>Fuzzy Integer Linear Programming, Fuzzy-ROA (Compound Options)</t>
  </si>
  <si>
    <t>Grey Theory</t>
  </si>
  <si>
    <t>K-Means Algorithm</t>
  </si>
  <si>
    <t>Nash Bargaining Game</t>
  </si>
  <si>
    <t>Clustering Method</t>
  </si>
  <si>
    <t>Grey Theory, Clustering Method (Solved by GA and K-Means)</t>
  </si>
  <si>
    <t>DELPHI, Model-based Outranking Method, DEA</t>
  </si>
  <si>
    <t>Model-based Outranking Method</t>
  </si>
  <si>
    <t>Non-linear Programming</t>
  </si>
  <si>
    <t>Multi-objective Stochastic Linear Programming (Solved by Evolutionary Algorithm)</t>
  </si>
  <si>
    <t>Mixed-Integer Stochastic Linear Programming</t>
  </si>
  <si>
    <t>Evolutionary Algorithm</t>
  </si>
  <si>
    <t>ANP, DEMATEL, COPRAS-G, Fuzzy Grey Relations</t>
  </si>
  <si>
    <t>Fuzzy Pay-off Method (ROA context), Fuzzy Integer Linear Programming</t>
  </si>
  <si>
    <t>Mixed-Integer Linear Programming</t>
  </si>
  <si>
    <t>E-DEA (Self-Efficiency DEA and Cross-Efficiency DEA)</t>
  </si>
  <si>
    <t>AHP, CBA, Integer Linear Programming</t>
  </si>
  <si>
    <t>Multi-objective Integer Linear Programming</t>
  </si>
  <si>
    <t>Multi-objective Mixed-Integer Linear Programming</t>
  </si>
  <si>
    <t>Non-Linear Integer Goal Programming</t>
  </si>
  <si>
    <t>Fuzzy-TOPSIS, Fuzzy pay-off method (ROA context)</t>
  </si>
  <si>
    <t>Linear Programming</t>
  </si>
  <si>
    <t>Fuzzy-AHP, Fuzzy-ROA</t>
  </si>
  <si>
    <t>Fuzzy Multi-objective Integer Linear Programming (Solved by Genetic Algorithm)</t>
  </si>
  <si>
    <t>Mean-Gini Analysis, Non-Linear Programming, Stochastic Dominance</t>
  </si>
  <si>
    <t>Mean-Gini</t>
  </si>
  <si>
    <t>Mean-Gini Analysis, Linear Programming</t>
  </si>
  <si>
    <t>Stochastic Dominance</t>
  </si>
  <si>
    <t>TOPSIS, Pythagorean Fuzzy Theory</t>
  </si>
  <si>
    <t>Pythagorean Fuzzy Theory</t>
  </si>
  <si>
    <t>Reference Point</t>
  </si>
  <si>
    <t>BSC, DEA, Linear Programming</t>
  </si>
  <si>
    <t>AHP, CBA, Scoring, MAUT, Integer Linear Goal Programing</t>
  </si>
  <si>
    <t>Not-specified MADM method</t>
  </si>
  <si>
    <t>DELPHI, Integer Linear Programming</t>
  </si>
  <si>
    <t>Mixed-integer Linear Programming</t>
  </si>
  <si>
    <t>MAUT, Mixed-Integer Non-Linear Programming, Multi-objective Programming, Preemptive Goal Programming</t>
  </si>
  <si>
    <t>ANP, DELPHI, DEMATEL</t>
  </si>
  <si>
    <t>DELPHI, Multi-objective Linear Programming, Goal Programming</t>
  </si>
  <si>
    <t>Mean-Gini Analysis, Stochastic Dominance</t>
  </si>
  <si>
    <t>MCDM Cathegory</t>
  </si>
  <si>
    <t>AHP, Fuzzy-Regression Analysis, PCA, Fuzzy Multi-objective Integer Linear Programming (Solved by Genetic Algorithm)</t>
  </si>
  <si>
    <t>Expert choice</t>
  </si>
  <si>
    <t>Software</t>
  </si>
  <si>
    <t>Não fala</t>
  </si>
  <si>
    <t>Pharmaceutical</t>
  </si>
  <si>
    <t>Industrial</t>
  </si>
  <si>
    <t>Nuclear</t>
  </si>
  <si>
    <t>We implemented the DP algorithm using C++ language. For the second case, we solve the MISOCP model using IBM ILOG CPLEX 12.6 via Concert Technology</t>
  </si>
  <si>
    <t>Discreta/Fuzzy</t>
  </si>
  <si>
    <t>Continua/Fuzzy</t>
  </si>
  <si>
    <t>Algorithm/Programming Language</t>
  </si>
  <si>
    <t>Algorithm/Programming Language (Matlab)</t>
  </si>
  <si>
    <t>Algorithm/Programming Language (Fortran)</t>
  </si>
  <si>
    <t>Algorithm/Programming Language (Pascal)</t>
  </si>
  <si>
    <t>Algorithm/Programming Language (PHP)</t>
  </si>
  <si>
    <t>Algorithm/Programming Language (Java)</t>
  </si>
  <si>
    <t>Algorithm/Programming Language (BASIC)</t>
  </si>
  <si>
    <t>Dedicated Software (HIPRE 3+), Dedicated Software (DEA Frontier), Algorithm/Programming Language (MATLAB)</t>
  </si>
  <si>
    <t>Solver (Lindo)</t>
  </si>
  <si>
    <t>Dedicated Software (Extended project portfolio tool)</t>
  </si>
  <si>
    <t>Dedicated Software (Clementine 12.0)</t>
  </si>
  <si>
    <t>Solver (CPLEX)</t>
  </si>
  <si>
    <t>Spreadsheet Software (Excel)</t>
  </si>
  <si>
    <t>Solver (Lingo), Spreasheet Software (Excel)</t>
  </si>
  <si>
    <t>Dedicated Software (Expert Choice),  Spreadsheet Software (Lotus 1-2-3), Solver (Lindo)</t>
  </si>
  <si>
    <t>Solver (Lingo), Solver (Xpress-MP), Algorithm/Programming Language[C++ (pro SDP)]</t>
  </si>
  <si>
    <t>Dedicated Software (Expert choice)</t>
  </si>
  <si>
    <t>Algorithm/Programming Language (ADBase code)</t>
  </si>
  <si>
    <t>Algorithm/Programming Language (C++), Solver (LPSolve)</t>
  </si>
  <si>
    <t>Solver (Lingo 13)</t>
  </si>
  <si>
    <t>Dedicated Software (Expert Choice), Spreadsheet Software (Lotus 1-2-3), Solver (Lindo)</t>
  </si>
  <si>
    <t>Dedicated Software (Expert Choice)</t>
  </si>
  <si>
    <t>Solver (Cplex), Algorithm/Programming Language (R)</t>
  </si>
  <si>
    <t>Not Used/Not Specified</t>
  </si>
  <si>
    <t>Dedicated Software</t>
  </si>
  <si>
    <t>Solver</t>
  </si>
  <si>
    <t>Spreadsheet Software</t>
  </si>
  <si>
    <t>Application Domain</t>
  </si>
  <si>
    <t>Not Specified/Not Applied/Simulated/Numerical</t>
  </si>
  <si>
    <t>Telecommunications</t>
  </si>
  <si>
    <t>Metallurgy</t>
  </si>
  <si>
    <t>Government Sponsored</t>
  </si>
  <si>
    <t>Research</t>
  </si>
  <si>
    <t>Manufacturing</t>
  </si>
  <si>
    <t>Automotive</t>
  </si>
  <si>
    <t>Chemical</t>
  </si>
  <si>
    <t>Textile</t>
  </si>
  <si>
    <t>Biotechnology</t>
  </si>
  <si>
    <t>Spacial</t>
  </si>
  <si>
    <t>Private/Public Sector</t>
  </si>
  <si>
    <t>Aerospacial</t>
  </si>
  <si>
    <t>Agriculture</t>
  </si>
  <si>
    <t>Food</t>
  </si>
  <si>
    <t>Innovation</t>
  </si>
  <si>
    <t>Civil</t>
  </si>
  <si>
    <t>Mechanical</t>
  </si>
  <si>
    <t>Information Technology</t>
  </si>
  <si>
    <t>Eletronic/Electricity</t>
  </si>
  <si>
    <t>Civil, Mechanical, Eletronic/Electricity, Private/Public Sector</t>
  </si>
  <si>
    <t>Eletronic/Electricity and Chemical</t>
  </si>
  <si>
    <t>Agriculture, Innovation, Information Technology, Research, Research, Food, Textile</t>
  </si>
  <si>
    <t>Non Specified</t>
  </si>
  <si>
    <t>Methodology Approach</t>
  </si>
  <si>
    <t>CMR</t>
  </si>
  <si>
    <t>COP</t>
  </si>
  <si>
    <t>COI</t>
  </si>
  <si>
    <t>ENI</t>
  </si>
  <si>
    <t>EXT</t>
  </si>
  <si>
    <t>EEI</t>
  </si>
  <si>
    <t>FIB</t>
  </si>
  <si>
    <t>FII</t>
  </si>
  <si>
    <t>IHD</t>
  </si>
  <si>
    <t>IEI</t>
  </si>
  <si>
    <t>MPA</t>
  </si>
  <si>
    <t>MAR</t>
  </si>
  <si>
    <t>NFB</t>
  </si>
  <si>
    <t>ORR</t>
  </si>
  <si>
    <t>QTR</t>
  </si>
  <si>
    <t>SCR</t>
  </si>
  <si>
    <t>SOI</t>
  </si>
  <si>
    <t>STF</t>
  </si>
  <si>
    <t>TCI</t>
  </si>
  <si>
    <t>TIC</t>
  </si>
  <si>
    <t>TER</t>
  </si>
  <si>
    <t>TIR</t>
  </si>
  <si>
    <t>WOR</t>
  </si>
  <si>
    <t>SER</t>
  </si>
  <si>
    <t>RES</t>
  </si>
  <si>
    <t>TEC</t>
  </si>
  <si>
    <t>STR</t>
  </si>
  <si>
    <t>RIS</t>
  </si>
  <si>
    <t>SEI</t>
  </si>
  <si>
    <t>Expected net benefit</t>
  </si>
  <si>
    <t>Earned value</t>
  </si>
  <si>
    <t>Profitability</t>
  </si>
  <si>
    <t>Benefit of pay-off interaction</t>
  </si>
  <si>
    <t>Profit</t>
  </si>
  <si>
    <t>NPV</t>
  </si>
  <si>
    <t>Economic</t>
  </si>
  <si>
    <t>Expected return</t>
  </si>
  <si>
    <t>Growth potential of product</t>
  </si>
  <si>
    <t>Potential of profitability, improvements in productivity and Cost</t>
  </si>
  <si>
    <t>Expected savings resulting modernising system instead of replacement</t>
  </si>
  <si>
    <t>Present value of return</t>
  </si>
  <si>
    <t>Real options value (ROV)</t>
  </si>
  <si>
    <t>Value-added of target products</t>
  </si>
  <si>
    <t>Henig ; Katz</t>
  </si>
  <si>
    <t>Benefit/Cost</t>
  </si>
  <si>
    <t>Expected degree of the facts and the knowledge which will be gained during the project</t>
  </si>
  <si>
    <t>Outcome or technology interaction</t>
  </si>
  <si>
    <t>Academic papers</t>
  </si>
  <si>
    <t>Dissemination ability</t>
  </si>
  <si>
    <t>Outcome</t>
  </si>
  <si>
    <t>Patents</t>
  </si>
  <si>
    <t>Scientific contribution</t>
  </si>
  <si>
    <t>Theoretical of technical contribution</t>
  </si>
  <si>
    <t>Track record of submitter of this project</t>
  </si>
  <si>
    <t>PRICING TREND, PROPRIETARY PROBLEM, GEOGRAPHICAL EXTENT, AND EFFECT ON EXISTING PRODUCTS (EACH)</t>
  </si>
  <si>
    <t>RELATIONSHIP WITH EXISTING MARKETS</t>
  </si>
  <si>
    <t>Regulatory impact</t>
  </si>
  <si>
    <t>Anual market volatiliy</t>
  </si>
  <si>
    <t>Environment Compatibility</t>
  </si>
  <si>
    <t>Competitors effort in similar areas</t>
  </si>
  <si>
    <t>Number and strength of competitors</t>
  </si>
  <si>
    <t>Collaboration with University/Industry</t>
  </si>
  <si>
    <t>Environmental Economic regulations</t>
  </si>
  <si>
    <t>Environmental policy</t>
  </si>
  <si>
    <t>Government policy</t>
  </si>
  <si>
    <t>Environmental Safety considerations</t>
  </si>
  <si>
    <t>Environmental Social ambience</t>
  </si>
  <si>
    <t>Environmental favorability</t>
  </si>
  <si>
    <t>Intensity of competition</t>
  </si>
  <si>
    <t>External regulations</t>
  </si>
  <si>
    <t>Regulamentory constraints</t>
  </si>
  <si>
    <t>Relatedness of industry</t>
  </si>
  <si>
    <t>Ability to meet likely future regulamentations</t>
  </si>
  <si>
    <t>Environmental considerations</t>
  </si>
  <si>
    <t>COMPLETE PRODUCT LINE AND QUALITY IMPROVEMENT (EACH)</t>
  </si>
  <si>
    <t>Compatibility with the existing system</t>
  </si>
  <si>
    <t>Synergy with other operations</t>
  </si>
  <si>
    <t>Learning and growth (Platform for growth)</t>
  </si>
  <si>
    <t>Degree of competence</t>
  </si>
  <si>
    <t>CAPABILITY TO MARKET PRODUCT</t>
  </si>
  <si>
    <t>Existence of project champion</t>
  </si>
  <si>
    <t>Existence of required competence</t>
  </si>
  <si>
    <t>Technology capability</t>
  </si>
  <si>
    <t>Technology Compatibility</t>
  </si>
  <si>
    <t>Capability of research team</t>
  </si>
  <si>
    <t>Compatibility of the Expenses to the Market</t>
  </si>
  <si>
    <t>Computer capacity utilization</t>
  </si>
  <si>
    <t>Existence of required competence and degree of internal commitment</t>
  </si>
  <si>
    <t>Intellectual property valuation</t>
  </si>
  <si>
    <t>Manufacturing Capability</t>
  </si>
  <si>
    <t>Manufacturing Environmental considerations</t>
  </si>
  <si>
    <t>MANUFACTURING FACILITY AND EQUIPMENT REQUIREMENTS/Adequacy</t>
  </si>
  <si>
    <t>MANUFACTURING SAFETY</t>
  </si>
  <si>
    <t>Competence and experience on similar project</t>
  </si>
  <si>
    <t>Workplace safety</t>
  </si>
  <si>
    <t>R&amp;D Infrastructure and Culture of the Company</t>
  </si>
  <si>
    <t>Expected market share</t>
  </si>
  <si>
    <t>Market Potential</t>
  </si>
  <si>
    <t>Market analysis</t>
  </si>
  <si>
    <t>CUSTOMER ACCEPTANCE</t>
  </si>
  <si>
    <t>Market scope of application</t>
  </si>
  <si>
    <t>Market strategy</t>
  </si>
  <si>
    <t>MARKET TREND AND GROWTH</t>
  </si>
  <si>
    <t>Aid an organization in competing in the market</t>
  </si>
  <si>
    <t>Unit price</t>
  </si>
  <si>
    <t>Conducting Market Research</t>
  </si>
  <si>
    <t>Expected sales volume</t>
  </si>
  <si>
    <t>Sales</t>
  </si>
  <si>
    <t>Opportunity for market success</t>
  </si>
  <si>
    <t>Potential market interations with the previous product</t>
  </si>
  <si>
    <t>Energy and material saved</t>
  </si>
  <si>
    <t>AVAILABILITY OF RAW MATERIAL</t>
  </si>
  <si>
    <t>Availability of material resources and consumables</t>
  </si>
  <si>
    <t>Facilities available</t>
  </si>
  <si>
    <t>In-house availability of technology</t>
  </si>
  <si>
    <t>Availability of resources</t>
  </si>
  <si>
    <t>Resources other than manpower</t>
  </si>
  <si>
    <t>Resouce interdependency</t>
  </si>
  <si>
    <t>Resource requirements</t>
  </si>
  <si>
    <t>Other resources</t>
  </si>
  <si>
    <t>Availability of R&amp;D resources</t>
  </si>
  <si>
    <t>TECHNICAL RESOURCES</t>
  </si>
  <si>
    <t>Availability of complementary assets</t>
  </si>
  <si>
    <t>Manpower</t>
  </si>
  <si>
    <t>Availability of human expertise</t>
  </si>
  <si>
    <t>Knowledge/skills availability</t>
  </si>
  <si>
    <t>Research staff availability</t>
  </si>
  <si>
    <t>Skills needed for the tools needed for this project</t>
  </si>
  <si>
    <t>Technical resource availability</t>
  </si>
  <si>
    <t>Subcontracting needed to perform this project</t>
  </si>
  <si>
    <t>Tools needed to perform this project</t>
  </si>
  <si>
    <t>Availability of people and facilities</t>
  </si>
  <si>
    <t>Labor available to staff</t>
  </si>
  <si>
    <t>Labor riquered for implementation</t>
  </si>
  <si>
    <t>Probability of commercial and technical success</t>
  </si>
  <si>
    <t>Market</t>
  </si>
  <si>
    <t>Commercial</t>
  </si>
  <si>
    <t>PROBABILITY OF SUCCESS</t>
  </si>
  <si>
    <t>Risk</t>
  </si>
  <si>
    <t>Uncertainty</t>
  </si>
  <si>
    <t>Economic and technical</t>
  </si>
  <si>
    <t>Interdependency</t>
  </si>
  <si>
    <t>Delay</t>
  </si>
  <si>
    <t>Probability of technical issues</t>
  </si>
  <si>
    <t>Technical</t>
  </si>
  <si>
    <t>Clarity of definition</t>
  </si>
  <si>
    <t>Facts needed to perform this project</t>
  </si>
  <si>
    <t>Urgent customer riquerement</t>
  </si>
  <si>
    <t>Expected utility</t>
  </si>
  <si>
    <t>Market need</t>
  </si>
  <si>
    <t>FITS IN OVERALL OBJECTIVES AND STRATEGY</t>
  </si>
  <si>
    <t>Necessary funding</t>
  </si>
  <si>
    <t>Product life cycle</t>
  </si>
  <si>
    <t>Necessity</t>
  </si>
  <si>
    <t>Financial feasibility</t>
  </si>
  <si>
    <t>Financial analysis</t>
  </si>
  <si>
    <t>Research lifecycle phase</t>
  </si>
  <si>
    <t>Content of a technical plan</t>
  </si>
  <si>
    <t>Soundness of scientific principles</t>
  </si>
  <si>
    <t>Budget</t>
  </si>
  <si>
    <t>Cash flow</t>
  </si>
  <si>
    <t>Cost</t>
  </si>
  <si>
    <t>Aids or collaboration from outside agencies (Financial)</t>
  </si>
  <si>
    <t>Commercial sponsorship</t>
  </si>
  <si>
    <t>Financial resources</t>
  </si>
  <si>
    <t>Total investment</t>
  </si>
  <si>
    <t>UTILIZATION OF ASSETS, COST TREND, COST REDUCTION, AND CASH FLOW (EACH)</t>
  </si>
  <si>
    <t>Fund</t>
  </si>
  <si>
    <t>Inicial expenditures</t>
  </si>
  <si>
    <t>R&amp;D funds</t>
  </si>
  <si>
    <t>Methodology of the project</t>
  </si>
  <si>
    <t>Methods to perform and manage this project</t>
  </si>
  <si>
    <t>Objective of R&amp;D</t>
  </si>
  <si>
    <t>Project management planning</t>
  </si>
  <si>
    <t>Urgency of the project to maintain power generation capacity of the corporation</t>
  </si>
  <si>
    <t>Work packages and project schedule</t>
  </si>
  <si>
    <t>Congruence</t>
  </si>
  <si>
    <t>Importance</t>
  </si>
  <si>
    <t>Priority</t>
  </si>
  <si>
    <t>Quality of proposal</t>
  </si>
  <si>
    <t>Customer Complaints</t>
  </si>
  <si>
    <t>Customer Delivery statistics</t>
  </si>
  <si>
    <t>Customer focus feedback</t>
  </si>
  <si>
    <t>Customer Performance improvement</t>
  </si>
  <si>
    <t>Customer satisfaction</t>
  </si>
  <si>
    <t>Team/supplier satisfaction</t>
  </si>
  <si>
    <t>Time to market</t>
  </si>
  <si>
    <t>Antecipated completion time</t>
  </si>
  <si>
    <t>Project completion time</t>
  </si>
  <si>
    <t>Timing</t>
  </si>
  <si>
    <t>PAYOUT PERIOD</t>
  </si>
  <si>
    <t>DEVELOPMENT TIME</t>
  </si>
  <si>
    <t>Starting time</t>
  </si>
  <si>
    <t>Competitiveness</t>
  </si>
  <si>
    <t>Ecological implications of performing this project</t>
  </si>
  <si>
    <t>Safety and pollution concerns</t>
  </si>
  <si>
    <t>Benefit to Environment &amp; Life</t>
  </si>
  <si>
    <t>Contribution to staff training and development, and to general job satisfaction</t>
  </si>
  <si>
    <t>Learning and growth (Durability [technical and market])</t>
  </si>
  <si>
    <t>Learning and growth (Team members trained)</t>
  </si>
  <si>
    <t>Social relevance</t>
  </si>
  <si>
    <t>Ethics/Morality of this project</t>
  </si>
  <si>
    <t>Improvement on the QESIS</t>
  </si>
  <si>
    <t>Job Creation Opportunity</t>
  </si>
  <si>
    <t>Social benefit</t>
  </si>
  <si>
    <t>Degree of the ownership</t>
  </si>
  <si>
    <t>Learning and growth (Propriety position)</t>
  </si>
  <si>
    <t>Antecipated change of commercial success</t>
  </si>
  <si>
    <t>Utility of regional resources</t>
  </si>
  <si>
    <t>Concatenation with S&amp;T policy</t>
  </si>
  <si>
    <t>Importance of the client organization to the engineering investigations division, and of the project to the client</t>
  </si>
  <si>
    <t>Proprietary technology</t>
  </si>
  <si>
    <t>R&amp;D project efficiency and commercialization potential</t>
  </si>
  <si>
    <t>Leader Reputation</t>
  </si>
  <si>
    <t>Corporate Image</t>
  </si>
  <si>
    <t>Contribution to national economy</t>
  </si>
  <si>
    <t>Contribution to national strategic technological independence</t>
  </si>
  <si>
    <t>Decreasing Inter-Regional Differences in Terms of Development</t>
  </si>
  <si>
    <t>Extent of tie-in with existing projects</t>
  </si>
  <si>
    <t>Technical interdependency</t>
  </si>
  <si>
    <t>Potential for long-term gains to the division, such as in generating future contracts</t>
  </si>
  <si>
    <t>Potential technical interaction with existing products</t>
  </si>
  <si>
    <t>Applicability to other products and processes</t>
  </si>
  <si>
    <t>COMPATIBILITY WITH OTHER PROJECTS</t>
  </si>
  <si>
    <t>Strategic fit</t>
  </si>
  <si>
    <t>Idea source</t>
  </si>
  <si>
    <t>Strategic need</t>
  </si>
  <si>
    <t>Strategic</t>
  </si>
  <si>
    <t>Program complexity</t>
  </si>
  <si>
    <t>Attractiveness of technological route</t>
  </si>
  <si>
    <t>Technological relevance of the project</t>
  </si>
  <si>
    <t>Technological</t>
  </si>
  <si>
    <t>Technical Contribution</t>
  </si>
  <si>
    <t>Technique improvement</t>
  </si>
  <si>
    <t>Advancement of technology</t>
  </si>
  <si>
    <t>Creativity and level of advancement</t>
  </si>
  <si>
    <t>Innovativeness</t>
  </si>
  <si>
    <t>This project's improvement to technological dimensions</t>
  </si>
  <si>
    <t>Technological connections</t>
  </si>
  <si>
    <t>Technological difficulty</t>
  </si>
  <si>
    <t>Technology used in the project</t>
  </si>
  <si>
    <t>Technology skill base</t>
  </si>
  <si>
    <t>Key of technology</t>
  </si>
  <si>
    <t>Generics or especific</t>
  </si>
  <si>
    <t>LIKELIHOOD OF TECHNICAL SUCCESS</t>
  </si>
  <si>
    <t>BEN</t>
  </si>
  <si>
    <t>Fuzzy</t>
  </si>
  <si>
    <t>Continuous</t>
  </si>
  <si>
    <t>Type of Uncertainty</t>
  </si>
  <si>
    <t>Stochastic</t>
  </si>
  <si>
    <t>Stochastic/Fuzzy</t>
  </si>
  <si>
    <t>Deterministic</t>
  </si>
  <si>
    <t>Deterministic/Fuzzy</t>
  </si>
  <si>
    <t>Type of output variable</t>
  </si>
  <si>
    <t>Discrete/Continuous</t>
  </si>
  <si>
    <t>A Multi-attribute Decision-Making Approach Based on Spherical Fuzzy Sets for Yunnan Baiyao’s R&amp;D Project Selection Problem</t>
  </si>
  <si>
    <t>Multicriteria methodology and hierarchical innovation in the energy sector: The Project Management Institute approach</t>
  </si>
  <si>
    <t>International Journal of Fuzzy Systems</t>
  </si>
  <si>
    <t>Management Decision</t>
  </si>
  <si>
    <t>As we all know, the research and development (R&amp;D) is crucial for enterprises. How to choose the R&amp;D project is an important research topic, and at the same time, it is also a typical multi-attribute decision-making (MADM) problem. In this paper, we propose a novel MADM method for selecting the Yunnan Baiyao’s R&amp;D project of toothpastes. Firstly, we use T-spherical fuzzy sets (T-SFSs) to express the evaluation information of the toothpastes from decision makers to overcome the shortcomings existing that the traditional information form may cause information distortion. Secondly, we extend the generalized Maclaurin symmetric mean (GMSM) operator to T-spherical fuzzy environment and propose the T-spherical fuzzy GMSM operator (T-SFGMSM) and the T-spherical fuzzy weighted GMSM operator (T-SFWGMSM), where these operators are suitable for the situation which the input information is interrelated. Further, we put forward a novel MADM approach for selecting toothpaste product based upon the T-SFWGMSM operator, which can not only handle a more extensive scope of fuzzy information, but also process the interrelationships between multiple attributes. Lastly, we solve a R&amp;D project selection problem for Yunnan Baiyao Co., Ltd. by the proposed method and make a detailed comparative analysis with other MADM methods to demonstrate the effectiveness and superiority of the novel approach.</t>
  </si>
  <si>
    <t>Purpose: The purpose of this paper is to state a hierarchy methodology to select the most promising innovative projects, based on the processes defined by the successful Project Management Institute. Design/methodology/approach: Open innovation is a new option for companies to acquire knowledge; however, in a changing and global market, it is necessary to define and select properly the proposals to be financially supported. A proven multicriteria decision methodology (MCDM) is recommended in this case to hierarchize alternatives. Moreover, analytical hierarchy process (AHP) has been considered in this study as a proven and simple MCDM. Findings: AHP has been demonstrated as a suitable option to evaluate innovative project proposals, thanks to its integration with the Project Management Institute methodology. A process example has been included to demonstrate its application. Research limitations/implications: Innovative projects and project proposal selection have always implied subjective criteria. Moreover, some of the processes defined in the methodology were not well defined in the project proposal. Practical implications: The management of a project portfolio in a rational way would help decision makers to fund the most promising projects/alternatives under consideration. In this way, the inherent risk of R&amp;D projects would be minimized. Originality/value: The management of a portfolio of innovative proposals is less often addressed in the literature. This paper focuses on the hybridization of the criteria and processes described in the PMBOK Guide and an MCDM.</t>
  </si>
  <si>
    <t>T-spherical Fuzzy Sets</t>
  </si>
  <si>
    <t>Liu P, Zhu B. Wang P</t>
  </si>
  <si>
    <t>Storch de Gracia, MD; Moya Perrino, D; Llamas, B</t>
  </si>
  <si>
    <t>Spain</t>
  </si>
  <si>
    <t>10.1007/s40815-019-00687-x</t>
  </si>
  <si>
    <t>10.1108/MD-07-2017-0676</t>
  </si>
  <si>
    <t>Energy</t>
  </si>
  <si>
    <t>Human Resources</t>
  </si>
  <si>
    <t>Influencing actors / Stakeholders</t>
  </si>
  <si>
    <t>Scope</t>
  </si>
  <si>
    <t>Quality</t>
  </si>
  <si>
    <t>Communication</t>
  </si>
  <si>
    <t>Wei, H; Xia, B; Yang, Z; Zhou, Z.</t>
  </si>
  <si>
    <t>Model and Data-Driven System Portfolio Selection</t>
  </si>
  <si>
    <t>Based on Value and Risk</t>
  </si>
  <si>
    <t>Applied Sciences</t>
  </si>
  <si>
    <t>System portfolio selection is a kind of tradeoff analysis and decision-making on multiple systems as a whole to fulfill the overall performance on the perspective of System of Systems (SoS). To avoid the subjectivity of traditional expert experience-dependent models, a model and data-driven approach is proposed to make an advance on the system portfolio selection. Two criteria of value and risk are used to indicate the quality of system portfolios. A capability gap model is employed to determine the value of system portfolios, with the weight information determined by correlation analysis. Then, the risk is represented by the remaining useful life (RUL), which is predicted by analyzing time series of system operational data. Next, based on the value and risk, an optimization model is proposed. Finally, a case with 100 candidate systems is studied under the scenario of anti-missile. By utilizing the Non-dominated Sorting Differential Evolution (NSDE) algorithm, a Pareto set with 200 individuals is obtained. Some characters of the Pareto set are analyzed by discussing the frequency of being selected and the association rules. Through the conclusion of the whole procedures, it can be proved that the proposed model and data-driven approach is feasible and effective for system portfolio selection.</t>
  </si>
  <si>
    <t>10.3390/app9081657</t>
  </si>
  <si>
    <t>Correlation</t>
  </si>
  <si>
    <t>Correlation Analysis; Multi-objective Non-Linear Integer Programming</t>
  </si>
  <si>
    <t>Military</t>
  </si>
  <si>
    <t>Remaining of Useful Life (Risk)</t>
  </si>
  <si>
    <t>Value</t>
  </si>
  <si>
    <t>Multi-objective Non-linear Programming (Solved by Reference Point, Genetic Algorithm, NIMBUS)</t>
  </si>
  <si>
    <t>Grey Theory Sets</t>
  </si>
  <si>
    <t>Not-specified MADM</t>
  </si>
  <si>
    <t>Collan and Lukka</t>
  </si>
  <si>
    <t>40 / 12 and 22</t>
  </si>
  <si>
    <t>20, 50 and 150 / 250</t>
  </si>
  <si>
    <t>10 and 30</t>
  </si>
  <si>
    <t>5 and 30</t>
  </si>
  <si>
    <t>1000 and 200</t>
  </si>
  <si>
    <t>2 and 3</t>
  </si>
  <si>
    <t>Intensification Period 1</t>
  </si>
  <si>
    <t>Intensification Period 2</t>
  </si>
  <si>
    <t>Aghdaie, MH; Zolfani, SH; Cavallaro, F; Varzandeh, MHM; Derakhti, A.; Pamucar, D</t>
  </si>
  <si>
    <t>Decision making on exigent issues in organizations: a case study on R&amp;D projects</t>
  </si>
  <si>
    <t>Samanlioglu, F; Ayag, Z</t>
  </si>
  <si>
    <t>An intelligent approach for the evaluation of innovation projects</t>
  </si>
  <si>
    <t>Transformations in Business &amp; Economics</t>
  </si>
  <si>
    <t>In this study, an intelligent approach is presented for the evaluation and selection of innovation projects. Selecting
the best innovation project is a complicated multiple criteria decision making (MCDM) problem with several potentially
competing quantitative and qualitative criteria. In this paper, two hesitant fuzzy MCDM methods; hesitant fuzzy Analytic
Hierarchy Process (hesitant F-AHP) and hesitant fuzzy VIsekriterijumska optimizacija i KOmpromisno Resenje (hesitant
F-VIKOR) are integrated to evaluate and rank innovation projects. In the hesitant fuzzy AHP-VIKOR, hesitant F-AHP is
used to find fuzzy evaluation criteria weights and hesitant F-VIKOR is implemented to rank innovation project alternatives.
A numerical example is given where five innovation projects are evaluated based on nine criteria by three decision makers.</t>
  </si>
  <si>
    <t>Purpose: The concept of research and development (R&amp;D) becomes a very important issue for abundant corporations and their survival depends on the accuracy of R&amp;D decisions. There are a host of possible R&amp;D projects for every company and selecting the most appropriate one is a complicated task. Many criteria should be considered in the decision-making process; therefore, project selection process can be viewed as a multiple attribute decision-making (MADM) problem. Design/methodology/approach: In this paper, a novel integrated MADM model is proposed to evaluate and select the best R&amp;D project. More precisely, two MADM tools are used in the decisionmaking process. Step-wise Weight Assessment Ratio Analysis (SWARA) is used for determining the importance of each criterion and calculating the weight of each criterion. Then, Complex Proportional Assessment (COPRAS) is used for assessing alternatives as well as ranking R&amp;D project alternatives from the best to the worst ones. Finally, a real case study is presented to demonstrate the applicability of the proposed methodology. Research limitations/implications: Further research should include uncertainty environment to exploit the uncertain factors in the evaluation of R&amp;D projects.
Findings: According to the results of this study, DMs faced with critical factors that were found to influence an organisation’s decision about choosing a new R&amp;D project. Based on this research, it was shown that DMs have a great impact on decisions in an organisation so their decisions could influence the outcomes. Specifically, this study provides a valuable view that DMs should be taken as a decision-making team. Furthermore, the authors propose the algorithm of this research as a new model of mutual funds evaluation which considers a wide range of variables with respect to amateur and professional points of view. Originality/value: The originality of this paper is threefold: First, different criteria were considered to make the evaluation more comprehensive; Second, hybrid SWARA-COPRAS model is used to make the results more authentic; Third, a new/original MCDM model for evaluation R&amp;D projects is proposed. Practical implications: As a result, the model can help managers to evaluate and select the best R&amp;D project regarding their company’s strategies, resources, and policies in their organisation.</t>
  </si>
  <si>
    <t>10.3233/JIFS-179458</t>
  </si>
  <si>
    <t>SWARA, COPRAS</t>
  </si>
  <si>
    <t>SWARA</t>
  </si>
  <si>
    <t>VIKOR/Fuzzy-VIKOR</t>
  </si>
  <si>
    <t>Fuzzy-AHP; Fuzzy-VIKOR</t>
  </si>
  <si>
    <t>Electricity/Mechanical/Telecommunications/IT</t>
  </si>
  <si>
    <t>Social Influence</t>
  </si>
  <si>
    <t>Existing technological adequacy</t>
  </si>
  <si>
    <t>Infrastructure possibilities qualifications</t>
  </si>
  <si>
    <t>Experienced labor force existence</t>
  </si>
  <si>
    <t>Safety</t>
  </si>
  <si>
    <t>Social atmosphere</t>
  </si>
  <si>
    <t>Framework for Growth</t>
  </si>
  <si>
    <t>The Symmetry of Corporate Strategies</t>
  </si>
  <si>
    <t>Anticipated Market Proportion</t>
  </si>
  <si>
    <t>Potential for Growth</t>
  </si>
  <si>
    <t>Market Size</t>
  </si>
  <si>
    <t>Benefit</t>
  </si>
  <si>
    <t>Rivals Attempt in the Same Zone</t>
  </si>
  <si>
    <t>Rank of Competence</t>
  </si>
  <si>
    <t>Stability</t>
  </si>
  <si>
    <t>Market Requirement</t>
  </si>
  <si>
    <t>Product Life</t>
  </si>
  <si>
    <t>Quantity of new products</t>
  </si>
  <si>
    <t>Improvement the National Reputation</t>
  </si>
  <si>
    <t>Government Earnings</t>
  </si>
  <si>
    <t>Employment</t>
  </si>
  <si>
    <t>Cost Risk</t>
  </si>
  <si>
    <t>Market Opportunity Achievment</t>
  </si>
  <si>
    <t>Time Risk</t>
  </si>
  <si>
    <t>Success of Research</t>
  </si>
  <si>
    <t>Technological Feasibility and Complexity</t>
  </si>
  <si>
    <t xml:space="preserve">Investment in R&amp;D </t>
  </si>
  <si>
    <t>Pay back</t>
  </si>
  <si>
    <t>Rate of Return</t>
  </si>
  <si>
    <t>Souza, DGB; Silva, CES; Soma, NY</t>
  </si>
  <si>
    <t>Selecting Projects on the Brazilian R&amp;D Energy Sector: A Fuzzy-Based Approach for Criteria Selection</t>
  </si>
  <si>
    <t>IEEE Access</t>
  </si>
  <si>
    <t>Harrison, KR; Elsayed, S; Garanovich, I; Weir, T; Galister, M; Boswell, S; Taylor, R; Sarker, R</t>
  </si>
  <si>
    <t>Portfolio Optimization for Defence Applications</t>
  </si>
  <si>
    <t>Yalcin AS; Kilic HS; Guler, E</t>
  </si>
  <si>
    <t>Research and Development Project Selection via IF-DEMATEL and IF-TOPSIS</t>
  </si>
  <si>
    <t>Advances in Intelligent Systems and Computing</t>
  </si>
  <si>
    <t>10.1007/978-3-030-23756-1_76</t>
  </si>
  <si>
    <t>Fuzzy-DEMATEL/ Fuzzy-TOPSIS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</si>
</sst>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name val="Calibri"/>
      <family val="2"/>
      <scheme val="minor"/>
    </font>
    <font>
      <u/>
      <sz val="11"/>
      <color theme="10"/>
      <name val="Calibri"/>
      <family val="2"/>
      <scheme val="minor"/>
    </font>
    <font>
      <b/>
      <sz val="11"/>
      <name val="Calibri"/>
      <family val="2"/>
      <scheme val="minor"/>
    </font>
    <font>
      <u/>
      <sz val="11"/>
      <name val="Calibri"/>
      <family val="2"/>
      <scheme val="minor"/>
    </font>
    <font>
      <sz val="12"/>
      <name val="Arial"/>
      <family val="2"/>
    </font>
    <font>
      <sz val="11"/>
      <color rgb="FFFF0000"/>
      <name val="Calibri"/>
      <family val="2"/>
      <scheme val="minor"/>
    </font>
    <font>
      <b/>
      <sz val="11"/>
      <color rgb="FF0070C0"/>
      <name val="Calibri"/>
      <family val="2"/>
      <scheme val="minor"/>
    </font>
    <font>
      <b/>
      <sz val="11"/>
      <color rgb="FFCC00FF"/>
      <name val="Calibri"/>
      <family val="2"/>
      <scheme val="minor"/>
    </font>
    <font>
      <b/>
      <sz val="11"/>
      <color theme="5" tint="-0.249977111117893"/>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1" fillId="0" borderId="0" xfId="0" applyFont="1" applyFill="1"/>
    <xf numFmtId="0" fontId="3" fillId="0" borderId="0" xfId="0" applyFont="1" applyFill="1" applyAlignment="1">
      <alignment horizontal="center" vertical="center"/>
    </xf>
    <xf numFmtId="0" fontId="3" fillId="0" borderId="0" xfId="0" applyFont="1" applyFill="1" applyAlignment="1">
      <alignment horizontal="left" vertical="center"/>
    </xf>
    <xf numFmtId="0" fontId="1" fillId="0" borderId="0" xfId="0" applyFont="1" applyFill="1" applyAlignment="1">
      <alignment horizontal="center" vertical="center"/>
    </xf>
    <xf numFmtId="0" fontId="1" fillId="0" borderId="0" xfId="0" applyFont="1" applyFill="1" applyAlignment="1">
      <alignment horizontal="left"/>
    </xf>
    <xf numFmtId="0" fontId="1" fillId="0" borderId="0" xfId="0" applyFont="1" applyFill="1" applyAlignment="1">
      <alignment horizontal="center"/>
    </xf>
    <xf numFmtId="0" fontId="3" fillId="0" borderId="0" xfId="0" applyFont="1" applyFill="1" applyAlignment="1">
      <alignment horizontal="left"/>
    </xf>
    <xf numFmtId="0" fontId="1" fillId="0" borderId="0" xfId="1" applyFont="1" applyFill="1" applyAlignment="1">
      <alignment horizontal="left"/>
    </xf>
    <xf numFmtId="0" fontId="4" fillId="0" borderId="0" xfId="1" applyFont="1" applyFill="1" applyAlignment="1">
      <alignment horizontal="left"/>
    </xf>
    <xf numFmtId="0" fontId="5" fillId="0" borderId="0" xfId="0" applyFont="1" applyFill="1" applyAlignment="1">
      <alignment horizontal="left"/>
    </xf>
    <xf numFmtId="0" fontId="6" fillId="0" borderId="0" xfId="0" applyFont="1"/>
    <xf numFmtId="0" fontId="1" fillId="0" borderId="0" xfId="0" applyFont="1" applyFill="1" applyAlignment="1">
      <alignment horizontal="center"/>
    </xf>
    <xf numFmtId="0" fontId="1" fillId="0" borderId="0" xfId="0" applyFont="1" applyFill="1" applyAlignment="1">
      <alignment horizontal="center" vertical="center"/>
    </xf>
    <xf numFmtId="0" fontId="7" fillId="0" borderId="0" xfId="0" applyFont="1"/>
    <xf numFmtId="0" fontId="8" fillId="0" borderId="0" xfId="0" applyFont="1"/>
    <xf numFmtId="0" fontId="9" fillId="0" borderId="0" xfId="0" applyFont="1"/>
    <xf numFmtId="0" fontId="1" fillId="0" borderId="1" xfId="0" applyFont="1" applyFill="1" applyBorder="1" applyAlignment="1">
      <alignment horizontal="center"/>
    </xf>
    <xf numFmtId="0" fontId="1" fillId="0" borderId="0" xfId="0" applyFont="1" applyFill="1" applyBorder="1" applyAlignment="1">
      <alignment horizontal="center"/>
    </xf>
    <xf numFmtId="0" fontId="1" fillId="0" borderId="2" xfId="0" applyFont="1" applyFill="1" applyBorder="1" applyAlignment="1">
      <alignment horizontal="center"/>
    </xf>
    <xf numFmtId="0" fontId="1" fillId="0" borderId="0" xfId="0" applyFont="1" applyFill="1" applyBorder="1"/>
    <xf numFmtId="0" fontId="1" fillId="0" borderId="2" xfId="0" applyFont="1" applyFill="1" applyBorder="1"/>
    <xf numFmtId="0" fontId="1" fillId="2" borderId="0" xfId="0" applyFont="1" applyFill="1"/>
    <xf numFmtId="0" fontId="0" fillId="0" borderId="0" xfId="0" applyFill="1" applyAlignment="1">
      <alignment horizontal="center"/>
    </xf>
    <xf numFmtId="0" fontId="0" fillId="0" borderId="0" xfId="0" applyFill="1"/>
    <xf numFmtId="0" fontId="0" fillId="0" borderId="2" xfId="0" applyFill="1" applyBorder="1" applyAlignment="1">
      <alignment horizontal="center"/>
    </xf>
    <xf numFmtId="0" fontId="1" fillId="0" borderId="1" xfId="0" applyFont="1" applyFill="1" applyBorder="1"/>
    <xf numFmtId="0" fontId="1" fillId="3" borderId="0" xfId="0" applyFont="1" applyFill="1" applyAlignment="1">
      <alignment horizontal="center"/>
    </xf>
    <xf numFmtId="0" fontId="1" fillId="0" borderId="0" xfId="0" applyFont="1" applyAlignment="1">
      <alignment horizontal="center"/>
    </xf>
    <xf numFmtId="0" fontId="1" fillId="0" borderId="0" xfId="0" applyFont="1" applyAlignment="1">
      <alignment horizontal="left"/>
    </xf>
    <xf numFmtId="0" fontId="0" fillId="0" borderId="0" xfId="0" applyAlignment="1">
      <alignment horizontal="center"/>
    </xf>
    <xf numFmtId="0" fontId="1" fillId="0" borderId="1" xfId="0" applyFont="1" applyBorder="1" applyAlignment="1">
      <alignment horizont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copus.com/sourceid/15134?origin=resultslist" TargetMode="External"/><Relationship Id="rId1" Type="http://schemas.openxmlformats.org/officeDocument/2006/relationships/hyperlink" Target="https://www.scopus.com/record/display.uri?eid=2-s2.0-85043786141&amp;origin=resultslist&amp;sort=plf-f&amp;src=s&amp;sid=cf450fdd89731d6beee35e9bfd3a2caa&amp;sot=a&amp;sdt=cl&amp;cluster=scopubyr%2c%222018%22%2ct%2bscosubtype%2c%22ar%22%2ct%2c%22re%22%2ct&amp;sessionSearchId=cf450fdd89731d6beee35e9bfd3a2caa&amp;relpos=0&amp;citeCnt=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filterMode="1"/>
  <dimension ref="A1:OI164"/>
  <sheetViews>
    <sheetView tabSelected="1" topLeftCell="EB64" zoomScaleNormal="100" workbookViewId="0">
      <selection activeCell="ER162" sqref="ER162"/>
    </sheetView>
  </sheetViews>
  <sheetFormatPr defaultColWidth="0" defaultRowHeight="15" zeroHeight="1" x14ac:dyDescent="0.25"/>
  <cols>
    <col min="1" max="1" width="13.7109375" style="12" customWidth="1"/>
    <col min="2" max="2" width="73.140625" style="5" customWidth="1"/>
    <col min="3" max="3" width="18" style="12" customWidth="1"/>
    <col min="4" max="4" width="173.42578125" style="5" bestFit="1" customWidth="1"/>
    <col min="5" max="5" width="14.28515625" style="12" customWidth="1"/>
    <col min="6" max="6" width="23.7109375" style="5" customWidth="1"/>
    <col min="7" max="7" width="9.140625" style="5" customWidth="1"/>
    <col min="8" max="8" width="17.7109375" style="12" customWidth="1"/>
    <col min="9" max="9" width="32.140625" style="12" customWidth="1"/>
    <col min="10" max="10" width="23.7109375" style="12" customWidth="1"/>
    <col min="11" max="11" width="9.140625" style="12" customWidth="1"/>
    <col min="12" max="12" width="26.5703125" style="12" bestFit="1" customWidth="1"/>
    <col min="13" max="13" width="26.5703125" style="12" customWidth="1"/>
    <col min="14" max="14" width="35.7109375" style="12" customWidth="1"/>
    <col min="15" max="15" width="14.140625" style="12" customWidth="1"/>
    <col min="16" max="16" width="23" style="12" customWidth="1"/>
    <col min="17" max="17" width="25.140625" style="12" customWidth="1"/>
    <col min="18" max="18" width="27.85546875" style="12" customWidth="1"/>
    <col min="19" max="20" width="23" style="12" customWidth="1"/>
    <col min="21" max="24" width="26.85546875" style="12" customWidth="1"/>
    <col min="25" max="25" width="19.5703125" style="12" customWidth="1"/>
    <col min="26" max="26" width="19.85546875" style="12" customWidth="1"/>
    <col min="27" max="28" width="24.5703125" style="12" customWidth="1"/>
    <col min="29" max="29" width="11.7109375" style="12" customWidth="1"/>
    <col min="30" max="30" width="42.28515625" style="12" customWidth="1"/>
    <col min="31" max="40" width="23" style="12" customWidth="1"/>
    <col min="41" max="41" width="36" style="12" customWidth="1"/>
    <col min="42" max="42" width="23.5703125" style="12" customWidth="1"/>
    <col min="43" max="43" width="28.140625" style="12" customWidth="1"/>
    <col min="44" max="44" width="31.5703125" style="12" customWidth="1"/>
    <col min="45" max="47" width="27.140625" style="12" customWidth="1"/>
    <col min="48" max="48" width="16.42578125" style="12" customWidth="1"/>
    <col min="49" max="49" width="22.42578125" style="12" customWidth="1"/>
    <col min="50" max="50" width="23" style="12" customWidth="1"/>
    <col min="51" max="51" width="22.140625" style="12" customWidth="1"/>
    <col min="52" max="52" width="26.42578125" style="12" customWidth="1"/>
    <col min="53" max="53" width="25.7109375" style="12" customWidth="1"/>
    <col min="54" max="54" width="15.140625" style="12" customWidth="1"/>
    <col min="55" max="55" width="25.140625" style="12" customWidth="1"/>
    <col min="56" max="56" width="29" style="12" customWidth="1"/>
    <col min="57" max="58" width="20" style="12" customWidth="1"/>
    <col min="59" max="59" width="13.140625" style="12" customWidth="1"/>
    <col min="60" max="60" width="24.7109375" style="12" customWidth="1"/>
    <col min="61" max="61" width="108.7109375" style="12" customWidth="1"/>
    <col min="62" max="65" width="21.28515625" style="12" customWidth="1"/>
    <col min="66" max="66" width="22.28515625" style="12" customWidth="1"/>
    <col min="67" max="67" width="18.85546875" style="12" customWidth="1"/>
    <col min="68" max="68" width="17.85546875" style="12" customWidth="1"/>
    <col min="69" max="69" width="10.42578125" style="12" customWidth="1"/>
    <col min="70" max="70" width="46.7109375" style="12" customWidth="1"/>
    <col min="71" max="71" width="12.85546875" style="12" customWidth="1"/>
    <col min="72" max="72" width="15.7109375" style="12" customWidth="1"/>
    <col min="73" max="73" width="24.140625" style="12" bestFit="1" customWidth="1"/>
    <col min="74" max="74" width="101.42578125" style="12" customWidth="1"/>
    <col min="75" max="75" width="18.7109375" style="13" customWidth="1"/>
    <col min="76" max="76" width="32" style="13" customWidth="1"/>
    <col min="77" max="77" width="6.5703125" style="13" customWidth="1"/>
    <col min="78" max="78" width="20.85546875" style="13" customWidth="1"/>
    <col min="79" max="79" width="22.42578125" style="13" customWidth="1"/>
    <col min="80" max="80" width="76.42578125" style="1" customWidth="1"/>
    <col min="81" max="81" width="45.5703125" style="12" customWidth="1"/>
    <col min="82" max="82" width="11.28515625" style="12" customWidth="1"/>
    <col min="83" max="83" width="10.85546875" style="12" customWidth="1"/>
    <col min="84" max="84" width="11.5703125" style="12" customWidth="1"/>
    <col min="85" max="86" width="13.85546875" style="12" customWidth="1"/>
    <col min="87" max="87" width="5.42578125" style="12" customWidth="1"/>
    <col min="88" max="88" width="10.5703125" style="12" customWidth="1"/>
    <col min="89" max="90" width="14" style="12" customWidth="1"/>
    <col min="91" max="91" width="7.85546875" style="12" customWidth="1"/>
    <col min="92" max="92" width="7.140625" style="12" customWidth="1"/>
    <col min="93" max="93" width="19.7109375" style="12" customWidth="1"/>
    <col min="94" max="94" width="4.85546875" style="12" customWidth="1"/>
    <col min="95" max="95" width="22.42578125" style="12" customWidth="1"/>
    <col min="96" max="96" width="11" style="12" customWidth="1"/>
    <col min="97" max="97" width="7.140625" style="12" customWidth="1"/>
    <col min="98" max="98" width="9.140625" style="12" customWidth="1"/>
    <col min="99" max="99" width="10.5703125" style="12" customWidth="1"/>
    <col min="100" max="100" width="19.85546875" style="12" customWidth="1"/>
    <col min="101" max="101" width="9" style="12" customWidth="1"/>
    <col min="102" max="102" width="18.7109375" style="12" customWidth="1"/>
    <col min="103" max="103" width="9.42578125" style="12" customWidth="1"/>
    <col min="104" max="104" width="22.5703125" style="12" customWidth="1"/>
    <col min="105" max="105" width="14.7109375" style="19" customWidth="1"/>
    <col min="106" max="128" width="9.140625" style="18" customWidth="1"/>
    <col min="129" max="129" width="9.140625" style="17" customWidth="1"/>
    <col min="130" max="136" width="9.140625" style="12" customWidth="1"/>
    <col min="137" max="137" width="27.42578125" style="17" customWidth="1"/>
    <col min="138" max="139" width="19.85546875" style="18" customWidth="1"/>
    <col min="140" max="140" width="65.42578125" style="18" customWidth="1"/>
    <col min="141" max="141" width="12.42578125" style="18" customWidth="1"/>
    <col min="142" max="142" width="11.5703125" style="18" customWidth="1"/>
    <col min="143" max="143" width="6" style="18" customWidth="1"/>
    <col min="144" max="144" width="4.85546875" style="18" customWidth="1"/>
    <col min="145" max="146" width="9.42578125" style="18" customWidth="1"/>
    <col min="147" max="148" width="15.28515625" style="18" customWidth="1"/>
    <col min="149" max="149" width="26" style="18" bestFit="1" customWidth="1"/>
    <col min="150" max="150" width="26.28515625" style="18" customWidth="1"/>
    <col min="151" max="151" width="59.42578125" style="18" customWidth="1"/>
    <col min="152" max="152" width="21.85546875" style="18" customWidth="1"/>
    <col min="153" max="153" width="23.42578125" style="18" customWidth="1"/>
    <col min="154" max="154" width="29.140625" style="19" customWidth="1"/>
    <col min="155" max="156" width="12.28515625" style="18" customWidth="1"/>
    <col min="157" max="157" width="80.85546875" style="17" customWidth="1"/>
    <col min="158" max="158" width="32.5703125" style="20" customWidth="1"/>
    <col min="159" max="159" width="16.140625" style="20" customWidth="1"/>
    <col min="160" max="160" width="20" style="20" customWidth="1"/>
    <col min="161" max="162" width="9.140625" style="20" customWidth="1"/>
    <col min="163" max="164" width="7.7109375" style="20" customWidth="1"/>
    <col min="165" max="165" width="9" style="20" customWidth="1"/>
    <col min="166" max="166" width="20.85546875" style="20" customWidth="1"/>
    <col min="167" max="167" width="34" style="20" customWidth="1"/>
    <col min="168" max="168" width="36.7109375" style="20" customWidth="1"/>
    <col min="169" max="169" width="101" style="26" customWidth="1"/>
    <col min="170" max="170" width="101" style="18" customWidth="1"/>
    <col min="171" max="171" width="36.85546875" style="20" customWidth="1"/>
    <col min="172" max="172" width="17.28515625" style="20" customWidth="1"/>
    <col min="173" max="173" width="20.7109375" style="20" customWidth="1"/>
    <col min="174" max="174" width="25.28515625" style="20" customWidth="1"/>
    <col min="175" max="176" width="32" style="20" customWidth="1"/>
    <col min="177" max="177" width="21.85546875" style="20" bestFit="1" customWidth="1"/>
    <col min="178" max="178" width="34.140625" style="20" customWidth="1"/>
    <col min="179" max="179" width="35.85546875" style="20" customWidth="1"/>
    <col min="180" max="180" width="34.140625" style="20" customWidth="1"/>
    <col min="181" max="181" width="20" style="20" customWidth="1"/>
    <col min="182" max="182" width="18.140625" style="20" customWidth="1"/>
    <col min="183" max="184" width="34.28515625" style="20" customWidth="1"/>
    <col min="185" max="185" width="29.28515625" style="20" customWidth="1"/>
    <col min="186" max="186" width="25" style="20" customWidth="1"/>
    <col min="187" max="187" width="22.85546875" style="20" customWidth="1"/>
    <col min="188" max="188" width="19" style="20" customWidth="1"/>
    <col min="189" max="189" width="25.140625" style="20" customWidth="1"/>
    <col min="190" max="190" width="22.28515625" style="20" customWidth="1"/>
    <col min="191" max="191" width="42.85546875" style="20" customWidth="1"/>
    <col min="192" max="192" width="42.85546875" style="18" customWidth="1"/>
    <col min="193" max="193" width="28" style="18" customWidth="1"/>
    <col min="194" max="194" width="57.7109375" style="26" customWidth="1"/>
    <col min="195" max="195" width="35.85546875" style="20" customWidth="1"/>
    <col min="196" max="196" width="28.28515625" style="20" customWidth="1"/>
    <col min="197" max="197" width="39.28515625" style="20" customWidth="1"/>
    <col min="198" max="198" width="21.5703125" style="20" customWidth="1"/>
    <col min="199" max="199" width="31.140625" style="20" customWidth="1"/>
    <col min="200" max="200" width="28.140625" style="20" customWidth="1"/>
    <col min="201" max="201" width="32" style="20" customWidth="1"/>
    <col min="202" max="202" width="20.42578125" style="20" customWidth="1"/>
    <col min="203" max="203" width="24" style="20" customWidth="1"/>
    <col min="204" max="204" width="25.7109375" style="20" customWidth="1"/>
    <col min="205" max="205" width="40.85546875" style="20" customWidth="1"/>
    <col min="206" max="206" width="27.42578125" style="20" customWidth="1"/>
    <col min="207" max="207" width="65.140625" style="20" customWidth="1"/>
    <col min="208" max="208" width="33" style="20" customWidth="1"/>
    <col min="209" max="209" width="28.5703125" style="20" customWidth="1"/>
    <col min="210" max="210" width="23.5703125" style="20" customWidth="1"/>
    <col min="211" max="211" width="41.7109375" style="18" customWidth="1"/>
    <col min="212" max="212" width="65.7109375" style="18" customWidth="1"/>
    <col min="213" max="213" width="24" style="18" customWidth="1"/>
    <col min="214" max="214" width="43.42578125" style="18" customWidth="1"/>
    <col min="215" max="215" width="28" style="18" customWidth="1"/>
    <col min="216" max="216" width="16.42578125" style="18" customWidth="1"/>
    <col min="217" max="217" width="42.140625" style="18" bestFit="1" customWidth="1"/>
    <col min="218" max="218" width="43.7109375" style="19" customWidth="1"/>
    <col min="219" max="219" width="21.5703125" style="18" customWidth="1"/>
    <col min="220" max="220" width="16" style="18" customWidth="1"/>
    <col min="221" max="221" width="14.85546875" style="18" customWidth="1"/>
    <col min="222" max="225" width="23.140625" style="18" customWidth="1"/>
    <col min="226" max="226" width="26" style="18" customWidth="1"/>
    <col min="227" max="227" width="15" style="18" customWidth="1"/>
    <col min="228" max="229" width="28" style="18" customWidth="1"/>
    <col min="230" max="230" width="43.42578125" style="18" customWidth="1"/>
    <col min="231" max="231" width="9.5703125" style="18" customWidth="1"/>
    <col min="232" max="232" width="26.7109375" style="18" customWidth="1"/>
    <col min="233" max="233" width="21.5703125" style="18" customWidth="1"/>
    <col min="234" max="234" width="5.5703125" style="18" customWidth="1"/>
    <col min="235" max="235" width="29.140625" style="18" customWidth="1"/>
    <col min="236" max="236" width="50.7109375" style="19" customWidth="1"/>
    <col min="237" max="239" width="50.7109375" style="18" customWidth="1"/>
    <col min="240" max="240" width="24.5703125" style="18" customWidth="1"/>
    <col min="241" max="241" width="30.28515625" style="18" customWidth="1"/>
    <col min="242" max="242" width="47.140625" style="18" customWidth="1"/>
    <col min="243" max="243" width="17.5703125" style="18" customWidth="1"/>
    <col min="244" max="244" width="32.28515625" style="18" customWidth="1"/>
    <col min="245" max="245" width="22.7109375" style="18" customWidth="1"/>
    <col min="246" max="246" width="30.42578125" style="18" customWidth="1"/>
    <col min="247" max="247" width="24.5703125" style="18" customWidth="1"/>
    <col min="248" max="248" width="22.140625" style="18" customWidth="1"/>
    <col min="249" max="249" width="15.28515625" style="18" customWidth="1"/>
    <col min="250" max="250" width="27.140625" style="19" customWidth="1"/>
    <col min="251" max="251" width="22.7109375" style="18" customWidth="1"/>
    <col min="252" max="252" width="21.7109375" style="18" customWidth="1"/>
    <col min="253" max="253" width="34.42578125" style="18" customWidth="1"/>
    <col min="254" max="254" width="10.5703125" style="18" customWidth="1"/>
    <col min="255" max="255" width="21.42578125" style="18" customWidth="1"/>
    <col min="256" max="256" width="29.28515625" style="18" customWidth="1"/>
    <col min="257" max="257" width="27" style="18" customWidth="1"/>
    <col min="258" max="258" width="24" style="18" customWidth="1"/>
    <col min="259" max="259" width="30.42578125" style="18" customWidth="1"/>
    <col min="260" max="260" width="24.5703125" style="18" customWidth="1"/>
    <col min="261" max="261" width="22.140625" style="18" customWidth="1"/>
    <col min="262" max="262" width="46" style="18" customWidth="1"/>
    <col min="263" max="263" width="28.140625" style="18" customWidth="1"/>
    <col min="264" max="264" width="43" style="18" customWidth="1"/>
    <col min="265" max="265" width="34.28515625" style="18" customWidth="1"/>
    <col min="266" max="266" width="32.42578125" style="18" customWidth="1"/>
    <col min="267" max="267" width="21.42578125" style="18" customWidth="1"/>
    <col min="268" max="269" width="32.5703125" style="18" customWidth="1"/>
    <col min="270" max="270" width="15.28515625" style="18" customWidth="1"/>
    <col min="271" max="271" width="27.140625" style="19" customWidth="1"/>
    <col min="272" max="273" width="44" style="18" customWidth="1"/>
    <col min="274" max="274" width="7.28515625" style="18" customWidth="1"/>
    <col min="275" max="275" width="11.5703125" style="19" customWidth="1"/>
    <col min="276" max="276" width="23.5703125" style="18" customWidth="1"/>
    <col min="277" max="277" width="4.5703125" style="18" customWidth="1"/>
    <col min="278" max="278" width="14" style="18" bestFit="1" customWidth="1"/>
    <col min="279" max="279" width="4.5703125" style="18" customWidth="1"/>
    <col min="280" max="280" width="33.140625" style="18" customWidth="1"/>
    <col min="281" max="281" width="11.28515625" style="19" customWidth="1"/>
    <col min="282" max="282" width="22" style="18" customWidth="1"/>
    <col min="283" max="283" width="16.42578125" style="18" customWidth="1"/>
    <col min="284" max="284" width="6" style="19" customWidth="1"/>
    <col min="285" max="285" width="27.85546875" style="18" customWidth="1"/>
    <col min="286" max="286" width="44" style="18" customWidth="1"/>
    <col min="287" max="287" width="9.28515625" style="19" customWidth="1"/>
    <col min="288" max="288" width="7.28515625" style="18" customWidth="1"/>
    <col min="289" max="289" width="9.5703125" style="18" customWidth="1"/>
    <col min="290" max="290" width="4.85546875" style="18" customWidth="1"/>
    <col min="291" max="291" width="50.42578125" style="18" customWidth="1"/>
    <col min="292" max="292" width="23.140625" style="18" customWidth="1"/>
    <col min="293" max="294" width="18.140625" style="18" customWidth="1"/>
    <col min="295" max="295" width="16.140625" style="18" customWidth="1"/>
    <col min="296" max="296" width="74.140625" style="18" customWidth="1"/>
    <col min="297" max="297" width="5.42578125" style="18" customWidth="1"/>
    <col min="298" max="298" width="18.85546875" style="18" customWidth="1"/>
    <col min="299" max="299" width="10.28515625" style="19" customWidth="1"/>
    <col min="300" max="300" width="25.85546875" style="18" customWidth="1"/>
    <col min="301" max="301" width="41.42578125" style="18" customWidth="1"/>
    <col min="302" max="303" width="16.28515625" style="18" customWidth="1"/>
    <col min="304" max="304" width="28.140625" style="18" customWidth="1"/>
    <col min="305" max="305" width="73.5703125" style="18" customWidth="1"/>
    <col min="306" max="306" width="33.85546875" style="18" customWidth="1"/>
    <col min="307" max="308" width="11.5703125" style="18" customWidth="1"/>
    <col min="309" max="309" width="11.140625" style="18" customWidth="1"/>
    <col min="310" max="310" width="7.5703125" style="19" customWidth="1"/>
    <col min="311" max="311" width="17.5703125" style="18" customWidth="1"/>
    <col min="312" max="313" width="16.28515625" style="18" customWidth="1"/>
    <col min="314" max="315" width="12.28515625" style="18" customWidth="1"/>
    <col min="316" max="316" width="9.5703125" style="18" customWidth="1"/>
    <col min="317" max="317" width="18.42578125" style="18" customWidth="1"/>
    <col min="318" max="318" width="16.42578125" style="18" customWidth="1"/>
    <col min="319" max="319" width="31.140625" style="19" customWidth="1"/>
    <col min="320" max="320" width="23" style="18" customWidth="1"/>
    <col min="321" max="321" width="18.5703125" style="18" customWidth="1"/>
    <col min="322" max="322" width="34" style="18" customWidth="1"/>
    <col min="323" max="323" width="28" style="18" customWidth="1"/>
    <col min="324" max="324" width="18.140625" style="18" customWidth="1"/>
    <col min="325" max="325" width="20.28515625" style="18" customWidth="1"/>
    <col min="326" max="326" width="26.140625" style="18" customWidth="1"/>
    <col min="327" max="327" width="23.7109375" style="18" customWidth="1"/>
    <col min="328" max="328" width="34.85546875" style="18" customWidth="1"/>
    <col min="329" max="330" width="20.42578125" style="18" customWidth="1"/>
    <col min="331" max="331" width="25" style="19" customWidth="1"/>
    <col min="332" max="332" width="14.5703125" style="18" customWidth="1"/>
    <col min="333" max="333" width="27.5703125" style="18" customWidth="1"/>
    <col min="334" max="334" width="6.85546875" style="18" customWidth="1"/>
    <col min="335" max="335" width="22.85546875" style="18" customWidth="1"/>
    <col min="336" max="336" width="7" style="18" customWidth="1"/>
    <col min="337" max="337" width="15.28515625" style="18" customWidth="1"/>
    <col min="338" max="338" width="19.140625" style="18" customWidth="1"/>
    <col min="339" max="339" width="12.42578125" style="19" customWidth="1"/>
    <col min="340" max="340" width="45.28515625" style="17" customWidth="1"/>
    <col min="341" max="341" width="45.28515625" style="18" customWidth="1"/>
    <col min="342" max="342" width="27.7109375" style="18" customWidth="1"/>
    <col min="343" max="343" width="13.140625" style="18" customWidth="1"/>
    <col min="344" max="344" width="27.85546875" style="19" customWidth="1"/>
    <col min="345" max="346" width="72.140625" style="18" customWidth="1"/>
    <col min="347" max="347" width="51.28515625" style="18" customWidth="1"/>
    <col min="348" max="348" width="42.5703125" style="19" customWidth="1"/>
    <col min="349" max="349" width="15.42578125" style="18" customWidth="1"/>
    <col min="350" max="350" width="27.85546875" style="18" customWidth="1"/>
    <col min="351" max="351" width="27.7109375" style="18" customWidth="1"/>
    <col min="352" max="352" width="25.140625" style="18" customWidth="1"/>
    <col min="353" max="353" width="23.7109375" style="18" customWidth="1"/>
    <col min="354" max="354" width="13.28515625" style="19" customWidth="1"/>
    <col min="355" max="355" width="23.42578125" style="18" customWidth="1"/>
    <col min="356" max="356" width="37.7109375" style="18" customWidth="1"/>
    <col min="357" max="357" width="39.5703125" style="18" customWidth="1"/>
    <col min="358" max="358" width="26" style="18" customWidth="1"/>
    <col min="359" max="359" width="16.140625" style="18" customWidth="1"/>
    <col min="360" max="360" width="28.42578125" style="18" customWidth="1"/>
    <col min="361" max="361" width="101.85546875" style="18" customWidth="1"/>
    <col min="362" max="362" width="21.7109375" style="18" customWidth="1"/>
    <col min="363" max="363" width="51.140625" style="19" customWidth="1"/>
    <col min="364" max="364" width="17.5703125" style="18" customWidth="1"/>
    <col min="365" max="365" width="15.85546875" style="18" customWidth="1"/>
    <col min="366" max="368" width="31.5703125" style="18" customWidth="1"/>
    <col min="369" max="369" width="57.42578125" style="18" customWidth="1"/>
    <col min="370" max="370" width="59.140625" style="19" customWidth="1"/>
    <col min="371" max="371" width="34.5703125" style="18" customWidth="1"/>
    <col min="372" max="372" width="25.5703125" style="18" customWidth="1"/>
    <col min="373" max="373" width="75.7109375" style="18" customWidth="1"/>
    <col min="374" max="374" width="49" style="18" customWidth="1"/>
    <col min="375" max="375" width="41.7109375" style="18" customWidth="1"/>
    <col min="376" max="376" width="35.7109375" style="19" customWidth="1"/>
    <col min="377" max="378" width="11.140625" style="18" customWidth="1"/>
    <col min="379" max="379" width="40" style="18" bestFit="1" customWidth="1"/>
    <col min="380" max="380" width="13.85546875" style="18" customWidth="1"/>
    <col min="381" max="381" width="8.7109375" style="18" customWidth="1"/>
    <col min="382" max="382" width="19" style="19" customWidth="1"/>
    <col min="383" max="383" width="40.5703125" style="18" customWidth="1"/>
    <col min="384" max="384" width="21.42578125" style="18" customWidth="1"/>
    <col min="385" max="385" width="23.28515625" style="18" customWidth="1"/>
    <col min="386" max="386" width="26.42578125" style="18" customWidth="1"/>
    <col min="387" max="387" width="33.5703125" style="18" customWidth="1"/>
    <col min="388" max="388" width="14.5703125" style="18" customWidth="1"/>
    <col min="389" max="389" width="51.85546875" style="19" customWidth="1"/>
    <col min="390" max="390" width="15" style="19" customWidth="1"/>
    <col min="391" max="392" width="24.7109375" style="18" customWidth="1"/>
    <col min="393" max="393" width="22" style="18" customWidth="1"/>
    <col min="394" max="394" width="28.7109375" style="18" customWidth="1"/>
    <col min="395" max="395" width="20" style="18" customWidth="1"/>
    <col min="396" max="396" width="17" style="18" customWidth="1"/>
    <col min="397" max="397" width="19.5703125" style="18" customWidth="1"/>
    <col min="398" max="398" width="33.140625" style="19" customWidth="1"/>
    <col min="399" max="399" width="25" style="18" customWidth="1"/>
    <col min="400" max="16384" width="9.140625" style="1" hidden="1"/>
  </cols>
  <sheetData>
    <row r="1" spans="1:399" x14ac:dyDescent="0.25">
      <c r="A1" s="2" t="s">
        <v>0</v>
      </c>
      <c r="B1" s="3" t="s">
        <v>1</v>
      </c>
      <c r="C1" s="2" t="s">
        <v>617</v>
      </c>
      <c r="D1" s="3" t="s">
        <v>2</v>
      </c>
      <c r="E1" s="2" t="s">
        <v>3</v>
      </c>
      <c r="F1" s="3" t="s">
        <v>4</v>
      </c>
      <c r="G1" s="3" t="s">
        <v>5</v>
      </c>
      <c r="H1" s="2" t="s">
        <v>6</v>
      </c>
      <c r="I1" s="2" t="s">
        <v>618</v>
      </c>
      <c r="J1" s="2" t="s">
        <v>619</v>
      </c>
      <c r="K1" s="2" t="s">
        <v>620</v>
      </c>
      <c r="L1" s="2" t="s">
        <v>1222</v>
      </c>
      <c r="M1" s="2" t="s">
        <v>1223</v>
      </c>
      <c r="N1" s="2" t="s">
        <v>621</v>
      </c>
      <c r="O1" s="2" t="s">
        <v>756</v>
      </c>
      <c r="P1" s="2" t="s">
        <v>759</v>
      </c>
      <c r="Q1" s="23" t="s">
        <v>761</v>
      </c>
      <c r="R1" s="23" t="s">
        <v>762</v>
      </c>
      <c r="S1" s="23" t="s">
        <v>763</v>
      </c>
      <c r="T1" s="23" t="s">
        <v>926</v>
      </c>
      <c r="U1" s="2" t="s">
        <v>927</v>
      </c>
      <c r="V1" s="2" t="s">
        <v>766</v>
      </c>
      <c r="W1" s="2" t="s">
        <v>764</v>
      </c>
      <c r="X1" s="2" t="s">
        <v>767</v>
      </c>
      <c r="Y1" s="2" t="s">
        <v>796</v>
      </c>
      <c r="Z1" s="2" t="s">
        <v>798</v>
      </c>
      <c r="AA1" s="2" t="s">
        <v>799</v>
      </c>
      <c r="AB1" s="2" t="s">
        <v>1234</v>
      </c>
      <c r="AC1" s="2" t="s">
        <v>801</v>
      </c>
      <c r="AD1" s="2" t="s">
        <v>802</v>
      </c>
      <c r="AE1" s="2" t="s">
        <v>803</v>
      </c>
      <c r="AF1" s="2" t="s">
        <v>789</v>
      </c>
      <c r="AG1" s="2" t="s">
        <v>804</v>
      </c>
      <c r="AH1" s="2" t="s">
        <v>805</v>
      </c>
      <c r="AI1" s="2" t="s">
        <v>788</v>
      </c>
      <c r="AJ1" s="2" t="s">
        <v>811</v>
      </c>
      <c r="AK1" s="2" t="s">
        <v>786</v>
      </c>
      <c r="AL1" s="2" t="s">
        <v>787</v>
      </c>
      <c r="AM1" s="2" t="s">
        <v>817</v>
      </c>
      <c r="AN1" s="2" t="s">
        <v>1233</v>
      </c>
      <c r="AO1" s="2" t="s">
        <v>831</v>
      </c>
      <c r="AP1" s="2" t="s">
        <v>792</v>
      </c>
      <c r="AQ1" s="2" t="s">
        <v>808</v>
      </c>
      <c r="AR1" s="2" t="s">
        <v>809</v>
      </c>
      <c r="AS1" s="2" t="s">
        <v>810</v>
      </c>
      <c r="AT1" s="2" t="s">
        <v>795</v>
      </c>
      <c r="AU1" s="2" t="s">
        <v>785</v>
      </c>
      <c r="AV1" s="2" t="s">
        <v>825</v>
      </c>
      <c r="AW1" s="2" t="s">
        <v>828</v>
      </c>
      <c r="AX1" s="2" t="s">
        <v>826</v>
      </c>
      <c r="AY1" s="2" t="s">
        <v>793</v>
      </c>
      <c r="AZ1" s="2" t="s">
        <v>835</v>
      </c>
      <c r="BA1" s="2" t="s">
        <v>827</v>
      </c>
      <c r="BB1" s="2" t="s">
        <v>849</v>
      </c>
      <c r="BC1" s="2" t="s">
        <v>851</v>
      </c>
      <c r="BD1" s="2" t="s">
        <v>853</v>
      </c>
      <c r="BE1" s="2" t="s">
        <v>854</v>
      </c>
      <c r="BF1" s="2" t="s">
        <v>1207</v>
      </c>
      <c r="BG1" s="2" t="s">
        <v>794</v>
      </c>
      <c r="BH1" s="2" t="s">
        <v>1214</v>
      </c>
      <c r="BI1" s="2" t="s">
        <v>812</v>
      </c>
      <c r="BJ1" s="2" t="s">
        <v>864</v>
      </c>
      <c r="BK1" s="2" t="s">
        <v>776</v>
      </c>
      <c r="BL1" s="2" t="s">
        <v>772</v>
      </c>
      <c r="BM1" s="2" t="s">
        <v>771</v>
      </c>
      <c r="BN1" s="2" t="s">
        <v>1176</v>
      </c>
      <c r="BO1" s="2" t="s">
        <v>775</v>
      </c>
      <c r="BP1" s="2" t="s">
        <v>773</v>
      </c>
      <c r="BQ1" s="2" t="s">
        <v>1174</v>
      </c>
      <c r="BR1" s="2" t="s">
        <v>1181</v>
      </c>
      <c r="BS1" s="2" t="s">
        <v>783</v>
      </c>
      <c r="BT1" s="2" t="s">
        <v>1175</v>
      </c>
      <c r="BU1" s="2" t="s">
        <v>1182</v>
      </c>
      <c r="BV1" s="2" t="s">
        <v>867</v>
      </c>
      <c r="BW1" s="13" t="s">
        <v>899</v>
      </c>
      <c r="BX1" s="13" t="s">
        <v>875</v>
      </c>
      <c r="BY1" s="13" t="s">
        <v>900</v>
      </c>
      <c r="BZ1" s="13" t="s">
        <v>901</v>
      </c>
      <c r="CA1" s="13" t="s">
        <v>898</v>
      </c>
      <c r="CB1" s="2" t="s">
        <v>902</v>
      </c>
      <c r="CC1" s="23" t="s">
        <v>903</v>
      </c>
      <c r="CD1" s="23" t="s">
        <v>915</v>
      </c>
      <c r="CE1" s="23" t="s">
        <v>916</v>
      </c>
      <c r="CF1" s="23" t="s">
        <v>909</v>
      </c>
      <c r="CG1" s="23" t="s">
        <v>912</v>
      </c>
      <c r="CH1" s="23" t="s">
        <v>1195</v>
      </c>
      <c r="CI1" s="23" t="s">
        <v>917</v>
      </c>
      <c r="CJ1" s="23" t="s">
        <v>918</v>
      </c>
      <c r="CK1" s="23" t="s">
        <v>908</v>
      </c>
      <c r="CL1" s="23" t="s">
        <v>1209</v>
      </c>
      <c r="CM1" s="23" t="s">
        <v>871</v>
      </c>
      <c r="CN1" s="23" t="s">
        <v>913</v>
      </c>
      <c r="CO1" s="23" t="s">
        <v>904</v>
      </c>
      <c r="CP1" s="23" t="s">
        <v>919</v>
      </c>
      <c r="CQ1" s="23" t="s">
        <v>906</v>
      </c>
      <c r="CR1" s="23" t="s">
        <v>920</v>
      </c>
      <c r="CS1" s="23" t="s">
        <v>911</v>
      </c>
      <c r="CT1" s="23" t="s">
        <v>910</v>
      </c>
      <c r="CU1" s="23" t="s">
        <v>905</v>
      </c>
      <c r="CV1" s="23" t="s">
        <v>914</v>
      </c>
      <c r="CW1" s="23" t="s">
        <v>907</v>
      </c>
      <c r="CX1" s="23" t="s">
        <v>922</v>
      </c>
      <c r="CY1" s="23" t="s">
        <v>870</v>
      </c>
      <c r="CZ1" s="23" t="s">
        <v>921</v>
      </c>
      <c r="DA1" s="25" t="s">
        <v>869</v>
      </c>
      <c r="DB1" s="18" t="s">
        <v>928</v>
      </c>
      <c r="DC1" s="18" t="s">
        <v>929</v>
      </c>
      <c r="DD1" s="18" t="s">
        <v>930</v>
      </c>
      <c r="DE1" s="18" t="s">
        <v>931</v>
      </c>
      <c r="DF1" s="18" t="s">
        <v>932</v>
      </c>
      <c r="DG1" s="18" t="s">
        <v>933</v>
      </c>
      <c r="DH1" s="18" t="s">
        <v>934</v>
      </c>
      <c r="DI1" s="18" t="s">
        <v>935</v>
      </c>
      <c r="DJ1" s="18" t="s">
        <v>936</v>
      </c>
      <c r="DK1" s="18" t="s">
        <v>937</v>
      </c>
      <c r="DL1" s="18" t="s">
        <v>938</v>
      </c>
      <c r="DM1" s="18" t="s">
        <v>939</v>
      </c>
      <c r="DN1" s="18" t="s">
        <v>940</v>
      </c>
      <c r="DO1" s="18" t="s">
        <v>941</v>
      </c>
      <c r="DP1" s="18" t="s">
        <v>942</v>
      </c>
      <c r="DQ1" s="18" t="s">
        <v>943</v>
      </c>
      <c r="DR1" s="18" t="s">
        <v>944</v>
      </c>
      <c r="DS1" s="18" t="s">
        <v>945</v>
      </c>
      <c r="DT1" s="18" t="s">
        <v>946</v>
      </c>
      <c r="DU1" s="18" t="s">
        <v>947</v>
      </c>
      <c r="DV1" s="18" t="s">
        <v>948</v>
      </c>
      <c r="DW1" s="18" t="s">
        <v>949</v>
      </c>
      <c r="DX1" s="18" t="s">
        <v>950</v>
      </c>
      <c r="DY1" s="17" t="s">
        <v>931</v>
      </c>
      <c r="DZ1" s="12" t="s">
        <v>951</v>
      </c>
      <c r="EA1" s="12" t="s">
        <v>952</v>
      </c>
      <c r="EB1" s="12" t="s">
        <v>953</v>
      </c>
      <c r="EC1" s="12" t="s">
        <v>1173</v>
      </c>
      <c r="ED1" s="12" t="s">
        <v>954</v>
      </c>
      <c r="EE1" s="12" t="s">
        <v>955</v>
      </c>
      <c r="EF1" s="12" t="s">
        <v>956</v>
      </c>
      <c r="EG1" s="17" t="s">
        <v>960</v>
      </c>
      <c r="EH1" s="18" t="s">
        <v>957</v>
      </c>
      <c r="EI1" s="18" t="s">
        <v>1248</v>
      </c>
      <c r="EJ1" s="18" t="s">
        <v>967</v>
      </c>
      <c r="EK1" s="18" t="s">
        <v>958</v>
      </c>
      <c r="EL1" s="18" t="s">
        <v>959</v>
      </c>
      <c r="EM1" s="18" t="s">
        <v>961</v>
      </c>
      <c r="EN1" s="18" t="s">
        <v>962</v>
      </c>
      <c r="EO1" s="18" t="s">
        <v>963</v>
      </c>
      <c r="EP1" s="18" t="s">
        <v>1264</v>
      </c>
      <c r="EQ1" s="18" t="s">
        <v>964</v>
      </c>
      <c r="ER1" s="18" t="s">
        <v>1265</v>
      </c>
      <c r="ES1" s="18" t="s">
        <v>1243</v>
      </c>
      <c r="ET1" s="18" t="s">
        <v>965</v>
      </c>
      <c r="EU1" s="18" t="s">
        <v>966</v>
      </c>
      <c r="EV1" s="18" t="s">
        <v>968</v>
      </c>
      <c r="EW1" s="18" t="s">
        <v>969</v>
      </c>
      <c r="EX1" s="19" t="s">
        <v>970</v>
      </c>
      <c r="EY1" s="18" t="s">
        <v>972</v>
      </c>
      <c r="EZ1" s="18" t="s">
        <v>1211</v>
      </c>
      <c r="FA1" s="17" t="s">
        <v>973</v>
      </c>
      <c r="FB1" s="20" t="s">
        <v>974</v>
      </c>
      <c r="FC1" s="20" t="s">
        <v>975</v>
      </c>
      <c r="FD1" s="20" t="s">
        <v>976</v>
      </c>
      <c r="FE1" s="20" t="s">
        <v>977</v>
      </c>
      <c r="FF1" s="20" t="s">
        <v>1254</v>
      </c>
      <c r="FG1" s="20" t="s">
        <v>978</v>
      </c>
      <c r="FH1" s="20" t="s">
        <v>1261</v>
      </c>
      <c r="FI1" s="20" t="s">
        <v>907</v>
      </c>
      <c r="FJ1" s="20" t="s">
        <v>979</v>
      </c>
      <c r="FK1" s="20" t="s">
        <v>980</v>
      </c>
      <c r="FL1" s="20" t="s">
        <v>981</v>
      </c>
      <c r="FM1" s="26" t="s">
        <v>982</v>
      </c>
      <c r="FN1" s="18" t="s">
        <v>1238</v>
      </c>
      <c r="FO1" s="20" t="s">
        <v>983</v>
      </c>
      <c r="FP1" s="20" t="s">
        <v>984</v>
      </c>
      <c r="FQ1" s="20" t="s">
        <v>985</v>
      </c>
      <c r="FR1" s="20" t="s">
        <v>986</v>
      </c>
      <c r="FS1" s="20" t="s">
        <v>987</v>
      </c>
      <c r="FT1" s="20" t="s">
        <v>1249</v>
      </c>
      <c r="FU1" s="20" t="s">
        <v>1250</v>
      </c>
      <c r="FV1" s="20" t="s">
        <v>988</v>
      </c>
      <c r="FW1" s="20" t="s">
        <v>989</v>
      </c>
      <c r="FX1" s="20" t="s">
        <v>990</v>
      </c>
      <c r="FY1" s="20" t="s">
        <v>991</v>
      </c>
      <c r="FZ1" s="20" t="s">
        <v>992</v>
      </c>
      <c r="GA1" s="20" t="s">
        <v>993</v>
      </c>
      <c r="GB1" s="20" t="s">
        <v>1242</v>
      </c>
      <c r="GC1" s="20" t="s">
        <v>994</v>
      </c>
      <c r="GD1" s="20" t="s">
        <v>995</v>
      </c>
      <c r="GE1" s="20" t="s">
        <v>996</v>
      </c>
      <c r="GF1" s="20" t="s">
        <v>997</v>
      </c>
      <c r="GG1" s="20" t="s">
        <v>998</v>
      </c>
      <c r="GH1" s="20" t="s">
        <v>999</v>
      </c>
      <c r="GI1" s="20" t="s">
        <v>1000</v>
      </c>
      <c r="GJ1" s="18" t="s">
        <v>1237</v>
      </c>
      <c r="GK1" s="18" t="s">
        <v>1001</v>
      </c>
      <c r="GL1" s="26" t="s">
        <v>1002</v>
      </c>
      <c r="GM1" s="20" t="s">
        <v>1003</v>
      </c>
      <c r="GN1" s="20" t="s">
        <v>1004</v>
      </c>
      <c r="GO1" s="20" t="s">
        <v>1005</v>
      </c>
      <c r="GP1" s="20" t="s">
        <v>1006</v>
      </c>
      <c r="GQ1" s="20" t="s">
        <v>1007</v>
      </c>
      <c r="GR1" s="20" t="s">
        <v>1008</v>
      </c>
      <c r="GS1" s="20" t="s">
        <v>1009</v>
      </c>
      <c r="GT1" s="20" t="s">
        <v>1010</v>
      </c>
      <c r="GU1" s="20" t="s">
        <v>1011</v>
      </c>
      <c r="GV1" s="20" t="s">
        <v>1012</v>
      </c>
      <c r="GW1" s="20" t="s">
        <v>1013</v>
      </c>
      <c r="GX1" s="20" t="s">
        <v>1014</v>
      </c>
      <c r="GY1" s="20" t="s">
        <v>1015</v>
      </c>
      <c r="GZ1" s="20" t="s">
        <v>1197</v>
      </c>
      <c r="HA1" s="20" t="s">
        <v>1016</v>
      </c>
      <c r="HB1" s="20" t="s">
        <v>1017</v>
      </c>
      <c r="HC1" s="18" t="s">
        <v>1018</v>
      </c>
      <c r="HD1" s="18" t="s">
        <v>1019</v>
      </c>
      <c r="HE1" s="18" t="s">
        <v>1020</v>
      </c>
      <c r="HF1" s="18" t="s">
        <v>1021</v>
      </c>
      <c r="HG1" s="18" t="s">
        <v>1001</v>
      </c>
      <c r="HH1" s="18" t="s">
        <v>1022</v>
      </c>
      <c r="HI1" s="18" t="s">
        <v>1239</v>
      </c>
      <c r="HJ1" s="19" t="s">
        <v>1023</v>
      </c>
      <c r="HK1" s="18" t="s">
        <v>1024</v>
      </c>
      <c r="HL1" s="18" t="s">
        <v>1025</v>
      </c>
      <c r="HM1" s="18" t="s">
        <v>1026</v>
      </c>
      <c r="HN1" s="18" t="s">
        <v>1027</v>
      </c>
      <c r="HO1" s="18" t="s">
        <v>1245</v>
      </c>
      <c r="HP1" s="18" t="s">
        <v>1246</v>
      </c>
      <c r="HQ1" s="18" t="s">
        <v>1247</v>
      </c>
      <c r="HR1" s="18" t="s">
        <v>1028</v>
      </c>
      <c r="HS1" s="18" t="s">
        <v>1029</v>
      </c>
      <c r="HT1" s="18" t="s">
        <v>1030</v>
      </c>
      <c r="HU1" s="18" t="s">
        <v>1251</v>
      </c>
      <c r="HV1" s="18" t="s">
        <v>1031</v>
      </c>
      <c r="HW1" s="18" t="s">
        <v>1032</v>
      </c>
      <c r="HX1" s="18" t="s">
        <v>1033</v>
      </c>
      <c r="HY1" s="18" t="s">
        <v>1034</v>
      </c>
      <c r="HZ1" s="18" t="s">
        <v>1035</v>
      </c>
      <c r="IA1" s="18" t="s">
        <v>1036</v>
      </c>
      <c r="IB1" s="19" t="s">
        <v>1037</v>
      </c>
      <c r="IC1" s="18" t="s">
        <v>1157</v>
      </c>
      <c r="ID1" s="18" t="s">
        <v>1158</v>
      </c>
      <c r="IE1" s="19" t="s">
        <v>1159</v>
      </c>
      <c r="IF1" s="18" t="s">
        <v>1038</v>
      </c>
      <c r="IG1" s="18" t="s">
        <v>1039</v>
      </c>
      <c r="IH1" s="18" t="s">
        <v>1040</v>
      </c>
      <c r="II1" s="18" t="s">
        <v>1041</v>
      </c>
      <c r="IJ1" s="18" t="s">
        <v>1042</v>
      </c>
      <c r="IK1" s="18" t="s">
        <v>1043</v>
      </c>
      <c r="IL1" s="18" t="s">
        <v>1044</v>
      </c>
      <c r="IM1" s="18" t="s">
        <v>1045</v>
      </c>
      <c r="IN1" s="18" t="s">
        <v>1046</v>
      </c>
      <c r="IO1" s="18" t="s">
        <v>1047</v>
      </c>
      <c r="IP1" s="19" t="s">
        <v>1048</v>
      </c>
      <c r="IQ1" s="18" t="s">
        <v>1043</v>
      </c>
      <c r="IR1" s="18" t="s">
        <v>1049</v>
      </c>
      <c r="IS1" s="18" t="s">
        <v>1050</v>
      </c>
      <c r="IT1" s="18" t="s">
        <v>1051</v>
      </c>
      <c r="IU1" s="18" t="s">
        <v>1196</v>
      </c>
      <c r="IV1" s="18" t="s">
        <v>1052</v>
      </c>
      <c r="IW1" s="18" t="s">
        <v>1053</v>
      </c>
      <c r="IX1" s="18" t="s">
        <v>1054</v>
      </c>
      <c r="IY1" s="18" t="s">
        <v>1044</v>
      </c>
      <c r="IZ1" s="18" t="s">
        <v>1045</v>
      </c>
      <c r="JA1" s="18" t="s">
        <v>1046</v>
      </c>
      <c r="JB1" s="18" t="s">
        <v>1055</v>
      </c>
      <c r="JC1" s="18" t="s">
        <v>1056</v>
      </c>
      <c r="JD1" s="18" t="s">
        <v>1057</v>
      </c>
      <c r="JE1" s="18" t="s">
        <v>1058</v>
      </c>
      <c r="JF1" s="18" t="s">
        <v>1059</v>
      </c>
      <c r="JG1" s="18" t="s">
        <v>1060</v>
      </c>
      <c r="JH1" s="18" t="s">
        <v>1061</v>
      </c>
      <c r="JI1" s="18" t="s">
        <v>1240</v>
      </c>
      <c r="JJ1" s="18" t="s">
        <v>1047</v>
      </c>
      <c r="JK1" s="19" t="s">
        <v>1048</v>
      </c>
      <c r="JL1" s="18" t="s">
        <v>1062</v>
      </c>
      <c r="JM1" s="18" t="s">
        <v>1259</v>
      </c>
      <c r="JN1" s="18" t="s">
        <v>1063</v>
      </c>
      <c r="JO1" s="19" t="s">
        <v>1064</v>
      </c>
      <c r="JP1" s="18" t="s">
        <v>1065</v>
      </c>
      <c r="JQ1" s="18" t="s">
        <v>1066</v>
      </c>
      <c r="JR1" s="18" t="s">
        <v>1260</v>
      </c>
      <c r="JS1" s="18" t="s">
        <v>1258</v>
      </c>
      <c r="JT1" s="18" t="s">
        <v>1210</v>
      </c>
      <c r="JU1" s="19" t="s">
        <v>1067</v>
      </c>
      <c r="JV1" s="18" t="s">
        <v>1068</v>
      </c>
      <c r="JW1" s="18" t="s">
        <v>1069</v>
      </c>
      <c r="JX1" s="19" t="s">
        <v>1070</v>
      </c>
      <c r="JY1" s="18" t="s">
        <v>1071</v>
      </c>
      <c r="JZ1" s="18" t="s">
        <v>1062</v>
      </c>
      <c r="KA1" s="19" t="s">
        <v>1072</v>
      </c>
      <c r="KB1" s="18" t="s">
        <v>1087</v>
      </c>
      <c r="KC1" s="18" t="s">
        <v>1088</v>
      </c>
      <c r="KD1" s="18" t="s">
        <v>1089</v>
      </c>
      <c r="KE1" s="18" t="s">
        <v>1090</v>
      </c>
      <c r="KF1" s="18" t="s">
        <v>1091</v>
      </c>
      <c r="KG1" s="18" t="s">
        <v>1092</v>
      </c>
      <c r="KH1" s="18" t="s">
        <v>1263</v>
      </c>
      <c r="KI1" s="18" t="s">
        <v>1093</v>
      </c>
      <c r="KJ1" s="18" t="s">
        <v>1094</v>
      </c>
      <c r="KK1" s="18" t="s">
        <v>1095</v>
      </c>
      <c r="KL1" s="18" t="s">
        <v>1096</v>
      </c>
      <c r="KM1" s="19" t="s">
        <v>1097</v>
      </c>
      <c r="KN1" s="18" t="s">
        <v>1098</v>
      </c>
      <c r="KO1" s="18" t="s">
        <v>1099</v>
      </c>
      <c r="KP1" s="18" t="s">
        <v>1100</v>
      </c>
      <c r="KQ1" s="18" t="s">
        <v>1198</v>
      </c>
      <c r="KR1" s="18" t="s">
        <v>1101</v>
      </c>
      <c r="KS1" s="18" t="s">
        <v>1102</v>
      </c>
      <c r="KT1" s="18" t="s">
        <v>1103</v>
      </c>
      <c r="KU1" s="18" t="s">
        <v>1104</v>
      </c>
      <c r="KV1" s="18" t="s">
        <v>1200</v>
      </c>
      <c r="KW1" s="18" t="s">
        <v>1105</v>
      </c>
      <c r="KX1" s="19" t="s">
        <v>1106</v>
      </c>
      <c r="KY1" s="18" t="s">
        <v>1079</v>
      </c>
      <c r="KZ1" s="18" t="s">
        <v>1080</v>
      </c>
      <c r="LA1" s="18" t="s">
        <v>1252</v>
      </c>
      <c r="LB1" s="18" t="s">
        <v>1077</v>
      </c>
      <c r="LC1" s="18" t="s">
        <v>1253</v>
      </c>
      <c r="LD1" s="18" t="s">
        <v>1081</v>
      </c>
      <c r="LE1" s="18" t="s">
        <v>1082</v>
      </c>
      <c r="LF1" s="18" t="s">
        <v>1083</v>
      </c>
      <c r="LG1" s="19" t="s">
        <v>1086</v>
      </c>
      <c r="LH1" s="18" t="s">
        <v>1084</v>
      </c>
      <c r="LI1" s="18" t="s">
        <v>1073</v>
      </c>
      <c r="LJ1" s="18" t="s">
        <v>1074</v>
      </c>
      <c r="LK1" s="18" t="s">
        <v>1075</v>
      </c>
      <c r="LL1" s="18" t="s">
        <v>1107</v>
      </c>
      <c r="LM1" s="18" t="s">
        <v>1108</v>
      </c>
      <c r="LN1" s="18" t="s">
        <v>1109</v>
      </c>
      <c r="LO1" s="18" t="s">
        <v>1110</v>
      </c>
      <c r="LP1" s="18" t="s">
        <v>1111</v>
      </c>
      <c r="LQ1" s="18" t="s">
        <v>1112</v>
      </c>
      <c r="LR1" s="18" t="s">
        <v>1199</v>
      </c>
      <c r="LS1" s="19" t="s">
        <v>1113</v>
      </c>
      <c r="LT1" s="18" t="s">
        <v>1114</v>
      </c>
      <c r="LU1" s="18" t="s">
        <v>1115</v>
      </c>
      <c r="LV1" s="18" t="s">
        <v>760</v>
      </c>
      <c r="LW1" s="18" t="s">
        <v>1116</v>
      </c>
      <c r="LX1" s="18" t="s">
        <v>1117</v>
      </c>
      <c r="LY1" s="18" t="s">
        <v>1118</v>
      </c>
      <c r="LZ1" s="18" t="s">
        <v>1119</v>
      </c>
      <c r="MA1" s="19" t="s">
        <v>1120</v>
      </c>
      <c r="MB1" s="17" t="s">
        <v>1122</v>
      </c>
      <c r="MC1" s="18" t="s">
        <v>1241</v>
      </c>
      <c r="MD1" s="18" t="s">
        <v>1123</v>
      </c>
      <c r="ME1" s="18" t="s">
        <v>318</v>
      </c>
      <c r="MF1" s="19" t="s">
        <v>1124</v>
      </c>
      <c r="MG1" s="18" t="s">
        <v>1125</v>
      </c>
      <c r="MH1" s="18" t="s">
        <v>1257</v>
      </c>
      <c r="MI1" s="18" t="s">
        <v>1126</v>
      </c>
      <c r="MJ1" s="19" t="s">
        <v>1127</v>
      </c>
      <c r="MK1" s="18" t="s">
        <v>1128</v>
      </c>
      <c r="ML1" s="18" t="s">
        <v>1124</v>
      </c>
      <c r="MM1" s="18" t="s">
        <v>1129</v>
      </c>
      <c r="MN1" s="18" t="s">
        <v>1130</v>
      </c>
      <c r="MO1" s="18" t="s">
        <v>1131</v>
      </c>
      <c r="MP1" s="19" t="s">
        <v>1132</v>
      </c>
      <c r="MQ1" s="18" t="s">
        <v>1133</v>
      </c>
      <c r="MR1" s="18" t="s">
        <v>1134</v>
      </c>
      <c r="MS1" s="18" t="s">
        <v>1135</v>
      </c>
      <c r="MT1" s="18" t="s">
        <v>1136</v>
      </c>
      <c r="MU1" s="18" t="s">
        <v>1121</v>
      </c>
      <c r="MV1" s="18" t="s">
        <v>1137</v>
      </c>
      <c r="MW1" s="18" t="s">
        <v>1138</v>
      </c>
      <c r="MX1" s="18" t="s">
        <v>1139</v>
      </c>
      <c r="MY1" s="19" t="s">
        <v>1140</v>
      </c>
      <c r="MZ1" s="18" t="s">
        <v>1141</v>
      </c>
      <c r="NA1" s="18" t="s">
        <v>1142</v>
      </c>
      <c r="NB1" s="18" t="s">
        <v>1143</v>
      </c>
      <c r="NC1" s="18" t="s">
        <v>1256</v>
      </c>
      <c r="ND1" s="18" t="s">
        <v>1255</v>
      </c>
      <c r="NE1" s="18" t="s">
        <v>1144</v>
      </c>
      <c r="NF1" s="19" t="s">
        <v>1145</v>
      </c>
      <c r="NG1" s="18" t="s">
        <v>1146</v>
      </c>
      <c r="NH1" s="18" t="s">
        <v>1147</v>
      </c>
      <c r="NI1" s="18" t="s">
        <v>1148</v>
      </c>
      <c r="NJ1" s="18" t="s">
        <v>1149</v>
      </c>
      <c r="NK1" s="18" t="s">
        <v>1150</v>
      </c>
      <c r="NL1" s="19" t="s">
        <v>1151</v>
      </c>
      <c r="NM1" s="18" t="s">
        <v>1152</v>
      </c>
      <c r="NN1" s="18" t="s">
        <v>1153</v>
      </c>
      <c r="NO1" s="18" t="s">
        <v>1244</v>
      </c>
      <c r="NP1" s="18" t="s">
        <v>1154</v>
      </c>
      <c r="NQ1" s="18" t="s">
        <v>1155</v>
      </c>
      <c r="NR1" s="19" t="s">
        <v>1156</v>
      </c>
      <c r="NS1" s="18" t="s">
        <v>1078</v>
      </c>
      <c r="NT1" s="18" t="s">
        <v>1160</v>
      </c>
      <c r="NU1" s="18" t="s">
        <v>1161</v>
      </c>
      <c r="NV1" s="18" t="s">
        <v>1162</v>
      </c>
      <c r="NW1" s="18" t="s">
        <v>1163</v>
      </c>
      <c r="NX1" s="18" t="s">
        <v>1164</v>
      </c>
      <c r="NY1" s="19" t="s">
        <v>1165</v>
      </c>
      <c r="NZ1" s="19" t="s">
        <v>1076</v>
      </c>
      <c r="OA1" s="18" t="s">
        <v>1166</v>
      </c>
      <c r="OB1" s="18" t="s">
        <v>1262</v>
      </c>
      <c r="OC1" s="18" t="s">
        <v>1167</v>
      </c>
      <c r="OD1" s="18" t="s">
        <v>1168</v>
      </c>
      <c r="OE1" s="18" t="s">
        <v>1169</v>
      </c>
      <c r="OF1" s="18" t="s">
        <v>1170</v>
      </c>
      <c r="OG1" s="18" t="s">
        <v>1171</v>
      </c>
      <c r="OH1" s="19" t="s">
        <v>1172</v>
      </c>
      <c r="OI1" s="18" t="s">
        <v>1085</v>
      </c>
    </row>
    <row r="2" spans="1:399" x14ac:dyDescent="0.25">
      <c r="A2" s="13" t="s">
        <v>7</v>
      </c>
      <c r="B2" s="5" t="s">
        <v>68</v>
      </c>
      <c r="C2" s="6">
        <v>0</v>
      </c>
      <c r="D2" s="5" t="s">
        <v>220</v>
      </c>
      <c r="E2" s="6" t="s">
        <v>312</v>
      </c>
      <c r="F2" s="5" t="s">
        <v>344</v>
      </c>
      <c r="G2" s="5" t="s">
        <v>482</v>
      </c>
      <c r="H2" s="6" t="s">
        <v>312</v>
      </c>
      <c r="I2" s="6" t="s">
        <v>591</v>
      </c>
      <c r="J2" s="6">
        <v>17</v>
      </c>
      <c r="K2" s="6">
        <v>1970</v>
      </c>
      <c r="L2" s="12">
        <f>IF(K2&lt;1996,1,0)</f>
        <v>1</v>
      </c>
      <c r="M2" s="12">
        <f>IF(K2&gt;=1996,1,0)</f>
        <v>0</v>
      </c>
      <c r="N2" s="12" t="s">
        <v>675</v>
      </c>
      <c r="O2" s="6" t="s">
        <v>311</v>
      </c>
      <c r="P2" s="12" t="s">
        <v>1216</v>
      </c>
      <c r="Q2" s="6">
        <v>0</v>
      </c>
      <c r="R2" s="6">
        <v>3</v>
      </c>
      <c r="S2" s="6">
        <v>0</v>
      </c>
      <c r="T2" s="6">
        <f>COUNTIF(P2,"*Non*")</f>
        <v>0</v>
      </c>
      <c r="U2" s="6" t="s">
        <v>766</v>
      </c>
      <c r="V2" s="12">
        <f>COUNTIF($U2,V$1)</f>
        <v>1</v>
      </c>
      <c r="W2" s="12">
        <f>COUNTIF($U2,W$1)</f>
        <v>0</v>
      </c>
      <c r="X2" s="12">
        <f>COUNTIF($U2,X$1)</f>
        <v>0</v>
      </c>
      <c r="Y2" s="23">
        <f>COUNTIF($BI2,"*AHP*")</f>
        <v>0</v>
      </c>
      <c r="Z2" s="23">
        <f>COUNTIF($BI2,"*ANP*")</f>
        <v>0</v>
      </c>
      <c r="AA2" s="23">
        <f>COUNTIF($BI2,"*TOPSIS*")</f>
        <v>0</v>
      </c>
      <c r="AB2" s="23">
        <v>0</v>
      </c>
      <c r="AC2" s="23">
        <f>COUNTIF($BI2,"*DELPHI*")</f>
        <v>0</v>
      </c>
      <c r="AD2" s="23">
        <f>COUNTIF($BI2,"*CBA*")+COUNTIF($BI2,"*Cost Analysis*")</f>
        <v>0</v>
      </c>
      <c r="AE2" s="23">
        <f>COUNTIF($BI2,"*Scoring*")</f>
        <v>0</v>
      </c>
      <c r="AF2" s="23">
        <f>COUNTIF($BI2,"*DEMATEL*")</f>
        <v>0</v>
      </c>
      <c r="AG2" s="23">
        <f>COUNTIF($BI2,"*MAUT*")</f>
        <v>0</v>
      </c>
      <c r="AH2" s="23">
        <f>COUNTIF($BI2,"*BCG*")</f>
        <v>0</v>
      </c>
      <c r="AI2" s="23">
        <f>COUNTIF($BI2,"*BSC*")</f>
        <v>0</v>
      </c>
      <c r="AJ2" s="23">
        <f>COUNTIF($BI2,"*ROA*")</f>
        <v>0</v>
      </c>
      <c r="AK2" s="23">
        <f>COUNTIF($BI2,"*VTA*")</f>
        <v>0</v>
      </c>
      <c r="AL2" s="23">
        <f>COUNTIF($BI2,"*SEM*")</f>
        <v>0</v>
      </c>
      <c r="AM2" s="23">
        <f>COUNTIF($BI2,"*COPRAS*")</f>
        <v>0</v>
      </c>
      <c r="AN2" s="23">
        <f>COUNTIF($BI2,"*SWARA*")</f>
        <v>0</v>
      </c>
      <c r="AO2" s="23">
        <f>COUNTIF($BI2,"*Outranking*")</f>
        <v>0</v>
      </c>
      <c r="AP2" s="23">
        <f>IF(COUNTIF($BI2,"*Linear*")-COUNTIF($BI2,"*Non-Linear*")&lt;0,0,COUNTIF($BI2,"*Linear*")-COUNTIF($BI2,"*Non-Linear*"))</f>
        <v>1</v>
      </c>
      <c r="AQ2" s="23">
        <f>COUNTIF($BI2,"*Non-Linear*")</f>
        <v>0</v>
      </c>
      <c r="AR2" s="23">
        <f>COUNTIF($BI2,"*Multi-objective*")</f>
        <v>0</v>
      </c>
      <c r="AS2" s="23">
        <f>COUNTIF($BI2,"*Stochastic*")</f>
        <v>0</v>
      </c>
      <c r="AT2" s="23">
        <f>COUNTIF($BI2,"*Goal*")</f>
        <v>0</v>
      </c>
      <c r="AU2" s="23">
        <f>COUNTIF($BI2,"*DEA*")</f>
        <v>0</v>
      </c>
      <c r="AV2" s="23">
        <f>COUNTIF($BI2,"*Grey*")</f>
        <v>0</v>
      </c>
      <c r="AW2" s="23">
        <f>COUNTIF($BI2,"*Clustering*")</f>
        <v>0</v>
      </c>
      <c r="AX2" s="23">
        <f>COUNTIF($BI2,"*K-Means*")</f>
        <v>0</v>
      </c>
      <c r="AY2" s="23">
        <f>COUNTIF($BI2,"*Genetic*")</f>
        <v>0</v>
      </c>
      <c r="AZ2" s="23">
        <f>COUNTIF($BI2,"*Evolutionary*")</f>
        <v>0</v>
      </c>
      <c r="BA2" s="23">
        <f>COUNTIF($BI2,"*Nash*")</f>
        <v>0</v>
      </c>
      <c r="BB2" s="23">
        <f>COUNTIF($BI2,"*Gini*")</f>
        <v>0</v>
      </c>
      <c r="BC2" s="23">
        <f>COUNTIF($BI2,"*Dominance*")</f>
        <v>0</v>
      </c>
      <c r="BD2" s="23">
        <f>COUNTIF($BI2,"*Pythagorean*")</f>
        <v>0</v>
      </c>
      <c r="BE2" s="23">
        <f>COUNTIF($BI2,"*Reference*")</f>
        <v>0</v>
      </c>
      <c r="BF2" s="23">
        <f>COUNTIF($BI2,"*Correlation*")</f>
        <v>0</v>
      </c>
      <c r="BG2" s="23">
        <f>COUNTIF($BI2,"*NIMBUS*")</f>
        <v>0</v>
      </c>
      <c r="BH2" s="23">
        <f>COUNTIF($BI2,"*Not-specified*")</f>
        <v>0</v>
      </c>
      <c r="BI2" s="23" t="s">
        <v>845</v>
      </c>
      <c r="BJ2" s="23" t="s">
        <v>772</v>
      </c>
      <c r="BK2" s="23">
        <f>COUNTIF($BJ2,BK$1)</f>
        <v>0</v>
      </c>
      <c r="BL2" s="23">
        <f>COUNTIF($BJ2,BL$1)</f>
        <v>1</v>
      </c>
      <c r="BM2" s="23">
        <f>COUNTIF($BJ2,BM$1)</f>
        <v>0</v>
      </c>
      <c r="BN2" s="6" t="s">
        <v>1177</v>
      </c>
      <c r="BO2" s="12">
        <f>COUNTIF($BN2,"*Deter*")</f>
        <v>0</v>
      </c>
      <c r="BP2" s="12">
        <f>COUNTIF($BN2,"*Stoch*")</f>
        <v>1</v>
      </c>
      <c r="BQ2" s="12">
        <f>COUNTIF($BN2,"*Fuzzy*")</f>
        <v>0</v>
      </c>
      <c r="BR2" s="6" t="s">
        <v>1175</v>
      </c>
      <c r="BS2" s="12">
        <f>COUNTIF($BR2,"*Dis*")</f>
        <v>0</v>
      </c>
      <c r="BT2" s="12">
        <f>COUNTIF($BR2,"*Cont*")</f>
        <v>1</v>
      </c>
      <c r="BU2" s="12">
        <f>COUNTIF($BR2,$BU$1)</f>
        <v>0</v>
      </c>
      <c r="BV2" s="23" t="s">
        <v>898</v>
      </c>
      <c r="BW2" s="13">
        <v>0</v>
      </c>
      <c r="BX2" s="13">
        <v>0</v>
      </c>
      <c r="BY2" s="13">
        <v>0</v>
      </c>
      <c r="BZ2" s="13">
        <v>0</v>
      </c>
      <c r="CA2" s="13">
        <v>1</v>
      </c>
      <c r="CB2" s="24" t="s">
        <v>924</v>
      </c>
      <c r="CC2" s="12">
        <f>COUNTIF($CB2,"*Not Specified*")</f>
        <v>0</v>
      </c>
      <c r="CD2" s="12">
        <f>COUNTIF($CB2,"*Aerospacial*")</f>
        <v>0</v>
      </c>
      <c r="CE2" s="12">
        <f>COUNTIF($CB2,"*Agriculture*")</f>
        <v>0</v>
      </c>
      <c r="CF2" s="12">
        <f>COUNTIF($CB2,"*Automotive*")</f>
        <v>0</v>
      </c>
      <c r="CG2" s="12">
        <f>COUNTIF($CB2,"*Biotechnology*")</f>
        <v>0</v>
      </c>
      <c r="CH2" s="12">
        <f>COUNTIF($CB2,"*Energy*")</f>
        <v>0</v>
      </c>
      <c r="CI2" s="12">
        <f>COUNTIF($CB2,"*Food*")</f>
        <v>0</v>
      </c>
      <c r="CJ2" s="12">
        <f>COUNTIF($CB2,"*Innovation*")</f>
        <v>0</v>
      </c>
      <c r="CK2" s="12">
        <f>COUNTIF($CB2,"*Manufacturing*")</f>
        <v>0</v>
      </c>
      <c r="CL2" s="12">
        <f>COUNTIF($CB2,"*Military*")</f>
        <v>0</v>
      </c>
      <c r="CM2" s="12">
        <f>COUNTIF($CB2,"*Nuclear*")</f>
        <v>0</v>
      </c>
      <c r="CN2" s="12">
        <f>COUNTIF($CB2,"*Spacial*")</f>
        <v>0</v>
      </c>
      <c r="CO2" s="12">
        <f>COUNTIF($CB2,"*Telecommunications*")</f>
        <v>0</v>
      </c>
      <c r="CP2" s="12">
        <f>COUNTIF($CB2,"*Civil*")</f>
        <v>0</v>
      </c>
      <c r="CQ2" s="12">
        <f>COUNTIF($CB2,"*Government*")</f>
        <v>0</v>
      </c>
      <c r="CR2" s="12">
        <f>COUNTIF($CB2,"*Mechanical*")</f>
        <v>0</v>
      </c>
      <c r="CS2" s="12">
        <f>COUNTIF($CB2,"*Textile*")</f>
        <v>0</v>
      </c>
      <c r="CT2" s="12">
        <f>COUNTIF($CB2,"*Chemical*")</f>
        <v>1</v>
      </c>
      <c r="CU2" s="12">
        <f>COUNTIF($CB2,"*Metallurgy*")</f>
        <v>0</v>
      </c>
      <c r="CV2" s="12">
        <f>COUNTIF($CB2,"*Public*")</f>
        <v>0</v>
      </c>
      <c r="CW2" s="12">
        <f>COUNTIF($CB2,"*Research*")</f>
        <v>0</v>
      </c>
      <c r="CX2" s="12">
        <f>COUNTIF($CB2,"*Electricity*")</f>
        <v>1</v>
      </c>
      <c r="CY2" s="12">
        <f>COUNTIF($CB2,"*Industrial*")</f>
        <v>0</v>
      </c>
      <c r="CZ2" s="12">
        <f>COUNTIF($CB2,"*Information Technology*")</f>
        <v>0</v>
      </c>
      <c r="DA2" s="18">
        <f>COUNTIF($CB2,"*Pharmaceutical*")</f>
        <v>0</v>
      </c>
      <c r="DB2" s="18">
        <f>SUM(JL2:JO2)</f>
        <v>0</v>
      </c>
      <c r="DC2" s="18">
        <f>SUM(MQ2:MY2)</f>
        <v>0</v>
      </c>
      <c r="DD2" s="18">
        <f>SUM(MZ2:NF2)</f>
        <v>0</v>
      </c>
      <c r="DE2" s="18">
        <f>SUM(MB2:MF2)</f>
        <v>0</v>
      </c>
      <c r="DF2" s="18">
        <f>SUM(NG2:NL2)</f>
        <v>0</v>
      </c>
      <c r="DG2" s="18">
        <f>SUM(FM2:GK2)</f>
        <v>0</v>
      </c>
      <c r="DH2" s="18">
        <f>SUM(EG2:EX2)</f>
        <v>0</v>
      </c>
      <c r="DI2" s="18">
        <f>SUM(KB2:KM2)</f>
        <v>1</v>
      </c>
      <c r="DJ2" s="18">
        <f>SUM(MG2:MJ2)</f>
        <v>0</v>
      </c>
      <c r="DK2" s="18">
        <f>SUM(GL2:HJ2)</f>
        <v>0</v>
      </c>
      <c r="DL2" s="18">
        <f>SUM(HK2:IE2)</f>
        <v>0</v>
      </c>
      <c r="DM2" s="18">
        <f>SUM(IF2:IP2)</f>
        <v>0</v>
      </c>
      <c r="DN2" s="18">
        <f>SUM(EY2:FL2)</f>
        <v>1</v>
      </c>
      <c r="DO2" s="18">
        <f>SUM(KN2:LV2)</f>
        <v>0</v>
      </c>
      <c r="DP2" s="18">
        <f>SUM(LL2:LS2)</f>
        <v>0</v>
      </c>
      <c r="DQ2" s="18">
        <f>SUM(JP2:JX2)</f>
        <v>0</v>
      </c>
      <c r="DR2" s="18">
        <f>SUM(MK2:MP2)</f>
        <v>0</v>
      </c>
      <c r="DS2" s="18">
        <f>SUM(NM2:NS2)</f>
        <v>0</v>
      </c>
      <c r="DT2" s="18">
        <f>SUM(NT2:NZ2)</f>
        <v>0</v>
      </c>
      <c r="DU2" s="18">
        <f>SUM(OA2:OI2)</f>
        <v>0</v>
      </c>
      <c r="DV2" s="18">
        <f>SUM(JY2:KA2)</f>
        <v>0</v>
      </c>
      <c r="DW2" s="18">
        <f>SUM(LT2:MA2)</f>
        <v>0</v>
      </c>
      <c r="DX2" s="18">
        <f>SUM(IQ2:JK2)</f>
        <v>0</v>
      </c>
      <c r="DY2" s="17">
        <f>DG2+DK2</f>
        <v>0</v>
      </c>
      <c r="DZ2" s="12">
        <f>DI2+DO2+DW2+DP2</f>
        <v>1</v>
      </c>
      <c r="EA2" s="12">
        <f>DX2+DM2</f>
        <v>0</v>
      </c>
      <c r="EB2" s="12">
        <f>DT2+DU2+DF2</f>
        <v>0</v>
      </c>
      <c r="EC2" s="12">
        <f>DH2+DN2+DL2</f>
        <v>1</v>
      </c>
      <c r="ED2" s="12">
        <f>DD2+DS2+DC2</f>
        <v>0</v>
      </c>
      <c r="EE2" s="12">
        <f>DV2+DQ2+DB2</f>
        <v>0</v>
      </c>
      <c r="EF2" s="12">
        <f>DR2+DE2+DJ2</f>
        <v>0</v>
      </c>
      <c r="EX2" s="18"/>
      <c r="EY2" s="18">
        <v>1</v>
      </c>
      <c r="HJ2" s="18"/>
      <c r="IB2" s="18"/>
      <c r="IP2" s="18"/>
      <c r="JK2" s="18"/>
      <c r="JO2" s="18"/>
      <c r="JU2" s="18"/>
      <c r="JX2" s="18"/>
      <c r="KA2" s="18"/>
      <c r="KB2" s="18">
        <v>1</v>
      </c>
      <c r="KM2" s="18"/>
      <c r="KX2" s="18"/>
      <c r="LG2" s="18"/>
      <c r="LS2" s="18"/>
      <c r="MA2" s="18"/>
      <c r="MB2" s="18"/>
      <c r="MF2" s="18"/>
      <c r="MJ2" s="18"/>
      <c r="MP2" s="18"/>
      <c r="MY2" s="18"/>
      <c r="NF2" s="18"/>
      <c r="NL2" s="18"/>
      <c r="NR2" s="18"/>
      <c r="NY2" s="18"/>
      <c r="NZ2" s="18"/>
      <c r="OH2" s="18"/>
    </row>
    <row r="3" spans="1:399" hidden="1" x14ac:dyDescent="0.25">
      <c r="A3" s="13" t="s">
        <v>7</v>
      </c>
      <c r="B3" s="5" t="s">
        <v>153</v>
      </c>
      <c r="C3" s="6"/>
      <c r="D3" s="5" t="s">
        <v>307</v>
      </c>
      <c r="E3" s="6" t="s">
        <v>312</v>
      </c>
      <c r="F3" s="5" t="s">
        <v>416</v>
      </c>
      <c r="G3" s="5" t="s">
        <v>570</v>
      </c>
      <c r="H3" s="6" t="s">
        <v>312</v>
      </c>
      <c r="I3" s="6" t="s">
        <v>615</v>
      </c>
      <c r="J3" s="6">
        <v>9</v>
      </c>
      <c r="K3" s="6">
        <v>1971</v>
      </c>
      <c r="N3" s="12" t="s">
        <v>752</v>
      </c>
      <c r="O3" s="6" t="s">
        <v>313</v>
      </c>
      <c r="P3" s="6"/>
      <c r="Q3" s="6"/>
      <c r="R3" s="6"/>
      <c r="S3" s="6"/>
      <c r="T3" s="6"/>
      <c r="U3" s="6"/>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s="6"/>
      <c r="BR3" s="6"/>
      <c r="BV3"/>
      <c r="BW3" s="1"/>
      <c r="BX3" s="1"/>
      <c r="BY3" s="1"/>
      <c r="BZ3" s="1"/>
      <c r="CA3" s="1"/>
      <c r="CB3"/>
      <c r="CC3" s="1"/>
      <c r="CD3" s="1"/>
      <c r="CE3" s="1"/>
      <c r="CF3" s="1"/>
      <c r="CG3" s="1"/>
      <c r="CH3" s="1"/>
      <c r="CI3" s="1"/>
      <c r="CJ3" s="1"/>
      <c r="CK3" s="1"/>
      <c r="CL3" s="1"/>
      <c r="CM3" s="1"/>
      <c r="CN3" s="1"/>
      <c r="CO3" s="1"/>
      <c r="CP3" s="1"/>
      <c r="CQ3" s="1"/>
      <c r="CR3" s="1"/>
      <c r="CS3" s="1"/>
      <c r="CT3" s="1"/>
      <c r="CU3" s="1"/>
      <c r="CV3" s="1"/>
      <c r="CW3" s="1"/>
      <c r="CX3" s="1"/>
      <c r="CY3" s="1"/>
      <c r="CZ3" s="1"/>
      <c r="DA3" s="20"/>
      <c r="DB3" s="1"/>
      <c r="DC3" s="1"/>
      <c r="DD3" s="1"/>
      <c r="DE3" s="1"/>
      <c r="DF3" s="1"/>
      <c r="DG3" s="1"/>
      <c r="DH3" s="1"/>
      <c r="DI3" s="1"/>
      <c r="DJ3" s="1"/>
      <c r="DK3" s="1"/>
      <c r="DL3" s="1"/>
      <c r="DM3" s="1"/>
      <c r="DN3" s="1"/>
      <c r="DO3" s="1"/>
      <c r="DP3" s="1"/>
      <c r="DQ3" s="1"/>
      <c r="DR3" s="1"/>
      <c r="DS3" s="1"/>
      <c r="DT3" s="1"/>
      <c r="DU3" s="1"/>
      <c r="DV3" s="1"/>
      <c r="DW3" s="1"/>
      <c r="DX3" s="20"/>
      <c r="DY3" s="26"/>
      <c r="DZ3" s="1"/>
      <c r="EA3" s="1"/>
      <c r="EB3" s="1"/>
      <c r="EC3" s="1"/>
      <c r="ED3" s="1"/>
      <c r="EE3" s="1"/>
      <c r="EF3" s="1"/>
      <c r="EG3" s="26"/>
      <c r="EH3" s="1"/>
      <c r="EI3" s="1"/>
      <c r="EJ3" s="1"/>
      <c r="EK3" s="1"/>
      <c r="EL3" s="12"/>
      <c r="EM3" s="12"/>
      <c r="EN3" s="12"/>
      <c r="EO3" s="12"/>
      <c r="EP3" s="12"/>
      <c r="EQ3" s="12"/>
      <c r="ER3" s="12"/>
      <c r="ES3" s="12"/>
      <c r="ET3" s="1"/>
      <c r="EU3" s="1"/>
      <c r="EV3" s="1"/>
      <c r="EW3" s="1"/>
      <c r="EX3" s="20"/>
      <c r="EY3" s="1"/>
      <c r="EZ3" s="1"/>
      <c r="FA3" s="26"/>
      <c r="FB3" s="1"/>
      <c r="FC3" s="1"/>
      <c r="FD3" s="1"/>
      <c r="FE3" s="1"/>
      <c r="FF3" s="1"/>
      <c r="FG3" s="1"/>
      <c r="FH3" s="1"/>
      <c r="FI3" s="1"/>
      <c r="FJ3" s="1"/>
      <c r="FK3" s="1"/>
      <c r="FO3" s="1"/>
      <c r="FP3" s="1"/>
      <c r="FQ3" s="1"/>
      <c r="FR3" s="1"/>
      <c r="FS3" s="1"/>
      <c r="FT3" s="1"/>
      <c r="FU3" s="1"/>
      <c r="FV3" s="1"/>
      <c r="FW3" s="1"/>
      <c r="FX3" s="1"/>
      <c r="FY3" s="1"/>
      <c r="FZ3" s="1"/>
      <c r="GA3" s="1"/>
      <c r="GB3" s="1"/>
      <c r="GC3" s="1"/>
      <c r="GD3" s="1"/>
      <c r="GE3" s="1"/>
      <c r="GF3" s="1"/>
      <c r="GG3" s="1"/>
      <c r="GH3" s="1"/>
      <c r="GI3" s="1"/>
      <c r="GJ3" s="12"/>
      <c r="GM3" s="1"/>
      <c r="GN3" s="1"/>
      <c r="GO3" s="1"/>
      <c r="GP3" s="1"/>
      <c r="GQ3" s="1"/>
      <c r="GR3" s="1"/>
      <c r="GS3" s="1"/>
      <c r="GT3" s="1"/>
      <c r="GU3" s="1"/>
      <c r="GV3" s="1"/>
      <c r="GW3" s="1"/>
      <c r="GX3" s="1"/>
      <c r="GY3" s="1"/>
      <c r="GZ3" s="1"/>
      <c r="HA3" s="1"/>
      <c r="HB3" s="1"/>
      <c r="HC3" s="1"/>
      <c r="HD3" s="1"/>
      <c r="HE3" s="1"/>
      <c r="HF3" s="1"/>
      <c r="HG3" s="1"/>
      <c r="HH3" s="1"/>
      <c r="HI3" s="1"/>
      <c r="HJ3" s="20"/>
      <c r="HK3" s="1"/>
      <c r="HL3" s="1"/>
      <c r="HM3" s="1"/>
      <c r="HN3" s="1"/>
      <c r="HO3" s="1"/>
      <c r="HP3" s="1"/>
      <c r="HQ3" s="1"/>
      <c r="HR3" s="1"/>
      <c r="HS3" s="1"/>
      <c r="HT3" s="1"/>
      <c r="HU3" s="1"/>
      <c r="HV3" s="1"/>
      <c r="HW3" s="1"/>
      <c r="HX3" s="1"/>
      <c r="HY3" s="1"/>
      <c r="HZ3" s="1"/>
      <c r="IA3" s="1"/>
      <c r="IB3" s="20"/>
      <c r="IC3" s="1"/>
      <c r="ID3" s="1"/>
      <c r="IE3" s="1"/>
      <c r="IF3" s="1"/>
      <c r="IG3" s="1"/>
      <c r="IH3" s="1"/>
      <c r="II3" s="1"/>
      <c r="IJ3" s="1"/>
      <c r="IK3" s="1"/>
      <c r="IL3" s="1"/>
      <c r="IM3" s="1"/>
      <c r="IN3" s="1"/>
      <c r="IO3" s="1"/>
      <c r="IP3" s="20"/>
      <c r="IQ3" s="1"/>
      <c r="IR3" s="1"/>
      <c r="IS3" s="1"/>
      <c r="IT3" s="1"/>
      <c r="IU3" s="1"/>
      <c r="IV3" s="1"/>
      <c r="IW3" s="1"/>
      <c r="IX3" s="1"/>
      <c r="IY3" s="1"/>
      <c r="IZ3" s="1"/>
      <c r="JA3" s="1"/>
      <c r="JB3" s="1"/>
      <c r="JC3" s="1"/>
      <c r="JD3" s="1"/>
      <c r="JE3" s="1"/>
      <c r="JF3" s="1"/>
      <c r="JG3" s="1"/>
      <c r="JH3" s="1"/>
      <c r="JI3" s="1"/>
      <c r="JJ3" s="1"/>
      <c r="JK3" s="20"/>
      <c r="JL3" s="1"/>
      <c r="JM3" s="1"/>
      <c r="JN3" s="1"/>
      <c r="JO3" s="20"/>
      <c r="JP3" s="1"/>
      <c r="JQ3" s="1"/>
      <c r="JR3" s="1"/>
      <c r="JS3" s="1"/>
      <c r="JT3" s="1"/>
      <c r="JU3" s="20"/>
      <c r="JV3" s="1"/>
      <c r="JW3" s="1"/>
      <c r="JX3" s="20"/>
      <c r="JY3" s="1"/>
      <c r="JZ3" s="1"/>
      <c r="KA3" s="20"/>
      <c r="KB3" s="1"/>
      <c r="KC3" s="1"/>
      <c r="KD3" s="1"/>
      <c r="KE3" s="1"/>
      <c r="KF3" s="1"/>
      <c r="KG3" s="1"/>
      <c r="KH3" s="1"/>
      <c r="KI3" s="1"/>
      <c r="KJ3" s="1"/>
      <c r="KK3" s="1"/>
      <c r="KL3" s="1"/>
      <c r="KM3" s="20"/>
      <c r="KN3" s="1"/>
      <c r="KO3" s="1"/>
      <c r="KP3" s="1"/>
      <c r="KQ3" s="1"/>
      <c r="KR3" s="1"/>
      <c r="KS3" s="1"/>
      <c r="KT3" s="1"/>
      <c r="KU3" s="1"/>
      <c r="KV3" s="1"/>
      <c r="KW3" s="1"/>
      <c r="KX3" s="20"/>
      <c r="KY3" s="1"/>
      <c r="KZ3" s="1"/>
      <c r="LA3" s="1"/>
      <c r="LB3" s="1"/>
      <c r="LC3" s="1"/>
      <c r="LD3" s="1"/>
      <c r="LE3" s="1"/>
      <c r="LF3" s="1"/>
      <c r="LG3" s="20"/>
      <c r="LH3" s="22"/>
      <c r="LI3" s="22"/>
      <c r="LJ3" s="22"/>
      <c r="LK3" s="22"/>
      <c r="LL3" s="1"/>
      <c r="LM3" s="1"/>
      <c r="LN3" s="1"/>
      <c r="LO3" s="1"/>
      <c r="LP3" s="1"/>
      <c r="LQ3" s="1"/>
      <c r="LR3" s="1"/>
      <c r="LS3" s="20"/>
      <c r="LT3" s="1"/>
      <c r="LU3" s="1"/>
      <c r="LV3" s="1"/>
      <c r="LW3" s="1"/>
      <c r="LX3" s="1"/>
      <c r="LY3" s="1"/>
      <c r="LZ3" s="1"/>
      <c r="MA3" s="20"/>
      <c r="MB3" s="20"/>
      <c r="MC3" s="20"/>
      <c r="MD3" s="1"/>
      <c r="ME3" s="1"/>
      <c r="MF3" s="20"/>
      <c r="MG3" s="1"/>
      <c r="MH3" s="1"/>
      <c r="MI3" s="1"/>
      <c r="MJ3" s="20"/>
      <c r="MK3" s="1"/>
      <c r="ML3" s="1"/>
      <c r="MM3" s="1"/>
      <c r="MN3" s="1"/>
      <c r="MO3" s="1"/>
      <c r="MP3" s="20"/>
      <c r="MQ3" s="1"/>
      <c r="MR3" s="1"/>
      <c r="MS3" s="1"/>
      <c r="MT3" s="1"/>
      <c r="MU3" s="1"/>
      <c r="MV3" s="1"/>
      <c r="MW3" s="1"/>
      <c r="MX3" s="1"/>
      <c r="MY3" s="20"/>
      <c r="MZ3" s="1"/>
      <c r="NA3" s="1"/>
      <c r="NB3" s="1"/>
      <c r="NC3" s="1"/>
      <c r="ND3" s="1"/>
      <c r="NE3" s="1"/>
      <c r="NF3" s="20"/>
      <c r="NG3" s="1"/>
      <c r="NH3" s="1"/>
      <c r="NI3" s="1"/>
      <c r="NJ3" s="1"/>
      <c r="NK3" s="1"/>
      <c r="NL3" s="20"/>
      <c r="NM3" s="1"/>
      <c r="NN3" s="1"/>
      <c r="NO3" s="1"/>
      <c r="NP3" s="1"/>
      <c r="NQ3" s="1"/>
      <c r="NR3" s="20"/>
      <c r="NS3" s="1"/>
      <c r="NT3" s="1"/>
      <c r="NU3" s="1"/>
      <c r="NV3" s="1"/>
      <c r="NW3" s="1"/>
      <c r="NX3" s="1"/>
      <c r="NY3" s="20"/>
      <c r="NZ3" s="20"/>
      <c r="OA3" s="1"/>
      <c r="OB3" s="1"/>
      <c r="OC3" s="1"/>
      <c r="OD3" s="1"/>
      <c r="OE3" s="1"/>
      <c r="OF3" s="1"/>
      <c r="OG3" s="1"/>
      <c r="OH3" s="20"/>
      <c r="OI3" s="1"/>
    </row>
    <row r="4" spans="1:399" hidden="1" x14ac:dyDescent="0.25">
      <c r="A4" s="4" t="s">
        <v>7</v>
      </c>
      <c r="B4" s="5" t="s">
        <v>148</v>
      </c>
      <c r="C4" s="6"/>
      <c r="D4" s="5" t="s">
        <v>302</v>
      </c>
      <c r="E4" s="6" t="s">
        <v>312</v>
      </c>
      <c r="F4" s="5" t="s">
        <v>321</v>
      </c>
      <c r="G4" s="5" t="s">
        <v>565</v>
      </c>
      <c r="H4" s="6" t="s">
        <v>312</v>
      </c>
      <c r="I4" s="6"/>
      <c r="J4" s="6">
        <v>26</v>
      </c>
      <c r="K4" s="6">
        <v>1979</v>
      </c>
      <c r="N4" s="6" t="s">
        <v>749</v>
      </c>
      <c r="O4" s="6" t="s">
        <v>313</v>
      </c>
      <c r="P4" s="6"/>
      <c r="Q4" s="6"/>
      <c r="R4" s="6"/>
      <c r="S4" s="6"/>
      <c r="T4" s="6"/>
      <c r="U4" s="6"/>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s="6"/>
      <c r="BR4" s="6"/>
      <c r="BV4"/>
      <c r="BW4" s="1"/>
      <c r="BX4" s="1"/>
      <c r="BY4" s="1"/>
      <c r="BZ4" s="1"/>
      <c r="CA4" s="1"/>
      <c r="CB4"/>
      <c r="CC4" s="1"/>
      <c r="CD4" s="1"/>
      <c r="CE4" s="1"/>
      <c r="CF4" s="1"/>
      <c r="CG4" s="1"/>
      <c r="CH4" s="1"/>
      <c r="CI4" s="1"/>
      <c r="CJ4" s="1"/>
      <c r="CK4" s="1"/>
      <c r="CL4" s="1"/>
      <c r="CM4" s="1"/>
      <c r="CN4" s="1"/>
      <c r="CO4" s="1"/>
      <c r="CP4" s="1"/>
      <c r="CQ4" s="1"/>
      <c r="CR4" s="1"/>
      <c r="CS4" s="1"/>
      <c r="CT4" s="1"/>
      <c r="CU4" s="1"/>
      <c r="CV4" s="1"/>
      <c r="CW4" s="1"/>
      <c r="CX4" s="1"/>
      <c r="CY4" s="1"/>
      <c r="CZ4" s="1"/>
      <c r="DA4" s="20"/>
      <c r="DB4" s="1"/>
      <c r="DC4" s="1"/>
      <c r="DD4" s="1"/>
      <c r="DE4" s="1"/>
      <c r="DF4" s="1"/>
      <c r="DG4" s="1"/>
      <c r="DH4" s="1"/>
      <c r="DI4" s="1"/>
      <c r="DJ4" s="1"/>
      <c r="DK4" s="1"/>
      <c r="DL4" s="1"/>
      <c r="DM4" s="1"/>
      <c r="DN4" s="1"/>
      <c r="DO4" s="1"/>
      <c r="DP4" s="1"/>
      <c r="DQ4" s="1"/>
      <c r="DR4" s="1"/>
      <c r="DS4" s="1"/>
      <c r="DT4" s="1"/>
      <c r="DU4" s="1"/>
      <c r="DV4" s="1"/>
      <c r="DW4" s="1"/>
      <c r="DX4" s="20"/>
      <c r="DY4" s="26"/>
      <c r="DZ4" s="1"/>
      <c r="EA4" s="1"/>
      <c r="EB4" s="1"/>
      <c r="EC4" s="1"/>
      <c r="ED4" s="1"/>
      <c r="EE4" s="1"/>
      <c r="EF4" s="1"/>
      <c r="EG4" s="26"/>
      <c r="EH4" s="1"/>
      <c r="EI4" s="1"/>
      <c r="EJ4" s="1"/>
      <c r="EK4" s="1"/>
      <c r="EL4" s="12"/>
      <c r="EM4" s="12"/>
      <c r="EN4" s="12"/>
      <c r="EO4" s="12"/>
      <c r="EP4" s="12"/>
      <c r="EQ4" s="12"/>
      <c r="ER4" s="12"/>
      <c r="ES4" s="12"/>
      <c r="ET4" s="1"/>
      <c r="EU4" s="1"/>
      <c r="EV4" s="1"/>
      <c r="EW4" s="1"/>
      <c r="EX4" s="20"/>
      <c r="EY4" s="1"/>
      <c r="EZ4" s="1"/>
      <c r="FA4" s="26"/>
      <c r="FB4" s="1"/>
      <c r="FC4" s="1"/>
      <c r="FD4" s="1"/>
      <c r="FE4" s="1"/>
      <c r="FF4" s="1"/>
      <c r="FG4" s="1"/>
      <c r="FH4" s="1"/>
      <c r="FI4" s="1"/>
      <c r="FJ4" s="1"/>
      <c r="FK4" s="1"/>
      <c r="FO4" s="1"/>
      <c r="FP4" s="1"/>
      <c r="FQ4" s="1"/>
      <c r="FR4" s="1"/>
      <c r="FS4" s="1"/>
      <c r="FT4" s="1"/>
      <c r="FU4" s="1"/>
      <c r="FV4" s="1"/>
      <c r="FW4" s="1"/>
      <c r="FX4" s="1"/>
      <c r="FY4" s="1"/>
      <c r="FZ4" s="1"/>
      <c r="GA4" s="1"/>
      <c r="GB4" s="1"/>
      <c r="GC4" s="1"/>
      <c r="GD4" s="1"/>
      <c r="GE4" s="1"/>
      <c r="GF4" s="1"/>
      <c r="GG4" s="1"/>
      <c r="GH4" s="1"/>
      <c r="GI4" s="1"/>
      <c r="GJ4" s="12"/>
      <c r="GM4" s="1"/>
      <c r="GN4" s="1"/>
      <c r="GO4" s="1"/>
      <c r="GP4" s="1"/>
      <c r="GQ4" s="1"/>
      <c r="GR4" s="1"/>
      <c r="GS4" s="1"/>
      <c r="GT4" s="1"/>
      <c r="GU4" s="1"/>
      <c r="GV4" s="1"/>
      <c r="GW4" s="1"/>
      <c r="GX4" s="1"/>
      <c r="GY4" s="1"/>
      <c r="GZ4" s="1"/>
      <c r="HA4" s="1"/>
      <c r="HB4" s="1"/>
      <c r="HC4" s="1"/>
      <c r="HD4" s="1"/>
      <c r="HE4" s="1"/>
      <c r="HF4" s="1"/>
      <c r="HG4" s="1"/>
      <c r="HH4" s="1"/>
      <c r="HI4" s="1"/>
      <c r="HJ4" s="20"/>
      <c r="HK4" s="1"/>
      <c r="HL4" s="1"/>
      <c r="HM4" s="1"/>
      <c r="HN4" s="1"/>
      <c r="HO4" s="1"/>
      <c r="HP4" s="1"/>
      <c r="HQ4" s="1"/>
      <c r="HR4" s="1"/>
      <c r="HS4" s="1"/>
      <c r="HT4" s="1"/>
      <c r="HU4" s="1"/>
      <c r="HV4" s="1"/>
      <c r="HW4" s="1"/>
      <c r="HX4" s="1"/>
      <c r="HY4" s="1"/>
      <c r="HZ4" s="1"/>
      <c r="IA4" s="1"/>
      <c r="IB4" s="20"/>
      <c r="IC4" s="1"/>
      <c r="ID4" s="1"/>
      <c r="IE4" s="1"/>
      <c r="IF4" s="1"/>
      <c r="IG4" s="1"/>
      <c r="IH4" s="1"/>
      <c r="II4" s="1"/>
      <c r="IJ4" s="1"/>
      <c r="IK4" s="1"/>
      <c r="IL4" s="1"/>
      <c r="IM4" s="1"/>
      <c r="IN4" s="1"/>
      <c r="IO4" s="1"/>
      <c r="IP4" s="20"/>
      <c r="IQ4" s="1"/>
      <c r="IR4" s="1"/>
      <c r="IS4" s="1"/>
      <c r="IT4" s="1"/>
      <c r="IU4" s="1"/>
      <c r="IV4" s="1"/>
      <c r="IW4" s="1"/>
      <c r="IX4" s="1"/>
      <c r="IY4" s="1"/>
      <c r="IZ4" s="1"/>
      <c r="JA4" s="1"/>
      <c r="JB4" s="1"/>
      <c r="JC4" s="1"/>
      <c r="JD4" s="1"/>
      <c r="JE4" s="1"/>
      <c r="JF4" s="1"/>
      <c r="JG4" s="1"/>
      <c r="JH4" s="1"/>
      <c r="JI4" s="1"/>
      <c r="JJ4" s="1"/>
      <c r="JK4" s="20"/>
      <c r="JL4" s="1"/>
      <c r="JM4" s="1"/>
      <c r="JN4" s="1"/>
      <c r="JO4" s="20"/>
      <c r="JP4" s="1"/>
      <c r="JQ4" s="1"/>
      <c r="JR4" s="1"/>
      <c r="JS4" s="1"/>
      <c r="JT4" s="1"/>
      <c r="JU4" s="20"/>
      <c r="JV4" s="1"/>
      <c r="JW4" s="1"/>
      <c r="JX4" s="20"/>
      <c r="JY4" s="1"/>
      <c r="JZ4" s="1"/>
      <c r="KA4" s="20"/>
      <c r="KB4" s="1"/>
      <c r="KC4" s="1"/>
      <c r="KD4" s="1"/>
      <c r="KE4" s="1"/>
      <c r="KF4" s="1"/>
      <c r="KG4" s="1"/>
      <c r="KH4" s="1"/>
      <c r="KI4" s="1"/>
      <c r="KJ4" s="1"/>
      <c r="KK4" s="1"/>
      <c r="KL4" s="1"/>
      <c r="KM4" s="20"/>
      <c r="KN4" s="1"/>
      <c r="KO4" s="1"/>
      <c r="KP4" s="1"/>
      <c r="KQ4" s="1"/>
      <c r="KR4" s="1"/>
      <c r="KS4" s="1"/>
      <c r="KT4" s="1"/>
      <c r="KU4" s="1"/>
      <c r="KV4" s="1"/>
      <c r="KW4" s="1"/>
      <c r="KX4" s="20"/>
      <c r="KY4" s="1"/>
      <c r="KZ4" s="1"/>
      <c r="LA4" s="1"/>
      <c r="LB4" s="1"/>
      <c r="LC4" s="1"/>
      <c r="LD4" s="1"/>
      <c r="LE4" s="1"/>
      <c r="LF4" s="1"/>
      <c r="LG4" s="20"/>
      <c r="LH4" s="22"/>
      <c r="LI4" s="22"/>
      <c r="LJ4" s="22"/>
      <c r="LK4" s="22"/>
      <c r="LL4" s="1"/>
      <c r="LM4" s="1"/>
      <c r="LN4" s="1"/>
      <c r="LO4" s="1"/>
      <c r="LP4" s="1"/>
      <c r="LQ4" s="1"/>
      <c r="LR4" s="1"/>
      <c r="LS4" s="20"/>
      <c r="LT4" s="1"/>
      <c r="LU4" s="1"/>
      <c r="LV4" s="1"/>
      <c r="LW4" s="1"/>
      <c r="LX4" s="1"/>
      <c r="LY4" s="1"/>
      <c r="LZ4" s="1"/>
      <c r="MA4" s="20"/>
      <c r="MB4" s="20"/>
      <c r="MC4" s="20"/>
      <c r="MD4" s="1"/>
      <c r="ME4" s="1"/>
      <c r="MF4" s="20"/>
      <c r="MG4" s="1"/>
      <c r="MH4" s="1"/>
      <c r="MI4" s="1"/>
      <c r="MJ4" s="20"/>
      <c r="MK4" s="1"/>
      <c r="ML4" s="1"/>
      <c r="MM4" s="1"/>
      <c r="MN4" s="1"/>
      <c r="MO4" s="1"/>
      <c r="MP4" s="20"/>
      <c r="MQ4" s="1"/>
      <c r="MR4" s="1"/>
      <c r="MS4" s="1"/>
      <c r="MT4" s="1"/>
      <c r="MU4" s="1"/>
      <c r="MV4" s="1"/>
      <c r="MW4" s="1"/>
      <c r="MX4" s="1"/>
      <c r="MY4" s="20"/>
      <c r="MZ4" s="1"/>
      <c r="NA4" s="1"/>
      <c r="NB4" s="1"/>
      <c r="NC4" s="1"/>
      <c r="ND4" s="1"/>
      <c r="NE4" s="1"/>
      <c r="NF4" s="20"/>
      <c r="NG4" s="1"/>
      <c r="NH4" s="1"/>
      <c r="NI4" s="1"/>
      <c r="NJ4" s="1"/>
      <c r="NK4" s="1"/>
      <c r="NL4" s="20"/>
      <c r="NM4" s="1"/>
      <c r="NN4" s="1"/>
      <c r="NO4" s="1"/>
      <c r="NP4" s="1"/>
      <c r="NQ4" s="1"/>
      <c r="NR4" s="20"/>
      <c r="NS4" s="1"/>
      <c r="NT4" s="1"/>
      <c r="NU4" s="1"/>
      <c r="NV4" s="1"/>
      <c r="NW4" s="1"/>
      <c r="NX4" s="1"/>
      <c r="NY4" s="20"/>
      <c r="NZ4" s="20"/>
      <c r="OA4" s="1"/>
      <c r="OB4" s="1"/>
      <c r="OC4" s="1"/>
      <c r="OD4" s="1"/>
      <c r="OE4" s="1"/>
      <c r="OF4" s="1"/>
      <c r="OG4" s="1"/>
      <c r="OH4" s="20"/>
      <c r="OI4" s="1"/>
    </row>
    <row r="5" spans="1:399" x14ac:dyDescent="0.25">
      <c r="A5" s="13" t="s">
        <v>9</v>
      </c>
      <c r="B5" s="5" t="s">
        <v>60</v>
      </c>
      <c r="C5" s="6">
        <v>1</v>
      </c>
      <c r="D5" s="5" t="s">
        <v>210</v>
      </c>
      <c r="E5" s="6" t="s">
        <v>311</v>
      </c>
      <c r="F5" s="5" t="s">
        <v>325</v>
      </c>
      <c r="H5" s="6" t="s">
        <v>311</v>
      </c>
      <c r="I5" s="6" t="s">
        <v>577</v>
      </c>
      <c r="J5" s="6">
        <v>51</v>
      </c>
      <c r="K5" s="6">
        <v>1982</v>
      </c>
      <c r="L5" s="12">
        <f t="shared" ref="L5:L11" si="0">IF(K5&lt;1996,1,0)</f>
        <v>1</v>
      </c>
      <c r="M5" s="12">
        <f t="shared" ref="M5:M11" si="1">IF(K5&gt;=1996,1,0)</f>
        <v>0</v>
      </c>
      <c r="N5" s="6" t="s">
        <v>667</v>
      </c>
      <c r="O5" s="6" t="s">
        <v>311</v>
      </c>
      <c r="P5" s="12">
        <v>7</v>
      </c>
      <c r="Q5" s="6">
        <v>1</v>
      </c>
      <c r="R5" s="6">
        <v>0</v>
      </c>
      <c r="S5" s="6">
        <v>0</v>
      </c>
      <c r="T5" s="6">
        <f t="shared" ref="T5:T11" si="2">COUNTIF(P5,"*Non*")</f>
        <v>0</v>
      </c>
      <c r="U5" s="6" t="s">
        <v>766</v>
      </c>
      <c r="V5" s="12">
        <f t="shared" ref="V5:X11" si="3">COUNTIF($U5,V$1)</f>
        <v>1</v>
      </c>
      <c r="W5" s="12">
        <f t="shared" si="3"/>
        <v>0</v>
      </c>
      <c r="X5" s="12">
        <f t="shared" si="3"/>
        <v>0</v>
      </c>
      <c r="Y5" s="23">
        <f t="shared" ref="Y5:Y11" si="4">COUNTIF($BI5,"*AHP*")</f>
        <v>0</v>
      </c>
      <c r="Z5" s="23">
        <f t="shared" ref="Z5:Z11" si="5">COUNTIF($BI5,"*ANP*")</f>
        <v>0</v>
      </c>
      <c r="AA5" s="23">
        <f t="shared" ref="AA5:AA11" si="6">COUNTIF($BI5,"*TOPSIS*")</f>
        <v>0</v>
      </c>
      <c r="AB5" s="23">
        <v>0</v>
      </c>
      <c r="AC5" s="23">
        <f t="shared" ref="AC5:AC11" si="7">COUNTIF($BI5,"*DELPHI*")</f>
        <v>0</v>
      </c>
      <c r="AD5" s="23">
        <f t="shared" ref="AD5:AD11" si="8">COUNTIF($BI5,"*CBA*")+COUNTIF($BI5,"*Cost Analysis*")</f>
        <v>0</v>
      </c>
      <c r="AE5" s="23">
        <f t="shared" ref="AE5:AE11" si="9">COUNTIF($BI5,"*Scoring*")</f>
        <v>0</v>
      </c>
      <c r="AF5" s="23">
        <f t="shared" ref="AF5:AF11" si="10">COUNTIF($BI5,"*DEMATEL*")</f>
        <v>0</v>
      </c>
      <c r="AG5" s="23">
        <f t="shared" ref="AG5:AG11" si="11">COUNTIF($BI5,"*MAUT*")</f>
        <v>0</v>
      </c>
      <c r="AH5" s="23">
        <f t="shared" ref="AH5:AH11" si="12">COUNTIF($BI5,"*BCG*")</f>
        <v>0</v>
      </c>
      <c r="AI5" s="23">
        <f t="shared" ref="AI5:AI11" si="13">COUNTIF($BI5,"*BSC*")</f>
        <v>0</v>
      </c>
      <c r="AJ5" s="23">
        <f t="shared" ref="AJ5:AJ11" si="14">COUNTIF($BI5,"*ROA*")</f>
        <v>0</v>
      </c>
      <c r="AK5" s="23">
        <f t="shared" ref="AK5:AK11" si="15">COUNTIF($BI5,"*VTA*")</f>
        <v>0</v>
      </c>
      <c r="AL5" s="23">
        <f t="shared" ref="AL5:AL11" si="16">COUNTIF($BI5,"*SEM*")</f>
        <v>0</v>
      </c>
      <c r="AM5" s="23">
        <f t="shared" ref="AM5:AM11" si="17">COUNTIF($BI5,"*COPRAS*")</f>
        <v>0</v>
      </c>
      <c r="AN5" s="23">
        <f t="shared" ref="AN5:AN11" si="18">COUNTIF($BI5,"*SWARA*")</f>
        <v>0</v>
      </c>
      <c r="AO5" s="23">
        <f t="shared" ref="AO5:AO11" si="19">COUNTIF($BI5,"*Outranking*")</f>
        <v>0</v>
      </c>
      <c r="AP5" s="23">
        <f t="shared" ref="AP5:AP11" si="20">IF(COUNTIF($BI5,"*Linear*")-COUNTIF($BI5,"*Non-Linear*")&lt;0,0,COUNTIF($BI5,"*Linear*")-COUNTIF($BI5,"*Non-Linear*"))</f>
        <v>0</v>
      </c>
      <c r="AQ5" s="23">
        <f t="shared" ref="AQ5:AQ11" si="21">COUNTIF($BI5,"*Non-Linear*")</f>
        <v>1</v>
      </c>
      <c r="AR5" s="23">
        <f t="shared" ref="AR5:AR11" si="22">COUNTIF($BI5,"*Multi-objective*")</f>
        <v>0</v>
      </c>
      <c r="AS5" s="23">
        <f t="shared" ref="AS5:AS11" si="23">COUNTIF($BI5,"*Stochastic*")</f>
        <v>0</v>
      </c>
      <c r="AT5" s="23">
        <f t="shared" ref="AT5:AT11" si="24">COUNTIF($BI5,"*Goal*")</f>
        <v>1</v>
      </c>
      <c r="AU5" s="23">
        <f t="shared" ref="AU5:AU11" si="25">COUNTIF($BI5,"*DEA*")</f>
        <v>0</v>
      </c>
      <c r="AV5" s="23">
        <f t="shared" ref="AV5:AV11" si="26">COUNTIF($BI5,"*Grey*")</f>
        <v>0</v>
      </c>
      <c r="AW5" s="23">
        <f t="shared" ref="AW5:AW11" si="27">COUNTIF($BI5,"*Clustering*")</f>
        <v>0</v>
      </c>
      <c r="AX5" s="23">
        <f t="shared" ref="AX5:AX11" si="28">COUNTIF($BI5,"*K-Means*")</f>
        <v>0</v>
      </c>
      <c r="AY5" s="23">
        <f t="shared" ref="AY5:AY11" si="29">COUNTIF($BI5,"*Genetic*")</f>
        <v>0</v>
      </c>
      <c r="AZ5" s="23">
        <f t="shared" ref="AZ5:AZ11" si="30">COUNTIF($BI5,"*Evolutionary*")</f>
        <v>0</v>
      </c>
      <c r="BA5" s="23">
        <f t="shared" ref="BA5:BA11" si="31">COUNTIF($BI5,"*Nash*")</f>
        <v>0</v>
      </c>
      <c r="BB5" s="23">
        <f t="shared" ref="BB5:BB11" si="32">COUNTIF($BI5,"*Gini*")</f>
        <v>0</v>
      </c>
      <c r="BC5" s="23">
        <f t="shared" ref="BC5:BC11" si="33">COUNTIF($BI5,"*Dominance*")</f>
        <v>0</v>
      </c>
      <c r="BD5" s="23">
        <f t="shared" ref="BD5:BD11" si="34">COUNTIF($BI5,"*Pythagorean*")</f>
        <v>0</v>
      </c>
      <c r="BE5" s="23">
        <f t="shared" ref="BE5:BE11" si="35">COUNTIF($BI5,"*Reference*")</f>
        <v>0</v>
      </c>
      <c r="BF5" s="23">
        <f t="shared" ref="BF5:BF11" si="36">COUNTIF($BI5,"*Correlation*")</f>
        <v>0</v>
      </c>
      <c r="BG5" s="23">
        <f t="shared" ref="BG5:BG11" si="37">COUNTIF($BI5,"*NIMBUS*")</f>
        <v>0</v>
      </c>
      <c r="BH5" s="23">
        <f t="shared" ref="BH5:BH11" si="38">COUNTIF($BI5,"*Not-specified*")</f>
        <v>0</v>
      </c>
      <c r="BI5" s="23" t="s">
        <v>843</v>
      </c>
      <c r="BJ5" s="23" t="s">
        <v>772</v>
      </c>
      <c r="BK5" s="23">
        <f t="shared" ref="BK5:BM11" si="39">COUNTIF($BJ5,BK$1)</f>
        <v>0</v>
      </c>
      <c r="BL5" s="23">
        <f t="shared" si="39"/>
        <v>1</v>
      </c>
      <c r="BM5" s="23">
        <f t="shared" si="39"/>
        <v>0</v>
      </c>
      <c r="BN5" s="6" t="s">
        <v>1177</v>
      </c>
      <c r="BO5" s="12">
        <f t="shared" ref="BO5:BO11" si="40">COUNTIF($BN5,"*Deter*")</f>
        <v>0</v>
      </c>
      <c r="BP5" s="12">
        <f t="shared" ref="BP5:BP11" si="41">COUNTIF($BN5,"*Stoch*")</f>
        <v>1</v>
      </c>
      <c r="BQ5" s="12">
        <f t="shared" ref="BQ5:BQ11" si="42">COUNTIF($BN5,"*Fuzzy*")</f>
        <v>0</v>
      </c>
      <c r="BR5" s="6" t="s">
        <v>1175</v>
      </c>
      <c r="BS5" s="12">
        <f t="shared" ref="BS5:BS11" si="43">COUNTIF($BR5,"*Dis*")</f>
        <v>0</v>
      </c>
      <c r="BT5" s="12">
        <f t="shared" ref="BT5:BT11" si="44">COUNTIF($BR5,"*Cont*")</f>
        <v>1</v>
      </c>
      <c r="BU5" s="12">
        <f t="shared" ref="BU5:BU11" si="45">COUNTIF($BR5,$BU$1)</f>
        <v>0</v>
      </c>
      <c r="BV5" s="23" t="s">
        <v>877</v>
      </c>
      <c r="BW5" s="13">
        <v>0</v>
      </c>
      <c r="BX5" s="13">
        <v>1</v>
      </c>
      <c r="BY5" s="13">
        <v>0</v>
      </c>
      <c r="BZ5" s="13">
        <v>0</v>
      </c>
      <c r="CA5" s="13">
        <v>0</v>
      </c>
      <c r="CB5" s="24" t="s">
        <v>911</v>
      </c>
      <c r="CC5" s="12">
        <f t="shared" ref="CC5:CC11" si="46">COUNTIF($CB5,"*Not Specified*")</f>
        <v>0</v>
      </c>
      <c r="CD5" s="12">
        <f t="shared" ref="CD5:CD11" si="47">COUNTIF($CB5,"*Aerospacial*")</f>
        <v>0</v>
      </c>
      <c r="CE5" s="12">
        <f t="shared" ref="CE5:CE11" si="48">COUNTIF($CB5,"*Agriculture*")</f>
        <v>0</v>
      </c>
      <c r="CF5" s="12">
        <f t="shared" ref="CF5:CF11" si="49">COUNTIF($CB5,"*Automotive*")</f>
        <v>0</v>
      </c>
      <c r="CG5" s="12">
        <f t="shared" ref="CG5:CG11" si="50">COUNTIF($CB5,"*Biotechnology*")</f>
        <v>0</v>
      </c>
      <c r="CH5" s="12">
        <f t="shared" ref="CH5:CH11" si="51">COUNTIF($CB5,"*Energy*")</f>
        <v>0</v>
      </c>
      <c r="CI5" s="12">
        <f t="shared" ref="CI5:CI11" si="52">COUNTIF($CB5,"*Food*")</f>
        <v>0</v>
      </c>
      <c r="CJ5" s="12">
        <f t="shared" ref="CJ5:CJ11" si="53">COUNTIF($CB5,"*Innovation*")</f>
        <v>0</v>
      </c>
      <c r="CK5" s="12">
        <f t="shared" ref="CK5:CK11" si="54">COUNTIF($CB5,"*Manufacturing*")</f>
        <v>0</v>
      </c>
      <c r="CL5" s="12">
        <f t="shared" ref="CL5:CL11" si="55">COUNTIF($CB5,"*Military*")</f>
        <v>0</v>
      </c>
      <c r="CM5" s="12">
        <f t="shared" ref="CM5:CM11" si="56">COUNTIF($CB5,"*Nuclear*")</f>
        <v>0</v>
      </c>
      <c r="CN5" s="12">
        <f>COUNTIF($CB5,"*Spacial*")</f>
        <v>0</v>
      </c>
      <c r="CO5" s="12">
        <f t="shared" ref="CO5:CO11" si="57">COUNTIF($CB5,"*Telecommunications*")</f>
        <v>0</v>
      </c>
      <c r="CP5" s="12">
        <f t="shared" ref="CP5:CP11" si="58">COUNTIF($CB5,"*Civil*")</f>
        <v>0</v>
      </c>
      <c r="CQ5" s="12">
        <f t="shared" ref="CQ5:CQ11" si="59">COUNTIF($CB5,"*Government*")</f>
        <v>0</v>
      </c>
      <c r="CR5" s="12">
        <f t="shared" ref="CR5:CR11" si="60">COUNTIF($CB5,"*Mechanical*")</f>
        <v>0</v>
      </c>
      <c r="CS5" s="12">
        <f t="shared" ref="CS5:CS11" si="61">COUNTIF($CB5,"*Textile*")</f>
        <v>1</v>
      </c>
      <c r="CT5" s="12">
        <f t="shared" ref="CT5:CT11" si="62">COUNTIF($CB5,"*Chemical*")</f>
        <v>0</v>
      </c>
      <c r="CU5" s="12">
        <f t="shared" ref="CU5:CU11" si="63">COUNTIF($CB5,"*Metallurgy*")</f>
        <v>0</v>
      </c>
      <c r="CV5" s="12">
        <f t="shared" ref="CV5:CV11" si="64">COUNTIF($CB5,"*Public*")</f>
        <v>0</v>
      </c>
      <c r="CW5" s="12">
        <f t="shared" ref="CW5:CW11" si="65">COUNTIF($CB5,"*Research*")</f>
        <v>0</v>
      </c>
      <c r="CX5" s="12">
        <f t="shared" ref="CX5:CX11" si="66">COUNTIF($CB5,"*Electricity*")</f>
        <v>0</v>
      </c>
      <c r="CY5" s="12">
        <f t="shared" ref="CY5:CY11" si="67">COUNTIF($CB5,"*Industrial*")</f>
        <v>0</v>
      </c>
      <c r="CZ5" s="12">
        <f t="shared" ref="CZ5:CZ11" si="68">COUNTIF($CB5,"*Information Technology*")</f>
        <v>0</v>
      </c>
      <c r="DA5" s="18">
        <f t="shared" ref="DA5:DA11" si="69">COUNTIF($CB5,"*Pharmaceutical*")</f>
        <v>0</v>
      </c>
      <c r="DB5" s="18">
        <f t="shared" ref="DB5:DB11" si="70">SUM(JL5:JO5)</f>
        <v>0</v>
      </c>
      <c r="DC5" s="18">
        <f t="shared" ref="DC5:DC11" si="71">SUM(MQ5:MY5)</f>
        <v>0</v>
      </c>
      <c r="DD5" s="18">
        <f t="shared" ref="DD5:DD11" si="72">SUM(MZ5:NF5)</f>
        <v>0</v>
      </c>
      <c r="DE5" s="18">
        <f t="shared" ref="DE5:DE11" si="73">SUM(MB5:MF5)</f>
        <v>0</v>
      </c>
      <c r="DF5" s="18">
        <f t="shared" ref="DF5:DF11" si="74">SUM(NG5:NL5)</f>
        <v>0</v>
      </c>
      <c r="DG5" s="18">
        <f t="shared" ref="DG5:DG11" si="75">SUM(FM5:GK5)</f>
        <v>0</v>
      </c>
      <c r="DH5" s="18">
        <f t="shared" ref="DH5:DH11" si="76">SUM(EG5:EX5)</f>
        <v>1</v>
      </c>
      <c r="DI5" s="18">
        <f t="shared" ref="DI5:DI11" si="77">SUM(KB5:KM5)</f>
        <v>1</v>
      </c>
      <c r="DJ5" s="18">
        <f t="shared" ref="DJ5:DJ11" si="78">SUM(MG5:MJ5)</f>
        <v>0</v>
      </c>
      <c r="DK5" s="18">
        <f t="shared" ref="DK5:DK11" si="79">SUM(GL5:HJ5)</f>
        <v>1</v>
      </c>
      <c r="DL5" s="18">
        <f t="shared" ref="DL5:DL11" si="80">SUM(HK5:IE5)</f>
        <v>0</v>
      </c>
      <c r="DM5" s="18">
        <f t="shared" ref="DM5:DM11" si="81">SUM(IF5:IP5)</f>
        <v>0</v>
      </c>
      <c r="DN5" s="18">
        <f t="shared" ref="DN5:DN11" si="82">SUM(EY5:FL5)</f>
        <v>0</v>
      </c>
      <c r="DO5" s="18">
        <f t="shared" ref="DO5:DO11" si="83">SUM(KN5:LV5)</f>
        <v>0</v>
      </c>
      <c r="DP5" s="18">
        <f t="shared" ref="DP5:DP11" si="84">SUM(LL5:LS5)</f>
        <v>0</v>
      </c>
      <c r="DQ5" s="18">
        <f t="shared" ref="DQ5:DQ11" si="85">SUM(JP5:JX5)</f>
        <v>1</v>
      </c>
      <c r="DR5" s="18">
        <f t="shared" ref="DR5:DR11" si="86">SUM(MK5:MP5)</f>
        <v>0</v>
      </c>
      <c r="DS5" s="18">
        <f t="shared" ref="DS5:DS11" si="87">SUM(NM5:NS5)</f>
        <v>0</v>
      </c>
      <c r="DT5" s="18">
        <f t="shared" ref="DT5:DT11" si="88">SUM(NT5:NZ5)</f>
        <v>0</v>
      </c>
      <c r="DU5" s="18">
        <f t="shared" ref="DU5:DU11" si="89">SUM(OA5:OI5)</f>
        <v>0</v>
      </c>
      <c r="DV5" s="18">
        <f t="shared" ref="DV5:DV11" si="90">SUM(JY5:KA5)</f>
        <v>0</v>
      </c>
      <c r="DW5" s="18">
        <f t="shared" ref="DW5:DW11" si="91">SUM(LT5:MA5)</f>
        <v>1</v>
      </c>
      <c r="DX5" s="18">
        <f t="shared" ref="DX5:DX11" si="92">SUM(IQ5:JK5)</f>
        <v>1</v>
      </c>
      <c r="DY5" s="17">
        <f t="shared" ref="DY5:DY11" si="93">DG5+DK5</f>
        <v>1</v>
      </c>
      <c r="DZ5" s="12">
        <f t="shared" ref="DZ5:DZ11" si="94">DI5+DO5+DW5+DP5</f>
        <v>2</v>
      </c>
      <c r="EA5" s="12">
        <f t="shared" ref="EA5:EA11" si="95">DX5+DM5</f>
        <v>1</v>
      </c>
      <c r="EB5" s="12">
        <f t="shared" ref="EB5:EB11" si="96">DT5+DU5+DF5</f>
        <v>0</v>
      </c>
      <c r="EC5" s="12">
        <f t="shared" ref="EC5:EC11" si="97">DH5+DN5+DL5</f>
        <v>1</v>
      </c>
      <c r="ED5" s="12">
        <f t="shared" ref="ED5:ED11" si="98">DD5+DS5+DC5</f>
        <v>0</v>
      </c>
      <c r="EE5" s="12">
        <f t="shared" ref="EE5:EE11" si="99">DV5+DQ5+DB5</f>
        <v>1</v>
      </c>
      <c r="EF5" s="12">
        <f t="shared" ref="EF5:EF11" si="100">DR5+DE5+DJ5</f>
        <v>0</v>
      </c>
      <c r="EQ5" s="18">
        <v>1</v>
      </c>
      <c r="EX5" s="18"/>
      <c r="GX5" s="20">
        <v>1</v>
      </c>
      <c r="HJ5" s="18"/>
      <c r="IB5" s="18"/>
      <c r="IP5" s="18"/>
      <c r="IT5" s="18">
        <v>1</v>
      </c>
      <c r="JK5" s="18"/>
      <c r="JO5" s="18"/>
      <c r="JP5" s="18">
        <v>1</v>
      </c>
      <c r="JU5" s="18"/>
      <c r="JX5" s="18"/>
      <c r="KA5" s="18"/>
      <c r="KD5" s="18">
        <v>1</v>
      </c>
      <c r="KM5" s="18"/>
      <c r="KX5" s="18"/>
      <c r="LG5" s="18"/>
      <c r="LS5" s="18"/>
      <c r="LW5" s="18">
        <v>1</v>
      </c>
      <c r="MA5" s="18"/>
      <c r="MB5" s="18"/>
      <c r="MF5" s="18"/>
      <c r="MJ5" s="18"/>
      <c r="MP5" s="18"/>
      <c r="MY5" s="18"/>
      <c r="NF5" s="18"/>
      <c r="NL5" s="18"/>
      <c r="NR5" s="18"/>
      <c r="NY5" s="18"/>
      <c r="NZ5" s="18"/>
      <c r="OH5" s="18"/>
    </row>
    <row r="6" spans="1:399" x14ac:dyDescent="0.25">
      <c r="A6" s="13" t="s">
        <v>7</v>
      </c>
      <c r="B6" s="5" t="s">
        <v>66</v>
      </c>
      <c r="C6" s="12">
        <v>0</v>
      </c>
      <c r="D6" s="5" t="s">
        <v>218</v>
      </c>
      <c r="E6" s="12" t="s">
        <v>312</v>
      </c>
      <c r="F6" s="5" t="s">
        <v>317</v>
      </c>
      <c r="G6" s="5" t="s">
        <v>480</v>
      </c>
      <c r="H6" s="12" t="s">
        <v>312</v>
      </c>
      <c r="I6" s="12" t="s">
        <v>577</v>
      </c>
      <c r="J6" s="12">
        <v>23</v>
      </c>
      <c r="K6" s="12">
        <v>1985</v>
      </c>
      <c r="L6" s="12">
        <f t="shared" si="0"/>
        <v>1</v>
      </c>
      <c r="M6" s="12">
        <f t="shared" si="1"/>
        <v>0</v>
      </c>
      <c r="O6" s="12" t="s">
        <v>311</v>
      </c>
      <c r="P6" s="12">
        <v>50</v>
      </c>
      <c r="Q6" s="12">
        <v>0</v>
      </c>
      <c r="R6" s="12">
        <v>1</v>
      </c>
      <c r="S6" s="12">
        <v>0</v>
      </c>
      <c r="T6" s="12">
        <f t="shared" si="2"/>
        <v>0</v>
      </c>
      <c r="U6" s="12" t="s">
        <v>766</v>
      </c>
      <c r="V6" s="12">
        <f t="shared" si="3"/>
        <v>1</v>
      </c>
      <c r="W6" s="12">
        <f t="shared" si="3"/>
        <v>0</v>
      </c>
      <c r="X6" s="12">
        <f t="shared" si="3"/>
        <v>0</v>
      </c>
      <c r="Y6" s="23">
        <f t="shared" si="4"/>
        <v>0</v>
      </c>
      <c r="Z6" s="23">
        <f t="shared" si="5"/>
        <v>0</v>
      </c>
      <c r="AA6" s="23">
        <f t="shared" si="6"/>
        <v>0</v>
      </c>
      <c r="AB6" s="23">
        <v>0</v>
      </c>
      <c r="AC6" s="23">
        <f t="shared" si="7"/>
        <v>0</v>
      </c>
      <c r="AD6" s="23">
        <f t="shared" si="8"/>
        <v>0</v>
      </c>
      <c r="AE6" s="23">
        <f t="shared" si="9"/>
        <v>0</v>
      </c>
      <c r="AF6" s="23">
        <f t="shared" si="10"/>
        <v>0</v>
      </c>
      <c r="AG6" s="23">
        <f t="shared" si="11"/>
        <v>1</v>
      </c>
      <c r="AH6" s="23">
        <f t="shared" si="12"/>
        <v>0</v>
      </c>
      <c r="AI6" s="23">
        <f t="shared" si="13"/>
        <v>0</v>
      </c>
      <c r="AJ6" s="23">
        <f t="shared" si="14"/>
        <v>0</v>
      </c>
      <c r="AK6" s="23">
        <f t="shared" si="15"/>
        <v>0</v>
      </c>
      <c r="AL6" s="23">
        <f t="shared" si="16"/>
        <v>0</v>
      </c>
      <c r="AM6" s="23">
        <f t="shared" si="17"/>
        <v>0</v>
      </c>
      <c r="AN6" s="23">
        <f t="shared" si="18"/>
        <v>0</v>
      </c>
      <c r="AO6" s="23">
        <f t="shared" si="19"/>
        <v>0</v>
      </c>
      <c r="AP6" s="23">
        <f t="shared" si="20"/>
        <v>0</v>
      </c>
      <c r="AQ6" s="23">
        <f t="shared" si="21"/>
        <v>1</v>
      </c>
      <c r="AR6" s="23">
        <f t="shared" si="22"/>
        <v>1</v>
      </c>
      <c r="AS6" s="23">
        <f t="shared" si="23"/>
        <v>0</v>
      </c>
      <c r="AT6" s="23">
        <f t="shared" si="24"/>
        <v>1</v>
      </c>
      <c r="AU6" s="23">
        <f t="shared" si="25"/>
        <v>0</v>
      </c>
      <c r="AV6" s="23">
        <f t="shared" si="26"/>
        <v>0</v>
      </c>
      <c r="AW6" s="23">
        <f t="shared" si="27"/>
        <v>0</v>
      </c>
      <c r="AX6" s="23">
        <f t="shared" si="28"/>
        <v>0</v>
      </c>
      <c r="AY6" s="23">
        <f t="shared" si="29"/>
        <v>0</v>
      </c>
      <c r="AZ6" s="23">
        <f t="shared" si="30"/>
        <v>0</v>
      </c>
      <c r="BA6" s="23">
        <f t="shared" si="31"/>
        <v>0</v>
      </c>
      <c r="BB6" s="23">
        <f t="shared" si="32"/>
        <v>0</v>
      </c>
      <c r="BC6" s="23">
        <f t="shared" si="33"/>
        <v>0</v>
      </c>
      <c r="BD6" s="23">
        <f t="shared" si="34"/>
        <v>0</v>
      </c>
      <c r="BE6" s="23">
        <f t="shared" si="35"/>
        <v>0</v>
      </c>
      <c r="BF6" s="23">
        <f t="shared" si="36"/>
        <v>0</v>
      </c>
      <c r="BG6" s="23">
        <f t="shared" si="37"/>
        <v>0</v>
      </c>
      <c r="BH6" s="23">
        <f t="shared" si="38"/>
        <v>0</v>
      </c>
      <c r="BI6" s="23" t="s">
        <v>860</v>
      </c>
      <c r="BJ6" s="23" t="s">
        <v>771</v>
      </c>
      <c r="BK6" s="23">
        <f t="shared" si="39"/>
        <v>0</v>
      </c>
      <c r="BL6" s="23">
        <f t="shared" si="39"/>
        <v>0</v>
      </c>
      <c r="BM6" s="23">
        <f t="shared" si="39"/>
        <v>1</v>
      </c>
      <c r="BN6" s="12" t="s">
        <v>1177</v>
      </c>
      <c r="BO6" s="12">
        <f t="shared" si="40"/>
        <v>0</v>
      </c>
      <c r="BP6" s="12">
        <f t="shared" si="41"/>
        <v>1</v>
      </c>
      <c r="BQ6" s="12">
        <f t="shared" si="42"/>
        <v>0</v>
      </c>
      <c r="BR6" s="12" t="s">
        <v>1175</v>
      </c>
      <c r="BS6" s="12">
        <f t="shared" si="43"/>
        <v>0</v>
      </c>
      <c r="BT6" s="12">
        <f t="shared" si="44"/>
        <v>1</v>
      </c>
      <c r="BU6" s="12">
        <f t="shared" si="45"/>
        <v>0</v>
      </c>
      <c r="BV6" s="23" t="s">
        <v>898</v>
      </c>
      <c r="BW6" s="13">
        <v>0</v>
      </c>
      <c r="BX6" s="13">
        <v>0</v>
      </c>
      <c r="BY6" s="13">
        <v>0</v>
      </c>
      <c r="BZ6" s="13">
        <v>0</v>
      </c>
      <c r="CA6" s="13">
        <v>1</v>
      </c>
      <c r="CB6" s="24" t="s">
        <v>915</v>
      </c>
      <c r="CC6" s="12">
        <f t="shared" si="46"/>
        <v>0</v>
      </c>
      <c r="CD6" s="12">
        <f t="shared" si="47"/>
        <v>1</v>
      </c>
      <c r="CE6" s="12">
        <f t="shared" si="48"/>
        <v>0</v>
      </c>
      <c r="CF6" s="12">
        <f t="shared" si="49"/>
        <v>0</v>
      </c>
      <c r="CG6" s="12">
        <f t="shared" si="50"/>
        <v>0</v>
      </c>
      <c r="CH6" s="12">
        <f t="shared" si="51"/>
        <v>0</v>
      </c>
      <c r="CI6" s="12">
        <f t="shared" si="52"/>
        <v>0</v>
      </c>
      <c r="CJ6" s="12">
        <f t="shared" si="53"/>
        <v>0</v>
      </c>
      <c r="CK6" s="12">
        <f t="shared" si="54"/>
        <v>0</v>
      </c>
      <c r="CL6" s="12">
        <f t="shared" si="55"/>
        <v>0</v>
      </c>
      <c r="CM6" s="12">
        <f t="shared" si="56"/>
        <v>0</v>
      </c>
      <c r="CN6" s="12">
        <v>0</v>
      </c>
      <c r="CO6" s="12">
        <f t="shared" si="57"/>
        <v>0</v>
      </c>
      <c r="CP6" s="12">
        <f t="shared" si="58"/>
        <v>0</v>
      </c>
      <c r="CQ6" s="12">
        <f t="shared" si="59"/>
        <v>0</v>
      </c>
      <c r="CR6" s="12">
        <f t="shared" si="60"/>
        <v>0</v>
      </c>
      <c r="CS6" s="12">
        <f t="shared" si="61"/>
        <v>0</v>
      </c>
      <c r="CT6" s="12">
        <f t="shared" si="62"/>
        <v>0</v>
      </c>
      <c r="CU6" s="12">
        <f t="shared" si="63"/>
        <v>0</v>
      </c>
      <c r="CV6" s="12">
        <f t="shared" si="64"/>
        <v>0</v>
      </c>
      <c r="CW6" s="12">
        <f t="shared" si="65"/>
        <v>0</v>
      </c>
      <c r="CX6" s="12">
        <f t="shared" si="66"/>
        <v>0</v>
      </c>
      <c r="CY6" s="12">
        <f t="shared" si="67"/>
        <v>0</v>
      </c>
      <c r="CZ6" s="12">
        <f t="shared" si="68"/>
        <v>0</v>
      </c>
      <c r="DA6" s="19">
        <f t="shared" si="69"/>
        <v>0</v>
      </c>
      <c r="DB6" s="18">
        <f t="shared" si="70"/>
        <v>0</v>
      </c>
      <c r="DC6" s="18">
        <f t="shared" si="71"/>
        <v>0</v>
      </c>
      <c r="DD6" s="18">
        <f t="shared" si="72"/>
        <v>0</v>
      </c>
      <c r="DE6" s="18">
        <f t="shared" si="73"/>
        <v>0</v>
      </c>
      <c r="DF6" s="18">
        <f t="shared" si="74"/>
        <v>0</v>
      </c>
      <c r="DG6" s="18">
        <f t="shared" si="75"/>
        <v>0</v>
      </c>
      <c r="DH6" s="18">
        <f t="shared" si="76"/>
        <v>2</v>
      </c>
      <c r="DI6" s="18">
        <f t="shared" si="77"/>
        <v>0</v>
      </c>
      <c r="DJ6" s="18">
        <f t="shared" si="78"/>
        <v>0</v>
      </c>
      <c r="DK6" s="18">
        <f t="shared" si="79"/>
        <v>0</v>
      </c>
      <c r="DL6" s="18">
        <f t="shared" si="80"/>
        <v>1</v>
      </c>
      <c r="DM6" s="18">
        <f t="shared" si="81"/>
        <v>0</v>
      </c>
      <c r="DN6" s="18">
        <f t="shared" si="82"/>
        <v>0</v>
      </c>
      <c r="DO6" s="18">
        <f t="shared" si="83"/>
        <v>0</v>
      </c>
      <c r="DP6" s="18">
        <f t="shared" si="84"/>
        <v>0</v>
      </c>
      <c r="DQ6" s="18">
        <f t="shared" si="85"/>
        <v>1</v>
      </c>
      <c r="DR6" s="18">
        <f t="shared" si="86"/>
        <v>0</v>
      </c>
      <c r="DS6" s="18">
        <f t="shared" si="87"/>
        <v>0</v>
      </c>
      <c r="DT6" s="18">
        <f t="shared" si="88"/>
        <v>0</v>
      </c>
      <c r="DU6" s="18">
        <f t="shared" si="89"/>
        <v>0</v>
      </c>
      <c r="DV6" s="18">
        <f t="shared" si="90"/>
        <v>0</v>
      </c>
      <c r="DW6" s="18">
        <f t="shared" si="91"/>
        <v>0</v>
      </c>
      <c r="DX6" s="18">
        <f t="shared" si="92"/>
        <v>0</v>
      </c>
      <c r="DY6" s="17">
        <f t="shared" si="93"/>
        <v>0</v>
      </c>
      <c r="DZ6" s="12">
        <f t="shared" si="94"/>
        <v>0</v>
      </c>
      <c r="EA6" s="12">
        <f t="shared" si="95"/>
        <v>0</v>
      </c>
      <c r="EB6" s="12">
        <f t="shared" si="96"/>
        <v>0</v>
      </c>
      <c r="EC6" s="12">
        <f t="shared" si="97"/>
        <v>3</v>
      </c>
      <c r="ED6" s="12">
        <f t="shared" si="98"/>
        <v>0</v>
      </c>
      <c r="EE6" s="12">
        <f t="shared" si="99"/>
        <v>1</v>
      </c>
      <c r="EF6" s="12">
        <f t="shared" si="100"/>
        <v>0</v>
      </c>
      <c r="EM6" s="18">
        <v>1</v>
      </c>
      <c r="EQ6" s="18">
        <v>1</v>
      </c>
      <c r="HZ6" s="18">
        <v>1</v>
      </c>
      <c r="JP6" s="18">
        <v>1</v>
      </c>
    </row>
    <row r="7" spans="1:399" x14ac:dyDescent="0.25">
      <c r="A7" s="13" t="s">
        <v>7</v>
      </c>
      <c r="B7" s="5" t="s">
        <v>64</v>
      </c>
      <c r="C7" s="6">
        <v>0</v>
      </c>
      <c r="D7" s="5" t="s">
        <v>216</v>
      </c>
      <c r="E7" s="6" t="s">
        <v>311</v>
      </c>
      <c r="F7" s="5" t="s">
        <v>317</v>
      </c>
      <c r="G7" s="5" t="s">
        <v>478</v>
      </c>
      <c r="H7" s="6" t="s">
        <v>311</v>
      </c>
      <c r="I7" s="6" t="s">
        <v>577</v>
      </c>
      <c r="J7" s="6">
        <v>45</v>
      </c>
      <c r="K7" s="6">
        <v>1986</v>
      </c>
      <c r="L7" s="12">
        <f t="shared" si="0"/>
        <v>1</v>
      </c>
      <c r="M7" s="12">
        <f t="shared" si="1"/>
        <v>0</v>
      </c>
      <c r="N7" s="6"/>
      <c r="O7" s="6" t="s">
        <v>311</v>
      </c>
      <c r="P7" s="12">
        <v>25</v>
      </c>
      <c r="Q7" s="6">
        <v>0</v>
      </c>
      <c r="R7" s="6">
        <v>1</v>
      </c>
      <c r="S7" s="6">
        <v>0</v>
      </c>
      <c r="T7" s="6">
        <f t="shared" si="2"/>
        <v>0</v>
      </c>
      <c r="U7" s="6" t="s">
        <v>764</v>
      </c>
      <c r="V7" s="12">
        <f t="shared" si="3"/>
        <v>0</v>
      </c>
      <c r="W7" s="12">
        <f t="shared" si="3"/>
        <v>1</v>
      </c>
      <c r="X7" s="12">
        <f t="shared" si="3"/>
        <v>0</v>
      </c>
      <c r="Y7" s="23">
        <f t="shared" si="4"/>
        <v>0</v>
      </c>
      <c r="Z7" s="23">
        <f t="shared" si="5"/>
        <v>0</v>
      </c>
      <c r="AA7" s="23">
        <f t="shared" si="6"/>
        <v>0</v>
      </c>
      <c r="AB7" s="23">
        <v>0</v>
      </c>
      <c r="AC7" s="23">
        <f t="shared" si="7"/>
        <v>1</v>
      </c>
      <c r="AD7" s="23">
        <f t="shared" si="8"/>
        <v>0</v>
      </c>
      <c r="AE7" s="23">
        <f t="shared" si="9"/>
        <v>0</v>
      </c>
      <c r="AF7" s="23">
        <f t="shared" si="10"/>
        <v>0</v>
      </c>
      <c r="AG7" s="23">
        <f t="shared" si="11"/>
        <v>0</v>
      </c>
      <c r="AH7" s="23">
        <f t="shared" si="12"/>
        <v>0</v>
      </c>
      <c r="AI7" s="23">
        <f t="shared" si="13"/>
        <v>0</v>
      </c>
      <c r="AJ7" s="23">
        <f t="shared" si="14"/>
        <v>0</v>
      </c>
      <c r="AK7" s="23">
        <f t="shared" si="15"/>
        <v>0</v>
      </c>
      <c r="AL7" s="23">
        <f t="shared" si="16"/>
        <v>0</v>
      </c>
      <c r="AM7" s="23">
        <f t="shared" si="17"/>
        <v>0</v>
      </c>
      <c r="AN7" s="23">
        <f t="shared" si="18"/>
        <v>0</v>
      </c>
      <c r="AO7" s="23">
        <f t="shared" si="19"/>
        <v>0</v>
      </c>
      <c r="AP7" s="23">
        <f t="shared" si="20"/>
        <v>1</v>
      </c>
      <c r="AQ7" s="23">
        <f t="shared" si="21"/>
        <v>0</v>
      </c>
      <c r="AR7" s="23">
        <f t="shared" si="22"/>
        <v>0</v>
      </c>
      <c r="AS7" s="23">
        <f t="shared" si="23"/>
        <v>0</v>
      </c>
      <c r="AT7" s="23">
        <f t="shared" si="24"/>
        <v>0</v>
      </c>
      <c r="AU7" s="23">
        <f t="shared" si="25"/>
        <v>0</v>
      </c>
      <c r="AV7" s="23">
        <f t="shared" si="26"/>
        <v>0</v>
      </c>
      <c r="AW7" s="23">
        <f t="shared" si="27"/>
        <v>0</v>
      </c>
      <c r="AX7" s="23">
        <f t="shared" si="28"/>
        <v>0</v>
      </c>
      <c r="AY7" s="23">
        <f t="shared" si="29"/>
        <v>0</v>
      </c>
      <c r="AZ7" s="23">
        <f t="shared" si="30"/>
        <v>0</v>
      </c>
      <c r="BA7" s="23">
        <f t="shared" si="31"/>
        <v>0</v>
      </c>
      <c r="BB7" s="23">
        <f t="shared" si="32"/>
        <v>0</v>
      </c>
      <c r="BC7" s="23">
        <f t="shared" si="33"/>
        <v>0</v>
      </c>
      <c r="BD7" s="23">
        <f t="shared" si="34"/>
        <v>0</v>
      </c>
      <c r="BE7" s="23">
        <f t="shared" si="35"/>
        <v>0</v>
      </c>
      <c r="BF7" s="23">
        <f t="shared" si="36"/>
        <v>0</v>
      </c>
      <c r="BG7" s="23">
        <f t="shared" si="37"/>
        <v>0</v>
      </c>
      <c r="BH7" s="23">
        <f t="shared" si="38"/>
        <v>0</v>
      </c>
      <c r="BI7" s="23" t="s">
        <v>858</v>
      </c>
      <c r="BJ7" s="23" t="s">
        <v>771</v>
      </c>
      <c r="BK7" s="23">
        <f t="shared" si="39"/>
        <v>0</v>
      </c>
      <c r="BL7" s="23">
        <f t="shared" si="39"/>
        <v>0</v>
      </c>
      <c r="BM7" s="23">
        <f t="shared" si="39"/>
        <v>1</v>
      </c>
      <c r="BN7" s="6" t="s">
        <v>1179</v>
      </c>
      <c r="BO7" s="12">
        <f t="shared" si="40"/>
        <v>1</v>
      </c>
      <c r="BP7" s="12">
        <f t="shared" si="41"/>
        <v>0</v>
      </c>
      <c r="BQ7" s="12">
        <f t="shared" si="42"/>
        <v>0</v>
      </c>
      <c r="BR7" s="6" t="s">
        <v>1175</v>
      </c>
      <c r="BS7" s="12">
        <f t="shared" si="43"/>
        <v>0</v>
      </c>
      <c r="BT7" s="12">
        <f t="shared" si="44"/>
        <v>1</v>
      </c>
      <c r="BU7" s="12">
        <f t="shared" si="45"/>
        <v>0</v>
      </c>
      <c r="BV7" s="23" t="s">
        <v>883</v>
      </c>
      <c r="BW7" s="13">
        <v>0</v>
      </c>
      <c r="BX7" s="13">
        <v>0</v>
      </c>
      <c r="BY7" s="13">
        <v>1</v>
      </c>
      <c r="BZ7" s="13">
        <v>0</v>
      </c>
      <c r="CA7" s="13">
        <v>0</v>
      </c>
      <c r="CB7" s="24" t="s">
        <v>913</v>
      </c>
      <c r="CC7" s="12">
        <f t="shared" si="46"/>
        <v>0</v>
      </c>
      <c r="CD7" s="12">
        <f t="shared" si="47"/>
        <v>0</v>
      </c>
      <c r="CE7" s="12">
        <f t="shared" si="48"/>
        <v>0</v>
      </c>
      <c r="CF7" s="12">
        <f t="shared" si="49"/>
        <v>0</v>
      </c>
      <c r="CG7" s="12">
        <f t="shared" si="50"/>
        <v>0</v>
      </c>
      <c r="CH7" s="12">
        <f t="shared" si="51"/>
        <v>0</v>
      </c>
      <c r="CI7" s="12">
        <f t="shared" si="52"/>
        <v>0</v>
      </c>
      <c r="CJ7" s="12">
        <f t="shared" si="53"/>
        <v>0</v>
      </c>
      <c r="CK7" s="12">
        <f t="shared" si="54"/>
        <v>0</v>
      </c>
      <c r="CL7" s="12">
        <f t="shared" si="55"/>
        <v>0</v>
      </c>
      <c r="CM7" s="12">
        <f t="shared" si="56"/>
        <v>0</v>
      </c>
      <c r="CN7" s="12">
        <f>COUNTIF($CB7,"*Spacial*")</f>
        <v>1</v>
      </c>
      <c r="CO7" s="12">
        <f t="shared" si="57"/>
        <v>0</v>
      </c>
      <c r="CP7" s="12">
        <f t="shared" si="58"/>
        <v>0</v>
      </c>
      <c r="CQ7" s="12">
        <f t="shared" si="59"/>
        <v>0</v>
      </c>
      <c r="CR7" s="12">
        <f t="shared" si="60"/>
        <v>0</v>
      </c>
      <c r="CS7" s="12">
        <f t="shared" si="61"/>
        <v>0</v>
      </c>
      <c r="CT7" s="12">
        <f t="shared" si="62"/>
        <v>0</v>
      </c>
      <c r="CU7" s="12">
        <f t="shared" si="63"/>
        <v>0</v>
      </c>
      <c r="CV7" s="12">
        <f t="shared" si="64"/>
        <v>0</v>
      </c>
      <c r="CW7" s="12">
        <f t="shared" si="65"/>
        <v>0</v>
      </c>
      <c r="CX7" s="12">
        <f t="shared" si="66"/>
        <v>0</v>
      </c>
      <c r="CY7" s="12">
        <f t="shared" si="67"/>
        <v>0</v>
      </c>
      <c r="CZ7" s="12">
        <f t="shared" si="68"/>
        <v>0</v>
      </c>
      <c r="DA7" s="18">
        <f t="shared" si="69"/>
        <v>0</v>
      </c>
      <c r="DB7" s="18">
        <f t="shared" si="70"/>
        <v>0</v>
      </c>
      <c r="DC7" s="18">
        <f t="shared" si="71"/>
        <v>0</v>
      </c>
      <c r="DD7" s="18">
        <f t="shared" si="72"/>
        <v>0</v>
      </c>
      <c r="DE7" s="18">
        <f t="shared" si="73"/>
        <v>0</v>
      </c>
      <c r="DF7" s="18">
        <f t="shared" si="74"/>
        <v>0</v>
      </c>
      <c r="DG7" s="18">
        <f t="shared" si="75"/>
        <v>0</v>
      </c>
      <c r="DH7" s="18">
        <f t="shared" si="76"/>
        <v>1</v>
      </c>
      <c r="DI7" s="18">
        <f t="shared" si="77"/>
        <v>1</v>
      </c>
      <c r="DJ7" s="18">
        <f t="shared" si="78"/>
        <v>0</v>
      </c>
      <c r="DK7" s="18">
        <f t="shared" si="79"/>
        <v>0</v>
      </c>
      <c r="DL7" s="18">
        <f t="shared" si="80"/>
        <v>0</v>
      </c>
      <c r="DM7" s="18">
        <f t="shared" si="81"/>
        <v>0</v>
      </c>
      <c r="DN7" s="18">
        <f t="shared" si="82"/>
        <v>1</v>
      </c>
      <c r="DO7" s="18">
        <f t="shared" si="83"/>
        <v>0</v>
      </c>
      <c r="DP7" s="18">
        <f t="shared" si="84"/>
        <v>0</v>
      </c>
      <c r="DQ7" s="18">
        <f t="shared" si="85"/>
        <v>0</v>
      </c>
      <c r="DR7" s="18">
        <f t="shared" si="86"/>
        <v>0</v>
      </c>
      <c r="DS7" s="18">
        <f t="shared" si="87"/>
        <v>0</v>
      </c>
      <c r="DT7" s="18">
        <f t="shared" si="88"/>
        <v>0</v>
      </c>
      <c r="DU7" s="18">
        <f t="shared" si="89"/>
        <v>0</v>
      </c>
      <c r="DV7" s="18">
        <f t="shared" si="90"/>
        <v>0</v>
      </c>
      <c r="DW7" s="18">
        <f t="shared" si="91"/>
        <v>0</v>
      </c>
      <c r="DX7" s="18">
        <f t="shared" si="92"/>
        <v>0</v>
      </c>
      <c r="DY7" s="17">
        <f t="shared" si="93"/>
        <v>0</v>
      </c>
      <c r="DZ7" s="12">
        <f t="shared" si="94"/>
        <v>1</v>
      </c>
      <c r="EA7" s="12">
        <f t="shared" si="95"/>
        <v>0</v>
      </c>
      <c r="EB7" s="12">
        <f t="shared" si="96"/>
        <v>0</v>
      </c>
      <c r="EC7" s="12">
        <f t="shared" si="97"/>
        <v>2</v>
      </c>
      <c r="ED7" s="12">
        <f t="shared" si="98"/>
        <v>0</v>
      </c>
      <c r="EE7" s="12">
        <f t="shared" si="99"/>
        <v>0</v>
      </c>
      <c r="EF7" s="12">
        <f t="shared" si="100"/>
        <v>0</v>
      </c>
      <c r="EG7" s="17">
        <v>1</v>
      </c>
      <c r="EX7" s="18"/>
      <c r="FB7" s="20">
        <v>1</v>
      </c>
      <c r="HJ7" s="18"/>
      <c r="IB7" s="18"/>
      <c r="IP7" s="18"/>
      <c r="JK7" s="18"/>
      <c r="JO7" s="18"/>
      <c r="JU7" s="18"/>
      <c r="JX7" s="18"/>
      <c r="KA7" s="18"/>
      <c r="KD7" s="18">
        <v>1</v>
      </c>
      <c r="KM7" s="18"/>
      <c r="KX7" s="18"/>
      <c r="LG7" s="18"/>
      <c r="LS7" s="18"/>
      <c r="MA7" s="18"/>
      <c r="MB7" s="18"/>
      <c r="MF7" s="18"/>
      <c r="MJ7" s="18"/>
      <c r="MP7" s="18"/>
      <c r="MY7" s="18"/>
      <c r="NF7" s="18"/>
      <c r="NL7" s="18"/>
      <c r="NR7" s="18"/>
      <c r="NY7" s="18"/>
      <c r="NZ7" s="18"/>
      <c r="OH7" s="18"/>
    </row>
    <row r="8" spans="1:399" x14ac:dyDescent="0.25">
      <c r="A8" s="13" t="s">
        <v>7</v>
      </c>
      <c r="B8" s="5" t="s">
        <v>33</v>
      </c>
      <c r="C8" s="12">
        <v>0</v>
      </c>
      <c r="D8" s="5" t="s">
        <v>212</v>
      </c>
      <c r="E8" s="12" t="s">
        <v>311</v>
      </c>
      <c r="F8" s="5" t="s">
        <v>352</v>
      </c>
      <c r="G8" s="5" t="s">
        <v>474</v>
      </c>
      <c r="H8" s="12" t="s">
        <v>311</v>
      </c>
      <c r="I8" s="12" t="s">
        <v>577</v>
      </c>
      <c r="J8" s="12">
        <v>4</v>
      </c>
      <c r="K8" s="12">
        <v>1986</v>
      </c>
      <c r="L8" s="12">
        <f t="shared" si="0"/>
        <v>1</v>
      </c>
      <c r="M8" s="12">
        <f t="shared" si="1"/>
        <v>0</v>
      </c>
      <c r="N8" s="12" t="s">
        <v>669</v>
      </c>
      <c r="O8" s="12" t="s">
        <v>311</v>
      </c>
      <c r="P8" s="12">
        <v>27</v>
      </c>
      <c r="Q8" s="12">
        <v>0</v>
      </c>
      <c r="R8" s="12">
        <v>1</v>
      </c>
      <c r="S8" s="12">
        <v>0</v>
      </c>
      <c r="T8" s="12">
        <f t="shared" si="2"/>
        <v>0</v>
      </c>
      <c r="U8" s="12" t="s">
        <v>767</v>
      </c>
      <c r="V8" s="12">
        <f t="shared" si="3"/>
        <v>0</v>
      </c>
      <c r="W8" s="12">
        <f t="shared" si="3"/>
        <v>0</v>
      </c>
      <c r="X8" s="12">
        <f t="shared" si="3"/>
        <v>1</v>
      </c>
      <c r="Y8" s="23">
        <f t="shared" si="4"/>
        <v>1</v>
      </c>
      <c r="Z8" s="23">
        <f t="shared" si="5"/>
        <v>0</v>
      </c>
      <c r="AA8" s="23">
        <f t="shared" si="6"/>
        <v>0</v>
      </c>
      <c r="AB8" s="23">
        <v>0</v>
      </c>
      <c r="AC8" s="23">
        <f t="shared" si="7"/>
        <v>0</v>
      </c>
      <c r="AD8" s="23">
        <f t="shared" si="8"/>
        <v>1</v>
      </c>
      <c r="AE8" s="23">
        <f t="shared" si="9"/>
        <v>1</v>
      </c>
      <c r="AF8" s="23">
        <f t="shared" si="10"/>
        <v>0</v>
      </c>
      <c r="AG8" s="23">
        <f t="shared" si="11"/>
        <v>1</v>
      </c>
      <c r="AH8" s="23">
        <f t="shared" si="12"/>
        <v>0</v>
      </c>
      <c r="AI8" s="23">
        <f t="shared" si="13"/>
        <v>0</v>
      </c>
      <c r="AJ8" s="23">
        <f t="shared" si="14"/>
        <v>0</v>
      </c>
      <c r="AK8" s="23">
        <f t="shared" si="15"/>
        <v>0</v>
      </c>
      <c r="AL8" s="23">
        <f t="shared" si="16"/>
        <v>0</v>
      </c>
      <c r="AM8" s="23">
        <f t="shared" si="17"/>
        <v>0</v>
      </c>
      <c r="AN8" s="23">
        <f t="shared" si="18"/>
        <v>0</v>
      </c>
      <c r="AO8" s="23">
        <f t="shared" si="19"/>
        <v>0</v>
      </c>
      <c r="AP8" s="23">
        <f t="shared" si="20"/>
        <v>1</v>
      </c>
      <c r="AQ8" s="23">
        <f t="shared" si="21"/>
        <v>0</v>
      </c>
      <c r="AR8" s="23">
        <f t="shared" si="22"/>
        <v>0</v>
      </c>
      <c r="AS8" s="23">
        <f t="shared" si="23"/>
        <v>0</v>
      </c>
      <c r="AT8" s="23">
        <f t="shared" si="24"/>
        <v>1</v>
      </c>
      <c r="AU8" s="23">
        <f t="shared" si="25"/>
        <v>0</v>
      </c>
      <c r="AV8" s="23">
        <f t="shared" si="26"/>
        <v>0</v>
      </c>
      <c r="AW8" s="23">
        <f t="shared" si="27"/>
        <v>0</v>
      </c>
      <c r="AX8" s="23">
        <f t="shared" si="28"/>
        <v>0</v>
      </c>
      <c r="AY8" s="23">
        <f t="shared" si="29"/>
        <v>0</v>
      </c>
      <c r="AZ8" s="23">
        <f t="shared" si="30"/>
        <v>0</v>
      </c>
      <c r="BA8" s="23">
        <f t="shared" si="31"/>
        <v>0</v>
      </c>
      <c r="BB8" s="23">
        <f t="shared" si="32"/>
        <v>0</v>
      </c>
      <c r="BC8" s="23">
        <f t="shared" si="33"/>
        <v>0</v>
      </c>
      <c r="BD8" s="23">
        <f t="shared" si="34"/>
        <v>0</v>
      </c>
      <c r="BE8" s="23">
        <f t="shared" si="35"/>
        <v>0</v>
      </c>
      <c r="BF8" s="23">
        <f t="shared" si="36"/>
        <v>0</v>
      </c>
      <c r="BG8" s="23">
        <f t="shared" si="37"/>
        <v>0</v>
      </c>
      <c r="BH8" s="23">
        <f t="shared" si="38"/>
        <v>0</v>
      </c>
      <c r="BI8" s="23" t="s">
        <v>856</v>
      </c>
      <c r="BJ8" s="23" t="s">
        <v>771</v>
      </c>
      <c r="BK8" s="23">
        <f t="shared" si="39"/>
        <v>0</v>
      </c>
      <c r="BL8" s="23">
        <f t="shared" si="39"/>
        <v>0</v>
      </c>
      <c r="BM8" s="23">
        <f t="shared" si="39"/>
        <v>1</v>
      </c>
      <c r="BN8" s="12" t="s">
        <v>1179</v>
      </c>
      <c r="BO8" s="12">
        <f t="shared" si="40"/>
        <v>1</v>
      </c>
      <c r="BP8" s="12">
        <f t="shared" si="41"/>
        <v>0</v>
      </c>
      <c r="BQ8" s="12">
        <f t="shared" si="42"/>
        <v>0</v>
      </c>
      <c r="BR8" s="12" t="s">
        <v>1182</v>
      </c>
      <c r="BS8" s="12">
        <f t="shared" si="43"/>
        <v>1</v>
      </c>
      <c r="BT8" s="12">
        <f t="shared" si="44"/>
        <v>1</v>
      </c>
      <c r="BU8" s="12">
        <f t="shared" si="45"/>
        <v>1</v>
      </c>
      <c r="BV8" s="23" t="s">
        <v>895</v>
      </c>
      <c r="BW8" s="13">
        <v>1</v>
      </c>
      <c r="BX8" s="13">
        <v>0</v>
      </c>
      <c r="BY8" s="13">
        <v>1</v>
      </c>
      <c r="BZ8" s="13">
        <v>1</v>
      </c>
      <c r="CA8" s="13">
        <v>0</v>
      </c>
      <c r="CB8" s="24" t="s">
        <v>910</v>
      </c>
      <c r="CC8" s="12">
        <f t="shared" si="46"/>
        <v>0</v>
      </c>
      <c r="CD8" s="12">
        <f t="shared" si="47"/>
        <v>0</v>
      </c>
      <c r="CE8" s="12">
        <f t="shared" si="48"/>
        <v>0</v>
      </c>
      <c r="CF8" s="12">
        <f t="shared" si="49"/>
        <v>0</v>
      </c>
      <c r="CG8" s="12">
        <f t="shared" si="50"/>
        <v>0</v>
      </c>
      <c r="CH8" s="12">
        <f t="shared" si="51"/>
        <v>0</v>
      </c>
      <c r="CI8" s="12">
        <f t="shared" si="52"/>
        <v>0</v>
      </c>
      <c r="CJ8" s="12">
        <f t="shared" si="53"/>
        <v>0</v>
      </c>
      <c r="CK8" s="12">
        <f t="shared" si="54"/>
        <v>0</v>
      </c>
      <c r="CL8" s="12">
        <f t="shared" si="55"/>
        <v>0</v>
      </c>
      <c r="CM8" s="12">
        <f t="shared" si="56"/>
        <v>0</v>
      </c>
      <c r="CN8" s="12">
        <f>COUNTIF($CB8,"*Spacial*")</f>
        <v>0</v>
      </c>
      <c r="CO8" s="12">
        <f t="shared" si="57"/>
        <v>0</v>
      </c>
      <c r="CP8" s="12">
        <f t="shared" si="58"/>
        <v>0</v>
      </c>
      <c r="CQ8" s="12">
        <f t="shared" si="59"/>
        <v>0</v>
      </c>
      <c r="CR8" s="12">
        <f t="shared" si="60"/>
        <v>0</v>
      </c>
      <c r="CS8" s="12">
        <f t="shared" si="61"/>
        <v>0</v>
      </c>
      <c r="CT8" s="12">
        <f t="shared" si="62"/>
        <v>1</v>
      </c>
      <c r="CU8" s="12">
        <f t="shared" si="63"/>
        <v>0</v>
      </c>
      <c r="CV8" s="12">
        <f t="shared" si="64"/>
        <v>0</v>
      </c>
      <c r="CW8" s="12">
        <f t="shared" si="65"/>
        <v>0</v>
      </c>
      <c r="CX8" s="12">
        <f t="shared" si="66"/>
        <v>0</v>
      </c>
      <c r="CY8" s="12">
        <f t="shared" si="67"/>
        <v>0</v>
      </c>
      <c r="CZ8" s="12">
        <f t="shared" si="68"/>
        <v>0</v>
      </c>
      <c r="DA8" s="19">
        <f t="shared" si="69"/>
        <v>0</v>
      </c>
      <c r="DB8" s="18">
        <f t="shared" si="70"/>
        <v>1</v>
      </c>
      <c r="DC8" s="18">
        <f t="shared" si="71"/>
        <v>0</v>
      </c>
      <c r="DD8" s="18">
        <f t="shared" si="72"/>
        <v>1</v>
      </c>
      <c r="DE8" s="18">
        <f t="shared" si="73"/>
        <v>0</v>
      </c>
      <c r="DF8" s="18">
        <f t="shared" si="74"/>
        <v>1</v>
      </c>
      <c r="DG8" s="18">
        <f t="shared" si="75"/>
        <v>2</v>
      </c>
      <c r="DH8" s="18">
        <f t="shared" si="76"/>
        <v>2</v>
      </c>
      <c r="DI8" s="18">
        <f t="shared" si="77"/>
        <v>3</v>
      </c>
      <c r="DJ8" s="18">
        <f t="shared" si="78"/>
        <v>0</v>
      </c>
      <c r="DK8" s="18">
        <f t="shared" si="79"/>
        <v>5</v>
      </c>
      <c r="DL8" s="18">
        <f t="shared" si="80"/>
        <v>5</v>
      </c>
      <c r="DM8" s="18">
        <f t="shared" si="81"/>
        <v>3</v>
      </c>
      <c r="DN8" s="18">
        <f t="shared" si="82"/>
        <v>1</v>
      </c>
      <c r="DO8" s="18">
        <f t="shared" si="83"/>
        <v>0</v>
      </c>
      <c r="DP8" s="18">
        <f t="shared" si="84"/>
        <v>0</v>
      </c>
      <c r="DQ8" s="18">
        <f t="shared" si="85"/>
        <v>1</v>
      </c>
      <c r="DR8" s="18">
        <f t="shared" si="86"/>
        <v>0</v>
      </c>
      <c r="DS8" s="18">
        <f t="shared" si="87"/>
        <v>1</v>
      </c>
      <c r="DT8" s="18">
        <f t="shared" si="88"/>
        <v>0</v>
      </c>
      <c r="DU8" s="18">
        <f t="shared" si="89"/>
        <v>1</v>
      </c>
      <c r="DV8" s="18">
        <f t="shared" si="90"/>
        <v>0</v>
      </c>
      <c r="DW8" s="18">
        <f t="shared" si="91"/>
        <v>3</v>
      </c>
      <c r="DX8" s="18">
        <f t="shared" si="92"/>
        <v>3</v>
      </c>
      <c r="DY8" s="17">
        <f t="shared" si="93"/>
        <v>7</v>
      </c>
      <c r="DZ8" s="12">
        <f t="shared" si="94"/>
        <v>6</v>
      </c>
      <c r="EA8" s="12">
        <f t="shared" si="95"/>
        <v>6</v>
      </c>
      <c r="EB8" s="12">
        <f t="shared" si="96"/>
        <v>2</v>
      </c>
      <c r="EC8" s="12">
        <f t="shared" si="97"/>
        <v>8</v>
      </c>
      <c r="ED8" s="12">
        <f t="shared" si="98"/>
        <v>2</v>
      </c>
      <c r="EE8" s="12">
        <f t="shared" si="99"/>
        <v>2</v>
      </c>
      <c r="EF8" s="12">
        <f t="shared" si="100"/>
        <v>0</v>
      </c>
      <c r="EL8" s="18">
        <v>1</v>
      </c>
      <c r="EQ8" s="18">
        <v>1</v>
      </c>
      <c r="FG8" s="20">
        <v>1</v>
      </c>
      <c r="FM8" s="26">
        <v>1</v>
      </c>
      <c r="FO8" s="20">
        <v>1</v>
      </c>
      <c r="GL8" s="26">
        <v>1</v>
      </c>
      <c r="GQ8" s="20">
        <v>1</v>
      </c>
      <c r="HB8" s="20">
        <v>1</v>
      </c>
      <c r="HD8" s="18">
        <v>1</v>
      </c>
      <c r="HE8" s="18">
        <v>1</v>
      </c>
      <c r="HK8" s="18">
        <v>1</v>
      </c>
      <c r="HL8" s="18">
        <v>1</v>
      </c>
      <c r="HN8" s="18">
        <v>1</v>
      </c>
      <c r="HT8" s="18">
        <v>1</v>
      </c>
      <c r="HW8" s="18">
        <v>1</v>
      </c>
      <c r="IG8" s="18">
        <v>1</v>
      </c>
      <c r="II8" s="18">
        <v>1</v>
      </c>
      <c r="IP8" s="19">
        <v>1</v>
      </c>
      <c r="IR8" s="18">
        <v>1</v>
      </c>
      <c r="IW8" s="18">
        <v>1</v>
      </c>
      <c r="JK8" s="19">
        <v>1</v>
      </c>
      <c r="JN8" s="18">
        <v>1</v>
      </c>
      <c r="JP8" s="18">
        <v>1</v>
      </c>
      <c r="KD8" s="18">
        <v>1</v>
      </c>
      <c r="KI8" s="18">
        <v>1</v>
      </c>
      <c r="KJ8" s="18">
        <v>1</v>
      </c>
      <c r="LX8" s="18">
        <v>1</v>
      </c>
      <c r="LY8" s="18">
        <v>1</v>
      </c>
      <c r="LZ8" s="18">
        <v>1</v>
      </c>
      <c r="NA8" s="18">
        <v>1</v>
      </c>
      <c r="NL8" s="19">
        <v>1</v>
      </c>
      <c r="NS8" s="18">
        <v>1</v>
      </c>
      <c r="OH8" s="19">
        <v>1</v>
      </c>
    </row>
    <row r="9" spans="1:399" x14ac:dyDescent="0.25">
      <c r="A9" s="13" t="s">
        <v>8</v>
      </c>
      <c r="B9" s="5" t="s">
        <v>47</v>
      </c>
      <c r="C9" s="12">
        <v>0</v>
      </c>
      <c r="D9" s="5" t="s">
        <v>195</v>
      </c>
      <c r="E9" s="12" t="s">
        <v>311</v>
      </c>
      <c r="F9" s="5" t="s">
        <v>317</v>
      </c>
      <c r="G9" s="5" t="s">
        <v>458</v>
      </c>
      <c r="H9" s="12" t="s">
        <v>311</v>
      </c>
      <c r="I9" s="12" t="s">
        <v>577</v>
      </c>
      <c r="J9" s="12">
        <v>141</v>
      </c>
      <c r="K9" s="12">
        <v>1987</v>
      </c>
      <c r="L9" s="12">
        <f t="shared" si="0"/>
        <v>1</v>
      </c>
      <c r="M9" s="12">
        <f t="shared" si="1"/>
        <v>0</v>
      </c>
      <c r="O9" s="12" t="s">
        <v>311</v>
      </c>
      <c r="P9" s="12">
        <v>27</v>
      </c>
      <c r="Q9" s="12">
        <v>0</v>
      </c>
      <c r="R9" s="12">
        <v>1</v>
      </c>
      <c r="S9" s="12">
        <v>0</v>
      </c>
      <c r="T9" s="12">
        <f t="shared" si="2"/>
        <v>0</v>
      </c>
      <c r="U9" s="12" t="s">
        <v>767</v>
      </c>
      <c r="V9" s="12">
        <f t="shared" si="3"/>
        <v>0</v>
      </c>
      <c r="W9" s="12">
        <f t="shared" si="3"/>
        <v>0</v>
      </c>
      <c r="X9" s="12">
        <f t="shared" si="3"/>
        <v>1</v>
      </c>
      <c r="Y9" s="23">
        <f t="shared" si="4"/>
        <v>1</v>
      </c>
      <c r="Z9" s="23">
        <f t="shared" si="5"/>
        <v>0</v>
      </c>
      <c r="AA9" s="23">
        <f t="shared" si="6"/>
        <v>0</v>
      </c>
      <c r="AB9" s="23">
        <v>0</v>
      </c>
      <c r="AC9" s="23">
        <f t="shared" si="7"/>
        <v>0</v>
      </c>
      <c r="AD9" s="23">
        <f t="shared" si="8"/>
        <v>1</v>
      </c>
      <c r="AE9" s="23">
        <f t="shared" si="9"/>
        <v>0</v>
      </c>
      <c r="AF9" s="23">
        <f t="shared" si="10"/>
        <v>0</v>
      </c>
      <c r="AG9" s="23">
        <f t="shared" si="11"/>
        <v>0</v>
      </c>
      <c r="AH9" s="23">
        <f t="shared" si="12"/>
        <v>0</v>
      </c>
      <c r="AI9" s="23">
        <f t="shared" si="13"/>
        <v>0</v>
      </c>
      <c r="AJ9" s="23">
        <f t="shared" si="14"/>
        <v>0</v>
      </c>
      <c r="AK9" s="23">
        <f t="shared" si="15"/>
        <v>0</v>
      </c>
      <c r="AL9" s="23">
        <f t="shared" si="16"/>
        <v>0</v>
      </c>
      <c r="AM9" s="23">
        <f t="shared" si="17"/>
        <v>0</v>
      </c>
      <c r="AN9" s="23">
        <f t="shared" si="18"/>
        <v>0</v>
      </c>
      <c r="AO9" s="23">
        <f t="shared" si="19"/>
        <v>0</v>
      </c>
      <c r="AP9" s="23">
        <f t="shared" si="20"/>
        <v>1</v>
      </c>
      <c r="AQ9" s="23">
        <f t="shared" si="21"/>
        <v>0</v>
      </c>
      <c r="AR9" s="23">
        <f t="shared" si="22"/>
        <v>0</v>
      </c>
      <c r="AS9" s="23">
        <f t="shared" si="23"/>
        <v>0</v>
      </c>
      <c r="AT9" s="23">
        <f t="shared" si="24"/>
        <v>0</v>
      </c>
      <c r="AU9" s="23">
        <f t="shared" si="25"/>
        <v>0</v>
      </c>
      <c r="AV9" s="23">
        <f t="shared" si="26"/>
        <v>0</v>
      </c>
      <c r="AW9" s="23">
        <f t="shared" si="27"/>
        <v>0</v>
      </c>
      <c r="AX9" s="23">
        <f t="shared" si="28"/>
        <v>0</v>
      </c>
      <c r="AY9" s="23">
        <f t="shared" si="29"/>
        <v>0</v>
      </c>
      <c r="AZ9" s="23">
        <f t="shared" si="30"/>
        <v>0</v>
      </c>
      <c r="BA9" s="23">
        <f t="shared" si="31"/>
        <v>0</v>
      </c>
      <c r="BB9" s="23">
        <f t="shared" si="32"/>
        <v>0</v>
      </c>
      <c r="BC9" s="23">
        <f t="shared" si="33"/>
        <v>0</v>
      </c>
      <c r="BD9" s="23">
        <f t="shared" si="34"/>
        <v>0</v>
      </c>
      <c r="BE9" s="23">
        <f t="shared" si="35"/>
        <v>0</v>
      </c>
      <c r="BF9" s="23">
        <f t="shared" si="36"/>
        <v>0</v>
      </c>
      <c r="BG9" s="23">
        <f t="shared" si="37"/>
        <v>0</v>
      </c>
      <c r="BH9" s="23">
        <f t="shared" si="38"/>
        <v>0</v>
      </c>
      <c r="BI9" s="23" t="s">
        <v>840</v>
      </c>
      <c r="BJ9" s="23" t="s">
        <v>771</v>
      </c>
      <c r="BK9" s="23">
        <f t="shared" si="39"/>
        <v>0</v>
      </c>
      <c r="BL9" s="23">
        <f t="shared" si="39"/>
        <v>0</v>
      </c>
      <c r="BM9" s="23">
        <f t="shared" si="39"/>
        <v>1</v>
      </c>
      <c r="BN9" s="12" t="s">
        <v>1179</v>
      </c>
      <c r="BO9" s="12">
        <f t="shared" si="40"/>
        <v>1</v>
      </c>
      <c r="BP9" s="12">
        <f t="shared" si="41"/>
        <v>0</v>
      </c>
      <c r="BQ9" s="12">
        <f t="shared" si="42"/>
        <v>0</v>
      </c>
      <c r="BR9" s="12" t="s">
        <v>1175</v>
      </c>
      <c r="BS9" s="12">
        <f t="shared" si="43"/>
        <v>0</v>
      </c>
      <c r="BT9" s="12">
        <f t="shared" si="44"/>
        <v>1</v>
      </c>
      <c r="BU9" s="12">
        <f t="shared" si="45"/>
        <v>0</v>
      </c>
      <c r="BV9" s="23" t="s">
        <v>895</v>
      </c>
      <c r="BW9" s="13">
        <v>1</v>
      </c>
      <c r="BX9" s="13">
        <v>0</v>
      </c>
      <c r="BY9" s="13">
        <v>1</v>
      </c>
      <c r="BZ9" s="13">
        <v>1</v>
      </c>
      <c r="CA9" s="13">
        <v>0</v>
      </c>
      <c r="CB9" s="24" t="s">
        <v>910</v>
      </c>
      <c r="CC9" s="12">
        <f t="shared" si="46"/>
        <v>0</v>
      </c>
      <c r="CD9" s="12">
        <f t="shared" si="47"/>
        <v>0</v>
      </c>
      <c r="CE9" s="12">
        <f t="shared" si="48"/>
        <v>0</v>
      </c>
      <c r="CF9" s="12">
        <f t="shared" si="49"/>
        <v>0</v>
      </c>
      <c r="CG9" s="12">
        <f t="shared" si="50"/>
        <v>0</v>
      </c>
      <c r="CH9" s="12">
        <f t="shared" si="51"/>
        <v>0</v>
      </c>
      <c r="CI9" s="12">
        <f t="shared" si="52"/>
        <v>0</v>
      </c>
      <c r="CJ9" s="12">
        <f t="shared" si="53"/>
        <v>0</v>
      </c>
      <c r="CK9" s="12">
        <f t="shared" si="54"/>
        <v>0</v>
      </c>
      <c r="CL9" s="12">
        <f t="shared" si="55"/>
        <v>0</v>
      </c>
      <c r="CM9" s="12">
        <f t="shared" si="56"/>
        <v>0</v>
      </c>
      <c r="CN9" s="12">
        <f>COUNTIF($CB9,"*Spacial*")</f>
        <v>0</v>
      </c>
      <c r="CO9" s="12">
        <f t="shared" si="57"/>
        <v>0</v>
      </c>
      <c r="CP9" s="12">
        <f t="shared" si="58"/>
        <v>0</v>
      </c>
      <c r="CQ9" s="12">
        <f t="shared" si="59"/>
        <v>0</v>
      </c>
      <c r="CR9" s="12">
        <f t="shared" si="60"/>
        <v>0</v>
      </c>
      <c r="CS9" s="12">
        <f t="shared" si="61"/>
        <v>0</v>
      </c>
      <c r="CT9" s="12">
        <f t="shared" si="62"/>
        <v>1</v>
      </c>
      <c r="CU9" s="12">
        <f t="shared" si="63"/>
        <v>0</v>
      </c>
      <c r="CV9" s="12">
        <f t="shared" si="64"/>
        <v>0</v>
      </c>
      <c r="CW9" s="12">
        <f t="shared" si="65"/>
        <v>0</v>
      </c>
      <c r="CX9" s="12">
        <f t="shared" si="66"/>
        <v>0</v>
      </c>
      <c r="CY9" s="12">
        <f t="shared" si="67"/>
        <v>0</v>
      </c>
      <c r="CZ9" s="12">
        <f t="shared" si="68"/>
        <v>0</v>
      </c>
      <c r="DA9" s="19">
        <f t="shared" si="69"/>
        <v>0</v>
      </c>
      <c r="DB9" s="18">
        <f t="shared" si="70"/>
        <v>0</v>
      </c>
      <c r="DC9" s="18">
        <f t="shared" si="71"/>
        <v>0</v>
      </c>
      <c r="DD9" s="18">
        <f t="shared" si="72"/>
        <v>0</v>
      </c>
      <c r="DE9" s="18">
        <f t="shared" si="73"/>
        <v>0</v>
      </c>
      <c r="DF9" s="18">
        <f t="shared" si="74"/>
        <v>0</v>
      </c>
      <c r="DG9" s="18">
        <f t="shared" si="75"/>
        <v>0</v>
      </c>
      <c r="DH9" s="18">
        <f t="shared" si="76"/>
        <v>1</v>
      </c>
      <c r="DI9" s="18">
        <f t="shared" si="77"/>
        <v>2</v>
      </c>
      <c r="DJ9" s="18">
        <f t="shared" si="78"/>
        <v>0</v>
      </c>
      <c r="DK9" s="18">
        <f t="shared" si="79"/>
        <v>3</v>
      </c>
      <c r="DL9" s="18">
        <f t="shared" si="80"/>
        <v>2</v>
      </c>
      <c r="DM9" s="18">
        <f t="shared" si="81"/>
        <v>0</v>
      </c>
      <c r="DN9" s="18">
        <f t="shared" si="82"/>
        <v>0</v>
      </c>
      <c r="DO9" s="18">
        <f t="shared" si="83"/>
        <v>0</v>
      </c>
      <c r="DP9" s="18">
        <f t="shared" si="84"/>
        <v>0</v>
      </c>
      <c r="DQ9" s="18">
        <f t="shared" si="85"/>
        <v>1</v>
      </c>
      <c r="DR9" s="18">
        <f t="shared" si="86"/>
        <v>0</v>
      </c>
      <c r="DS9" s="18">
        <f t="shared" si="87"/>
        <v>0</v>
      </c>
      <c r="DT9" s="18">
        <f t="shared" si="88"/>
        <v>0</v>
      </c>
      <c r="DU9" s="18">
        <f t="shared" si="89"/>
        <v>0</v>
      </c>
      <c r="DV9" s="18">
        <f t="shared" si="90"/>
        <v>0</v>
      </c>
      <c r="DW9" s="18">
        <f t="shared" si="91"/>
        <v>1</v>
      </c>
      <c r="DX9" s="18">
        <f t="shared" si="92"/>
        <v>1</v>
      </c>
      <c r="DY9" s="17">
        <f t="shared" si="93"/>
        <v>3</v>
      </c>
      <c r="DZ9" s="12">
        <f t="shared" si="94"/>
        <v>3</v>
      </c>
      <c r="EA9" s="12">
        <f t="shared" si="95"/>
        <v>1</v>
      </c>
      <c r="EB9" s="12">
        <f t="shared" si="96"/>
        <v>0</v>
      </c>
      <c r="EC9" s="12">
        <f t="shared" si="97"/>
        <v>3</v>
      </c>
      <c r="ED9" s="12">
        <f t="shared" si="98"/>
        <v>0</v>
      </c>
      <c r="EE9" s="12">
        <f t="shared" si="99"/>
        <v>1</v>
      </c>
      <c r="EF9" s="12">
        <f t="shared" si="100"/>
        <v>0</v>
      </c>
      <c r="EL9" s="18">
        <v>1</v>
      </c>
      <c r="GQ9" s="20">
        <v>1</v>
      </c>
      <c r="HB9" s="20">
        <v>1</v>
      </c>
      <c r="HD9" s="18">
        <v>1</v>
      </c>
      <c r="HL9" s="18">
        <v>1</v>
      </c>
      <c r="HT9" s="18">
        <v>1</v>
      </c>
      <c r="IR9" s="18">
        <v>1</v>
      </c>
      <c r="JP9" s="18">
        <v>1</v>
      </c>
      <c r="KD9" s="18">
        <v>1</v>
      </c>
      <c r="KI9" s="18">
        <v>1</v>
      </c>
      <c r="LX9" s="18">
        <v>1</v>
      </c>
    </row>
    <row r="10" spans="1:399" x14ac:dyDescent="0.25">
      <c r="A10" s="13" t="s">
        <v>7</v>
      </c>
      <c r="B10" s="5" t="s">
        <v>36</v>
      </c>
      <c r="C10" s="12">
        <v>1</v>
      </c>
      <c r="D10" s="5" t="s">
        <v>183</v>
      </c>
      <c r="E10" s="12" t="s">
        <v>311</v>
      </c>
      <c r="F10" s="5" t="s">
        <v>317</v>
      </c>
      <c r="G10" s="5" t="s">
        <v>446</v>
      </c>
      <c r="H10" s="12" t="s">
        <v>311</v>
      </c>
      <c r="I10" s="12" t="s">
        <v>577</v>
      </c>
      <c r="J10" s="12">
        <v>73</v>
      </c>
      <c r="K10" s="12">
        <v>1988</v>
      </c>
      <c r="L10" s="12">
        <f t="shared" si="0"/>
        <v>1</v>
      </c>
      <c r="M10" s="12">
        <f t="shared" si="1"/>
        <v>0</v>
      </c>
      <c r="N10" s="12" t="s">
        <v>644</v>
      </c>
      <c r="O10" s="12" t="s">
        <v>311</v>
      </c>
      <c r="P10" s="12">
        <v>10</v>
      </c>
      <c r="Q10" s="12">
        <v>0</v>
      </c>
      <c r="R10" s="12">
        <v>1</v>
      </c>
      <c r="S10" s="12">
        <v>0</v>
      </c>
      <c r="T10" s="12">
        <f t="shared" si="2"/>
        <v>0</v>
      </c>
      <c r="U10" s="12" t="s">
        <v>766</v>
      </c>
      <c r="V10" s="12">
        <f t="shared" si="3"/>
        <v>1</v>
      </c>
      <c r="W10" s="12">
        <f t="shared" si="3"/>
        <v>0</v>
      </c>
      <c r="X10" s="12">
        <f t="shared" si="3"/>
        <v>0</v>
      </c>
      <c r="Y10" s="23">
        <f t="shared" si="4"/>
        <v>0</v>
      </c>
      <c r="Z10" s="23">
        <f t="shared" si="5"/>
        <v>0</v>
      </c>
      <c r="AA10" s="23">
        <f t="shared" si="6"/>
        <v>0</v>
      </c>
      <c r="AB10" s="23">
        <v>0</v>
      </c>
      <c r="AC10" s="23">
        <f t="shared" si="7"/>
        <v>0</v>
      </c>
      <c r="AD10" s="23">
        <f t="shared" si="8"/>
        <v>0</v>
      </c>
      <c r="AE10" s="23">
        <f t="shared" si="9"/>
        <v>0</v>
      </c>
      <c r="AF10" s="23">
        <f t="shared" si="10"/>
        <v>0</v>
      </c>
      <c r="AG10" s="23">
        <f t="shared" si="11"/>
        <v>0</v>
      </c>
      <c r="AH10" s="23">
        <f t="shared" si="12"/>
        <v>0</v>
      </c>
      <c r="AI10" s="23">
        <f t="shared" si="13"/>
        <v>0</v>
      </c>
      <c r="AJ10" s="23">
        <f t="shared" si="14"/>
        <v>0</v>
      </c>
      <c r="AK10" s="23">
        <f t="shared" si="15"/>
        <v>0</v>
      </c>
      <c r="AL10" s="23">
        <f t="shared" si="16"/>
        <v>0</v>
      </c>
      <c r="AM10" s="23">
        <f t="shared" si="17"/>
        <v>0</v>
      </c>
      <c r="AN10" s="23">
        <f t="shared" si="18"/>
        <v>0</v>
      </c>
      <c r="AO10" s="23">
        <f t="shared" si="19"/>
        <v>0</v>
      </c>
      <c r="AP10" s="23">
        <f t="shared" si="20"/>
        <v>1</v>
      </c>
      <c r="AQ10" s="23">
        <f t="shared" si="21"/>
        <v>0</v>
      </c>
      <c r="AR10" s="23">
        <f t="shared" si="22"/>
        <v>0</v>
      </c>
      <c r="AS10" s="23">
        <f t="shared" si="23"/>
        <v>0</v>
      </c>
      <c r="AT10" s="23">
        <f t="shared" si="24"/>
        <v>0</v>
      </c>
      <c r="AU10" s="23">
        <f t="shared" si="25"/>
        <v>0</v>
      </c>
      <c r="AV10" s="23">
        <f t="shared" si="26"/>
        <v>0</v>
      </c>
      <c r="AW10" s="23">
        <f t="shared" si="27"/>
        <v>0</v>
      </c>
      <c r="AX10" s="23">
        <f t="shared" si="28"/>
        <v>0</v>
      </c>
      <c r="AY10" s="23">
        <f t="shared" si="29"/>
        <v>0</v>
      </c>
      <c r="AZ10" s="23">
        <f t="shared" si="30"/>
        <v>0</v>
      </c>
      <c r="BA10" s="23">
        <f t="shared" si="31"/>
        <v>0</v>
      </c>
      <c r="BB10" s="23">
        <f t="shared" si="32"/>
        <v>0</v>
      </c>
      <c r="BC10" s="23">
        <f t="shared" si="33"/>
        <v>0</v>
      </c>
      <c r="BD10" s="23">
        <f t="shared" si="34"/>
        <v>0</v>
      </c>
      <c r="BE10" s="23">
        <f t="shared" si="35"/>
        <v>0</v>
      </c>
      <c r="BF10" s="23">
        <f t="shared" si="36"/>
        <v>0</v>
      </c>
      <c r="BG10" s="23">
        <f t="shared" si="37"/>
        <v>0</v>
      </c>
      <c r="BH10" s="23">
        <f t="shared" si="38"/>
        <v>0</v>
      </c>
      <c r="BI10" s="23" t="s">
        <v>806</v>
      </c>
      <c r="BJ10" s="23" t="s">
        <v>772</v>
      </c>
      <c r="BK10" s="23">
        <f t="shared" si="39"/>
        <v>0</v>
      </c>
      <c r="BL10" s="23">
        <f t="shared" si="39"/>
        <v>1</v>
      </c>
      <c r="BM10" s="23">
        <f t="shared" si="39"/>
        <v>0</v>
      </c>
      <c r="BN10" s="12" t="s">
        <v>1177</v>
      </c>
      <c r="BO10" s="12">
        <f t="shared" si="40"/>
        <v>0</v>
      </c>
      <c r="BP10" s="12">
        <f t="shared" si="41"/>
        <v>1</v>
      </c>
      <c r="BQ10" s="12">
        <f t="shared" si="42"/>
        <v>0</v>
      </c>
      <c r="BR10" s="12" t="s">
        <v>783</v>
      </c>
      <c r="BS10" s="12">
        <f t="shared" si="43"/>
        <v>1</v>
      </c>
      <c r="BT10" s="12">
        <f t="shared" si="44"/>
        <v>0</v>
      </c>
      <c r="BU10" s="12">
        <f t="shared" si="45"/>
        <v>0</v>
      </c>
      <c r="BV10" s="23" t="s">
        <v>881</v>
      </c>
      <c r="BW10" s="13">
        <v>0</v>
      </c>
      <c r="BX10" s="13">
        <v>1</v>
      </c>
      <c r="BY10" s="13">
        <v>0</v>
      </c>
      <c r="BZ10" s="13">
        <v>0</v>
      </c>
      <c r="CA10" s="13">
        <v>0</v>
      </c>
      <c r="CB10" s="24" t="s">
        <v>922</v>
      </c>
      <c r="CC10" s="12">
        <f t="shared" si="46"/>
        <v>0</v>
      </c>
      <c r="CD10" s="12">
        <f t="shared" si="47"/>
        <v>0</v>
      </c>
      <c r="CE10" s="12">
        <f t="shared" si="48"/>
        <v>0</v>
      </c>
      <c r="CF10" s="12">
        <f t="shared" si="49"/>
        <v>0</v>
      </c>
      <c r="CG10" s="12">
        <f t="shared" si="50"/>
        <v>0</v>
      </c>
      <c r="CH10" s="12">
        <f t="shared" si="51"/>
        <v>0</v>
      </c>
      <c r="CI10" s="12">
        <f t="shared" si="52"/>
        <v>0</v>
      </c>
      <c r="CJ10" s="12">
        <f t="shared" si="53"/>
        <v>0</v>
      </c>
      <c r="CK10" s="12">
        <f t="shared" si="54"/>
        <v>0</v>
      </c>
      <c r="CL10" s="12">
        <f t="shared" si="55"/>
        <v>0</v>
      </c>
      <c r="CM10" s="12">
        <f t="shared" si="56"/>
        <v>0</v>
      </c>
      <c r="CN10" s="12">
        <f>COUNTIF($CB10,"*Spacial*")</f>
        <v>0</v>
      </c>
      <c r="CO10" s="12">
        <f t="shared" si="57"/>
        <v>0</v>
      </c>
      <c r="CP10" s="12">
        <f t="shared" si="58"/>
        <v>0</v>
      </c>
      <c r="CQ10" s="12">
        <f t="shared" si="59"/>
        <v>0</v>
      </c>
      <c r="CR10" s="12">
        <f t="shared" si="60"/>
        <v>0</v>
      </c>
      <c r="CS10" s="12">
        <f t="shared" si="61"/>
        <v>0</v>
      </c>
      <c r="CT10" s="12">
        <f t="shared" si="62"/>
        <v>0</v>
      </c>
      <c r="CU10" s="12">
        <f t="shared" si="63"/>
        <v>0</v>
      </c>
      <c r="CV10" s="12">
        <f t="shared" si="64"/>
        <v>0</v>
      </c>
      <c r="CW10" s="12">
        <f t="shared" si="65"/>
        <v>0</v>
      </c>
      <c r="CX10" s="12">
        <f t="shared" si="66"/>
        <v>1</v>
      </c>
      <c r="CY10" s="12">
        <f t="shared" si="67"/>
        <v>0</v>
      </c>
      <c r="CZ10" s="12">
        <f t="shared" si="68"/>
        <v>0</v>
      </c>
      <c r="DA10" s="19">
        <f t="shared" si="69"/>
        <v>0</v>
      </c>
      <c r="DB10" s="18">
        <f t="shared" si="70"/>
        <v>0</v>
      </c>
      <c r="DC10" s="18">
        <f t="shared" si="71"/>
        <v>0</v>
      </c>
      <c r="DD10" s="18">
        <f t="shared" si="72"/>
        <v>0</v>
      </c>
      <c r="DE10" s="18">
        <f t="shared" si="73"/>
        <v>0</v>
      </c>
      <c r="DF10" s="18">
        <f t="shared" si="74"/>
        <v>0</v>
      </c>
      <c r="DG10" s="18">
        <f t="shared" si="75"/>
        <v>0</v>
      </c>
      <c r="DH10" s="18">
        <f t="shared" si="76"/>
        <v>1</v>
      </c>
      <c r="DI10" s="18">
        <f t="shared" si="77"/>
        <v>1</v>
      </c>
      <c r="DJ10" s="18">
        <f t="shared" si="78"/>
        <v>0</v>
      </c>
      <c r="DK10" s="18">
        <f t="shared" si="79"/>
        <v>0</v>
      </c>
      <c r="DL10" s="18">
        <f t="shared" si="80"/>
        <v>0</v>
      </c>
      <c r="DM10" s="18">
        <f t="shared" si="81"/>
        <v>0</v>
      </c>
      <c r="DN10" s="18">
        <f t="shared" si="82"/>
        <v>0</v>
      </c>
      <c r="DO10" s="18">
        <f t="shared" si="83"/>
        <v>0</v>
      </c>
      <c r="DP10" s="18">
        <f t="shared" si="84"/>
        <v>0</v>
      </c>
      <c r="DQ10" s="18">
        <f t="shared" si="85"/>
        <v>1</v>
      </c>
      <c r="DR10" s="18">
        <f t="shared" si="86"/>
        <v>0</v>
      </c>
      <c r="DS10" s="18">
        <f t="shared" si="87"/>
        <v>0</v>
      </c>
      <c r="DT10" s="18">
        <f t="shared" si="88"/>
        <v>0</v>
      </c>
      <c r="DU10" s="18">
        <f t="shared" si="89"/>
        <v>0</v>
      </c>
      <c r="DV10" s="18">
        <f t="shared" si="90"/>
        <v>0</v>
      </c>
      <c r="DW10" s="18">
        <f t="shared" si="91"/>
        <v>0</v>
      </c>
      <c r="DX10" s="18">
        <f t="shared" si="92"/>
        <v>0</v>
      </c>
      <c r="DY10" s="17">
        <f t="shared" si="93"/>
        <v>0</v>
      </c>
      <c r="DZ10" s="12">
        <f t="shared" si="94"/>
        <v>1</v>
      </c>
      <c r="EA10" s="12">
        <f t="shared" si="95"/>
        <v>0</v>
      </c>
      <c r="EB10" s="12">
        <f t="shared" si="96"/>
        <v>0</v>
      </c>
      <c r="EC10" s="12">
        <f t="shared" si="97"/>
        <v>1</v>
      </c>
      <c r="ED10" s="12">
        <f t="shared" si="98"/>
        <v>0</v>
      </c>
      <c r="EE10" s="12">
        <f t="shared" si="99"/>
        <v>1</v>
      </c>
      <c r="EF10" s="12">
        <f t="shared" si="100"/>
        <v>0</v>
      </c>
      <c r="EV10" s="18">
        <v>1</v>
      </c>
      <c r="JP10" s="18">
        <v>1</v>
      </c>
      <c r="KB10" s="18">
        <v>1</v>
      </c>
    </row>
    <row r="11" spans="1:399" x14ac:dyDescent="0.25">
      <c r="A11" s="13" t="s">
        <v>7</v>
      </c>
      <c r="B11" s="5" t="s">
        <v>33</v>
      </c>
      <c r="C11" s="12">
        <v>0</v>
      </c>
      <c r="D11" s="5" t="s">
        <v>180</v>
      </c>
      <c r="E11" s="12" t="s">
        <v>311</v>
      </c>
      <c r="F11" s="5" t="s">
        <v>335</v>
      </c>
      <c r="G11" s="5" t="s">
        <v>443</v>
      </c>
      <c r="H11" s="12" t="s">
        <v>311</v>
      </c>
      <c r="I11" s="12" t="s">
        <v>577</v>
      </c>
      <c r="J11" s="12">
        <v>12</v>
      </c>
      <c r="K11" s="12">
        <v>1988</v>
      </c>
      <c r="L11" s="12">
        <f t="shared" si="0"/>
        <v>1</v>
      </c>
      <c r="M11" s="12">
        <f t="shared" si="1"/>
        <v>0</v>
      </c>
      <c r="N11" s="12" t="s">
        <v>642</v>
      </c>
      <c r="O11" s="12" t="s">
        <v>311</v>
      </c>
      <c r="P11" s="12">
        <v>24</v>
      </c>
      <c r="Q11" s="12">
        <v>0</v>
      </c>
      <c r="R11" s="12">
        <v>1</v>
      </c>
      <c r="S11" s="12">
        <v>0</v>
      </c>
      <c r="T11" s="12">
        <f t="shared" si="2"/>
        <v>0</v>
      </c>
      <c r="U11" s="12" t="s">
        <v>767</v>
      </c>
      <c r="V11" s="12">
        <f t="shared" si="3"/>
        <v>0</v>
      </c>
      <c r="W11" s="12">
        <f t="shared" si="3"/>
        <v>0</v>
      </c>
      <c r="X11" s="12">
        <f t="shared" si="3"/>
        <v>1</v>
      </c>
      <c r="Y11" s="23">
        <f t="shared" si="4"/>
        <v>1</v>
      </c>
      <c r="Z11" s="23">
        <f t="shared" si="5"/>
        <v>0</v>
      </c>
      <c r="AA11" s="23">
        <f t="shared" si="6"/>
        <v>0</v>
      </c>
      <c r="AB11" s="23">
        <v>0</v>
      </c>
      <c r="AC11" s="23">
        <f t="shared" si="7"/>
        <v>0</v>
      </c>
      <c r="AD11" s="23">
        <f t="shared" si="8"/>
        <v>1</v>
      </c>
      <c r="AE11" s="23">
        <f t="shared" si="9"/>
        <v>0</v>
      </c>
      <c r="AF11" s="23">
        <f t="shared" si="10"/>
        <v>0</v>
      </c>
      <c r="AG11" s="23">
        <f t="shared" si="11"/>
        <v>0</v>
      </c>
      <c r="AH11" s="23">
        <f t="shared" si="12"/>
        <v>0</v>
      </c>
      <c r="AI11" s="23">
        <f t="shared" si="13"/>
        <v>0</v>
      </c>
      <c r="AJ11" s="23">
        <f t="shared" si="14"/>
        <v>0</v>
      </c>
      <c r="AK11" s="23">
        <f t="shared" si="15"/>
        <v>0</v>
      </c>
      <c r="AL11" s="23">
        <f t="shared" si="16"/>
        <v>0</v>
      </c>
      <c r="AM11" s="23">
        <f t="shared" si="17"/>
        <v>0</v>
      </c>
      <c r="AN11" s="23">
        <f t="shared" si="18"/>
        <v>0</v>
      </c>
      <c r="AO11" s="23">
        <f t="shared" si="19"/>
        <v>0</v>
      </c>
      <c r="AP11" s="23">
        <f t="shared" si="20"/>
        <v>1</v>
      </c>
      <c r="AQ11" s="23">
        <f t="shared" si="21"/>
        <v>0</v>
      </c>
      <c r="AR11" s="23">
        <f t="shared" si="22"/>
        <v>0</v>
      </c>
      <c r="AS11" s="23">
        <f t="shared" si="23"/>
        <v>0</v>
      </c>
      <c r="AT11" s="23">
        <f t="shared" si="24"/>
        <v>0</v>
      </c>
      <c r="AU11" s="23">
        <f t="shared" si="25"/>
        <v>0</v>
      </c>
      <c r="AV11" s="23">
        <f t="shared" si="26"/>
        <v>0</v>
      </c>
      <c r="AW11" s="23">
        <f t="shared" si="27"/>
        <v>0</v>
      </c>
      <c r="AX11" s="23">
        <f t="shared" si="28"/>
        <v>0</v>
      </c>
      <c r="AY11" s="23">
        <f t="shared" si="29"/>
        <v>0</v>
      </c>
      <c r="AZ11" s="23">
        <f t="shared" si="30"/>
        <v>0</v>
      </c>
      <c r="BA11" s="23">
        <f t="shared" si="31"/>
        <v>0</v>
      </c>
      <c r="BB11" s="23">
        <f t="shared" si="32"/>
        <v>0</v>
      </c>
      <c r="BC11" s="23">
        <f t="shared" si="33"/>
        <v>0</v>
      </c>
      <c r="BD11" s="23">
        <f t="shared" si="34"/>
        <v>0</v>
      </c>
      <c r="BE11" s="23">
        <f t="shared" si="35"/>
        <v>0</v>
      </c>
      <c r="BF11" s="23">
        <f t="shared" si="36"/>
        <v>0</v>
      </c>
      <c r="BG11" s="23">
        <f t="shared" si="37"/>
        <v>0</v>
      </c>
      <c r="BH11" s="23">
        <f t="shared" si="38"/>
        <v>0</v>
      </c>
      <c r="BI11" s="23" t="s">
        <v>840</v>
      </c>
      <c r="BJ11" s="23" t="s">
        <v>771</v>
      </c>
      <c r="BK11" s="23">
        <f t="shared" si="39"/>
        <v>0</v>
      </c>
      <c r="BL11" s="23">
        <f t="shared" si="39"/>
        <v>0</v>
      </c>
      <c r="BM11" s="23">
        <f t="shared" si="39"/>
        <v>1</v>
      </c>
      <c r="BN11" s="12" t="s">
        <v>1179</v>
      </c>
      <c r="BO11" s="12">
        <f t="shared" si="40"/>
        <v>1</v>
      </c>
      <c r="BP11" s="12">
        <f t="shared" si="41"/>
        <v>0</v>
      </c>
      <c r="BQ11" s="12">
        <f t="shared" si="42"/>
        <v>0</v>
      </c>
      <c r="BR11" s="12" t="s">
        <v>1175</v>
      </c>
      <c r="BS11" s="12">
        <f t="shared" si="43"/>
        <v>0</v>
      </c>
      <c r="BT11" s="12">
        <f t="shared" si="44"/>
        <v>1</v>
      </c>
      <c r="BU11" s="12">
        <f t="shared" si="45"/>
        <v>0</v>
      </c>
      <c r="BV11" s="23" t="s">
        <v>889</v>
      </c>
      <c r="BW11" s="13">
        <v>1</v>
      </c>
      <c r="BX11" s="13">
        <v>0</v>
      </c>
      <c r="BY11" s="13">
        <v>1</v>
      </c>
      <c r="BZ11" s="13">
        <v>1</v>
      </c>
      <c r="CA11" s="13">
        <v>0</v>
      </c>
      <c r="CB11" s="24" t="s">
        <v>870</v>
      </c>
      <c r="CC11" s="12">
        <f t="shared" si="46"/>
        <v>0</v>
      </c>
      <c r="CD11" s="12">
        <f t="shared" si="47"/>
        <v>0</v>
      </c>
      <c r="CE11" s="12">
        <f t="shared" si="48"/>
        <v>0</v>
      </c>
      <c r="CF11" s="12">
        <f t="shared" si="49"/>
        <v>0</v>
      </c>
      <c r="CG11" s="12">
        <f t="shared" si="50"/>
        <v>0</v>
      </c>
      <c r="CH11" s="12">
        <f t="shared" si="51"/>
        <v>0</v>
      </c>
      <c r="CI11" s="12">
        <f t="shared" si="52"/>
        <v>0</v>
      </c>
      <c r="CJ11" s="12">
        <f t="shared" si="53"/>
        <v>0</v>
      </c>
      <c r="CK11" s="12">
        <f t="shared" si="54"/>
        <v>0</v>
      </c>
      <c r="CL11" s="12">
        <f t="shared" si="55"/>
        <v>0</v>
      </c>
      <c r="CM11" s="12">
        <f t="shared" si="56"/>
        <v>0</v>
      </c>
      <c r="CN11" s="12">
        <f>COUNTIF($CB11,"*Spacial*")</f>
        <v>0</v>
      </c>
      <c r="CO11" s="12">
        <f t="shared" si="57"/>
        <v>0</v>
      </c>
      <c r="CP11" s="12">
        <f t="shared" si="58"/>
        <v>0</v>
      </c>
      <c r="CQ11" s="12">
        <f t="shared" si="59"/>
        <v>0</v>
      </c>
      <c r="CR11" s="12">
        <f t="shared" si="60"/>
        <v>0</v>
      </c>
      <c r="CS11" s="12">
        <f t="shared" si="61"/>
        <v>0</v>
      </c>
      <c r="CT11" s="12">
        <f t="shared" si="62"/>
        <v>0</v>
      </c>
      <c r="CU11" s="12">
        <f t="shared" si="63"/>
        <v>0</v>
      </c>
      <c r="CV11" s="12">
        <f t="shared" si="64"/>
        <v>0</v>
      </c>
      <c r="CW11" s="12">
        <f t="shared" si="65"/>
        <v>0</v>
      </c>
      <c r="CX11" s="12">
        <f t="shared" si="66"/>
        <v>0</v>
      </c>
      <c r="CY11" s="12">
        <f t="shared" si="67"/>
        <v>1</v>
      </c>
      <c r="CZ11" s="12">
        <f t="shared" si="68"/>
        <v>0</v>
      </c>
      <c r="DA11" s="19">
        <f t="shared" si="69"/>
        <v>0</v>
      </c>
      <c r="DB11" s="18">
        <f t="shared" si="70"/>
        <v>0</v>
      </c>
      <c r="DC11" s="18">
        <f t="shared" si="71"/>
        <v>0</v>
      </c>
      <c r="DD11" s="18">
        <f t="shared" si="72"/>
        <v>0</v>
      </c>
      <c r="DE11" s="18">
        <f t="shared" si="73"/>
        <v>0</v>
      </c>
      <c r="DF11" s="18">
        <f t="shared" si="74"/>
        <v>0</v>
      </c>
      <c r="DG11" s="18">
        <f t="shared" si="75"/>
        <v>0</v>
      </c>
      <c r="DH11" s="18">
        <f t="shared" si="76"/>
        <v>1</v>
      </c>
      <c r="DI11" s="18">
        <f t="shared" si="77"/>
        <v>2</v>
      </c>
      <c r="DJ11" s="18">
        <f t="shared" si="78"/>
        <v>0</v>
      </c>
      <c r="DK11" s="18">
        <f t="shared" si="79"/>
        <v>3</v>
      </c>
      <c r="DL11" s="18">
        <f t="shared" si="80"/>
        <v>2</v>
      </c>
      <c r="DM11" s="18">
        <f t="shared" si="81"/>
        <v>0</v>
      </c>
      <c r="DN11" s="18">
        <f t="shared" si="82"/>
        <v>0</v>
      </c>
      <c r="DO11" s="18">
        <f t="shared" si="83"/>
        <v>0</v>
      </c>
      <c r="DP11" s="18">
        <f t="shared" si="84"/>
        <v>0</v>
      </c>
      <c r="DQ11" s="18">
        <f t="shared" si="85"/>
        <v>1</v>
      </c>
      <c r="DR11" s="18">
        <f t="shared" si="86"/>
        <v>0</v>
      </c>
      <c r="DS11" s="18">
        <f t="shared" si="87"/>
        <v>0</v>
      </c>
      <c r="DT11" s="18">
        <f t="shared" si="88"/>
        <v>0</v>
      </c>
      <c r="DU11" s="18">
        <f t="shared" si="89"/>
        <v>0</v>
      </c>
      <c r="DV11" s="18">
        <f t="shared" si="90"/>
        <v>0</v>
      </c>
      <c r="DW11" s="18">
        <f t="shared" si="91"/>
        <v>1</v>
      </c>
      <c r="DX11" s="18">
        <f t="shared" si="92"/>
        <v>1</v>
      </c>
      <c r="DY11" s="17">
        <f t="shared" si="93"/>
        <v>3</v>
      </c>
      <c r="DZ11" s="12">
        <f t="shared" si="94"/>
        <v>3</v>
      </c>
      <c r="EA11" s="12">
        <f t="shared" si="95"/>
        <v>1</v>
      </c>
      <c r="EB11" s="12">
        <f t="shared" si="96"/>
        <v>0</v>
      </c>
      <c r="EC11" s="12">
        <f t="shared" si="97"/>
        <v>3</v>
      </c>
      <c r="ED11" s="12">
        <f t="shared" si="98"/>
        <v>0</v>
      </c>
      <c r="EE11" s="12">
        <f t="shared" si="99"/>
        <v>1</v>
      </c>
      <c r="EF11" s="12">
        <f t="shared" si="100"/>
        <v>0</v>
      </c>
      <c r="EL11" s="18">
        <v>1</v>
      </c>
      <c r="GQ11" s="20">
        <v>1</v>
      </c>
      <c r="HB11" s="20">
        <v>1</v>
      </c>
      <c r="HD11" s="18">
        <v>1</v>
      </c>
      <c r="HL11" s="18">
        <v>1</v>
      </c>
      <c r="HT11" s="18">
        <v>1</v>
      </c>
      <c r="IR11" s="18">
        <v>1</v>
      </c>
      <c r="JP11" s="18">
        <v>1</v>
      </c>
      <c r="KD11" s="18">
        <v>1</v>
      </c>
      <c r="KI11" s="18">
        <v>1</v>
      </c>
      <c r="LX11" s="18">
        <v>1</v>
      </c>
    </row>
    <row r="12" spans="1:399" hidden="1" x14ac:dyDescent="0.25">
      <c r="A12" s="13" t="s">
        <v>7</v>
      </c>
      <c r="B12" s="5" t="s">
        <v>104</v>
      </c>
      <c r="D12" s="5" t="s">
        <v>257</v>
      </c>
      <c r="E12" s="12" t="s">
        <v>311</v>
      </c>
      <c r="F12" s="5" t="s">
        <v>317</v>
      </c>
      <c r="G12" s="5" t="s">
        <v>519</v>
      </c>
      <c r="H12" s="12" t="s">
        <v>313</v>
      </c>
      <c r="J12" s="12">
        <v>15</v>
      </c>
      <c r="K12" s="12">
        <v>1988</v>
      </c>
      <c r="N12" s="12" t="s">
        <v>708</v>
      </c>
      <c r="O12" s="12" t="s">
        <v>313</v>
      </c>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V12"/>
      <c r="BW12" s="1"/>
      <c r="BX12" s="1"/>
      <c r="BY12" s="1"/>
      <c r="BZ12" s="1"/>
      <c r="CA12" s="1"/>
      <c r="CB12"/>
      <c r="CC12" s="1"/>
      <c r="CD12" s="1"/>
      <c r="CE12" s="1"/>
      <c r="CF12" s="1"/>
      <c r="CG12" s="1"/>
      <c r="CH12" s="1"/>
      <c r="CI12" s="1"/>
      <c r="CJ12" s="1"/>
      <c r="CK12" s="1"/>
      <c r="CL12" s="1"/>
      <c r="CM12" s="1"/>
      <c r="CN12" s="1"/>
      <c r="CO12" s="1"/>
      <c r="CP12" s="1"/>
      <c r="CQ12" s="1"/>
      <c r="CR12" s="1"/>
      <c r="CS12" s="1"/>
      <c r="CT12" s="1"/>
      <c r="CU12" s="1"/>
      <c r="CV12" s="1"/>
      <c r="CW12" s="1"/>
      <c r="CX12" s="1"/>
      <c r="CY12" s="1"/>
      <c r="CZ12" s="1"/>
      <c r="DA12" s="21"/>
      <c r="DB12" s="1"/>
      <c r="DC12" s="1"/>
      <c r="DD12" s="1"/>
      <c r="DE12" s="1"/>
      <c r="DF12" s="1"/>
      <c r="DG12" s="1"/>
      <c r="DH12" s="1"/>
      <c r="DI12" s="1"/>
      <c r="DJ12" s="1"/>
      <c r="DK12" s="1"/>
      <c r="DL12" s="1"/>
      <c r="DM12" s="1"/>
      <c r="DN12" s="1"/>
      <c r="DO12" s="1"/>
      <c r="DP12" s="1"/>
      <c r="DQ12" s="1"/>
      <c r="DR12" s="1"/>
      <c r="DS12" s="1"/>
      <c r="DT12" s="1"/>
      <c r="DU12" s="1"/>
      <c r="DV12" s="1"/>
      <c r="DW12" s="1"/>
      <c r="DX12" s="20"/>
      <c r="DY12" s="26"/>
      <c r="DZ12" s="1"/>
      <c r="EA12" s="1"/>
      <c r="EB12" s="1"/>
      <c r="EC12" s="1"/>
      <c r="ED12" s="1"/>
      <c r="EE12" s="1"/>
      <c r="EF12" s="1"/>
      <c r="EG12" s="26"/>
      <c r="EH12" s="1"/>
      <c r="EI12" s="1"/>
      <c r="EJ12" s="1"/>
      <c r="EK12" s="1"/>
      <c r="EL12" s="12"/>
      <c r="EM12" s="12"/>
      <c r="EN12" s="12"/>
      <c r="EO12" s="12"/>
      <c r="EP12" s="12"/>
      <c r="EQ12" s="12"/>
      <c r="ER12" s="12"/>
      <c r="ES12" s="12"/>
      <c r="ET12" s="1"/>
      <c r="EU12" s="1"/>
      <c r="EV12" s="1"/>
      <c r="EW12" s="1"/>
      <c r="EX12" s="21"/>
      <c r="EY12" s="1"/>
      <c r="EZ12" s="1"/>
      <c r="FA12" s="26"/>
      <c r="FB12" s="1"/>
      <c r="FC12" s="1"/>
      <c r="FD12" s="1"/>
      <c r="FE12" s="1"/>
      <c r="FF12" s="1"/>
      <c r="FG12" s="1"/>
      <c r="FH12" s="1"/>
      <c r="FI12" s="1"/>
      <c r="FJ12" s="1"/>
      <c r="FK12" s="1"/>
      <c r="FO12" s="1"/>
      <c r="FP12" s="1"/>
      <c r="FQ12" s="1"/>
      <c r="FR12" s="1"/>
      <c r="FS12" s="1"/>
      <c r="FT12" s="1"/>
      <c r="FU12" s="1"/>
      <c r="FV12" s="1"/>
      <c r="FW12" s="1"/>
      <c r="FX12" s="1"/>
      <c r="FY12" s="1"/>
      <c r="FZ12" s="1"/>
      <c r="GA12" s="1"/>
      <c r="GB12" s="1"/>
      <c r="GC12" s="1"/>
      <c r="GD12" s="1"/>
      <c r="GE12" s="1"/>
      <c r="GF12" s="1"/>
      <c r="GG12" s="1"/>
      <c r="GH12" s="1"/>
      <c r="GI12" s="1"/>
      <c r="GJ12" s="12"/>
      <c r="GM12" s="1"/>
      <c r="GN12" s="1"/>
      <c r="GO12" s="1"/>
      <c r="GP12" s="1"/>
      <c r="GQ12" s="1"/>
      <c r="GR12" s="1"/>
      <c r="GS12" s="1"/>
      <c r="GT12" s="1"/>
      <c r="GU12" s="1"/>
      <c r="GV12" s="1"/>
      <c r="GW12" s="1"/>
      <c r="GX12" s="1"/>
      <c r="GY12" s="1"/>
      <c r="GZ12" s="1"/>
      <c r="HA12" s="1"/>
      <c r="HB12" s="1"/>
      <c r="HC12" s="1"/>
      <c r="HD12" s="1"/>
      <c r="HE12" s="1"/>
      <c r="HF12" s="1"/>
      <c r="HG12" s="1"/>
      <c r="HH12" s="1"/>
      <c r="HI12" s="1"/>
      <c r="HJ12" s="21"/>
      <c r="HK12" s="1"/>
      <c r="HL12" s="1"/>
      <c r="HM12" s="1"/>
      <c r="HN12" s="1"/>
      <c r="HO12" s="1"/>
      <c r="HP12" s="1"/>
      <c r="HQ12" s="1"/>
      <c r="HR12" s="1"/>
      <c r="HS12" s="1"/>
      <c r="HT12" s="1"/>
      <c r="HU12" s="1"/>
      <c r="HV12" s="1"/>
      <c r="HW12" s="1"/>
      <c r="HX12" s="1"/>
      <c r="HY12" s="1"/>
      <c r="HZ12" s="1"/>
      <c r="IA12" s="1"/>
      <c r="IB12" s="21"/>
      <c r="IC12" s="1"/>
      <c r="ID12" s="1"/>
      <c r="IE12" s="1"/>
      <c r="IF12" s="1"/>
      <c r="IG12" s="1"/>
      <c r="IH12" s="1"/>
      <c r="II12" s="1"/>
      <c r="IJ12" s="1"/>
      <c r="IK12" s="1"/>
      <c r="IL12" s="1"/>
      <c r="IM12" s="1"/>
      <c r="IN12" s="1"/>
      <c r="IO12" s="1"/>
      <c r="IP12" s="21"/>
      <c r="IQ12" s="1"/>
      <c r="IR12" s="1"/>
      <c r="IS12" s="1"/>
      <c r="IT12" s="1"/>
      <c r="IU12" s="1"/>
      <c r="IV12" s="1"/>
      <c r="IW12" s="1"/>
      <c r="IX12" s="1"/>
      <c r="IY12" s="1"/>
      <c r="IZ12" s="1"/>
      <c r="JA12" s="1"/>
      <c r="JB12" s="1"/>
      <c r="JC12" s="1"/>
      <c r="JD12" s="1"/>
      <c r="JE12" s="1"/>
      <c r="JF12" s="1"/>
      <c r="JG12" s="1"/>
      <c r="JH12" s="1"/>
      <c r="JI12" s="1"/>
      <c r="JJ12" s="1"/>
      <c r="JK12" s="21"/>
      <c r="JL12" s="1"/>
      <c r="JM12" s="1"/>
      <c r="JN12" s="1"/>
      <c r="JO12" s="21"/>
      <c r="JP12" s="1"/>
      <c r="JQ12" s="1"/>
      <c r="JR12" s="1"/>
      <c r="JS12" s="1"/>
      <c r="JT12" s="1"/>
      <c r="JU12" s="21"/>
      <c r="JV12" s="1"/>
      <c r="JW12" s="1"/>
      <c r="JX12" s="21"/>
      <c r="JY12" s="1"/>
      <c r="JZ12" s="1"/>
      <c r="KA12" s="21"/>
      <c r="KB12" s="1"/>
      <c r="KC12" s="1"/>
      <c r="KD12" s="1"/>
      <c r="KE12" s="1"/>
      <c r="KF12" s="1"/>
      <c r="KG12" s="1"/>
      <c r="KH12" s="1"/>
      <c r="KI12" s="1"/>
      <c r="KJ12" s="1"/>
      <c r="KK12" s="1"/>
      <c r="KL12" s="1"/>
      <c r="KM12" s="21"/>
      <c r="KN12" s="1"/>
      <c r="KO12" s="1"/>
      <c r="KP12" s="1"/>
      <c r="KQ12" s="1"/>
      <c r="KR12" s="1"/>
      <c r="KS12" s="1"/>
      <c r="KT12" s="1"/>
      <c r="KU12" s="1"/>
      <c r="KV12" s="1"/>
      <c r="KW12" s="1"/>
      <c r="KX12" s="21"/>
      <c r="KY12" s="1"/>
      <c r="KZ12" s="1"/>
      <c r="LA12" s="1"/>
      <c r="LB12" s="1"/>
      <c r="LC12" s="1"/>
      <c r="LD12" s="1"/>
      <c r="LE12" s="1"/>
      <c r="LF12" s="1"/>
      <c r="LG12" s="21"/>
      <c r="LH12" s="22"/>
      <c r="LI12" s="22"/>
      <c r="LJ12" s="22"/>
      <c r="LK12" s="22"/>
      <c r="LL12" s="1"/>
      <c r="LM12" s="1"/>
      <c r="LN12" s="1"/>
      <c r="LO12" s="1"/>
      <c r="LP12" s="1"/>
      <c r="LQ12" s="1"/>
      <c r="LR12" s="1"/>
      <c r="LS12" s="21"/>
      <c r="LT12" s="1"/>
      <c r="LU12" s="1"/>
      <c r="LV12" s="1"/>
      <c r="LW12" s="1"/>
      <c r="LX12" s="1"/>
      <c r="LY12" s="1"/>
      <c r="LZ12" s="1"/>
      <c r="MA12" s="21"/>
      <c r="MB12" s="26"/>
      <c r="MC12" s="20"/>
      <c r="MD12" s="1"/>
      <c r="ME12" s="1"/>
      <c r="MF12" s="21"/>
      <c r="MG12" s="1"/>
      <c r="MH12" s="1"/>
      <c r="MI12" s="1"/>
      <c r="MJ12" s="21"/>
      <c r="MK12" s="1"/>
      <c r="ML12" s="1"/>
      <c r="MM12" s="1"/>
      <c r="MN12" s="1"/>
      <c r="MO12" s="1"/>
      <c r="MP12" s="21"/>
      <c r="MQ12" s="1"/>
      <c r="MR12" s="1"/>
      <c r="MS12" s="1"/>
      <c r="MT12" s="1"/>
      <c r="MU12" s="1"/>
      <c r="MV12" s="1"/>
      <c r="MW12" s="1"/>
      <c r="MX12" s="1"/>
      <c r="MY12" s="21"/>
      <c r="MZ12" s="1"/>
      <c r="NA12" s="1"/>
      <c r="NB12" s="1"/>
      <c r="NC12" s="1"/>
      <c r="ND12" s="1"/>
      <c r="NE12" s="1"/>
      <c r="NF12" s="21"/>
      <c r="NG12" s="1"/>
      <c r="NH12" s="1"/>
      <c r="NI12" s="1"/>
      <c r="NJ12" s="1"/>
      <c r="NK12" s="1"/>
      <c r="NL12" s="21"/>
      <c r="NM12" s="1"/>
      <c r="NN12" s="1"/>
      <c r="NO12" s="1"/>
      <c r="NP12" s="1"/>
      <c r="NQ12" s="1"/>
      <c r="NR12" s="21"/>
      <c r="NS12" s="1"/>
      <c r="NT12" s="1"/>
      <c r="NU12" s="1"/>
      <c r="NV12" s="1"/>
      <c r="NW12" s="1"/>
      <c r="NX12" s="1"/>
      <c r="NY12" s="21"/>
      <c r="NZ12" s="21"/>
      <c r="OA12" s="1"/>
      <c r="OB12" s="1"/>
      <c r="OC12" s="1"/>
      <c r="OD12" s="1"/>
      <c r="OE12" s="1"/>
      <c r="OF12" s="1"/>
      <c r="OG12" s="1"/>
      <c r="OH12" s="21"/>
      <c r="OI12" s="1"/>
    </row>
    <row r="13" spans="1:399" x14ac:dyDescent="0.25">
      <c r="A13" s="13" t="s">
        <v>7</v>
      </c>
      <c r="B13" s="5" t="s">
        <v>69</v>
      </c>
      <c r="C13" s="12">
        <v>0</v>
      </c>
      <c r="D13" s="5" t="s">
        <v>221</v>
      </c>
      <c r="E13" s="12" t="s">
        <v>311</v>
      </c>
      <c r="F13" s="5" t="s">
        <v>317</v>
      </c>
      <c r="G13" s="5" t="s">
        <v>483</v>
      </c>
      <c r="H13" s="12" t="s">
        <v>311</v>
      </c>
      <c r="I13" s="12" t="s">
        <v>577</v>
      </c>
      <c r="J13" s="12">
        <v>43</v>
      </c>
      <c r="K13" s="12">
        <v>1989</v>
      </c>
      <c r="L13" s="12">
        <f>IF(K13&lt;1996,1,0)</f>
        <v>1</v>
      </c>
      <c r="M13" s="12">
        <f>IF(K13&gt;=1996,1,0)</f>
        <v>0</v>
      </c>
      <c r="N13" s="12" t="s">
        <v>676</v>
      </c>
      <c r="O13" s="12" t="s">
        <v>311</v>
      </c>
      <c r="P13" s="12">
        <v>4</v>
      </c>
      <c r="Q13" s="12">
        <v>1</v>
      </c>
      <c r="R13" s="12">
        <v>0</v>
      </c>
      <c r="S13" s="12">
        <v>0</v>
      </c>
      <c r="T13" s="12">
        <f>COUNTIF(P13,"*Non*")</f>
        <v>0</v>
      </c>
      <c r="U13" s="12" t="s">
        <v>764</v>
      </c>
      <c r="V13" s="12">
        <f t="shared" ref="V13:X17" si="101">COUNTIF($U13,V$1)</f>
        <v>0</v>
      </c>
      <c r="W13" s="12">
        <f t="shared" si="101"/>
        <v>1</v>
      </c>
      <c r="X13" s="12">
        <f t="shared" si="101"/>
        <v>0</v>
      </c>
      <c r="Y13" s="23">
        <f>COUNTIF($BI13,"*AHP*")</f>
        <v>0</v>
      </c>
      <c r="Z13" s="23">
        <f>COUNTIF($BI13,"*ANP*")</f>
        <v>0</v>
      </c>
      <c r="AA13" s="23">
        <f>COUNTIF($BI13,"*TOPSIS*")</f>
        <v>0</v>
      </c>
      <c r="AB13" s="23">
        <f t="shared" ref="AB13:AB17" si="102">COUNTIF($BI13,"*VIKOR*")</f>
        <v>0</v>
      </c>
      <c r="AC13" s="23">
        <f>COUNTIF($BI13,"*DELPHI*")</f>
        <v>1</v>
      </c>
      <c r="AD13" s="23">
        <f>COUNTIF($BI13,"*CBA*")+COUNTIF($BI13,"*Cost Analysis*")</f>
        <v>0</v>
      </c>
      <c r="AE13" s="23">
        <f>COUNTIF($BI13,"*Scoring*")</f>
        <v>0</v>
      </c>
      <c r="AF13" s="23">
        <f>COUNTIF($BI13,"*DEMATEL*")</f>
        <v>0</v>
      </c>
      <c r="AG13" s="23">
        <f>COUNTIF($BI13,"*MAUT*")</f>
        <v>0</v>
      </c>
      <c r="AH13" s="23">
        <f>COUNTIF($BI13,"*BCG*")</f>
        <v>0</v>
      </c>
      <c r="AI13" s="23">
        <f>COUNTIF($BI13,"*BSC*")</f>
        <v>0</v>
      </c>
      <c r="AJ13" s="23">
        <f>COUNTIF($BI13,"*ROA*")</f>
        <v>0</v>
      </c>
      <c r="AK13" s="23">
        <f>COUNTIF($BI13,"*VTA*")</f>
        <v>0</v>
      </c>
      <c r="AL13" s="23">
        <f>COUNTIF($BI13,"*SEM*")</f>
        <v>0</v>
      </c>
      <c r="AM13" s="23">
        <f>COUNTIF($BI13,"*COPRAS*")</f>
        <v>0</v>
      </c>
      <c r="AN13" s="23">
        <f t="shared" ref="AN13:AN17" si="103">COUNTIF($BI13,"*SWARA*")</f>
        <v>0</v>
      </c>
      <c r="AO13" s="23">
        <f>COUNTIF($BI13,"*Outranking*")</f>
        <v>0</v>
      </c>
      <c r="AP13" s="23">
        <f>IF(COUNTIF($BI13,"*Linear*")-COUNTIF($BI13,"*Non-Linear*")&lt;0,0,COUNTIF($BI13,"*Linear*")-COUNTIF($BI13,"*Non-Linear*"))</f>
        <v>1</v>
      </c>
      <c r="AQ13" s="23">
        <f>COUNTIF($BI13,"*Non-Linear*")</f>
        <v>0</v>
      </c>
      <c r="AR13" s="23">
        <f>COUNTIF($BI13,"*Multi-objective*")</f>
        <v>1</v>
      </c>
      <c r="AS13" s="23">
        <f>COUNTIF($BI13,"*Stochastic*")</f>
        <v>0</v>
      </c>
      <c r="AT13" s="23">
        <f>COUNTIF($BI13,"*Goal*")</f>
        <v>1</v>
      </c>
      <c r="AU13" s="23">
        <f>COUNTIF($BI13,"*DEA*")</f>
        <v>0</v>
      </c>
      <c r="AV13" s="23">
        <f>COUNTIF($BI13,"*Grey*")</f>
        <v>0</v>
      </c>
      <c r="AW13" s="23">
        <f>COUNTIF($BI13,"*Clustering*")</f>
        <v>0</v>
      </c>
      <c r="AX13" s="23">
        <f>COUNTIF($BI13,"*K-Means*")</f>
        <v>0</v>
      </c>
      <c r="AY13" s="23">
        <f>COUNTIF($BI13,"*Genetic*")</f>
        <v>0</v>
      </c>
      <c r="AZ13" s="23">
        <f>COUNTIF($BI13,"*Evolutionary*")</f>
        <v>0</v>
      </c>
      <c r="BA13" s="23">
        <f>COUNTIF($BI13,"*Nash*")</f>
        <v>0</v>
      </c>
      <c r="BB13" s="23">
        <f>COUNTIF($BI13,"*Gini*")</f>
        <v>0</v>
      </c>
      <c r="BC13" s="23">
        <f>COUNTIF($BI13,"*Dominance*")</f>
        <v>0</v>
      </c>
      <c r="BD13" s="23">
        <f>COUNTIF($BI13,"*Pythagorean*")</f>
        <v>0</v>
      </c>
      <c r="BE13" s="23">
        <f>COUNTIF($BI13,"*Reference*")</f>
        <v>0</v>
      </c>
      <c r="BF13" s="23">
        <f>COUNTIF($BI13,"*Correlation*")</f>
        <v>0</v>
      </c>
      <c r="BG13" s="23">
        <f>COUNTIF($BI13,"*NIMBUS*")</f>
        <v>0</v>
      </c>
      <c r="BH13" s="23">
        <f>COUNTIF($BI13,"*Not-specified*")</f>
        <v>0</v>
      </c>
      <c r="BI13" s="23" t="s">
        <v>862</v>
      </c>
      <c r="BJ13" s="23" t="s">
        <v>771</v>
      </c>
      <c r="BK13" s="23">
        <f t="shared" ref="BK13:BM17" si="104">COUNTIF($BJ13,BK$1)</f>
        <v>0</v>
      </c>
      <c r="BL13" s="23">
        <f t="shared" si="104"/>
        <v>0</v>
      </c>
      <c r="BM13" s="23">
        <f t="shared" si="104"/>
        <v>1</v>
      </c>
      <c r="BN13" s="12" t="s">
        <v>1179</v>
      </c>
      <c r="BO13" s="12">
        <f>COUNTIF($BN13,"*Deter*")</f>
        <v>1</v>
      </c>
      <c r="BP13" s="12">
        <f>COUNTIF($BN13,"*Stoch*")</f>
        <v>0</v>
      </c>
      <c r="BQ13" s="12">
        <f>COUNTIF($BN13,"*Fuzzy*")</f>
        <v>0</v>
      </c>
      <c r="BR13" s="12" t="s">
        <v>1175</v>
      </c>
      <c r="BS13" s="12">
        <f>COUNTIF($BR13,"*Dis*")</f>
        <v>0</v>
      </c>
      <c r="BT13" s="12">
        <f>COUNTIF($BR13,"*Cont*")</f>
        <v>1</v>
      </c>
      <c r="BU13" s="12">
        <f>COUNTIF($BR13,$BU$1)</f>
        <v>0</v>
      </c>
      <c r="BV13" s="23" t="s">
        <v>892</v>
      </c>
      <c r="BW13" s="13">
        <v>0</v>
      </c>
      <c r="BX13" s="13">
        <v>1</v>
      </c>
      <c r="BY13" s="13">
        <v>0</v>
      </c>
      <c r="BZ13" s="13">
        <v>0</v>
      </c>
      <c r="CA13" s="13">
        <v>0</v>
      </c>
      <c r="CB13" s="24" t="s">
        <v>903</v>
      </c>
      <c r="CC13" s="12">
        <f>COUNTIF($CB13,"*Not Specified*")</f>
        <v>1</v>
      </c>
      <c r="CD13" s="12">
        <f>COUNTIF($CB13,"*Aerospacial*")</f>
        <v>0</v>
      </c>
      <c r="CE13" s="12">
        <f>COUNTIF($CB13,"*Agriculture*")</f>
        <v>0</v>
      </c>
      <c r="CF13" s="12">
        <f>COUNTIF($CB13,"*Automotive*")</f>
        <v>0</v>
      </c>
      <c r="CG13" s="12">
        <f>COUNTIF($CB13,"*Biotechnology*")</f>
        <v>0</v>
      </c>
      <c r="CH13" s="12">
        <f>COUNTIF($CB13,"*Energy*")</f>
        <v>0</v>
      </c>
      <c r="CI13" s="12">
        <f>COUNTIF($CB13,"*Food*")</f>
        <v>0</v>
      </c>
      <c r="CJ13" s="12">
        <f>COUNTIF($CB13,"*Innovation*")</f>
        <v>0</v>
      </c>
      <c r="CK13" s="12">
        <f>COUNTIF($CB13,"*Manufacturing*")</f>
        <v>0</v>
      </c>
      <c r="CL13" s="12">
        <f>COUNTIF($CB13,"*Military*")</f>
        <v>0</v>
      </c>
      <c r="CM13" s="12">
        <f>COUNTIF($CB13,"*Nuclear*")</f>
        <v>0</v>
      </c>
      <c r="CN13" s="12">
        <f>COUNTIF($CB13,"*Spacial*")</f>
        <v>0</v>
      </c>
      <c r="CO13" s="12">
        <f>COUNTIF($CB13,"*Telecommunications*")</f>
        <v>0</v>
      </c>
      <c r="CP13" s="12">
        <f>COUNTIF($CB13,"*Civil*")</f>
        <v>0</v>
      </c>
      <c r="CQ13" s="12">
        <f>COUNTIF($CB13,"*Government*")</f>
        <v>0</v>
      </c>
      <c r="CR13" s="12">
        <f>COUNTIF($CB13,"*Mechanical*")</f>
        <v>0</v>
      </c>
      <c r="CS13" s="12">
        <f>COUNTIF($CB13,"*Textile*")</f>
        <v>0</v>
      </c>
      <c r="CT13" s="12">
        <f>COUNTIF($CB13,"*Chemical*")</f>
        <v>0</v>
      </c>
      <c r="CU13" s="12">
        <f>COUNTIF($CB13,"*Metallurgy*")</f>
        <v>0</v>
      </c>
      <c r="CV13" s="12">
        <f>COUNTIF($CB13,"*Public*")</f>
        <v>0</v>
      </c>
      <c r="CW13" s="12">
        <f>COUNTIF($CB13,"*Research*")</f>
        <v>0</v>
      </c>
      <c r="CX13" s="12">
        <f>COUNTIF($CB13,"*Electricity*")</f>
        <v>0</v>
      </c>
      <c r="CY13" s="12">
        <f>COUNTIF($CB13,"*Industrial*")</f>
        <v>0</v>
      </c>
      <c r="CZ13" s="12">
        <f>COUNTIF($CB13,"*Information Technology*")</f>
        <v>0</v>
      </c>
      <c r="DA13" s="19">
        <f>COUNTIF($CB13,"*Pharmaceutical*")</f>
        <v>0</v>
      </c>
      <c r="DB13" s="18">
        <f>SUM(JL13:JO13)</f>
        <v>0</v>
      </c>
      <c r="DC13" s="18">
        <f>SUM(MQ13:MY13)</f>
        <v>0</v>
      </c>
      <c r="DD13" s="18">
        <f>SUM(MZ13:NF13)</f>
        <v>0</v>
      </c>
      <c r="DE13" s="18">
        <f>SUM(MB13:MF13)</f>
        <v>0</v>
      </c>
      <c r="DF13" s="18">
        <f>SUM(NG13:NL13)</f>
        <v>0</v>
      </c>
      <c r="DG13" s="18">
        <f>SUM(FM13:GK13)</f>
        <v>0</v>
      </c>
      <c r="DH13" s="18">
        <f>SUM(EG13:EX13)</f>
        <v>0</v>
      </c>
      <c r="DI13" s="18">
        <f>SUM(KB13:KM13)</f>
        <v>1</v>
      </c>
      <c r="DJ13" s="18">
        <f>SUM(MG13:MJ13)</f>
        <v>0</v>
      </c>
      <c r="DK13" s="18">
        <f>SUM(GL13:HJ13)</f>
        <v>0</v>
      </c>
      <c r="DL13" s="18">
        <f>SUM(HK13:IE13)</f>
        <v>1</v>
      </c>
      <c r="DM13" s="18">
        <f>SUM(IF13:IP13)</f>
        <v>0</v>
      </c>
      <c r="DN13" s="18">
        <f>SUM(EY13:FL13)</f>
        <v>0</v>
      </c>
      <c r="DO13" s="18">
        <f>SUM(KN13:LV13)</f>
        <v>0</v>
      </c>
      <c r="DP13" s="18">
        <f>SUM(LL13:LS13)</f>
        <v>0</v>
      </c>
      <c r="DQ13" s="18">
        <f>SUM(JP13:JX13)</f>
        <v>0</v>
      </c>
      <c r="DR13" s="18">
        <f>SUM(MK13:MP13)</f>
        <v>0</v>
      </c>
      <c r="DS13" s="18">
        <f>SUM(NM13:NS13)</f>
        <v>0</v>
      </c>
      <c r="DT13" s="18">
        <f>SUM(NT13:NZ13)</f>
        <v>0</v>
      </c>
      <c r="DU13" s="18">
        <f>SUM(OA13:OI13)</f>
        <v>0</v>
      </c>
      <c r="DV13" s="18">
        <f>SUM(JY13:KA13)</f>
        <v>0</v>
      </c>
      <c r="DW13" s="18">
        <f>SUM(LT13:MA13)</f>
        <v>0</v>
      </c>
      <c r="DX13" s="18">
        <f>SUM(IQ13:JK13)</f>
        <v>0</v>
      </c>
      <c r="DY13" s="17">
        <f>DG13+DK13</f>
        <v>0</v>
      </c>
      <c r="DZ13" s="12">
        <f>DI13+DO13+DW13+DP13</f>
        <v>1</v>
      </c>
      <c r="EA13" s="12">
        <f>DX13+DM13</f>
        <v>0</v>
      </c>
      <c r="EB13" s="12">
        <f>DT13+DU13+DF13</f>
        <v>0</v>
      </c>
      <c r="EC13" s="12">
        <f>DH13+DN13+DL13</f>
        <v>1</v>
      </c>
      <c r="ED13" s="12">
        <f>DD13+DS13+DC13</f>
        <v>0</v>
      </c>
      <c r="EE13" s="12">
        <f>DV13+DQ13+DB13</f>
        <v>0</v>
      </c>
      <c r="EF13" s="12">
        <f>DR13+DE13+DJ13</f>
        <v>0</v>
      </c>
      <c r="HK13" s="18">
        <v>1</v>
      </c>
      <c r="KC13" s="18">
        <v>1</v>
      </c>
    </row>
    <row r="14" spans="1:399" x14ac:dyDescent="0.25">
      <c r="A14" s="13" t="s">
        <v>7</v>
      </c>
      <c r="B14" s="5" t="s">
        <v>69</v>
      </c>
      <c r="C14" s="6">
        <v>0</v>
      </c>
      <c r="D14" s="5" t="s">
        <v>223</v>
      </c>
      <c r="E14" s="6" t="s">
        <v>311</v>
      </c>
      <c r="F14" s="5" t="s">
        <v>317</v>
      </c>
      <c r="G14" s="5" t="s">
        <v>485</v>
      </c>
      <c r="H14" s="6" t="s">
        <v>311</v>
      </c>
      <c r="I14" s="6" t="s">
        <v>577</v>
      </c>
      <c r="J14" s="6">
        <v>30</v>
      </c>
      <c r="K14" s="6">
        <v>1990</v>
      </c>
      <c r="L14" s="12">
        <f>IF(K14&lt;1996,1,0)</f>
        <v>1</v>
      </c>
      <c r="M14" s="12">
        <f>IF(K14&gt;=1996,1,0)</f>
        <v>0</v>
      </c>
      <c r="N14" s="6" t="s">
        <v>678</v>
      </c>
      <c r="O14" s="6" t="s">
        <v>311</v>
      </c>
      <c r="P14" s="12">
        <v>4</v>
      </c>
      <c r="Q14" s="6">
        <v>1</v>
      </c>
      <c r="R14" s="6">
        <v>0</v>
      </c>
      <c r="S14" s="6">
        <v>0</v>
      </c>
      <c r="T14" s="6">
        <f>COUNTIF(P14,"*Non*")</f>
        <v>0</v>
      </c>
      <c r="U14" s="6" t="s">
        <v>766</v>
      </c>
      <c r="V14" s="12">
        <f t="shared" si="101"/>
        <v>1</v>
      </c>
      <c r="W14" s="12">
        <f t="shared" si="101"/>
        <v>0</v>
      </c>
      <c r="X14" s="12">
        <f t="shared" si="101"/>
        <v>0</v>
      </c>
      <c r="Y14" s="23">
        <f>COUNTIF($BI14,"*AHP*")</f>
        <v>0</v>
      </c>
      <c r="Z14" s="23">
        <f>COUNTIF($BI14,"*ANP*")</f>
        <v>0</v>
      </c>
      <c r="AA14" s="23">
        <f>COUNTIF($BI14,"*TOPSIS*")</f>
        <v>0</v>
      </c>
      <c r="AB14" s="23">
        <f t="shared" si="102"/>
        <v>0</v>
      </c>
      <c r="AC14" s="23">
        <f>COUNTIF($BI14,"*DELPHI*")</f>
        <v>0</v>
      </c>
      <c r="AD14" s="23">
        <f>COUNTIF($BI14,"*CBA*")+COUNTIF($BI14,"*Cost Analysis*")</f>
        <v>0</v>
      </c>
      <c r="AE14" s="23">
        <f>COUNTIF($BI14,"*Scoring*")</f>
        <v>0</v>
      </c>
      <c r="AF14" s="23">
        <f>COUNTIF($BI14,"*DEMATEL*")</f>
        <v>0</v>
      </c>
      <c r="AG14" s="23">
        <f>COUNTIF($BI14,"*MAUT*")</f>
        <v>0</v>
      </c>
      <c r="AH14" s="23">
        <f>COUNTIF($BI14,"*BCG*")</f>
        <v>0</v>
      </c>
      <c r="AI14" s="23">
        <f>COUNTIF($BI14,"*BSC*")</f>
        <v>0</v>
      </c>
      <c r="AJ14" s="23">
        <f>COUNTIF($BI14,"*ROA*")</f>
        <v>0</v>
      </c>
      <c r="AK14" s="23">
        <f>COUNTIF($BI14,"*VTA*")</f>
        <v>0</v>
      </c>
      <c r="AL14" s="23">
        <f>COUNTIF($BI14,"*SEM*")</f>
        <v>0</v>
      </c>
      <c r="AM14" s="23">
        <f>COUNTIF($BI14,"*COPRAS*")</f>
        <v>0</v>
      </c>
      <c r="AN14" s="23">
        <f t="shared" si="103"/>
        <v>0</v>
      </c>
      <c r="AO14" s="23">
        <f>COUNTIF($BI14,"*Outranking*")</f>
        <v>0</v>
      </c>
      <c r="AP14" s="23">
        <f>IF(COUNTIF($BI14,"*Linear*")-COUNTIF($BI14,"*Non-Linear*")&lt;0,0,COUNTIF($BI14,"*Linear*")-COUNTIF($BI14,"*Non-Linear*"))</f>
        <v>1</v>
      </c>
      <c r="AQ14" s="23">
        <f>COUNTIF($BI14,"*Non-Linear*")</f>
        <v>0</v>
      </c>
      <c r="AR14" s="23">
        <f>COUNTIF($BI14,"*Multi-objective*")</f>
        <v>1</v>
      </c>
      <c r="AS14" s="23">
        <f>COUNTIF($BI14,"*Stochastic*")</f>
        <v>0</v>
      </c>
      <c r="AT14" s="23">
        <f>COUNTIF($BI14,"*Goal*")</f>
        <v>0</v>
      </c>
      <c r="AU14" s="23">
        <f>COUNTIF($BI14,"*DEA*")</f>
        <v>0</v>
      </c>
      <c r="AV14" s="23">
        <f>COUNTIF($BI14,"*Grey*")</f>
        <v>0</v>
      </c>
      <c r="AW14" s="23">
        <f>COUNTIF($BI14,"*Clustering*")</f>
        <v>0</v>
      </c>
      <c r="AX14" s="23">
        <f>COUNTIF($BI14,"*K-Means*")</f>
        <v>0</v>
      </c>
      <c r="AY14" s="23">
        <f>COUNTIF($BI14,"*Genetic*")</f>
        <v>0</v>
      </c>
      <c r="AZ14" s="23">
        <f>COUNTIF($BI14,"*Evolutionary*")</f>
        <v>0</v>
      </c>
      <c r="BA14" s="23">
        <f>COUNTIF($BI14,"*Nash*")</f>
        <v>0</v>
      </c>
      <c r="BB14" s="23">
        <f>COUNTIF($BI14,"*Gini*")</f>
        <v>0</v>
      </c>
      <c r="BC14" s="23">
        <f>COUNTIF($BI14,"*Dominance*")</f>
        <v>0</v>
      </c>
      <c r="BD14" s="23">
        <f>COUNTIF($BI14,"*Pythagorean*")</f>
        <v>0</v>
      </c>
      <c r="BE14" s="23">
        <f>COUNTIF($BI14,"*Reference*")</f>
        <v>0</v>
      </c>
      <c r="BF14" s="23">
        <f>COUNTIF($BI14,"*Correlation*")</f>
        <v>0</v>
      </c>
      <c r="BG14" s="23">
        <f>COUNTIF($BI14,"*NIMBUS*")</f>
        <v>0</v>
      </c>
      <c r="BH14" s="23">
        <f>COUNTIF($BI14,"*Not-specified*")</f>
        <v>0</v>
      </c>
      <c r="BI14" s="23" t="s">
        <v>807</v>
      </c>
      <c r="BJ14" s="23" t="s">
        <v>772</v>
      </c>
      <c r="BK14" s="23">
        <f t="shared" si="104"/>
        <v>0</v>
      </c>
      <c r="BL14" s="23">
        <f t="shared" si="104"/>
        <v>1</v>
      </c>
      <c r="BM14" s="23">
        <f t="shared" si="104"/>
        <v>0</v>
      </c>
      <c r="BN14" s="6" t="s">
        <v>1179</v>
      </c>
      <c r="BO14" s="12">
        <f>COUNTIF($BN14,"*Deter*")</f>
        <v>1</v>
      </c>
      <c r="BP14" s="12">
        <f>COUNTIF($BN14,"*Stoch*")</f>
        <v>0</v>
      </c>
      <c r="BQ14" s="12">
        <f>COUNTIF($BN14,"*Fuzzy*")</f>
        <v>0</v>
      </c>
      <c r="BR14" s="6" t="s">
        <v>1175</v>
      </c>
      <c r="BS14" s="12">
        <f>COUNTIF($BR14,"*Dis*")</f>
        <v>0</v>
      </c>
      <c r="BT14" s="12">
        <f>COUNTIF($BR14,"*Cont*")</f>
        <v>1</v>
      </c>
      <c r="BU14" s="12">
        <f>COUNTIF($BR14,$BU$1)</f>
        <v>0</v>
      </c>
      <c r="BV14" s="23" t="s">
        <v>892</v>
      </c>
      <c r="BW14" s="13">
        <v>0</v>
      </c>
      <c r="BX14" s="13">
        <v>1</v>
      </c>
      <c r="BY14" s="13">
        <v>0</v>
      </c>
      <c r="BZ14" s="13">
        <v>0</v>
      </c>
      <c r="CA14" s="13">
        <v>0</v>
      </c>
      <c r="CB14" s="24" t="s">
        <v>903</v>
      </c>
      <c r="CC14" s="12">
        <f>COUNTIF($CB14,"*Not Specified*")</f>
        <v>1</v>
      </c>
      <c r="CD14" s="12">
        <f>COUNTIF($CB14,"*Aerospacial*")</f>
        <v>0</v>
      </c>
      <c r="CE14" s="12">
        <f>COUNTIF($CB14,"*Agriculture*")</f>
        <v>0</v>
      </c>
      <c r="CF14" s="12">
        <f>COUNTIF($CB14,"*Automotive*")</f>
        <v>0</v>
      </c>
      <c r="CG14" s="12">
        <f>COUNTIF($CB14,"*Biotechnology*")</f>
        <v>0</v>
      </c>
      <c r="CH14" s="12">
        <f>COUNTIF($CB14,"*Energy*")</f>
        <v>0</v>
      </c>
      <c r="CI14" s="12">
        <f>COUNTIF($CB14,"*Food*")</f>
        <v>0</v>
      </c>
      <c r="CJ14" s="12">
        <f>COUNTIF($CB14,"*Innovation*")</f>
        <v>0</v>
      </c>
      <c r="CK14" s="12">
        <f>COUNTIF($CB14,"*Manufacturing*")</f>
        <v>0</v>
      </c>
      <c r="CL14" s="12">
        <f>COUNTIF($CB14,"*Military*")</f>
        <v>0</v>
      </c>
      <c r="CM14" s="12">
        <f>COUNTIF($CB14,"*Nuclear*")</f>
        <v>0</v>
      </c>
      <c r="CN14" s="12">
        <f>COUNTIF($CB14,"*Spacial*")</f>
        <v>0</v>
      </c>
      <c r="CO14" s="12">
        <f>COUNTIF($CB14,"*Telecommunications*")</f>
        <v>0</v>
      </c>
      <c r="CP14" s="12">
        <f>COUNTIF($CB14,"*Civil*")</f>
        <v>0</v>
      </c>
      <c r="CQ14" s="12">
        <f>COUNTIF($CB14,"*Government*")</f>
        <v>0</v>
      </c>
      <c r="CR14" s="12">
        <f>COUNTIF($CB14,"*Mechanical*")</f>
        <v>0</v>
      </c>
      <c r="CS14" s="12">
        <f>COUNTIF($CB14,"*Textile*")</f>
        <v>0</v>
      </c>
      <c r="CT14" s="12">
        <f>COUNTIF($CB14,"*Chemical*")</f>
        <v>0</v>
      </c>
      <c r="CU14" s="12">
        <f>COUNTIF($CB14,"*Metallurgy*")</f>
        <v>0</v>
      </c>
      <c r="CV14" s="12">
        <f>COUNTIF($CB14,"*Public*")</f>
        <v>0</v>
      </c>
      <c r="CW14" s="12">
        <f>COUNTIF($CB14,"*Research*")</f>
        <v>0</v>
      </c>
      <c r="CX14" s="12">
        <f>COUNTIF($CB14,"*Electricity*")</f>
        <v>0</v>
      </c>
      <c r="CY14" s="12">
        <f>COUNTIF($CB14,"*Industrial*")</f>
        <v>0</v>
      </c>
      <c r="CZ14" s="12">
        <f>COUNTIF($CB14,"*Information Technology*")</f>
        <v>0</v>
      </c>
      <c r="DA14" s="18">
        <f>COUNTIF($CB14,"*Pharmaceutical*")</f>
        <v>0</v>
      </c>
      <c r="DB14" s="18">
        <f>SUM(JL14:JO14)</f>
        <v>0</v>
      </c>
      <c r="DC14" s="18">
        <f>SUM(MQ14:MY14)</f>
        <v>0</v>
      </c>
      <c r="DD14" s="18">
        <f>SUM(MZ14:NF14)</f>
        <v>0</v>
      </c>
      <c r="DE14" s="18">
        <f>SUM(MB14:MF14)</f>
        <v>0</v>
      </c>
      <c r="DF14" s="18">
        <f>SUM(NG14:NL14)</f>
        <v>0</v>
      </c>
      <c r="DG14" s="18">
        <f>SUM(FM14:GK14)</f>
        <v>0</v>
      </c>
      <c r="DH14" s="18">
        <f>SUM(EG14:EX14)</f>
        <v>0</v>
      </c>
      <c r="DI14" s="18">
        <f>SUM(KB14:KM14)</f>
        <v>2</v>
      </c>
      <c r="DJ14" s="18">
        <f>SUM(MG14:MJ14)</f>
        <v>0</v>
      </c>
      <c r="DK14" s="18">
        <f>SUM(GL14:HJ14)</f>
        <v>0</v>
      </c>
      <c r="DL14" s="18">
        <f>SUM(HK14:IE14)</f>
        <v>0</v>
      </c>
      <c r="DM14" s="18">
        <f>SUM(IF14:IP14)</f>
        <v>0</v>
      </c>
      <c r="DN14" s="18">
        <f>SUM(EY14:FL14)</f>
        <v>0</v>
      </c>
      <c r="DO14" s="18">
        <f>SUM(KN14:LV14)</f>
        <v>0</v>
      </c>
      <c r="DP14" s="18">
        <f>SUM(LL14:LS14)</f>
        <v>0</v>
      </c>
      <c r="DQ14" s="18">
        <f>SUM(JP14:JX14)</f>
        <v>0</v>
      </c>
      <c r="DR14" s="18">
        <f>SUM(MK14:MP14)</f>
        <v>0</v>
      </c>
      <c r="DS14" s="18">
        <f>SUM(NM14:NS14)</f>
        <v>0</v>
      </c>
      <c r="DT14" s="18">
        <f>SUM(NT14:NZ14)</f>
        <v>0</v>
      </c>
      <c r="DU14" s="18">
        <f>SUM(OA14:OI14)</f>
        <v>0</v>
      </c>
      <c r="DV14" s="18">
        <f>SUM(JY14:KA14)</f>
        <v>0</v>
      </c>
      <c r="DW14" s="18">
        <f>SUM(LT14:MA14)</f>
        <v>0</v>
      </c>
      <c r="DX14" s="18">
        <f>SUM(IQ14:JK14)</f>
        <v>0</v>
      </c>
      <c r="DY14" s="17">
        <f>DG14+DK14</f>
        <v>0</v>
      </c>
      <c r="DZ14" s="12">
        <f>DI14+DO14+DW14+DP14</f>
        <v>2</v>
      </c>
      <c r="EA14" s="12">
        <f>DX14+DM14</f>
        <v>0</v>
      </c>
      <c r="EB14" s="12">
        <f>DT14+DU14+DF14</f>
        <v>0</v>
      </c>
      <c r="EC14" s="12">
        <f>DH14+DN14+DL14</f>
        <v>0</v>
      </c>
      <c r="ED14" s="12">
        <f>DD14+DS14+DC14</f>
        <v>0</v>
      </c>
      <c r="EE14" s="12">
        <f>DV14+DQ14+DB14</f>
        <v>0</v>
      </c>
      <c r="EF14" s="12">
        <f>DR14+DE14+DJ14</f>
        <v>0</v>
      </c>
      <c r="EX14" s="18"/>
      <c r="HJ14" s="18"/>
      <c r="IB14" s="18"/>
      <c r="IP14" s="18"/>
      <c r="JK14" s="18"/>
      <c r="JO14" s="18"/>
      <c r="JU14" s="18"/>
      <c r="JX14" s="18"/>
      <c r="KA14" s="18"/>
      <c r="KB14" s="18">
        <v>1</v>
      </c>
      <c r="KC14" s="18">
        <v>1</v>
      </c>
      <c r="KM14" s="18"/>
      <c r="KX14" s="18"/>
      <c r="LG14" s="18"/>
      <c r="LS14" s="18"/>
      <c r="MA14" s="18"/>
      <c r="MB14" s="18"/>
      <c r="MF14" s="18"/>
      <c r="MJ14" s="18"/>
      <c r="MP14" s="18"/>
      <c r="MY14" s="18"/>
      <c r="NF14" s="18"/>
      <c r="NL14" s="18"/>
      <c r="NR14" s="18"/>
      <c r="NY14" s="18"/>
      <c r="NZ14" s="18"/>
      <c r="OH14" s="18"/>
    </row>
    <row r="15" spans="1:399" x14ac:dyDescent="0.25">
      <c r="A15" s="13" t="s">
        <v>9</v>
      </c>
      <c r="B15" s="5" t="s">
        <v>22</v>
      </c>
      <c r="C15" s="6">
        <v>1</v>
      </c>
      <c r="D15" s="5" t="s">
        <v>168</v>
      </c>
      <c r="E15" s="6" t="s">
        <v>311</v>
      </c>
      <c r="F15" s="5" t="s">
        <v>325</v>
      </c>
      <c r="G15" s="5" t="s">
        <v>431</v>
      </c>
      <c r="H15" s="6" t="s">
        <v>311</v>
      </c>
      <c r="I15" s="6" t="s">
        <v>581</v>
      </c>
      <c r="J15" s="6">
        <v>131</v>
      </c>
      <c r="K15" s="6">
        <v>1991</v>
      </c>
      <c r="L15" s="12">
        <f>IF(K15&lt;1996,1,0)</f>
        <v>1</v>
      </c>
      <c r="M15" s="12">
        <f>IF(K15&gt;=1996,1,0)</f>
        <v>0</v>
      </c>
      <c r="N15" s="6" t="s">
        <v>631</v>
      </c>
      <c r="O15" s="6" t="s">
        <v>311</v>
      </c>
      <c r="P15" s="12">
        <v>37</v>
      </c>
      <c r="Q15" s="6">
        <v>0</v>
      </c>
      <c r="R15" s="6">
        <v>1</v>
      </c>
      <c r="S15" s="6">
        <v>0</v>
      </c>
      <c r="T15" s="6">
        <f>COUNTIF(P15,"*Non*")</f>
        <v>0</v>
      </c>
      <c r="U15" s="6" t="s">
        <v>764</v>
      </c>
      <c r="V15" s="12">
        <f t="shared" si="101"/>
        <v>0</v>
      </c>
      <c r="W15" s="12">
        <f t="shared" si="101"/>
        <v>1</v>
      </c>
      <c r="X15" s="12">
        <f t="shared" si="101"/>
        <v>0</v>
      </c>
      <c r="Y15" s="23">
        <f>COUNTIF($BI15,"*AHP*")</f>
        <v>0</v>
      </c>
      <c r="Z15" s="23">
        <f>COUNTIF($BI15,"*ANP*")</f>
        <v>0</v>
      </c>
      <c r="AA15" s="23">
        <f>COUNTIF($BI15,"*TOPSIS*")</f>
        <v>0</v>
      </c>
      <c r="AB15" s="23">
        <f t="shared" si="102"/>
        <v>0</v>
      </c>
      <c r="AC15" s="23">
        <f>COUNTIF($BI15,"*DELPHI*")</f>
        <v>1</v>
      </c>
      <c r="AD15" s="23">
        <f>COUNTIF($BI15,"*CBA*")+COUNTIF($BI15,"*Cost Analysis*")</f>
        <v>0</v>
      </c>
      <c r="AE15" s="23">
        <f>COUNTIF($BI15,"*Scoring*")</f>
        <v>0</v>
      </c>
      <c r="AF15" s="23">
        <f>COUNTIF($BI15,"*DEMATEL*")</f>
        <v>0</v>
      </c>
      <c r="AG15" s="23">
        <f>COUNTIF($BI15,"*MAUT*")</f>
        <v>0</v>
      </c>
      <c r="AH15" s="23">
        <f>COUNTIF($BI15,"*BCG*")</f>
        <v>0</v>
      </c>
      <c r="AI15" s="23">
        <f>COUNTIF($BI15,"*BSC*")</f>
        <v>0</v>
      </c>
      <c r="AJ15" s="23">
        <f>COUNTIF($BI15,"*ROA*")</f>
        <v>0</v>
      </c>
      <c r="AK15" s="23">
        <f>COUNTIF($BI15,"*VTA*")</f>
        <v>0</v>
      </c>
      <c r="AL15" s="23">
        <f>COUNTIF($BI15,"*SEM*")</f>
        <v>0</v>
      </c>
      <c r="AM15" s="23">
        <f>COUNTIF($BI15,"*COPRAS*")</f>
        <v>0</v>
      </c>
      <c r="AN15" s="23">
        <f t="shared" si="103"/>
        <v>0</v>
      </c>
      <c r="AO15" s="23">
        <f>COUNTIF($BI15,"*Outranking*")</f>
        <v>1</v>
      </c>
      <c r="AP15" s="23">
        <f>IF(COUNTIF($BI15,"*Linear*")-COUNTIF($BI15,"*Non-Linear*")&lt;0,0,COUNTIF($BI15,"*Linear*")-COUNTIF($BI15,"*Non-Linear*"))</f>
        <v>0</v>
      </c>
      <c r="AQ15" s="23">
        <f>COUNTIF($BI15,"*Non-Linear*")</f>
        <v>0</v>
      </c>
      <c r="AR15" s="23">
        <f>COUNTIF($BI15,"*Multi-objective*")</f>
        <v>0</v>
      </c>
      <c r="AS15" s="23">
        <f>COUNTIF($BI15,"*Stochastic*")</f>
        <v>0</v>
      </c>
      <c r="AT15" s="23">
        <f>COUNTIF($BI15,"*Goal*")</f>
        <v>0</v>
      </c>
      <c r="AU15" s="23">
        <f>COUNTIF($BI15,"*DEA*")</f>
        <v>1</v>
      </c>
      <c r="AV15" s="23">
        <f>COUNTIF($BI15,"*Grey*")</f>
        <v>0</v>
      </c>
      <c r="AW15" s="23">
        <f>COUNTIF($BI15,"*Clustering*")</f>
        <v>0</v>
      </c>
      <c r="AX15" s="23">
        <f>COUNTIF($BI15,"*K-Means*")</f>
        <v>0</v>
      </c>
      <c r="AY15" s="23">
        <f>COUNTIF($BI15,"*Genetic*")</f>
        <v>0</v>
      </c>
      <c r="AZ15" s="23">
        <f>COUNTIF($BI15,"*Evolutionary*")</f>
        <v>0</v>
      </c>
      <c r="BA15" s="23">
        <f>COUNTIF($BI15,"*Nash*")</f>
        <v>0</v>
      </c>
      <c r="BB15" s="23">
        <f>COUNTIF($BI15,"*Gini*")</f>
        <v>0</v>
      </c>
      <c r="BC15" s="23">
        <f>COUNTIF($BI15,"*Dominance*")</f>
        <v>0</v>
      </c>
      <c r="BD15" s="23">
        <f>COUNTIF($BI15,"*Pythagorean*")</f>
        <v>0</v>
      </c>
      <c r="BE15" s="23">
        <f>COUNTIF($BI15,"*Reference*")</f>
        <v>0</v>
      </c>
      <c r="BF15" s="23">
        <f>COUNTIF($BI15,"*Correlation*")</f>
        <v>0</v>
      </c>
      <c r="BG15" s="23">
        <f>COUNTIF($BI15,"*NIMBUS*")</f>
        <v>0</v>
      </c>
      <c r="BH15" s="23">
        <f>COUNTIF($BI15,"*Not-specified*")</f>
        <v>0</v>
      </c>
      <c r="BI15" s="23" t="s">
        <v>830</v>
      </c>
      <c r="BJ15" s="23" t="s">
        <v>771</v>
      </c>
      <c r="BK15" s="23">
        <f t="shared" si="104"/>
        <v>0</v>
      </c>
      <c r="BL15" s="23">
        <f t="shared" si="104"/>
        <v>0</v>
      </c>
      <c r="BM15" s="23">
        <f t="shared" si="104"/>
        <v>1</v>
      </c>
      <c r="BN15" s="6" t="s">
        <v>1179</v>
      </c>
      <c r="BO15" s="12">
        <f>COUNTIF($BN15,"*Deter*")</f>
        <v>1</v>
      </c>
      <c r="BP15" s="12">
        <f>COUNTIF($BN15,"*Stoch*")</f>
        <v>0</v>
      </c>
      <c r="BQ15" s="12">
        <f>COUNTIF($BN15,"*Fuzzy*")</f>
        <v>0</v>
      </c>
      <c r="BR15" s="6" t="s">
        <v>1175</v>
      </c>
      <c r="BS15" s="12">
        <f>COUNTIF($BR15,"*Dis*")</f>
        <v>0</v>
      </c>
      <c r="BT15" s="12">
        <f>COUNTIF($BR15,"*Cont*")</f>
        <v>1</v>
      </c>
      <c r="BU15" s="12">
        <f>COUNTIF($BR15,$BU$1)</f>
        <v>0</v>
      </c>
      <c r="BV15" s="23" t="s">
        <v>875</v>
      </c>
      <c r="BW15" s="13">
        <v>0</v>
      </c>
      <c r="BX15" s="13">
        <v>1</v>
      </c>
      <c r="BY15" s="13">
        <v>0</v>
      </c>
      <c r="BZ15" s="13">
        <v>0</v>
      </c>
      <c r="CA15" s="13">
        <v>0</v>
      </c>
      <c r="CB15" s="24" t="s">
        <v>905</v>
      </c>
      <c r="CC15" s="12">
        <f>COUNTIF($CB15,"*Not Specified*")</f>
        <v>0</v>
      </c>
      <c r="CD15" s="12">
        <f>COUNTIF($CB15,"*Aerospacial*")</f>
        <v>0</v>
      </c>
      <c r="CE15" s="12">
        <f>COUNTIF($CB15,"*Agriculture*")</f>
        <v>0</v>
      </c>
      <c r="CF15" s="12">
        <f>COUNTIF($CB15,"*Automotive*")</f>
        <v>0</v>
      </c>
      <c r="CG15" s="12">
        <f>COUNTIF($CB15,"*Biotechnology*")</f>
        <v>0</v>
      </c>
      <c r="CH15" s="12">
        <f>COUNTIF($CB15,"*Energy*")</f>
        <v>0</v>
      </c>
      <c r="CI15" s="12">
        <f>COUNTIF($CB15,"*Food*")</f>
        <v>0</v>
      </c>
      <c r="CJ15" s="12">
        <f>COUNTIF($CB15,"*Innovation*")</f>
        <v>0</v>
      </c>
      <c r="CK15" s="12">
        <f>COUNTIF($CB15,"*Manufacturing*")</f>
        <v>0</v>
      </c>
      <c r="CL15" s="12">
        <f>COUNTIF($CB15,"*Military*")</f>
        <v>0</v>
      </c>
      <c r="CM15" s="12">
        <f>COUNTIF($CB15,"*Nuclear*")</f>
        <v>0</v>
      </c>
      <c r="CN15" s="12">
        <f>COUNTIF($CB15,"*Spacial*")</f>
        <v>0</v>
      </c>
      <c r="CO15" s="12">
        <f>COUNTIF($CB15,"*Telecommunications*")</f>
        <v>0</v>
      </c>
      <c r="CP15" s="12">
        <f>COUNTIF($CB15,"*Civil*")</f>
        <v>0</v>
      </c>
      <c r="CQ15" s="12">
        <f>COUNTIF($CB15,"*Government*")</f>
        <v>0</v>
      </c>
      <c r="CR15" s="12">
        <f>COUNTIF($CB15,"*Mechanical*")</f>
        <v>0</v>
      </c>
      <c r="CS15" s="12">
        <f>COUNTIF($CB15,"*Textile*")</f>
        <v>0</v>
      </c>
      <c r="CT15" s="12">
        <f>COUNTIF($CB15,"*Chemical*")</f>
        <v>0</v>
      </c>
      <c r="CU15" s="12">
        <f>COUNTIF($CB15,"*Metallurgy*")</f>
        <v>1</v>
      </c>
      <c r="CV15" s="12">
        <f>COUNTIF($CB15,"*Public*")</f>
        <v>0</v>
      </c>
      <c r="CW15" s="12">
        <f>COUNTIF($CB15,"*Research*")</f>
        <v>0</v>
      </c>
      <c r="CX15" s="12">
        <f>COUNTIF($CB15,"*Electricity*")</f>
        <v>0</v>
      </c>
      <c r="CY15" s="12">
        <f>COUNTIF($CB15,"*Industrial*")</f>
        <v>0</v>
      </c>
      <c r="CZ15" s="12">
        <f>COUNTIF($CB15,"*Information Technology*")</f>
        <v>0</v>
      </c>
      <c r="DA15" s="18">
        <f>COUNTIF($CB15,"*Pharmaceutical*")</f>
        <v>0</v>
      </c>
      <c r="DB15" s="18">
        <f>SUM(JL15:JO15)</f>
        <v>0</v>
      </c>
      <c r="DC15" s="18">
        <f>SUM(MQ15:MY15)</f>
        <v>0</v>
      </c>
      <c r="DD15" s="18">
        <f>SUM(MZ15:NF15)</f>
        <v>0</v>
      </c>
      <c r="DE15" s="18">
        <f>SUM(MB15:MF15)</f>
        <v>0</v>
      </c>
      <c r="DF15" s="18">
        <f>SUM(NG15:NL15)</f>
        <v>0</v>
      </c>
      <c r="DG15" s="18">
        <f>SUM(FM15:GK15)</f>
        <v>0</v>
      </c>
      <c r="DH15" s="18">
        <f>SUM(EG15:EX15)</f>
        <v>1</v>
      </c>
      <c r="DI15" s="18">
        <f>SUM(KB15:KM15)</f>
        <v>0</v>
      </c>
      <c r="DJ15" s="18">
        <f>SUM(MG15:MJ15)</f>
        <v>0</v>
      </c>
      <c r="DK15" s="18">
        <f>SUM(GL15:HJ15)</f>
        <v>0</v>
      </c>
      <c r="DL15" s="18">
        <f>SUM(HK15:IE15)</f>
        <v>0</v>
      </c>
      <c r="DM15" s="18">
        <f>SUM(IF15:IP15)</f>
        <v>1</v>
      </c>
      <c r="DN15" s="18">
        <f>SUM(EY15:FL15)</f>
        <v>1</v>
      </c>
      <c r="DO15" s="18">
        <f>SUM(KN15:LV15)</f>
        <v>0</v>
      </c>
      <c r="DP15" s="18">
        <f>SUM(LL15:LS15)</f>
        <v>0</v>
      </c>
      <c r="DQ15" s="18">
        <f>SUM(JP15:JX15)</f>
        <v>1</v>
      </c>
      <c r="DR15" s="18">
        <f>SUM(MK15:MP15)</f>
        <v>1</v>
      </c>
      <c r="DS15" s="18">
        <f>SUM(NM15:NS15)</f>
        <v>0</v>
      </c>
      <c r="DT15" s="18">
        <f>SUM(NT15:NZ15)</f>
        <v>1</v>
      </c>
      <c r="DU15" s="18">
        <f>SUM(OA15:OI15)</f>
        <v>0</v>
      </c>
      <c r="DV15" s="18">
        <f>SUM(JY15:KA15)</f>
        <v>0</v>
      </c>
      <c r="DW15" s="18">
        <f>SUM(LT15:MA15)</f>
        <v>0</v>
      </c>
      <c r="DX15" s="18">
        <f>SUM(IQ15:JK15)</f>
        <v>1</v>
      </c>
      <c r="DY15" s="17">
        <f>DG15+DK15</f>
        <v>0</v>
      </c>
      <c r="DZ15" s="12">
        <f>DI15+DO15+DW15+DP15</f>
        <v>0</v>
      </c>
      <c r="EA15" s="12">
        <f>DX15+DM15</f>
        <v>2</v>
      </c>
      <c r="EB15" s="12">
        <f>DT15+DU15+DF15</f>
        <v>1</v>
      </c>
      <c r="EC15" s="12">
        <f>DH15+DN15+DL15</f>
        <v>2</v>
      </c>
      <c r="ED15" s="12">
        <f>DD15+DS15+DC15</f>
        <v>0</v>
      </c>
      <c r="EE15" s="12">
        <f>DV15+DQ15+DB15</f>
        <v>1</v>
      </c>
      <c r="EF15" s="12">
        <f>DR15+DE15+DJ15</f>
        <v>1</v>
      </c>
      <c r="EO15" s="18">
        <v>1</v>
      </c>
      <c r="EX15" s="18"/>
      <c r="FJ15" s="20">
        <v>1</v>
      </c>
      <c r="HJ15" s="18"/>
      <c r="IB15" s="18"/>
      <c r="IN15" s="18">
        <v>1</v>
      </c>
      <c r="IP15" s="18"/>
      <c r="JA15" s="18">
        <v>1</v>
      </c>
      <c r="JK15" s="18"/>
      <c r="JO15" s="18"/>
      <c r="JP15" s="18">
        <v>1</v>
      </c>
      <c r="JU15" s="18"/>
      <c r="JX15" s="18"/>
      <c r="KA15" s="18"/>
      <c r="KM15" s="18"/>
      <c r="KX15" s="18"/>
      <c r="LG15" s="18"/>
      <c r="LS15" s="18"/>
      <c r="MA15" s="18"/>
      <c r="MB15" s="18"/>
      <c r="MF15" s="18"/>
      <c r="MJ15" s="18"/>
      <c r="MP15" s="18">
        <v>1</v>
      </c>
      <c r="MY15" s="18"/>
      <c r="NF15" s="18"/>
      <c r="NL15" s="18"/>
      <c r="NR15" s="18"/>
      <c r="NT15" s="18">
        <v>1</v>
      </c>
      <c r="NY15" s="18"/>
      <c r="NZ15" s="18"/>
      <c r="OH15" s="18"/>
    </row>
    <row r="16" spans="1:399" x14ac:dyDescent="0.25">
      <c r="A16" s="13" t="s">
        <v>8</v>
      </c>
      <c r="B16" s="5" t="s">
        <v>24</v>
      </c>
      <c r="C16" s="6">
        <v>1</v>
      </c>
      <c r="D16" s="5" t="s">
        <v>170</v>
      </c>
      <c r="E16" s="6" t="s">
        <v>311</v>
      </c>
      <c r="F16" s="5" t="s">
        <v>327</v>
      </c>
      <c r="G16" s="5" t="s">
        <v>433</v>
      </c>
      <c r="H16" s="6" t="s">
        <v>311</v>
      </c>
      <c r="I16" s="6" t="s">
        <v>583</v>
      </c>
      <c r="J16" s="6">
        <v>64</v>
      </c>
      <c r="K16" s="6">
        <v>1991</v>
      </c>
      <c r="L16" s="12">
        <f>IF(K16&lt;1996,1,0)</f>
        <v>1</v>
      </c>
      <c r="M16" s="12">
        <f>IF(K16&gt;=1996,1,0)</f>
        <v>0</v>
      </c>
      <c r="N16" s="6" t="s">
        <v>633</v>
      </c>
      <c r="O16" s="6" t="s">
        <v>311</v>
      </c>
      <c r="P16" s="12" t="s">
        <v>1217</v>
      </c>
      <c r="Q16" s="6">
        <v>0</v>
      </c>
      <c r="R16" s="6">
        <v>2</v>
      </c>
      <c r="S16" s="6">
        <v>2</v>
      </c>
      <c r="T16" s="6">
        <f>COUNTIF(P16,"*Non*")</f>
        <v>0</v>
      </c>
      <c r="U16" s="6" t="s">
        <v>766</v>
      </c>
      <c r="V16" s="12">
        <f t="shared" si="101"/>
        <v>1</v>
      </c>
      <c r="W16" s="12">
        <f t="shared" si="101"/>
        <v>0</v>
      </c>
      <c r="X16" s="12">
        <f t="shared" si="101"/>
        <v>0</v>
      </c>
      <c r="Y16" s="23">
        <f>COUNTIF($BI16,"*AHP*")</f>
        <v>0</v>
      </c>
      <c r="Z16" s="23">
        <f>COUNTIF($BI16,"*ANP*")</f>
        <v>0</v>
      </c>
      <c r="AA16" s="23">
        <f>COUNTIF($BI16,"*TOPSIS*")</f>
        <v>0</v>
      </c>
      <c r="AB16" s="23">
        <f t="shared" si="102"/>
        <v>0</v>
      </c>
      <c r="AC16" s="23">
        <f>COUNTIF($BI16,"*DELPHI*")</f>
        <v>0</v>
      </c>
      <c r="AD16" s="23">
        <f>COUNTIF($BI16,"*CBA*")+COUNTIF($BI16,"*Cost Analysis*")</f>
        <v>0</v>
      </c>
      <c r="AE16" s="23">
        <f>COUNTIF($BI16,"*Scoring*")</f>
        <v>0</v>
      </c>
      <c r="AF16" s="23">
        <f>COUNTIF($BI16,"*DEMATEL*")</f>
        <v>0</v>
      </c>
      <c r="AG16" s="23">
        <f>COUNTIF($BI16,"*MAUT*")</f>
        <v>0</v>
      </c>
      <c r="AH16" s="23">
        <f>COUNTIF($BI16,"*BCG*")</f>
        <v>0</v>
      </c>
      <c r="AI16" s="23">
        <f>COUNTIF($BI16,"*BSC*")</f>
        <v>0</v>
      </c>
      <c r="AJ16" s="23">
        <f>COUNTIF($BI16,"*ROA*")</f>
        <v>0</v>
      </c>
      <c r="AK16" s="23">
        <f>COUNTIF($BI16,"*VTA*")</f>
        <v>0</v>
      </c>
      <c r="AL16" s="23">
        <f>COUNTIF($BI16,"*SEM*")</f>
        <v>0</v>
      </c>
      <c r="AM16" s="23">
        <f>COUNTIF($BI16,"*COPRAS*")</f>
        <v>0</v>
      </c>
      <c r="AN16" s="23">
        <f t="shared" si="103"/>
        <v>0</v>
      </c>
      <c r="AO16" s="23">
        <f>COUNTIF($BI16,"*Outranking*")</f>
        <v>0</v>
      </c>
      <c r="AP16" s="23">
        <f>IF(COUNTIF($BI16,"*Linear*")-COUNTIF($BI16,"*Non-Linear*")&lt;0,0,COUNTIF($BI16,"*Linear*")-COUNTIF($BI16,"*Non-Linear*"))</f>
        <v>0</v>
      </c>
      <c r="AQ16" s="23">
        <f>COUNTIF($BI16,"*Non-Linear*")</f>
        <v>1</v>
      </c>
      <c r="AR16" s="23">
        <f>COUNTIF($BI16,"*Multi-objective*")</f>
        <v>0</v>
      </c>
      <c r="AS16" s="23">
        <f>COUNTIF($BI16,"*Stochastic*")</f>
        <v>0</v>
      </c>
      <c r="AT16" s="23">
        <f>COUNTIF($BI16,"*Goal*")</f>
        <v>0</v>
      </c>
      <c r="AU16" s="23">
        <f>COUNTIF($BI16,"*DEA*")</f>
        <v>0</v>
      </c>
      <c r="AV16" s="23">
        <f>COUNTIF($BI16,"*Grey*")</f>
        <v>0</v>
      </c>
      <c r="AW16" s="23">
        <f>COUNTIF($BI16,"*Clustering*")</f>
        <v>0</v>
      </c>
      <c r="AX16" s="23">
        <f>COUNTIF($BI16,"*K-Means*")</f>
        <v>0</v>
      </c>
      <c r="AY16" s="23">
        <f>COUNTIF($BI16,"*Genetic*")</f>
        <v>0</v>
      </c>
      <c r="AZ16" s="23">
        <f>COUNTIF($BI16,"*Evolutionary*")</f>
        <v>0</v>
      </c>
      <c r="BA16" s="23">
        <f>COUNTIF($BI16,"*Nash*")</f>
        <v>0</v>
      </c>
      <c r="BB16" s="23">
        <f>COUNTIF($BI16,"*Gini*")</f>
        <v>0</v>
      </c>
      <c r="BC16" s="23">
        <f>COUNTIF($BI16,"*Dominance*")</f>
        <v>0</v>
      </c>
      <c r="BD16" s="23">
        <f>COUNTIF($BI16,"*Pythagorean*")</f>
        <v>0</v>
      </c>
      <c r="BE16" s="23">
        <f>COUNTIF($BI16,"*Reference*")</f>
        <v>0</v>
      </c>
      <c r="BF16" s="23">
        <f>COUNTIF($BI16,"*Correlation*")</f>
        <v>0</v>
      </c>
      <c r="BG16" s="23">
        <f>COUNTIF($BI16,"*NIMBUS*")</f>
        <v>0</v>
      </c>
      <c r="BH16" s="23">
        <f>COUNTIF($BI16,"*Not-specified*")</f>
        <v>0</v>
      </c>
      <c r="BI16" s="23" t="s">
        <v>832</v>
      </c>
      <c r="BJ16" s="23" t="s">
        <v>772</v>
      </c>
      <c r="BK16" s="23">
        <f t="shared" si="104"/>
        <v>0</v>
      </c>
      <c r="BL16" s="23">
        <f t="shared" si="104"/>
        <v>1</v>
      </c>
      <c r="BM16" s="23">
        <f t="shared" si="104"/>
        <v>0</v>
      </c>
      <c r="BN16" s="6" t="s">
        <v>1179</v>
      </c>
      <c r="BO16" s="12">
        <f>COUNTIF($BN16,"*Deter*")</f>
        <v>1</v>
      </c>
      <c r="BP16" s="12">
        <f>COUNTIF($BN16,"*Stoch*")</f>
        <v>0</v>
      </c>
      <c r="BQ16" s="12">
        <f>COUNTIF($BN16,"*Fuzzy*")</f>
        <v>0</v>
      </c>
      <c r="BR16" s="6" t="s">
        <v>1175</v>
      </c>
      <c r="BS16" s="12">
        <f>COUNTIF($BR16,"*Dis*")</f>
        <v>0</v>
      </c>
      <c r="BT16" s="12">
        <f>COUNTIF($BR16,"*Cont*")</f>
        <v>1</v>
      </c>
      <c r="BU16" s="12">
        <f>COUNTIF($BR16,$BU$1)</f>
        <v>0</v>
      </c>
      <c r="BV16" s="23" t="s">
        <v>898</v>
      </c>
      <c r="BW16" s="13">
        <v>0</v>
      </c>
      <c r="BX16" s="13">
        <v>0</v>
      </c>
      <c r="BY16" s="13">
        <v>0</v>
      </c>
      <c r="BZ16" s="13">
        <v>0</v>
      </c>
      <c r="CA16" s="13">
        <v>1</v>
      </c>
      <c r="CB16" s="24" t="s">
        <v>922</v>
      </c>
      <c r="CC16" s="12">
        <f>COUNTIF($CB16,"*Not Specified*")</f>
        <v>0</v>
      </c>
      <c r="CD16" s="12">
        <f>COUNTIF($CB16,"*Aerospacial*")</f>
        <v>0</v>
      </c>
      <c r="CE16" s="12">
        <f>COUNTIF($CB16,"*Agriculture*")</f>
        <v>0</v>
      </c>
      <c r="CF16" s="12">
        <f>COUNTIF($CB16,"*Automotive*")</f>
        <v>0</v>
      </c>
      <c r="CG16" s="12">
        <f>COUNTIF($CB16,"*Biotechnology*")</f>
        <v>0</v>
      </c>
      <c r="CH16" s="12">
        <f>COUNTIF($CB16,"*Energy*")</f>
        <v>0</v>
      </c>
      <c r="CI16" s="12">
        <f>COUNTIF($CB16,"*Food*")</f>
        <v>0</v>
      </c>
      <c r="CJ16" s="12">
        <f>COUNTIF($CB16,"*Innovation*")</f>
        <v>0</v>
      </c>
      <c r="CK16" s="12">
        <f>COUNTIF($CB16,"*Manufacturing*")</f>
        <v>0</v>
      </c>
      <c r="CL16" s="12">
        <f>COUNTIF($CB16,"*Military*")</f>
        <v>0</v>
      </c>
      <c r="CM16" s="12">
        <f>COUNTIF($CB16,"*Nuclear*")</f>
        <v>0</v>
      </c>
      <c r="CN16" s="12">
        <f>COUNTIF($CB16,"*Spacial*")</f>
        <v>0</v>
      </c>
      <c r="CO16" s="12">
        <f>COUNTIF($CB16,"*Telecommunications*")</f>
        <v>0</v>
      </c>
      <c r="CP16" s="12">
        <f>COUNTIF($CB16,"*Civil*")</f>
        <v>0</v>
      </c>
      <c r="CQ16" s="12">
        <f>COUNTIF($CB16,"*Government*")</f>
        <v>0</v>
      </c>
      <c r="CR16" s="12">
        <f>COUNTIF($CB16,"*Mechanical*")</f>
        <v>0</v>
      </c>
      <c r="CS16" s="12">
        <f>COUNTIF($CB16,"*Textile*")</f>
        <v>0</v>
      </c>
      <c r="CT16" s="12">
        <f>COUNTIF($CB16,"*Chemical*")</f>
        <v>0</v>
      </c>
      <c r="CU16" s="12">
        <f>COUNTIF($CB16,"*Metallurgy*")</f>
        <v>0</v>
      </c>
      <c r="CV16" s="12">
        <f>COUNTIF($CB16,"*Public*")</f>
        <v>0</v>
      </c>
      <c r="CW16" s="12">
        <f>COUNTIF($CB16,"*Research*")</f>
        <v>0</v>
      </c>
      <c r="CX16" s="12">
        <f>COUNTIF($CB16,"*Electricity*")</f>
        <v>1</v>
      </c>
      <c r="CY16" s="12">
        <f>COUNTIF($CB16,"*Industrial*")</f>
        <v>0</v>
      </c>
      <c r="CZ16" s="12">
        <f>COUNTIF($CB16,"*Information Technology*")</f>
        <v>0</v>
      </c>
      <c r="DA16" s="18">
        <f>COUNTIF($CB16,"*Pharmaceutical*")</f>
        <v>0</v>
      </c>
      <c r="DB16" s="18">
        <f>SUM(JL16:JO16)</f>
        <v>0</v>
      </c>
      <c r="DC16" s="18">
        <f>SUM(MQ16:MY16)</f>
        <v>2</v>
      </c>
      <c r="DD16" s="18">
        <f>SUM(MZ16:NF16)</f>
        <v>1</v>
      </c>
      <c r="DE16" s="18">
        <f>SUM(MB16:MF16)</f>
        <v>1</v>
      </c>
      <c r="DF16" s="18">
        <f>SUM(NG16:NL16)</f>
        <v>1</v>
      </c>
      <c r="DG16" s="18">
        <f>SUM(FM16:GK16)</f>
        <v>0</v>
      </c>
      <c r="DH16" s="18">
        <f>SUM(EG16:EX16)</f>
        <v>0</v>
      </c>
      <c r="DI16" s="18">
        <f>SUM(KB16:KM16)</f>
        <v>1</v>
      </c>
      <c r="DJ16" s="18">
        <f>SUM(MG16:MJ16)</f>
        <v>1</v>
      </c>
      <c r="DK16" s="18">
        <f>SUM(GL16:HJ16)</f>
        <v>0</v>
      </c>
      <c r="DL16" s="18">
        <f>SUM(HK16:IE16)</f>
        <v>0</v>
      </c>
      <c r="DM16" s="18">
        <f>SUM(IF16:IP16)</f>
        <v>0</v>
      </c>
      <c r="DN16" s="18">
        <f>SUM(EY16:FL16)</f>
        <v>0</v>
      </c>
      <c r="DO16" s="18">
        <f>SUM(KN16:LV16)</f>
        <v>1</v>
      </c>
      <c r="DP16" s="18">
        <f>SUM(LL16:LS16)</f>
        <v>0</v>
      </c>
      <c r="DQ16" s="18">
        <f>SUM(JP16:JX16)</f>
        <v>0</v>
      </c>
      <c r="DR16" s="18">
        <f>SUM(MK16:MP16)</f>
        <v>1</v>
      </c>
      <c r="DS16" s="18">
        <f>SUM(NM16:NS16)</f>
        <v>0</v>
      </c>
      <c r="DT16" s="18">
        <f>SUM(NT16:NZ16)</f>
        <v>0</v>
      </c>
      <c r="DU16" s="18">
        <f>SUM(OA16:OI16)</f>
        <v>0</v>
      </c>
      <c r="DV16" s="18">
        <f>SUM(JY16:KA16)</f>
        <v>0</v>
      </c>
      <c r="DW16" s="18">
        <f>SUM(LT16:MA16)</f>
        <v>0</v>
      </c>
      <c r="DX16" s="18">
        <f>SUM(IQ16:JK16)</f>
        <v>0</v>
      </c>
      <c r="DY16" s="17">
        <f>DG16+DK16</f>
        <v>0</v>
      </c>
      <c r="DZ16" s="12">
        <f>DI16+DO16+DW16+DP16</f>
        <v>2</v>
      </c>
      <c r="EA16" s="12">
        <f>DX16+DM16</f>
        <v>0</v>
      </c>
      <c r="EB16" s="12">
        <f>DT16+DU16+DF16</f>
        <v>1</v>
      </c>
      <c r="EC16" s="12">
        <f>DH16+DN16+DL16</f>
        <v>0</v>
      </c>
      <c r="ED16" s="12">
        <f>DD16+DS16+DC16</f>
        <v>3</v>
      </c>
      <c r="EE16" s="12">
        <f>DV16+DQ16+DB16</f>
        <v>0</v>
      </c>
      <c r="EF16" s="12">
        <f>DR16+DE16+DJ16</f>
        <v>3</v>
      </c>
      <c r="EX16" s="18"/>
      <c r="HJ16" s="18"/>
      <c r="IB16" s="18"/>
      <c r="IP16" s="18"/>
      <c r="JK16" s="18"/>
      <c r="JO16" s="18"/>
      <c r="JU16" s="18"/>
      <c r="JX16" s="18"/>
      <c r="KA16" s="18"/>
      <c r="KC16" s="18">
        <v>1</v>
      </c>
      <c r="KM16" s="18"/>
      <c r="KS16" s="18">
        <v>1</v>
      </c>
      <c r="KX16" s="18"/>
      <c r="LG16" s="18"/>
      <c r="LS16" s="18"/>
      <c r="MA16" s="18"/>
      <c r="MB16" s="18"/>
      <c r="MF16" s="18">
        <v>1</v>
      </c>
      <c r="MG16" s="18">
        <v>1</v>
      </c>
      <c r="MJ16" s="18"/>
      <c r="ML16" s="18">
        <v>1</v>
      </c>
      <c r="MP16" s="18"/>
      <c r="MU16" s="18">
        <v>1</v>
      </c>
      <c r="MW16" s="18">
        <v>1</v>
      </c>
      <c r="MY16" s="18"/>
      <c r="NE16" s="18">
        <v>1</v>
      </c>
      <c r="NF16" s="18"/>
      <c r="NI16" s="18">
        <v>1</v>
      </c>
      <c r="NL16" s="18"/>
      <c r="NR16" s="18"/>
      <c r="NY16" s="18"/>
      <c r="NZ16" s="18"/>
      <c r="OH16" s="18"/>
    </row>
    <row r="17" spans="1:399" x14ac:dyDescent="0.25">
      <c r="A17" s="13" t="s">
        <v>7</v>
      </c>
      <c r="B17" s="5" t="s">
        <v>41</v>
      </c>
      <c r="C17" s="6">
        <v>0</v>
      </c>
      <c r="D17" s="5" t="s">
        <v>188</v>
      </c>
      <c r="E17" s="6" t="s">
        <v>311</v>
      </c>
      <c r="F17" s="5" t="s">
        <v>339</v>
      </c>
      <c r="G17" s="5" t="s">
        <v>451</v>
      </c>
      <c r="H17" s="6" t="s">
        <v>311</v>
      </c>
      <c r="I17" s="6" t="s">
        <v>577</v>
      </c>
      <c r="J17" s="6">
        <v>5</v>
      </c>
      <c r="K17" s="6">
        <v>1992</v>
      </c>
      <c r="L17" s="12">
        <f>IF(K17&lt;1996,1,0)</f>
        <v>1</v>
      </c>
      <c r="M17" s="12">
        <f>IF(K17&gt;=1996,1,0)</f>
        <v>0</v>
      </c>
      <c r="N17" s="6" t="s">
        <v>649</v>
      </c>
      <c r="O17" s="6" t="s">
        <v>311</v>
      </c>
      <c r="P17" s="12">
        <v>4</v>
      </c>
      <c r="Q17" s="6">
        <v>1</v>
      </c>
      <c r="R17" s="6">
        <v>0</v>
      </c>
      <c r="S17" s="6">
        <v>0</v>
      </c>
      <c r="T17" s="6">
        <f>COUNTIF(P17,"*Non*")</f>
        <v>0</v>
      </c>
      <c r="U17" s="6" t="s">
        <v>766</v>
      </c>
      <c r="V17" s="12">
        <f t="shared" si="101"/>
        <v>1</v>
      </c>
      <c r="W17" s="12">
        <f t="shared" si="101"/>
        <v>0</v>
      </c>
      <c r="X17" s="12">
        <f t="shared" si="101"/>
        <v>0</v>
      </c>
      <c r="Y17" s="23">
        <f>COUNTIF($BI17,"*AHP*")</f>
        <v>0</v>
      </c>
      <c r="Z17" s="23">
        <f>COUNTIF($BI17,"*ANP*")</f>
        <v>0</v>
      </c>
      <c r="AA17" s="23">
        <f>COUNTIF($BI17,"*TOPSIS*")</f>
        <v>0</v>
      </c>
      <c r="AB17" s="23">
        <f t="shared" si="102"/>
        <v>0</v>
      </c>
      <c r="AC17" s="23">
        <f>COUNTIF($BI17,"*DELPHI*")</f>
        <v>0</v>
      </c>
      <c r="AD17" s="23">
        <f>COUNTIF($BI17,"*CBA*")+COUNTIF($BI17,"*Cost Analysis*")</f>
        <v>0</v>
      </c>
      <c r="AE17" s="23">
        <f>COUNTIF($BI17,"*Scoring*")</f>
        <v>0</v>
      </c>
      <c r="AF17" s="23">
        <f>COUNTIF($BI17,"*DEMATEL*")</f>
        <v>0</v>
      </c>
      <c r="AG17" s="23">
        <f>COUNTIF($BI17,"*MAUT*")</f>
        <v>0</v>
      </c>
      <c r="AH17" s="23">
        <f>COUNTIF($BI17,"*BCG*")</f>
        <v>0</v>
      </c>
      <c r="AI17" s="23">
        <f>COUNTIF($BI17,"*BSC*")</f>
        <v>0</v>
      </c>
      <c r="AJ17" s="23">
        <f>COUNTIF($BI17,"*ROA*")</f>
        <v>0</v>
      </c>
      <c r="AK17" s="23">
        <f>COUNTIF($BI17,"*VTA*")</f>
        <v>0</v>
      </c>
      <c r="AL17" s="23">
        <f>COUNTIF($BI17,"*SEM*")</f>
        <v>0</v>
      </c>
      <c r="AM17" s="23">
        <f>COUNTIF($BI17,"*COPRAS*")</f>
        <v>0</v>
      </c>
      <c r="AN17" s="23">
        <f t="shared" si="103"/>
        <v>0</v>
      </c>
      <c r="AO17" s="23">
        <f>COUNTIF($BI17,"*Outranking*")</f>
        <v>0</v>
      </c>
      <c r="AP17" s="23">
        <f>IF(COUNTIF($BI17,"*Linear*")-COUNTIF($BI17,"*Non-Linear*")&lt;0,0,COUNTIF($BI17,"*Linear*")-COUNTIF($BI17,"*Non-Linear*"))</f>
        <v>1</v>
      </c>
      <c r="AQ17" s="23">
        <f>COUNTIF($BI17,"*Non-Linear*")</f>
        <v>0</v>
      </c>
      <c r="AR17" s="23">
        <f>COUNTIF($BI17,"*Multi-objective*")</f>
        <v>1</v>
      </c>
      <c r="AS17" s="23">
        <f>COUNTIF($BI17,"*Stochastic*")</f>
        <v>0</v>
      </c>
      <c r="AT17" s="23">
        <f>COUNTIF($BI17,"*Goal*")</f>
        <v>0</v>
      </c>
      <c r="AU17" s="23">
        <f>COUNTIF($BI17,"*DEA*")</f>
        <v>0</v>
      </c>
      <c r="AV17" s="23">
        <f>COUNTIF($BI17,"*Grey*")</f>
        <v>0</v>
      </c>
      <c r="AW17" s="23">
        <f>COUNTIF($BI17,"*Clustering*")</f>
        <v>0</v>
      </c>
      <c r="AX17" s="23">
        <f>COUNTIF($BI17,"*K-Means*")</f>
        <v>0</v>
      </c>
      <c r="AY17" s="23">
        <f>COUNTIF($BI17,"*Genetic*")</f>
        <v>0</v>
      </c>
      <c r="AZ17" s="23">
        <f>COUNTIF($BI17,"*Evolutionary*")</f>
        <v>0</v>
      </c>
      <c r="BA17" s="23">
        <f>COUNTIF($BI17,"*Nash*")</f>
        <v>0</v>
      </c>
      <c r="BB17" s="23">
        <f>COUNTIF($BI17,"*Gini*")</f>
        <v>0</v>
      </c>
      <c r="BC17" s="23">
        <f>COUNTIF($BI17,"*Dominance*")</f>
        <v>0</v>
      </c>
      <c r="BD17" s="23">
        <f>COUNTIF($BI17,"*Pythagorean*")</f>
        <v>0</v>
      </c>
      <c r="BE17" s="23">
        <f>COUNTIF($BI17,"*Reference*")</f>
        <v>0</v>
      </c>
      <c r="BF17" s="23">
        <f>COUNTIF($BI17,"*Correlation*")</f>
        <v>0</v>
      </c>
      <c r="BG17" s="23">
        <f>COUNTIF($BI17,"*NIMBUS*")</f>
        <v>0</v>
      </c>
      <c r="BH17" s="23">
        <f>COUNTIF($BI17,"*Not-specified*")</f>
        <v>0</v>
      </c>
      <c r="BI17" s="23" t="s">
        <v>807</v>
      </c>
      <c r="BJ17" s="23" t="s">
        <v>772</v>
      </c>
      <c r="BK17" s="23">
        <f t="shared" si="104"/>
        <v>0</v>
      </c>
      <c r="BL17" s="23">
        <f t="shared" si="104"/>
        <v>1</v>
      </c>
      <c r="BM17" s="23">
        <f t="shared" si="104"/>
        <v>0</v>
      </c>
      <c r="BN17" s="6" t="s">
        <v>1177</v>
      </c>
      <c r="BO17" s="12">
        <f>COUNTIF($BN17,"*Deter*")</f>
        <v>0</v>
      </c>
      <c r="BP17" s="12">
        <f>COUNTIF($BN17,"*Stoch*")</f>
        <v>1</v>
      </c>
      <c r="BQ17" s="12">
        <f>COUNTIF($BN17,"*Fuzzy*")</f>
        <v>0</v>
      </c>
      <c r="BR17" s="6" t="s">
        <v>1175</v>
      </c>
      <c r="BS17" s="12">
        <f>COUNTIF($BR17,"*Dis*")</f>
        <v>0</v>
      </c>
      <c r="BT17" s="12">
        <f>COUNTIF($BR17,"*Cont*")</f>
        <v>1</v>
      </c>
      <c r="BU17" s="12">
        <f>COUNTIF($BR17,$BU$1)</f>
        <v>0</v>
      </c>
      <c r="BV17" s="23" t="s">
        <v>892</v>
      </c>
      <c r="BW17" s="13">
        <v>0</v>
      </c>
      <c r="BX17" s="13">
        <v>1</v>
      </c>
      <c r="BY17" s="13">
        <v>0</v>
      </c>
      <c r="BZ17" s="13">
        <v>0</v>
      </c>
      <c r="CA17" s="13">
        <v>0</v>
      </c>
      <c r="CB17" s="24" t="s">
        <v>903</v>
      </c>
      <c r="CC17" s="12">
        <f>COUNTIF($CB17,"*Not Specified*")</f>
        <v>1</v>
      </c>
      <c r="CD17" s="12">
        <f>COUNTIF($CB17,"*Aerospacial*")</f>
        <v>0</v>
      </c>
      <c r="CE17" s="12">
        <f>COUNTIF($CB17,"*Agriculture*")</f>
        <v>0</v>
      </c>
      <c r="CF17" s="12">
        <f>COUNTIF($CB17,"*Automotive*")</f>
        <v>0</v>
      </c>
      <c r="CG17" s="12">
        <f>COUNTIF($CB17,"*Biotechnology*")</f>
        <v>0</v>
      </c>
      <c r="CH17" s="12">
        <f>COUNTIF($CB17,"*Energy*")</f>
        <v>0</v>
      </c>
      <c r="CI17" s="12">
        <f>COUNTIF($CB17,"*Food*")</f>
        <v>0</v>
      </c>
      <c r="CJ17" s="12">
        <f>COUNTIF($CB17,"*Innovation*")</f>
        <v>0</v>
      </c>
      <c r="CK17" s="12">
        <f>COUNTIF($CB17,"*Manufacturing*")</f>
        <v>0</v>
      </c>
      <c r="CL17" s="12">
        <f>COUNTIF($CB17,"*Military*")</f>
        <v>0</v>
      </c>
      <c r="CM17" s="12">
        <f>COUNTIF($CB17,"*Nuclear*")</f>
        <v>0</v>
      </c>
      <c r="CN17" s="12">
        <f>COUNTIF($CB17,"*Spacial*")</f>
        <v>0</v>
      </c>
      <c r="CO17" s="12">
        <f>COUNTIF($CB17,"*Telecommunications*")</f>
        <v>0</v>
      </c>
      <c r="CP17" s="12">
        <f>COUNTIF($CB17,"*Civil*")</f>
        <v>0</v>
      </c>
      <c r="CQ17" s="12">
        <f>COUNTIF($CB17,"*Government*")</f>
        <v>0</v>
      </c>
      <c r="CR17" s="12">
        <f>COUNTIF($CB17,"*Mechanical*")</f>
        <v>0</v>
      </c>
      <c r="CS17" s="12">
        <f>COUNTIF($CB17,"*Textile*")</f>
        <v>0</v>
      </c>
      <c r="CT17" s="12">
        <f>COUNTIF($CB17,"*Chemical*")</f>
        <v>0</v>
      </c>
      <c r="CU17" s="12">
        <f>COUNTIF($CB17,"*Metallurgy*")</f>
        <v>0</v>
      </c>
      <c r="CV17" s="12">
        <f>COUNTIF($CB17,"*Public*")</f>
        <v>0</v>
      </c>
      <c r="CW17" s="12">
        <f>COUNTIF($CB17,"*Research*")</f>
        <v>0</v>
      </c>
      <c r="CX17" s="12">
        <f>COUNTIF($CB17,"*Electricity*")</f>
        <v>0</v>
      </c>
      <c r="CY17" s="12">
        <f>COUNTIF($CB17,"*Industrial*")</f>
        <v>0</v>
      </c>
      <c r="CZ17" s="12">
        <f>COUNTIF($CB17,"*Information Technology*")</f>
        <v>0</v>
      </c>
      <c r="DA17" s="18">
        <f>COUNTIF($CB17,"*Pharmaceutical*")</f>
        <v>0</v>
      </c>
      <c r="DB17" s="18">
        <f>SUM(JL17:JO17)</f>
        <v>0</v>
      </c>
      <c r="DC17" s="18">
        <f>SUM(MQ17:MY17)</f>
        <v>0</v>
      </c>
      <c r="DD17" s="18">
        <f>SUM(MZ17:NF17)</f>
        <v>0</v>
      </c>
      <c r="DE17" s="18">
        <f>SUM(MB17:MF17)</f>
        <v>0</v>
      </c>
      <c r="DF17" s="18">
        <f>SUM(NG17:NL17)</f>
        <v>0</v>
      </c>
      <c r="DG17" s="18">
        <f>SUM(FM17:GK17)</f>
        <v>0</v>
      </c>
      <c r="DH17" s="18">
        <f>SUM(EG17:EX17)</f>
        <v>1</v>
      </c>
      <c r="DI17" s="18">
        <f>SUM(KB17:KM17)</f>
        <v>0</v>
      </c>
      <c r="DJ17" s="18">
        <f>SUM(MG17:MJ17)</f>
        <v>0</v>
      </c>
      <c r="DK17" s="18">
        <f>SUM(GL17:HJ17)</f>
        <v>0</v>
      </c>
      <c r="DL17" s="18">
        <f>SUM(HK17:IE17)</f>
        <v>1</v>
      </c>
      <c r="DM17" s="18">
        <f>SUM(IF17:IP17)</f>
        <v>0</v>
      </c>
      <c r="DN17" s="18">
        <f>SUM(EY17:FL17)</f>
        <v>0</v>
      </c>
      <c r="DO17" s="18">
        <f>SUM(KN17:LV17)</f>
        <v>0</v>
      </c>
      <c r="DP17" s="18">
        <f>SUM(LL17:LS17)</f>
        <v>0</v>
      </c>
      <c r="DQ17" s="18">
        <f>SUM(JP17:JX17)</f>
        <v>0</v>
      </c>
      <c r="DR17" s="18">
        <f>SUM(MK17:MP17)</f>
        <v>0</v>
      </c>
      <c r="DS17" s="18">
        <f>SUM(NM17:NS17)</f>
        <v>0</v>
      </c>
      <c r="DT17" s="18">
        <f>SUM(NT17:NZ17)</f>
        <v>0</v>
      </c>
      <c r="DU17" s="18">
        <f>SUM(OA17:OI17)</f>
        <v>0</v>
      </c>
      <c r="DV17" s="18">
        <f>SUM(JY17:KA17)</f>
        <v>0</v>
      </c>
      <c r="DW17" s="18">
        <f>SUM(LT17:MA17)</f>
        <v>0</v>
      </c>
      <c r="DX17" s="18">
        <f>SUM(IQ17:JK17)</f>
        <v>0</v>
      </c>
      <c r="DY17" s="17">
        <f>DG17+DK17</f>
        <v>0</v>
      </c>
      <c r="DZ17" s="12">
        <f>DI17+DO17+DW17+DP17</f>
        <v>0</v>
      </c>
      <c r="EA17" s="12">
        <f>DX17+DM17</f>
        <v>0</v>
      </c>
      <c r="EB17" s="12">
        <f>DT17+DU17+DF17</f>
        <v>0</v>
      </c>
      <c r="EC17" s="12">
        <f>DH17+DN17+DL17</f>
        <v>2</v>
      </c>
      <c r="ED17" s="12">
        <f>DD17+DS17+DC17</f>
        <v>0</v>
      </c>
      <c r="EE17" s="12">
        <f>DV17+DQ17+DB17</f>
        <v>0</v>
      </c>
      <c r="EF17" s="12">
        <f>DR17+DE17+DJ17</f>
        <v>0</v>
      </c>
      <c r="EM17" s="18">
        <v>1</v>
      </c>
      <c r="EX17" s="18"/>
      <c r="HJ17" s="18"/>
      <c r="HK17" s="18">
        <v>1</v>
      </c>
      <c r="IB17" s="18"/>
      <c r="IP17" s="18"/>
      <c r="JK17" s="18"/>
      <c r="JO17" s="18"/>
      <c r="JU17" s="18"/>
      <c r="JX17" s="18"/>
      <c r="KA17" s="18"/>
      <c r="KM17" s="18"/>
      <c r="KX17" s="18"/>
      <c r="LG17" s="18"/>
      <c r="LS17" s="18"/>
      <c r="MA17" s="18"/>
      <c r="MB17" s="18"/>
      <c r="MF17" s="18"/>
      <c r="MJ17" s="18"/>
      <c r="MP17" s="18"/>
      <c r="MY17" s="18"/>
      <c r="NF17" s="18"/>
      <c r="NL17" s="18"/>
      <c r="NR17" s="18"/>
      <c r="NY17" s="18"/>
      <c r="NZ17" s="18"/>
      <c r="OH17" s="18"/>
    </row>
    <row r="18" spans="1:399" hidden="1" x14ac:dyDescent="0.25">
      <c r="A18" s="4" t="s">
        <v>8</v>
      </c>
      <c r="B18" s="5" t="s">
        <v>111</v>
      </c>
      <c r="C18" s="6"/>
      <c r="D18" s="5" t="s">
        <v>264</v>
      </c>
      <c r="E18" s="6" t="s">
        <v>313</v>
      </c>
      <c r="F18" s="5" t="s">
        <v>379</v>
      </c>
      <c r="G18" s="5" t="s">
        <v>526</v>
      </c>
      <c r="H18" s="6" t="s">
        <v>313</v>
      </c>
      <c r="I18" s="6"/>
      <c r="J18" s="6">
        <v>15</v>
      </c>
      <c r="K18" s="6">
        <v>1993</v>
      </c>
      <c r="N18" s="6" t="s">
        <v>713</v>
      </c>
      <c r="O18" s="6" t="s">
        <v>313</v>
      </c>
      <c r="P18" s="6"/>
      <c r="Q18" s="6"/>
      <c r="R18" s="6"/>
      <c r="S18" s="6"/>
      <c r="T18" s="6"/>
      <c r="U18" s="6"/>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s="6"/>
      <c r="BR18" s="6"/>
      <c r="BV18"/>
      <c r="BW18" s="1"/>
      <c r="BX18" s="1"/>
      <c r="BY18" s="1"/>
      <c r="BZ18" s="1"/>
      <c r="CA18" s="1"/>
      <c r="CB18"/>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26"/>
      <c r="DZ18" s="1"/>
      <c r="EA18" s="1"/>
      <c r="EB18" s="1"/>
      <c r="EC18" s="1"/>
      <c r="ED18" s="1"/>
      <c r="EE18" s="1"/>
      <c r="EF18" s="1"/>
      <c r="EG18" s="26"/>
      <c r="EH18" s="1"/>
      <c r="EI18" s="1"/>
      <c r="EJ18" s="1"/>
      <c r="EK18" s="1"/>
      <c r="EL18" s="12"/>
      <c r="EM18" s="12"/>
      <c r="EN18" s="12"/>
      <c r="EO18" s="12"/>
      <c r="EP18" s="12"/>
      <c r="EQ18" s="12"/>
      <c r="ER18" s="12"/>
      <c r="ES18" s="12"/>
      <c r="ET18" s="1"/>
      <c r="EU18" s="1"/>
      <c r="EV18" s="1"/>
      <c r="EW18" s="1"/>
      <c r="EX18" s="1"/>
      <c r="EY18" s="1"/>
      <c r="EZ18" s="1"/>
      <c r="FA18" s="26"/>
      <c r="FB18" s="1"/>
      <c r="FC18" s="1"/>
      <c r="FD18" s="1"/>
      <c r="FE18" s="1"/>
      <c r="FF18" s="1"/>
      <c r="FG18" s="1"/>
      <c r="FH18" s="1"/>
      <c r="FI18" s="1"/>
      <c r="FJ18" s="1"/>
      <c r="FK18" s="1"/>
      <c r="FL18" s="1"/>
      <c r="FO18" s="1"/>
      <c r="FP18" s="1"/>
      <c r="FQ18" s="1"/>
      <c r="FR18" s="1"/>
      <c r="FS18" s="1"/>
      <c r="FT18" s="1"/>
      <c r="FU18" s="1"/>
      <c r="FV18" s="1"/>
      <c r="FW18" s="1"/>
      <c r="FX18" s="1"/>
      <c r="FY18" s="1"/>
      <c r="FZ18" s="1"/>
      <c r="GA18" s="1"/>
      <c r="GB18" s="1"/>
      <c r="GC18" s="1"/>
      <c r="GD18" s="1"/>
      <c r="GE18" s="1"/>
      <c r="GF18" s="1"/>
      <c r="GG18" s="1"/>
      <c r="GH18" s="1"/>
      <c r="GI18" s="1"/>
      <c r="GJ18" s="12"/>
      <c r="GK18" s="12"/>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22"/>
      <c r="LI18" s="22"/>
      <c r="LJ18" s="22"/>
      <c r="LK18" s="22"/>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row>
    <row r="19" spans="1:399" hidden="1" x14ac:dyDescent="0.25">
      <c r="A19" s="4" t="s">
        <v>8</v>
      </c>
      <c r="B19" s="5" t="s">
        <v>85</v>
      </c>
      <c r="C19" s="6"/>
      <c r="D19" s="5" t="s">
        <v>238</v>
      </c>
      <c r="E19" s="6" t="s">
        <v>312</v>
      </c>
      <c r="F19" s="5" t="s">
        <v>367</v>
      </c>
      <c r="G19" s="5" t="s">
        <v>500</v>
      </c>
      <c r="H19" s="6" t="s">
        <v>312</v>
      </c>
      <c r="I19" s="6" t="s">
        <v>598</v>
      </c>
      <c r="J19" s="6">
        <v>30</v>
      </c>
      <c r="K19" s="6">
        <v>1993</v>
      </c>
      <c r="N19" s="6" t="s">
        <v>690</v>
      </c>
      <c r="O19" s="6" t="s">
        <v>313</v>
      </c>
      <c r="P19" s="6"/>
      <c r="Q19" s="6"/>
      <c r="R19" s="6"/>
      <c r="S19" s="6"/>
      <c r="T19" s="6"/>
      <c r="U19" s="6"/>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s="6"/>
      <c r="BR19" s="6"/>
      <c r="BV19"/>
      <c r="BW19" s="1"/>
      <c r="BX19" s="1"/>
      <c r="BY19" s="1"/>
      <c r="BZ19" s="1"/>
      <c r="CA19" s="1"/>
      <c r="CB19"/>
      <c r="CC19" s="1"/>
      <c r="CD19" s="1"/>
      <c r="CE19" s="1"/>
      <c r="CF19" s="1"/>
      <c r="CG19" s="1"/>
      <c r="CH19" s="1"/>
      <c r="CI19" s="1"/>
      <c r="CJ19" s="1"/>
      <c r="CK19" s="1"/>
      <c r="CL19" s="1"/>
      <c r="CM19" s="1"/>
      <c r="CN19" s="1"/>
      <c r="CO19" s="1"/>
      <c r="CP19" s="1"/>
      <c r="CQ19" s="1"/>
      <c r="CR19" s="1"/>
      <c r="CS19" s="1"/>
      <c r="CT19" s="1"/>
      <c r="CU19" s="1"/>
      <c r="CV19" s="1"/>
      <c r="CW19" s="1"/>
      <c r="CX19" s="1"/>
      <c r="CY19" s="1"/>
      <c r="CZ19" s="1"/>
      <c r="DA19" s="20"/>
      <c r="DB19" s="1"/>
      <c r="DC19" s="1"/>
      <c r="DD19" s="1"/>
      <c r="DE19" s="1"/>
      <c r="DF19" s="1"/>
      <c r="DG19" s="1"/>
      <c r="DH19" s="1"/>
      <c r="DI19" s="1"/>
      <c r="DJ19" s="1"/>
      <c r="DK19" s="1"/>
      <c r="DL19" s="1"/>
      <c r="DM19" s="1"/>
      <c r="DN19" s="1"/>
      <c r="DO19" s="1"/>
      <c r="DP19" s="1"/>
      <c r="DQ19" s="1"/>
      <c r="DR19" s="1"/>
      <c r="DS19" s="1"/>
      <c r="DT19" s="1"/>
      <c r="DU19" s="1"/>
      <c r="DV19" s="1"/>
      <c r="DW19" s="1"/>
      <c r="DX19" s="20"/>
      <c r="DY19" s="26"/>
      <c r="DZ19" s="1"/>
      <c r="EA19" s="1"/>
      <c r="EB19" s="1"/>
      <c r="EC19" s="1"/>
      <c r="ED19" s="1"/>
      <c r="EE19" s="1"/>
      <c r="EF19" s="1"/>
      <c r="EG19" s="26"/>
      <c r="EH19" s="1"/>
      <c r="EI19" s="1"/>
      <c r="EJ19" s="1"/>
      <c r="EK19" s="1"/>
      <c r="EL19" s="12"/>
      <c r="EM19" s="12"/>
      <c r="EN19" s="12"/>
      <c r="EO19" s="12"/>
      <c r="EP19" s="12"/>
      <c r="EQ19" s="12"/>
      <c r="ER19" s="12"/>
      <c r="ES19" s="12"/>
      <c r="ET19" s="1"/>
      <c r="EU19" s="1"/>
      <c r="EV19" s="1"/>
      <c r="EW19" s="1"/>
      <c r="EX19" s="20"/>
      <c r="EY19" s="1"/>
      <c r="EZ19" s="1"/>
      <c r="FA19" s="26"/>
      <c r="FB19" s="1"/>
      <c r="FC19" s="1"/>
      <c r="FD19" s="1"/>
      <c r="FE19" s="1"/>
      <c r="FF19" s="1"/>
      <c r="FG19" s="1"/>
      <c r="FH19" s="1"/>
      <c r="FI19" s="1"/>
      <c r="FJ19" s="1"/>
      <c r="FK19" s="1"/>
      <c r="FO19" s="1"/>
      <c r="FP19" s="1"/>
      <c r="FQ19" s="1"/>
      <c r="FR19" s="1"/>
      <c r="FS19" s="1"/>
      <c r="FT19" s="1"/>
      <c r="FU19" s="1"/>
      <c r="FV19" s="1"/>
      <c r="FW19" s="1"/>
      <c r="FX19" s="1"/>
      <c r="FY19" s="1"/>
      <c r="FZ19" s="1"/>
      <c r="GA19" s="1"/>
      <c r="GB19" s="1"/>
      <c r="GC19" s="1"/>
      <c r="GD19" s="1"/>
      <c r="GE19" s="1"/>
      <c r="GF19" s="1"/>
      <c r="GG19" s="1"/>
      <c r="GH19" s="1"/>
      <c r="GI19" s="1"/>
      <c r="GJ19" s="12"/>
      <c r="GM19" s="1"/>
      <c r="GN19" s="1"/>
      <c r="GO19" s="1"/>
      <c r="GP19" s="1"/>
      <c r="GQ19" s="1"/>
      <c r="GR19" s="1"/>
      <c r="GS19" s="1"/>
      <c r="GT19" s="1"/>
      <c r="GU19" s="1"/>
      <c r="GV19" s="1"/>
      <c r="GW19" s="1"/>
      <c r="GX19" s="1"/>
      <c r="GY19" s="1"/>
      <c r="GZ19" s="1"/>
      <c r="HA19" s="1"/>
      <c r="HB19" s="1"/>
      <c r="HC19" s="1"/>
      <c r="HD19" s="1"/>
      <c r="HE19" s="1"/>
      <c r="HF19" s="1"/>
      <c r="HG19" s="1"/>
      <c r="HH19" s="1"/>
      <c r="HI19" s="1"/>
      <c r="HJ19" s="20"/>
      <c r="HK19" s="1"/>
      <c r="HL19" s="1"/>
      <c r="HM19" s="1"/>
      <c r="HN19" s="1"/>
      <c r="HO19" s="1"/>
      <c r="HP19" s="1"/>
      <c r="HQ19" s="1"/>
      <c r="HR19" s="1"/>
      <c r="HS19" s="1"/>
      <c r="HT19" s="1"/>
      <c r="HU19" s="1"/>
      <c r="HV19" s="1"/>
      <c r="HW19" s="1"/>
      <c r="HX19" s="1"/>
      <c r="HY19" s="1"/>
      <c r="HZ19" s="1"/>
      <c r="IA19" s="1"/>
      <c r="IB19" s="20"/>
      <c r="IC19" s="1"/>
      <c r="ID19" s="1"/>
      <c r="IE19" s="1"/>
      <c r="IF19" s="1"/>
      <c r="IG19" s="1"/>
      <c r="IH19" s="1"/>
      <c r="II19" s="1"/>
      <c r="IJ19" s="1"/>
      <c r="IK19" s="1"/>
      <c r="IL19" s="1"/>
      <c r="IM19" s="1"/>
      <c r="IN19" s="1"/>
      <c r="IO19" s="1"/>
      <c r="IP19" s="20"/>
      <c r="IQ19" s="1"/>
      <c r="IR19" s="1"/>
      <c r="IS19" s="1"/>
      <c r="IT19" s="1"/>
      <c r="IU19" s="1"/>
      <c r="IV19" s="1"/>
      <c r="IW19" s="1"/>
      <c r="IX19" s="1"/>
      <c r="IY19" s="1"/>
      <c r="IZ19" s="1"/>
      <c r="JA19" s="1"/>
      <c r="JB19" s="1"/>
      <c r="JC19" s="1"/>
      <c r="JD19" s="1"/>
      <c r="JE19" s="1"/>
      <c r="JF19" s="1"/>
      <c r="JG19" s="1"/>
      <c r="JH19" s="1"/>
      <c r="JI19" s="1"/>
      <c r="JJ19" s="1"/>
      <c r="JK19" s="20"/>
      <c r="JL19" s="1"/>
      <c r="JM19" s="1"/>
      <c r="JN19" s="1"/>
      <c r="JO19" s="20"/>
      <c r="JP19" s="1"/>
      <c r="JQ19" s="1"/>
      <c r="JR19" s="1"/>
      <c r="JS19" s="1"/>
      <c r="JT19" s="1"/>
      <c r="JU19" s="20"/>
      <c r="JV19" s="1"/>
      <c r="JW19" s="1"/>
      <c r="JX19" s="20"/>
      <c r="JY19" s="1"/>
      <c r="JZ19" s="1"/>
      <c r="KA19" s="20"/>
      <c r="KB19" s="1"/>
      <c r="KC19" s="1"/>
      <c r="KD19" s="1"/>
      <c r="KE19" s="1"/>
      <c r="KF19" s="1"/>
      <c r="KG19" s="1"/>
      <c r="KH19" s="1"/>
      <c r="KI19" s="1"/>
      <c r="KJ19" s="1"/>
      <c r="KK19" s="1"/>
      <c r="KL19" s="1"/>
      <c r="KM19" s="20"/>
      <c r="KN19" s="1"/>
      <c r="KO19" s="1"/>
      <c r="KP19" s="1"/>
      <c r="KQ19" s="1"/>
      <c r="KR19" s="1"/>
      <c r="KS19" s="1"/>
      <c r="KT19" s="1"/>
      <c r="KU19" s="1"/>
      <c r="KV19" s="1"/>
      <c r="KW19" s="1"/>
      <c r="KX19" s="20"/>
      <c r="KY19" s="1"/>
      <c r="KZ19" s="1"/>
      <c r="LA19" s="1"/>
      <c r="LB19" s="1"/>
      <c r="LC19" s="1"/>
      <c r="LD19" s="1"/>
      <c r="LE19" s="1"/>
      <c r="LF19" s="1"/>
      <c r="LG19" s="20"/>
      <c r="LH19" s="22"/>
      <c r="LI19" s="22"/>
      <c r="LJ19" s="22"/>
      <c r="LK19" s="22"/>
      <c r="LL19" s="1"/>
      <c r="LM19" s="1"/>
      <c r="LN19" s="1"/>
      <c r="LO19" s="1"/>
      <c r="LP19" s="1"/>
      <c r="LQ19" s="1"/>
      <c r="LR19" s="1"/>
      <c r="LS19" s="20"/>
      <c r="LT19" s="1"/>
      <c r="LU19" s="1"/>
      <c r="LV19" s="1"/>
      <c r="LW19" s="1"/>
      <c r="LX19" s="1"/>
      <c r="LY19" s="1"/>
      <c r="LZ19" s="1"/>
      <c r="MA19" s="20"/>
      <c r="MB19" s="20"/>
      <c r="MC19" s="20"/>
      <c r="MD19" s="1"/>
      <c r="ME19" s="1"/>
      <c r="MF19" s="20"/>
      <c r="MG19" s="1"/>
      <c r="MH19" s="1"/>
      <c r="MI19" s="1"/>
      <c r="MJ19" s="20"/>
      <c r="MK19" s="1"/>
      <c r="ML19" s="1"/>
      <c r="MM19" s="1"/>
      <c r="MN19" s="1"/>
      <c r="MO19" s="1"/>
      <c r="MP19" s="20"/>
      <c r="MQ19" s="1"/>
      <c r="MR19" s="1"/>
      <c r="MS19" s="1"/>
      <c r="MT19" s="1"/>
      <c r="MU19" s="1"/>
      <c r="MV19" s="1"/>
      <c r="MW19" s="1"/>
      <c r="MX19" s="1"/>
      <c r="MY19" s="20"/>
      <c r="MZ19" s="1"/>
      <c r="NA19" s="1"/>
      <c r="NB19" s="1"/>
      <c r="NC19" s="1"/>
      <c r="ND19" s="1"/>
      <c r="NE19" s="1"/>
      <c r="NF19" s="20"/>
      <c r="NG19" s="1"/>
      <c r="NH19" s="1"/>
      <c r="NI19" s="1"/>
      <c r="NJ19" s="1"/>
      <c r="NK19" s="1"/>
      <c r="NL19" s="20"/>
      <c r="NM19" s="1"/>
      <c r="NN19" s="1"/>
      <c r="NO19" s="1"/>
      <c r="NP19" s="1"/>
      <c r="NQ19" s="1"/>
      <c r="NR19" s="20"/>
      <c r="NS19" s="1"/>
      <c r="NT19" s="1"/>
      <c r="NU19" s="1"/>
      <c r="NV19" s="1"/>
      <c r="NW19" s="1"/>
      <c r="NX19" s="1"/>
      <c r="NY19" s="20"/>
      <c r="NZ19" s="20"/>
      <c r="OA19" s="1"/>
      <c r="OB19" s="1"/>
      <c r="OC19" s="1"/>
      <c r="OD19" s="1"/>
      <c r="OE19" s="1"/>
      <c r="OF19" s="1"/>
      <c r="OG19" s="1"/>
      <c r="OH19" s="20"/>
      <c r="OI19" s="1"/>
    </row>
    <row r="20" spans="1:399" hidden="1" x14ac:dyDescent="0.25">
      <c r="A20" s="13" t="s">
        <v>9</v>
      </c>
      <c r="B20" s="5" t="s">
        <v>150</v>
      </c>
      <c r="D20" s="5" t="s">
        <v>304</v>
      </c>
      <c r="E20" s="12" t="s">
        <v>311</v>
      </c>
      <c r="F20" s="5" t="s">
        <v>413</v>
      </c>
      <c r="G20" s="5" t="s">
        <v>567</v>
      </c>
      <c r="H20" s="12" t="s">
        <v>313</v>
      </c>
      <c r="J20" s="12">
        <v>44</v>
      </c>
      <c r="K20" s="12">
        <v>1994</v>
      </c>
      <c r="O20" s="12" t="s">
        <v>313</v>
      </c>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V20"/>
      <c r="BW20" s="1"/>
      <c r="BX20" s="1"/>
      <c r="BY20" s="1"/>
      <c r="BZ20" s="1"/>
      <c r="CA20" s="1"/>
      <c r="CB20"/>
      <c r="CC20" s="1"/>
      <c r="CD20" s="1"/>
      <c r="CE20" s="1"/>
      <c r="CF20" s="1"/>
      <c r="CG20" s="1"/>
      <c r="CH20" s="1"/>
      <c r="CI20" s="1"/>
      <c r="CJ20" s="1"/>
      <c r="CK20" s="1"/>
      <c r="CL20" s="1"/>
      <c r="CM20" s="1"/>
      <c r="CN20" s="1"/>
      <c r="CO20" s="1"/>
      <c r="CP20" s="1"/>
      <c r="CQ20" s="1"/>
      <c r="CR20" s="1"/>
      <c r="CS20" s="1"/>
      <c r="CT20" s="1"/>
      <c r="CU20" s="1"/>
      <c r="CV20" s="1"/>
      <c r="CW20" s="1"/>
      <c r="CX20" s="1"/>
      <c r="CY20" s="1"/>
      <c r="CZ20" s="1"/>
      <c r="DA20" s="21"/>
      <c r="DB20" s="1"/>
      <c r="DC20" s="1"/>
      <c r="DD20" s="1"/>
      <c r="DE20" s="1"/>
      <c r="DF20" s="1"/>
      <c r="DG20" s="1"/>
      <c r="DH20" s="1"/>
      <c r="DI20" s="1"/>
      <c r="DJ20" s="1"/>
      <c r="DK20" s="1"/>
      <c r="DL20" s="1"/>
      <c r="DM20" s="1"/>
      <c r="DN20" s="1"/>
      <c r="DO20" s="1"/>
      <c r="DP20" s="1"/>
      <c r="DQ20" s="1"/>
      <c r="DR20" s="1"/>
      <c r="DS20" s="1"/>
      <c r="DT20" s="1"/>
      <c r="DU20" s="1"/>
      <c r="DV20" s="1"/>
      <c r="DW20" s="1"/>
      <c r="DX20" s="20"/>
      <c r="DY20" s="26"/>
      <c r="DZ20" s="1"/>
      <c r="EA20" s="1"/>
      <c r="EB20" s="1"/>
      <c r="EC20" s="1"/>
      <c r="ED20" s="1"/>
      <c r="EE20" s="1"/>
      <c r="EF20" s="1"/>
      <c r="EG20" s="26"/>
      <c r="EH20" s="1"/>
      <c r="EI20" s="1"/>
      <c r="EJ20" s="1"/>
      <c r="EK20" s="1"/>
      <c r="EL20" s="12"/>
      <c r="EM20" s="12"/>
      <c r="EN20" s="12"/>
      <c r="EO20" s="12"/>
      <c r="EP20" s="12"/>
      <c r="EQ20" s="12"/>
      <c r="ER20" s="12"/>
      <c r="ES20" s="12"/>
      <c r="ET20" s="1"/>
      <c r="EU20" s="1"/>
      <c r="EV20" s="1"/>
      <c r="EW20" s="1"/>
      <c r="EX20" s="21"/>
      <c r="EY20" s="1"/>
      <c r="EZ20" s="1"/>
      <c r="FA20" s="26"/>
      <c r="FB20" s="1"/>
      <c r="FC20" s="1"/>
      <c r="FD20" s="1"/>
      <c r="FE20" s="1"/>
      <c r="FF20" s="1"/>
      <c r="FG20" s="1"/>
      <c r="FH20" s="1"/>
      <c r="FI20" s="1"/>
      <c r="FJ20" s="1"/>
      <c r="FK20" s="1"/>
      <c r="FO20" s="1"/>
      <c r="FP20" s="1"/>
      <c r="FQ20" s="1"/>
      <c r="FR20" s="1"/>
      <c r="FS20" s="1"/>
      <c r="FT20" s="1"/>
      <c r="FU20" s="1"/>
      <c r="FV20" s="1"/>
      <c r="FW20" s="1"/>
      <c r="FX20" s="1"/>
      <c r="FY20" s="1"/>
      <c r="FZ20" s="1"/>
      <c r="GA20" s="1"/>
      <c r="GB20" s="1"/>
      <c r="GC20" s="1"/>
      <c r="GD20" s="1"/>
      <c r="GE20" s="1"/>
      <c r="GF20" s="1"/>
      <c r="GG20" s="1"/>
      <c r="GH20" s="1"/>
      <c r="GI20" s="1"/>
      <c r="GJ20" s="12"/>
      <c r="GM20" s="1"/>
      <c r="GN20" s="1"/>
      <c r="GO20" s="1"/>
      <c r="GP20" s="1"/>
      <c r="GQ20" s="1"/>
      <c r="GR20" s="1"/>
      <c r="GS20" s="1"/>
      <c r="GT20" s="1"/>
      <c r="GU20" s="1"/>
      <c r="GV20" s="1"/>
      <c r="GW20" s="1"/>
      <c r="GX20" s="1"/>
      <c r="GY20" s="1"/>
      <c r="GZ20" s="1"/>
      <c r="HA20" s="1"/>
      <c r="HB20" s="1"/>
      <c r="HC20" s="1"/>
      <c r="HD20" s="1"/>
      <c r="HE20" s="1"/>
      <c r="HF20" s="1"/>
      <c r="HG20" s="1"/>
      <c r="HH20" s="1"/>
      <c r="HI20" s="1"/>
      <c r="HJ20" s="21"/>
      <c r="HK20" s="1"/>
      <c r="HL20" s="1"/>
      <c r="HM20" s="1"/>
      <c r="HN20" s="1"/>
      <c r="HO20" s="1"/>
      <c r="HP20" s="1"/>
      <c r="HQ20" s="1"/>
      <c r="HR20" s="1"/>
      <c r="HS20" s="1"/>
      <c r="HT20" s="1"/>
      <c r="HU20" s="1"/>
      <c r="HV20" s="1"/>
      <c r="HW20" s="1"/>
      <c r="HX20" s="1"/>
      <c r="HY20" s="1"/>
      <c r="HZ20" s="1"/>
      <c r="IA20" s="1"/>
      <c r="IB20" s="21"/>
      <c r="IC20" s="1"/>
      <c r="ID20" s="1"/>
      <c r="IE20" s="1"/>
      <c r="IF20" s="1"/>
      <c r="IG20" s="1"/>
      <c r="IH20" s="1"/>
      <c r="II20" s="1"/>
      <c r="IJ20" s="1"/>
      <c r="IK20" s="1"/>
      <c r="IL20" s="1"/>
      <c r="IM20" s="1"/>
      <c r="IN20" s="1"/>
      <c r="IO20" s="1"/>
      <c r="IP20" s="21"/>
      <c r="IQ20" s="1"/>
      <c r="IR20" s="1"/>
      <c r="IS20" s="1"/>
      <c r="IT20" s="1"/>
      <c r="IU20" s="1"/>
      <c r="IV20" s="1"/>
      <c r="IW20" s="1"/>
      <c r="IX20" s="1"/>
      <c r="IY20" s="1"/>
      <c r="IZ20" s="1"/>
      <c r="JA20" s="1"/>
      <c r="JB20" s="1"/>
      <c r="JC20" s="1"/>
      <c r="JD20" s="1"/>
      <c r="JE20" s="1"/>
      <c r="JF20" s="1"/>
      <c r="JG20" s="1"/>
      <c r="JH20" s="1"/>
      <c r="JI20" s="1"/>
      <c r="JJ20" s="1"/>
      <c r="JK20" s="21"/>
      <c r="JL20" s="1"/>
      <c r="JM20" s="1"/>
      <c r="JN20" s="1"/>
      <c r="JO20" s="21"/>
      <c r="JP20" s="1"/>
      <c r="JQ20" s="1"/>
      <c r="JR20" s="1"/>
      <c r="JS20" s="1"/>
      <c r="JT20" s="1"/>
      <c r="JU20" s="21"/>
      <c r="JV20" s="1"/>
      <c r="JW20" s="1"/>
      <c r="JX20" s="21"/>
      <c r="JY20" s="1"/>
      <c r="JZ20" s="1"/>
      <c r="KA20" s="21"/>
      <c r="KB20" s="1"/>
      <c r="KC20" s="1"/>
      <c r="KD20" s="1"/>
      <c r="KE20" s="1"/>
      <c r="KF20" s="1"/>
      <c r="KG20" s="1"/>
      <c r="KH20" s="1"/>
      <c r="KI20" s="1"/>
      <c r="KJ20" s="1"/>
      <c r="KK20" s="1"/>
      <c r="KL20" s="1"/>
      <c r="KM20" s="21"/>
      <c r="KN20" s="1"/>
      <c r="KO20" s="1"/>
      <c r="KP20" s="1"/>
      <c r="KQ20" s="1"/>
      <c r="KR20" s="1"/>
      <c r="KS20" s="1"/>
      <c r="KT20" s="1"/>
      <c r="KU20" s="1"/>
      <c r="KV20" s="1"/>
      <c r="KW20" s="1"/>
      <c r="KX20" s="21"/>
      <c r="KY20" s="1"/>
      <c r="KZ20" s="1"/>
      <c r="LA20" s="1"/>
      <c r="LB20" s="1"/>
      <c r="LC20" s="1"/>
      <c r="LD20" s="1"/>
      <c r="LE20" s="1"/>
      <c r="LF20" s="1"/>
      <c r="LG20" s="21"/>
      <c r="LH20" s="22"/>
      <c r="LI20" s="22"/>
      <c r="LJ20" s="22"/>
      <c r="LK20" s="22"/>
      <c r="LL20" s="1"/>
      <c r="LM20" s="1"/>
      <c r="LN20" s="1"/>
      <c r="LO20" s="1"/>
      <c r="LP20" s="1"/>
      <c r="LQ20" s="1"/>
      <c r="LR20" s="1"/>
      <c r="LS20" s="21"/>
      <c r="LT20" s="1"/>
      <c r="LU20" s="1"/>
      <c r="LV20" s="1"/>
      <c r="LW20" s="1"/>
      <c r="LX20" s="1"/>
      <c r="LY20" s="1"/>
      <c r="LZ20" s="1"/>
      <c r="MA20" s="21"/>
      <c r="MB20" s="26"/>
      <c r="MC20" s="20"/>
      <c r="MD20" s="1"/>
      <c r="ME20" s="1"/>
      <c r="MF20" s="21"/>
      <c r="MG20" s="1"/>
      <c r="MH20" s="1"/>
      <c r="MI20" s="1"/>
      <c r="MJ20" s="21"/>
      <c r="MK20" s="1"/>
      <c r="ML20" s="1"/>
      <c r="MM20" s="1"/>
      <c r="MN20" s="1"/>
      <c r="MO20" s="1"/>
      <c r="MP20" s="21"/>
      <c r="MQ20" s="1"/>
      <c r="MR20" s="1"/>
      <c r="MS20" s="1"/>
      <c r="MT20" s="1"/>
      <c r="MU20" s="1"/>
      <c r="MV20" s="1"/>
      <c r="MW20" s="1"/>
      <c r="MX20" s="1"/>
      <c r="MY20" s="21"/>
      <c r="MZ20" s="1"/>
      <c r="NA20" s="1"/>
      <c r="NB20" s="1"/>
      <c r="NC20" s="1"/>
      <c r="ND20" s="1"/>
      <c r="NE20" s="1"/>
      <c r="NF20" s="21"/>
      <c r="NG20" s="1"/>
      <c r="NH20" s="1"/>
      <c r="NI20" s="1"/>
      <c r="NJ20" s="1"/>
      <c r="NK20" s="1"/>
      <c r="NL20" s="21"/>
      <c r="NM20" s="1"/>
      <c r="NN20" s="1"/>
      <c r="NO20" s="1"/>
      <c r="NP20" s="1"/>
      <c r="NQ20" s="1"/>
      <c r="NR20" s="21"/>
      <c r="NS20" s="1"/>
      <c r="NT20" s="1"/>
      <c r="NU20" s="1"/>
      <c r="NV20" s="1"/>
      <c r="NW20" s="1"/>
      <c r="NX20" s="1"/>
      <c r="NY20" s="21"/>
      <c r="NZ20" s="21"/>
      <c r="OA20" s="1"/>
      <c r="OB20" s="1"/>
      <c r="OC20" s="1"/>
      <c r="OD20" s="1"/>
      <c r="OE20" s="1"/>
      <c r="OF20" s="1"/>
      <c r="OG20" s="1"/>
      <c r="OH20" s="21"/>
      <c r="OI20" s="1"/>
    </row>
    <row r="21" spans="1:399" hidden="1" x14ac:dyDescent="0.25">
      <c r="A21" s="4" t="s">
        <v>9</v>
      </c>
      <c r="B21" s="5" t="s">
        <v>100</v>
      </c>
      <c r="C21" s="6"/>
      <c r="D21" s="5" t="s">
        <v>267</v>
      </c>
      <c r="E21" s="6" t="s">
        <v>313</v>
      </c>
      <c r="F21" s="5" t="s">
        <v>383</v>
      </c>
      <c r="G21" s="5" t="s">
        <v>530</v>
      </c>
      <c r="H21" s="6" t="s">
        <v>313</v>
      </c>
      <c r="I21" s="6"/>
      <c r="J21" s="6">
        <v>20</v>
      </c>
      <c r="K21" s="6">
        <v>1994</v>
      </c>
      <c r="N21" s="6" t="s">
        <v>717</v>
      </c>
      <c r="O21" s="6" t="s">
        <v>313</v>
      </c>
      <c r="P21" s="6"/>
      <c r="Q21" s="6"/>
      <c r="R21" s="6"/>
      <c r="S21" s="6"/>
      <c r="T21" s="6"/>
      <c r="U21" s="6"/>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s="6"/>
      <c r="BR21" s="6"/>
      <c r="BV21"/>
      <c r="BW21" s="1"/>
      <c r="BX21" s="1"/>
      <c r="BY21" s="1"/>
      <c r="BZ21" s="1"/>
      <c r="CA21" s="1"/>
      <c r="CB2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26"/>
      <c r="DZ21" s="1"/>
      <c r="EA21" s="1"/>
      <c r="EB21" s="1"/>
      <c r="EC21" s="1"/>
      <c r="ED21" s="1"/>
      <c r="EE21" s="1"/>
      <c r="EF21" s="1"/>
      <c r="EG21" s="26"/>
      <c r="EH21" s="1"/>
      <c r="EI21" s="1"/>
      <c r="EJ21" s="1"/>
      <c r="EK21" s="1"/>
      <c r="EL21" s="12"/>
      <c r="EM21" s="12"/>
      <c r="EN21" s="12"/>
      <c r="EO21" s="12"/>
      <c r="EP21" s="12"/>
      <c r="EQ21" s="12"/>
      <c r="ER21" s="12"/>
      <c r="ES21" s="12"/>
      <c r="ET21" s="1"/>
      <c r="EU21" s="1"/>
      <c r="EV21" s="1"/>
      <c r="EW21" s="1"/>
      <c r="EX21" s="1"/>
      <c r="EY21" s="1"/>
      <c r="EZ21" s="1"/>
      <c r="FA21" s="26"/>
      <c r="FB21" s="1"/>
      <c r="FC21" s="1"/>
      <c r="FD21" s="1"/>
      <c r="FE21" s="1"/>
      <c r="FF21" s="1"/>
      <c r="FG21" s="1"/>
      <c r="FH21" s="1"/>
      <c r="FI21" s="1"/>
      <c r="FJ21" s="1"/>
      <c r="FK21" s="1"/>
      <c r="FL21" s="1"/>
      <c r="FO21" s="1"/>
      <c r="FP21" s="1"/>
      <c r="FQ21" s="1"/>
      <c r="FR21" s="1"/>
      <c r="FS21" s="1"/>
      <c r="FT21" s="1"/>
      <c r="FU21" s="1"/>
      <c r="FV21" s="1"/>
      <c r="FW21" s="1"/>
      <c r="FX21" s="1"/>
      <c r="FY21" s="1"/>
      <c r="FZ21" s="1"/>
      <c r="GA21" s="1"/>
      <c r="GB21" s="1"/>
      <c r="GC21" s="1"/>
      <c r="GD21" s="1"/>
      <c r="GE21" s="1"/>
      <c r="GF21" s="1"/>
      <c r="GG21" s="1"/>
      <c r="GH21" s="1"/>
      <c r="GI21" s="1"/>
      <c r="GJ21" s="12"/>
      <c r="GK21" s="12"/>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22"/>
      <c r="LI21" s="22"/>
      <c r="LJ21" s="22"/>
      <c r="LK21" s="22"/>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row>
    <row r="22" spans="1:399" hidden="1" x14ac:dyDescent="0.25">
      <c r="A22" s="4" t="s">
        <v>9</v>
      </c>
      <c r="B22" s="5" t="s">
        <v>106</v>
      </c>
      <c r="C22" s="6"/>
      <c r="D22" s="5" t="s">
        <v>259</v>
      </c>
      <c r="E22" s="6" t="s">
        <v>312</v>
      </c>
      <c r="F22" s="5" t="s">
        <v>377</v>
      </c>
      <c r="G22" s="5" t="s">
        <v>521</v>
      </c>
      <c r="H22" s="6" t="s">
        <v>313</v>
      </c>
      <c r="I22" s="6"/>
      <c r="J22" s="6">
        <v>22</v>
      </c>
      <c r="K22" s="6">
        <v>1994</v>
      </c>
      <c r="N22" s="6"/>
      <c r="O22" s="6" t="s">
        <v>313</v>
      </c>
      <c r="P22" s="6"/>
      <c r="Q22" s="6"/>
      <c r="R22" s="6"/>
      <c r="S22" s="6"/>
      <c r="T22" s="6"/>
      <c r="U22" s="6"/>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s="6"/>
      <c r="BR22" s="6"/>
      <c r="BV22"/>
      <c r="BW22" s="1"/>
      <c r="BX22" s="1"/>
      <c r="BY22" s="1"/>
      <c r="BZ22" s="1"/>
      <c r="CA22" s="1"/>
      <c r="CB22"/>
      <c r="CC22" s="1"/>
      <c r="CD22" s="1"/>
      <c r="CE22" s="1"/>
      <c r="CF22" s="1"/>
      <c r="CG22" s="1"/>
      <c r="CH22" s="1"/>
      <c r="CI22" s="1"/>
      <c r="CJ22" s="1"/>
      <c r="CK22" s="1"/>
      <c r="CL22" s="1"/>
      <c r="CM22" s="1"/>
      <c r="CN22" s="1"/>
      <c r="CO22" s="1"/>
      <c r="CP22" s="1"/>
      <c r="CQ22" s="1"/>
      <c r="CR22" s="1"/>
      <c r="CS22" s="1"/>
      <c r="CT22" s="1"/>
      <c r="CU22" s="1"/>
      <c r="CV22" s="1"/>
      <c r="CW22" s="1"/>
      <c r="CX22" s="1"/>
      <c r="CY22" s="1"/>
      <c r="CZ22" s="1"/>
      <c r="DA22" s="20"/>
      <c r="DB22" s="1"/>
      <c r="DC22" s="1"/>
      <c r="DD22" s="1"/>
      <c r="DE22" s="1"/>
      <c r="DF22" s="1"/>
      <c r="DG22" s="1"/>
      <c r="DH22" s="1"/>
      <c r="DI22" s="1"/>
      <c r="DJ22" s="1"/>
      <c r="DK22" s="1"/>
      <c r="DL22" s="1"/>
      <c r="DM22" s="1"/>
      <c r="DN22" s="1"/>
      <c r="DO22" s="1"/>
      <c r="DP22" s="1"/>
      <c r="DQ22" s="1"/>
      <c r="DR22" s="1"/>
      <c r="DS22" s="1"/>
      <c r="DT22" s="1"/>
      <c r="DU22" s="1"/>
      <c r="DV22" s="1"/>
      <c r="DW22" s="1"/>
      <c r="DX22" s="20"/>
      <c r="DY22" s="26"/>
      <c r="DZ22" s="1"/>
      <c r="EA22" s="1"/>
      <c r="EB22" s="1"/>
      <c r="EC22" s="1"/>
      <c r="ED22" s="1"/>
      <c r="EE22" s="1"/>
      <c r="EF22" s="1"/>
      <c r="EG22" s="26"/>
      <c r="EH22" s="1"/>
      <c r="EI22" s="1"/>
      <c r="EJ22" s="1"/>
      <c r="EK22" s="1"/>
      <c r="EL22" s="12"/>
      <c r="EM22" s="12"/>
      <c r="EN22" s="12"/>
      <c r="EO22" s="12"/>
      <c r="EP22" s="12"/>
      <c r="EQ22" s="12"/>
      <c r="ER22" s="12"/>
      <c r="ES22" s="12"/>
      <c r="ET22" s="1"/>
      <c r="EU22" s="1"/>
      <c r="EV22" s="1"/>
      <c r="EW22" s="1"/>
      <c r="EX22" s="20"/>
      <c r="EY22" s="1"/>
      <c r="EZ22" s="1"/>
      <c r="FA22" s="26"/>
      <c r="FB22" s="1"/>
      <c r="FC22" s="1"/>
      <c r="FD22" s="1"/>
      <c r="FE22" s="1"/>
      <c r="FF22" s="1"/>
      <c r="FG22" s="1"/>
      <c r="FH22" s="1"/>
      <c r="FI22" s="1"/>
      <c r="FJ22" s="1"/>
      <c r="FK22" s="1"/>
      <c r="FO22" s="1"/>
      <c r="FP22" s="1"/>
      <c r="FQ22" s="1"/>
      <c r="FR22" s="1"/>
      <c r="FS22" s="1"/>
      <c r="FT22" s="1"/>
      <c r="FU22" s="1"/>
      <c r="FV22" s="1"/>
      <c r="FW22" s="1"/>
      <c r="FX22" s="1"/>
      <c r="FY22" s="1"/>
      <c r="FZ22" s="1"/>
      <c r="GA22" s="1"/>
      <c r="GB22" s="1"/>
      <c r="GC22" s="1"/>
      <c r="GD22" s="1"/>
      <c r="GE22" s="1"/>
      <c r="GF22" s="1"/>
      <c r="GG22" s="1"/>
      <c r="GH22" s="1"/>
      <c r="GI22" s="1"/>
      <c r="GJ22" s="12"/>
      <c r="GM22" s="1"/>
      <c r="GN22" s="1"/>
      <c r="GO22" s="1"/>
      <c r="GP22" s="1"/>
      <c r="GQ22" s="1"/>
      <c r="GR22" s="1"/>
      <c r="GS22" s="1"/>
      <c r="GT22" s="1"/>
      <c r="GU22" s="1"/>
      <c r="GV22" s="1"/>
      <c r="GW22" s="1"/>
      <c r="GX22" s="1"/>
      <c r="GY22" s="1"/>
      <c r="GZ22" s="1"/>
      <c r="HA22" s="1"/>
      <c r="HB22" s="1"/>
      <c r="HC22" s="1"/>
      <c r="HD22" s="1"/>
      <c r="HE22" s="1"/>
      <c r="HF22" s="1"/>
      <c r="HG22" s="1"/>
      <c r="HH22" s="1"/>
      <c r="HI22" s="1"/>
      <c r="HJ22" s="20"/>
      <c r="HK22" s="1"/>
      <c r="HL22" s="1"/>
      <c r="HM22" s="1"/>
      <c r="HN22" s="1"/>
      <c r="HO22" s="1"/>
      <c r="HP22" s="1"/>
      <c r="HQ22" s="1"/>
      <c r="HR22" s="1"/>
      <c r="HS22" s="1"/>
      <c r="HT22" s="1"/>
      <c r="HU22" s="1"/>
      <c r="HV22" s="1"/>
      <c r="HW22" s="1"/>
      <c r="HX22" s="1"/>
      <c r="HY22" s="1"/>
      <c r="HZ22" s="1"/>
      <c r="IA22" s="1"/>
      <c r="IB22" s="20"/>
      <c r="IC22" s="1"/>
      <c r="ID22" s="1"/>
      <c r="IE22" s="1"/>
      <c r="IF22" s="1"/>
      <c r="IG22" s="1"/>
      <c r="IH22" s="1"/>
      <c r="II22" s="1"/>
      <c r="IJ22" s="1"/>
      <c r="IK22" s="1"/>
      <c r="IL22" s="1"/>
      <c r="IM22" s="1"/>
      <c r="IN22" s="1"/>
      <c r="IO22" s="1"/>
      <c r="IP22" s="20"/>
      <c r="IQ22" s="1"/>
      <c r="IR22" s="1"/>
      <c r="IS22" s="1"/>
      <c r="IT22" s="1"/>
      <c r="IU22" s="1"/>
      <c r="IV22" s="1"/>
      <c r="IW22" s="1"/>
      <c r="IX22" s="1"/>
      <c r="IY22" s="1"/>
      <c r="IZ22" s="1"/>
      <c r="JA22" s="1"/>
      <c r="JB22" s="1"/>
      <c r="JC22" s="1"/>
      <c r="JD22" s="1"/>
      <c r="JE22" s="1"/>
      <c r="JF22" s="1"/>
      <c r="JG22" s="1"/>
      <c r="JH22" s="1"/>
      <c r="JI22" s="1"/>
      <c r="JJ22" s="1"/>
      <c r="JK22" s="20"/>
      <c r="JL22" s="1"/>
      <c r="JM22" s="1"/>
      <c r="JN22" s="1"/>
      <c r="JO22" s="20"/>
      <c r="JP22" s="1"/>
      <c r="JQ22" s="1"/>
      <c r="JR22" s="1"/>
      <c r="JS22" s="1"/>
      <c r="JT22" s="1"/>
      <c r="JU22" s="20"/>
      <c r="JV22" s="1"/>
      <c r="JW22" s="1"/>
      <c r="JX22" s="20"/>
      <c r="JY22" s="1"/>
      <c r="JZ22" s="1"/>
      <c r="KA22" s="20"/>
      <c r="KB22" s="1"/>
      <c r="KC22" s="1"/>
      <c r="KD22" s="1"/>
      <c r="KE22" s="1"/>
      <c r="KF22" s="1"/>
      <c r="KG22" s="1"/>
      <c r="KH22" s="1"/>
      <c r="KI22" s="1"/>
      <c r="KJ22" s="1"/>
      <c r="KK22" s="1"/>
      <c r="KL22" s="1"/>
      <c r="KM22" s="20"/>
      <c r="KN22" s="1"/>
      <c r="KO22" s="1"/>
      <c r="KP22" s="1"/>
      <c r="KQ22" s="1"/>
      <c r="KR22" s="1"/>
      <c r="KS22" s="1"/>
      <c r="KT22" s="1"/>
      <c r="KU22" s="1"/>
      <c r="KV22" s="1"/>
      <c r="KW22" s="1"/>
      <c r="KX22" s="20"/>
      <c r="KY22" s="1"/>
      <c r="KZ22" s="1"/>
      <c r="LA22" s="1"/>
      <c r="LB22" s="1"/>
      <c r="LC22" s="1"/>
      <c r="LD22" s="1"/>
      <c r="LE22" s="1"/>
      <c r="LF22" s="1"/>
      <c r="LG22" s="20"/>
      <c r="LH22" s="22"/>
      <c r="LI22" s="22"/>
      <c r="LJ22" s="22"/>
      <c r="LK22" s="22"/>
      <c r="LL22" s="1"/>
      <c r="LM22" s="1"/>
      <c r="LN22" s="1"/>
      <c r="LO22" s="1"/>
      <c r="LP22" s="1"/>
      <c r="LQ22" s="1"/>
      <c r="LR22" s="1"/>
      <c r="LS22" s="20"/>
      <c r="LT22" s="1"/>
      <c r="LU22" s="1"/>
      <c r="LV22" s="1"/>
      <c r="LW22" s="1"/>
      <c r="LX22" s="1"/>
      <c r="LY22" s="1"/>
      <c r="LZ22" s="1"/>
      <c r="MA22" s="20"/>
      <c r="MB22" s="20"/>
      <c r="MC22" s="20"/>
      <c r="MD22" s="1"/>
      <c r="ME22" s="1"/>
      <c r="MF22" s="20"/>
      <c r="MG22" s="1"/>
      <c r="MH22" s="1"/>
      <c r="MI22" s="1"/>
      <c r="MJ22" s="20"/>
      <c r="MK22" s="1"/>
      <c r="ML22" s="1"/>
      <c r="MM22" s="1"/>
      <c r="MN22" s="1"/>
      <c r="MO22" s="1"/>
      <c r="MP22" s="20"/>
      <c r="MQ22" s="1"/>
      <c r="MR22" s="1"/>
      <c r="MS22" s="1"/>
      <c r="MT22" s="1"/>
      <c r="MU22" s="1"/>
      <c r="MV22" s="1"/>
      <c r="MW22" s="1"/>
      <c r="MX22" s="1"/>
      <c r="MY22" s="20"/>
      <c r="MZ22" s="1"/>
      <c r="NA22" s="1"/>
      <c r="NB22" s="1"/>
      <c r="NC22" s="1"/>
      <c r="ND22" s="1"/>
      <c r="NE22" s="1"/>
      <c r="NF22" s="20"/>
      <c r="NG22" s="1"/>
      <c r="NH22" s="1"/>
      <c r="NI22" s="1"/>
      <c r="NJ22" s="1"/>
      <c r="NK22" s="1"/>
      <c r="NL22" s="20"/>
      <c r="NM22" s="1"/>
      <c r="NN22" s="1"/>
      <c r="NO22" s="1"/>
      <c r="NP22" s="1"/>
      <c r="NQ22" s="1"/>
      <c r="NR22" s="20"/>
      <c r="NS22" s="1"/>
      <c r="NT22" s="1"/>
      <c r="NU22" s="1"/>
      <c r="NV22" s="1"/>
      <c r="NW22" s="1"/>
      <c r="NX22" s="1"/>
      <c r="NY22" s="20"/>
      <c r="NZ22" s="20"/>
      <c r="OA22" s="1"/>
      <c r="OB22" s="1"/>
      <c r="OC22" s="1"/>
      <c r="OD22" s="1"/>
      <c r="OE22" s="1"/>
      <c r="OF22" s="1"/>
      <c r="OG22" s="1"/>
      <c r="OH22" s="20"/>
      <c r="OI22" s="1"/>
    </row>
    <row r="23" spans="1:399" hidden="1" x14ac:dyDescent="0.25">
      <c r="A23" s="4" t="s">
        <v>8</v>
      </c>
      <c r="B23" s="5" t="s">
        <v>115</v>
      </c>
      <c r="C23" s="6"/>
      <c r="D23" s="5" t="s">
        <v>268</v>
      </c>
      <c r="E23" s="6" t="s">
        <v>312</v>
      </c>
      <c r="F23" s="5" t="s">
        <v>384</v>
      </c>
      <c r="G23" s="5" t="s">
        <v>531</v>
      </c>
      <c r="H23" s="6" t="s">
        <v>313</v>
      </c>
      <c r="I23" s="6" t="s">
        <v>602</v>
      </c>
      <c r="J23" s="6">
        <v>33</v>
      </c>
      <c r="K23" s="6">
        <v>1995</v>
      </c>
      <c r="N23" s="6" t="s">
        <v>718</v>
      </c>
      <c r="O23" s="6" t="s">
        <v>313</v>
      </c>
      <c r="P23" s="6"/>
      <c r="Q23" s="6"/>
      <c r="R23" s="6"/>
      <c r="S23" s="6"/>
      <c r="T23" s="6"/>
      <c r="U23" s="6"/>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s="6"/>
      <c r="BR23" s="6"/>
      <c r="BV23"/>
      <c r="BW23" s="1"/>
      <c r="BX23" s="1"/>
      <c r="BY23" s="1"/>
      <c r="BZ23" s="1"/>
      <c r="CA23" s="1"/>
      <c r="CB23"/>
      <c r="CC23" s="1"/>
      <c r="CD23" s="1"/>
      <c r="CE23" s="1"/>
      <c r="CF23" s="1"/>
      <c r="CG23" s="1"/>
      <c r="CH23" s="1"/>
      <c r="CI23" s="1"/>
      <c r="CJ23" s="1"/>
      <c r="CK23" s="1"/>
      <c r="CL23" s="1"/>
      <c r="CM23" s="1"/>
      <c r="CN23" s="1"/>
      <c r="CO23" s="1"/>
      <c r="CP23" s="1"/>
      <c r="CQ23" s="1"/>
      <c r="CR23" s="1"/>
      <c r="CS23" s="1"/>
      <c r="CT23" s="1"/>
      <c r="CU23" s="1"/>
      <c r="CV23" s="1"/>
      <c r="CW23" s="1"/>
      <c r="CX23" s="1"/>
      <c r="CY23" s="1"/>
      <c r="CZ23" s="1"/>
      <c r="DA23" s="20"/>
      <c r="DB23" s="1"/>
      <c r="DC23" s="1"/>
      <c r="DD23" s="1"/>
      <c r="DE23" s="1"/>
      <c r="DF23" s="1"/>
      <c r="DG23" s="1"/>
      <c r="DH23" s="1"/>
      <c r="DI23" s="1"/>
      <c r="DJ23" s="1"/>
      <c r="DK23" s="1"/>
      <c r="DL23" s="1"/>
      <c r="DM23" s="1"/>
      <c r="DN23" s="1"/>
      <c r="DO23" s="1"/>
      <c r="DP23" s="1"/>
      <c r="DQ23" s="1"/>
      <c r="DR23" s="1"/>
      <c r="DS23" s="1"/>
      <c r="DT23" s="1"/>
      <c r="DU23" s="1"/>
      <c r="DV23" s="1"/>
      <c r="DW23" s="1"/>
      <c r="DX23" s="20"/>
      <c r="DY23" s="26"/>
      <c r="DZ23" s="1"/>
      <c r="EA23" s="1"/>
      <c r="EB23" s="1"/>
      <c r="EC23" s="1"/>
      <c r="ED23" s="1"/>
      <c r="EE23" s="1"/>
      <c r="EF23" s="1"/>
      <c r="EG23" s="26"/>
      <c r="EH23" s="1"/>
      <c r="EI23" s="1"/>
      <c r="EJ23" s="1"/>
      <c r="EK23" s="1"/>
      <c r="EL23" s="12"/>
      <c r="EM23" s="12"/>
      <c r="EN23" s="12"/>
      <c r="EO23" s="12"/>
      <c r="EP23" s="12"/>
      <c r="EQ23" s="12"/>
      <c r="ER23" s="12"/>
      <c r="ES23" s="12"/>
      <c r="ET23" s="1"/>
      <c r="EU23" s="1"/>
      <c r="EV23" s="1"/>
      <c r="EW23" s="1"/>
      <c r="EX23" s="20"/>
      <c r="EY23" s="1"/>
      <c r="EZ23" s="1"/>
      <c r="FA23" s="26"/>
      <c r="FB23" s="1"/>
      <c r="FC23" s="1"/>
      <c r="FD23" s="1"/>
      <c r="FE23" s="1"/>
      <c r="FF23" s="1"/>
      <c r="FG23" s="1"/>
      <c r="FH23" s="1"/>
      <c r="FI23" s="1"/>
      <c r="FJ23" s="1"/>
      <c r="FK23" s="1"/>
      <c r="FO23" s="1"/>
      <c r="FP23" s="1"/>
      <c r="FQ23" s="1"/>
      <c r="FR23" s="1"/>
      <c r="FS23" s="1"/>
      <c r="FT23" s="1"/>
      <c r="FU23" s="1"/>
      <c r="FV23" s="1"/>
      <c r="FW23" s="1"/>
      <c r="FX23" s="1"/>
      <c r="FY23" s="1"/>
      <c r="FZ23" s="1"/>
      <c r="GA23" s="1"/>
      <c r="GB23" s="1"/>
      <c r="GC23" s="1"/>
      <c r="GD23" s="1"/>
      <c r="GE23" s="1"/>
      <c r="GF23" s="1"/>
      <c r="GG23" s="1"/>
      <c r="GH23" s="1"/>
      <c r="GI23" s="1"/>
      <c r="GJ23" s="12"/>
      <c r="GM23" s="1"/>
      <c r="GN23" s="1"/>
      <c r="GO23" s="1"/>
      <c r="GP23" s="1"/>
      <c r="GQ23" s="1"/>
      <c r="GR23" s="1"/>
      <c r="GS23" s="1"/>
      <c r="GT23" s="1"/>
      <c r="GU23" s="1"/>
      <c r="GV23" s="1"/>
      <c r="GW23" s="1"/>
      <c r="GX23" s="1"/>
      <c r="GY23" s="1"/>
      <c r="GZ23" s="1"/>
      <c r="HA23" s="1"/>
      <c r="HB23" s="1"/>
      <c r="HC23" s="1"/>
      <c r="HD23" s="1"/>
      <c r="HE23" s="1"/>
      <c r="HF23" s="1"/>
      <c r="HG23" s="1"/>
      <c r="HH23" s="1"/>
      <c r="HI23" s="1"/>
      <c r="HJ23" s="20"/>
      <c r="HK23" s="1"/>
      <c r="HL23" s="1"/>
      <c r="HM23" s="1"/>
      <c r="HN23" s="1"/>
      <c r="HO23" s="1"/>
      <c r="HP23" s="1"/>
      <c r="HQ23" s="1"/>
      <c r="HR23" s="1"/>
      <c r="HS23" s="1"/>
      <c r="HT23" s="1"/>
      <c r="HU23" s="1"/>
      <c r="HV23" s="1"/>
      <c r="HW23" s="1"/>
      <c r="HX23" s="1"/>
      <c r="HY23" s="1"/>
      <c r="HZ23" s="1"/>
      <c r="IA23" s="1"/>
      <c r="IB23" s="20"/>
      <c r="IC23" s="1"/>
      <c r="ID23" s="1"/>
      <c r="IE23" s="1"/>
      <c r="IF23" s="1"/>
      <c r="IG23" s="1"/>
      <c r="IH23" s="1"/>
      <c r="II23" s="1"/>
      <c r="IJ23" s="1"/>
      <c r="IK23" s="1"/>
      <c r="IL23" s="1"/>
      <c r="IM23" s="1"/>
      <c r="IN23" s="1"/>
      <c r="IO23" s="1"/>
      <c r="IP23" s="20"/>
      <c r="IQ23" s="1"/>
      <c r="IR23" s="1"/>
      <c r="IS23" s="1"/>
      <c r="IT23" s="1"/>
      <c r="IU23" s="1"/>
      <c r="IV23" s="1"/>
      <c r="IW23" s="1"/>
      <c r="IX23" s="1"/>
      <c r="IY23" s="1"/>
      <c r="IZ23" s="1"/>
      <c r="JA23" s="1"/>
      <c r="JB23" s="1"/>
      <c r="JC23" s="1"/>
      <c r="JD23" s="1"/>
      <c r="JE23" s="1"/>
      <c r="JF23" s="1"/>
      <c r="JG23" s="1"/>
      <c r="JH23" s="1"/>
      <c r="JI23" s="1"/>
      <c r="JJ23" s="1"/>
      <c r="JK23" s="20"/>
      <c r="JL23" s="1"/>
      <c r="JM23" s="1"/>
      <c r="JN23" s="1"/>
      <c r="JO23" s="20"/>
      <c r="JP23" s="1"/>
      <c r="JQ23" s="1"/>
      <c r="JR23" s="1"/>
      <c r="JS23" s="1"/>
      <c r="JT23" s="1"/>
      <c r="JU23" s="20"/>
      <c r="JV23" s="1"/>
      <c r="JW23" s="1"/>
      <c r="JX23" s="20"/>
      <c r="JY23" s="1"/>
      <c r="JZ23" s="1"/>
      <c r="KA23" s="20"/>
      <c r="KB23" s="1"/>
      <c r="KC23" s="1"/>
      <c r="KD23" s="1"/>
      <c r="KE23" s="1"/>
      <c r="KF23" s="1"/>
      <c r="KG23" s="1"/>
      <c r="KH23" s="1"/>
      <c r="KI23" s="1"/>
      <c r="KJ23" s="1"/>
      <c r="KK23" s="1"/>
      <c r="KL23" s="1"/>
      <c r="KM23" s="20"/>
      <c r="KN23" s="1"/>
      <c r="KO23" s="1"/>
      <c r="KP23" s="1"/>
      <c r="KQ23" s="1"/>
      <c r="KR23" s="1"/>
      <c r="KS23" s="1"/>
      <c r="KT23" s="1"/>
      <c r="KU23" s="1"/>
      <c r="KV23" s="1"/>
      <c r="KW23" s="1"/>
      <c r="KX23" s="20"/>
      <c r="KY23" s="1"/>
      <c r="KZ23" s="1"/>
      <c r="LA23" s="1"/>
      <c r="LB23" s="1"/>
      <c r="LC23" s="1"/>
      <c r="LD23" s="1"/>
      <c r="LE23" s="1"/>
      <c r="LF23" s="1"/>
      <c r="LG23" s="20"/>
      <c r="LH23" s="22"/>
      <c r="LI23" s="22"/>
      <c r="LJ23" s="22"/>
      <c r="LK23" s="22"/>
      <c r="LL23" s="1"/>
      <c r="LM23" s="1"/>
      <c r="LN23" s="1"/>
      <c r="LO23" s="1"/>
      <c r="LP23" s="1"/>
      <c r="LQ23" s="1"/>
      <c r="LR23" s="1"/>
      <c r="LS23" s="20"/>
      <c r="LT23" s="1"/>
      <c r="LU23" s="1"/>
      <c r="LV23" s="1"/>
      <c r="LW23" s="1"/>
      <c r="LX23" s="1"/>
      <c r="LY23" s="1"/>
      <c r="LZ23" s="1"/>
      <c r="MA23" s="20"/>
      <c r="MB23" s="20"/>
      <c r="MC23" s="20"/>
      <c r="MD23" s="1"/>
      <c r="ME23" s="1"/>
      <c r="MF23" s="20"/>
      <c r="MG23" s="1"/>
      <c r="MH23" s="1"/>
      <c r="MI23" s="1"/>
      <c r="MJ23" s="20"/>
      <c r="MK23" s="1"/>
      <c r="ML23" s="1"/>
      <c r="MM23" s="1"/>
      <c r="MN23" s="1"/>
      <c r="MO23" s="1"/>
      <c r="MP23" s="20"/>
      <c r="MQ23" s="1"/>
      <c r="MR23" s="1"/>
      <c r="MS23" s="1"/>
      <c r="MT23" s="1"/>
      <c r="MU23" s="1"/>
      <c r="MV23" s="1"/>
      <c r="MW23" s="1"/>
      <c r="MX23" s="1"/>
      <c r="MY23" s="20"/>
      <c r="MZ23" s="1"/>
      <c r="NA23" s="1"/>
      <c r="NB23" s="1"/>
      <c r="NC23" s="1"/>
      <c r="ND23" s="1"/>
      <c r="NE23" s="1"/>
      <c r="NF23" s="20"/>
      <c r="NG23" s="1"/>
      <c r="NH23" s="1"/>
      <c r="NI23" s="1"/>
      <c r="NJ23" s="1"/>
      <c r="NK23" s="1"/>
      <c r="NL23" s="20"/>
      <c r="NM23" s="1"/>
      <c r="NN23" s="1"/>
      <c r="NO23" s="1"/>
      <c r="NP23" s="1"/>
      <c r="NQ23" s="1"/>
      <c r="NR23" s="20"/>
      <c r="NS23" s="1"/>
      <c r="NT23" s="1"/>
      <c r="NU23" s="1"/>
      <c r="NV23" s="1"/>
      <c r="NW23" s="1"/>
      <c r="NX23" s="1"/>
      <c r="NY23" s="20"/>
      <c r="NZ23" s="20"/>
      <c r="OA23" s="1"/>
      <c r="OB23" s="1"/>
      <c r="OC23" s="1"/>
      <c r="OD23" s="1"/>
      <c r="OE23" s="1"/>
      <c r="OF23" s="1"/>
      <c r="OG23" s="1"/>
      <c r="OH23" s="20"/>
      <c r="OI23" s="1"/>
    </row>
    <row r="24" spans="1:399" hidden="1" x14ac:dyDescent="0.25">
      <c r="A24" s="13" t="s">
        <v>8</v>
      </c>
      <c r="B24" s="5" t="s">
        <v>146</v>
      </c>
      <c r="D24" s="5" t="s">
        <v>300</v>
      </c>
      <c r="E24" s="12" t="s">
        <v>312</v>
      </c>
      <c r="F24" s="5" t="s">
        <v>325</v>
      </c>
      <c r="G24" s="5" t="s">
        <v>563</v>
      </c>
      <c r="H24" s="12" t="s">
        <v>313</v>
      </c>
      <c r="I24" s="12" t="s">
        <v>613</v>
      </c>
      <c r="J24" s="12">
        <v>64</v>
      </c>
      <c r="K24" s="12">
        <v>1995</v>
      </c>
      <c r="N24" s="12" t="s">
        <v>747</v>
      </c>
      <c r="O24" s="12" t="s">
        <v>313</v>
      </c>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V24"/>
      <c r="BW24" s="1"/>
      <c r="BX24" s="1"/>
      <c r="BY24" s="1"/>
      <c r="BZ24" s="1"/>
      <c r="CA24" s="1"/>
      <c r="CB24"/>
      <c r="CC24" s="1"/>
      <c r="CD24" s="1"/>
      <c r="CE24" s="1"/>
      <c r="CF24" s="1"/>
      <c r="CG24" s="1"/>
      <c r="CH24" s="1"/>
      <c r="CI24" s="1"/>
      <c r="CJ24" s="1"/>
      <c r="CK24" s="1"/>
      <c r="CL24" s="1"/>
      <c r="CM24" s="1"/>
      <c r="CN24" s="1"/>
      <c r="CO24" s="1"/>
      <c r="CP24" s="1"/>
      <c r="CQ24" s="1"/>
      <c r="CR24" s="1"/>
      <c r="CS24" s="1"/>
      <c r="CT24" s="1"/>
      <c r="CU24" s="1"/>
      <c r="CV24" s="1"/>
      <c r="CW24" s="1"/>
      <c r="CX24" s="1"/>
      <c r="CY24" s="1"/>
      <c r="CZ24" s="1"/>
      <c r="DA24" s="21"/>
      <c r="DB24" s="1"/>
      <c r="DC24" s="1"/>
      <c r="DD24" s="1"/>
      <c r="DE24" s="1"/>
      <c r="DF24" s="1"/>
      <c r="DG24" s="1"/>
      <c r="DH24" s="1"/>
      <c r="DI24" s="1"/>
      <c r="DJ24" s="1"/>
      <c r="DK24" s="1"/>
      <c r="DL24" s="1"/>
      <c r="DM24" s="1"/>
      <c r="DN24" s="1"/>
      <c r="DO24" s="1"/>
      <c r="DP24" s="1"/>
      <c r="DQ24" s="1"/>
      <c r="DR24" s="1"/>
      <c r="DS24" s="1"/>
      <c r="DT24" s="1"/>
      <c r="DU24" s="1"/>
      <c r="DV24" s="1"/>
      <c r="DW24" s="1"/>
      <c r="DX24" s="20"/>
      <c r="DY24" s="26"/>
      <c r="DZ24" s="1"/>
      <c r="EA24" s="1"/>
      <c r="EB24" s="1"/>
      <c r="EC24" s="1"/>
      <c r="ED24" s="1"/>
      <c r="EE24" s="1"/>
      <c r="EF24" s="1"/>
      <c r="EG24" s="26"/>
      <c r="EH24" s="1"/>
      <c r="EI24" s="1"/>
      <c r="EJ24" s="1"/>
      <c r="EK24" s="1"/>
      <c r="EL24" s="12"/>
      <c r="EM24" s="12"/>
      <c r="EN24" s="12"/>
      <c r="EO24" s="12"/>
      <c r="EP24" s="12"/>
      <c r="EQ24" s="12"/>
      <c r="ER24" s="12"/>
      <c r="ES24" s="12"/>
      <c r="ET24" s="1"/>
      <c r="EU24" s="1"/>
      <c r="EV24" s="1"/>
      <c r="EW24" s="1"/>
      <c r="EX24" s="21"/>
      <c r="EY24" s="1"/>
      <c r="EZ24" s="1"/>
      <c r="FA24" s="26"/>
      <c r="FB24" s="1"/>
      <c r="FC24" s="1"/>
      <c r="FD24" s="1"/>
      <c r="FE24" s="1"/>
      <c r="FF24" s="1"/>
      <c r="FG24" s="1"/>
      <c r="FH24" s="1"/>
      <c r="FI24" s="1"/>
      <c r="FJ24" s="1"/>
      <c r="FK24" s="1"/>
      <c r="FO24" s="1"/>
      <c r="FP24" s="1"/>
      <c r="FQ24" s="1"/>
      <c r="FR24" s="1"/>
      <c r="FS24" s="1"/>
      <c r="FT24" s="1"/>
      <c r="FU24" s="1"/>
      <c r="FV24" s="1"/>
      <c r="FW24" s="1"/>
      <c r="FX24" s="1"/>
      <c r="FY24" s="1"/>
      <c r="FZ24" s="1"/>
      <c r="GA24" s="1"/>
      <c r="GB24" s="1"/>
      <c r="GC24" s="1"/>
      <c r="GD24" s="1"/>
      <c r="GE24" s="1"/>
      <c r="GF24" s="1"/>
      <c r="GG24" s="1"/>
      <c r="GH24" s="1"/>
      <c r="GI24" s="1"/>
      <c r="GJ24" s="12"/>
      <c r="GM24" s="1"/>
      <c r="GN24" s="1"/>
      <c r="GO24" s="1"/>
      <c r="GP24" s="1"/>
      <c r="GQ24" s="1"/>
      <c r="GR24" s="1"/>
      <c r="GS24" s="1"/>
      <c r="GT24" s="1"/>
      <c r="GU24" s="1"/>
      <c r="GV24" s="1"/>
      <c r="GW24" s="1"/>
      <c r="GX24" s="1"/>
      <c r="GY24" s="1"/>
      <c r="GZ24" s="1"/>
      <c r="HA24" s="1"/>
      <c r="HB24" s="1"/>
      <c r="HC24" s="1"/>
      <c r="HD24" s="1"/>
      <c r="HE24" s="1"/>
      <c r="HF24" s="1"/>
      <c r="HG24" s="1"/>
      <c r="HH24" s="1"/>
      <c r="HI24" s="1"/>
      <c r="HJ24" s="21"/>
      <c r="HK24" s="1"/>
      <c r="HL24" s="1"/>
      <c r="HM24" s="1"/>
      <c r="HN24" s="1"/>
      <c r="HO24" s="1"/>
      <c r="HP24" s="1"/>
      <c r="HQ24" s="1"/>
      <c r="HR24" s="1"/>
      <c r="HS24" s="1"/>
      <c r="HT24" s="1"/>
      <c r="HU24" s="1"/>
      <c r="HV24" s="1"/>
      <c r="HW24" s="1"/>
      <c r="HX24" s="1"/>
      <c r="HY24" s="1"/>
      <c r="HZ24" s="1"/>
      <c r="IA24" s="1"/>
      <c r="IB24" s="21"/>
      <c r="IC24" s="1"/>
      <c r="ID24" s="1"/>
      <c r="IE24" s="1"/>
      <c r="IF24" s="1"/>
      <c r="IG24" s="1"/>
      <c r="IH24" s="1"/>
      <c r="II24" s="1"/>
      <c r="IJ24" s="1"/>
      <c r="IK24" s="1"/>
      <c r="IL24" s="1"/>
      <c r="IM24" s="1"/>
      <c r="IN24" s="1"/>
      <c r="IO24" s="1"/>
      <c r="IP24" s="21"/>
      <c r="IQ24" s="1"/>
      <c r="IR24" s="1"/>
      <c r="IS24" s="1"/>
      <c r="IT24" s="1"/>
      <c r="IU24" s="1"/>
      <c r="IV24" s="1"/>
      <c r="IW24" s="1"/>
      <c r="IX24" s="1"/>
      <c r="IY24" s="1"/>
      <c r="IZ24" s="1"/>
      <c r="JA24" s="1"/>
      <c r="JB24" s="1"/>
      <c r="JC24" s="1"/>
      <c r="JD24" s="1"/>
      <c r="JE24" s="1"/>
      <c r="JF24" s="1"/>
      <c r="JG24" s="1"/>
      <c r="JH24" s="1"/>
      <c r="JI24" s="1"/>
      <c r="JJ24" s="1"/>
      <c r="JK24" s="21"/>
      <c r="JL24" s="1"/>
      <c r="JM24" s="1"/>
      <c r="JN24" s="1"/>
      <c r="JO24" s="21"/>
      <c r="JP24" s="1"/>
      <c r="JQ24" s="1"/>
      <c r="JR24" s="1"/>
      <c r="JS24" s="1"/>
      <c r="JT24" s="1"/>
      <c r="JU24" s="21"/>
      <c r="JV24" s="1"/>
      <c r="JW24" s="1"/>
      <c r="JX24" s="21"/>
      <c r="JY24" s="1"/>
      <c r="JZ24" s="1"/>
      <c r="KA24" s="21"/>
      <c r="KB24" s="1"/>
      <c r="KC24" s="1"/>
      <c r="KD24" s="1"/>
      <c r="KE24" s="1"/>
      <c r="KF24" s="1"/>
      <c r="KG24" s="1"/>
      <c r="KH24" s="1"/>
      <c r="KI24" s="1"/>
      <c r="KJ24" s="1"/>
      <c r="KK24" s="1"/>
      <c r="KL24" s="1"/>
      <c r="KM24" s="21"/>
      <c r="KN24" s="1"/>
      <c r="KO24" s="1"/>
      <c r="KP24" s="1"/>
      <c r="KQ24" s="1"/>
      <c r="KR24" s="1"/>
      <c r="KS24" s="1"/>
      <c r="KT24" s="1"/>
      <c r="KU24" s="1"/>
      <c r="KV24" s="1"/>
      <c r="KW24" s="1"/>
      <c r="KX24" s="21"/>
      <c r="KY24" s="1"/>
      <c r="KZ24" s="1"/>
      <c r="LA24" s="1"/>
      <c r="LB24" s="1"/>
      <c r="LC24" s="1"/>
      <c r="LD24" s="1"/>
      <c r="LE24" s="1"/>
      <c r="LF24" s="1"/>
      <c r="LG24" s="21"/>
      <c r="LH24" s="22"/>
      <c r="LI24" s="22"/>
      <c r="LJ24" s="22"/>
      <c r="LK24" s="22"/>
      <c r="LL24" s="1"/>
      <c r="LM24" s="1"/>
      <c r="LN24" s="1"/>
      <c r="LO24" s="1"/>
      <c r="LP24" s="1"/>
      <c r="LQ24" s="1"/>
      <c r="LR24" s="1"/>
      <c r="LS24" s="21"/>
      <c r="LT24" s="1"/>
      <c r="LU24" s="1"/>
      <c r="LV24" s="1"/>
      <c r="LW24" s="1"/>
      <c r="LX24" s="1"/>
      <c r="LY24" s="1"/>
      <c r="LZ24" s="1"/>
      <c r="MA24" s="21"/>
      <c r="MB24" s="26"/>
      <c r="MC24" s="20"/>
      <c r="MD24" s="1"/>
      <c r="ME24" s="1"/>
      <c r="MF24" s="21"/>
      <c r="MG24" s="1"/>
      <c r="MH24" s="1"/>
      <c r="MI24" s="1"/>
      <c r="MJ24" s="21"/>
      <c r="MK24" s="1"/>
      <c r="ML24" s="1"/>
      <c r="MM24" s="1"/>
      <c r="MN24" s="1"/>
      <c r="MO24" s="1"/>
      <c r="MP24" s="21"/>
      <c r="MQ24" s="1"/>
      <c r="MR24" s="1"/>
      <c r="MS24" s="1"/>
      <c r="MT24" s="1"/>
      <c r="MU24" s="1"/>
      <c r="MV24" s="1"/>
      <c r="MW24" s="1"/>
      <c r="MX24" s="1"/>
      <c r="MY24" s="21"/>
      <c r="MZ24" s="1"/>
      <c r="NA24" s="1"/>
      <c r="NB24" s="1"/>
      <c r="NC24" s="1"/>
      <c r="ND24" s="1"/>
      <c r="NE24" s="1"/>
      <c r="NF24" s="21"/>
      <c r="NG24" s="1"/>
      <c r="NH24" s="1"/>
      <c r="NI24" s="1"/>
      <c r="NJ24" s="1"/>
      <c r="NK24" s="1"/>
      <c r="NL24" s="21"/>
      <c r="NM24" s="1"/>
      <c r="NN24" s="1"/>
      <c r="NO24" s="1"/>
      <c r="NP24" s="1"/>
      <c r="NQ24" s="1"/>
      <c r="NR24" s="21"/>
      <c r="NS24" s="1"/>
      <c r="NT24" s="1"/>
      <c r="NU24" s="1"/>
      <c r="NV24" s="1"/>
      <c r="NW24" s="1"/>
      <c r="NX24" s="1"/>
      <c r="NY24" s="21"/>
      <c r="NZ24" s="21"/>
      <c r="OA24" s="1"/>
      <c r="OB24" s="1"/>
      <c r="OC24" s="1"/>
      <c r="OD24" s="1"/>
      <c r="OE24" s="1"/>
      <c r="OF24" s="1"/>
      <c r="OG24" s="1"/>
      <c r="OH24" s="21"/>
      <c r="OI24" s="1"/>
    </row>
    <row r="25" spans="1:399" hidden="1" x14ac:dyDescent="0.25">
      <c r="A25" s="4" t="s">
        <v>9</v>
      </c>
      <c r="B25" s="5" t="s">
        <v>100</v>
      </c>
      <c r="C25" s="6"/>
      <c r="D25" s="5" t="s">
        <v>253</v>
      </c>
      <c r="E25" s="6" t="s">
        <v>312</v>
      </c>
      <c r="F25" s="5" t="s">
        <v>375</v>
      </c>
      <c r="G25" s="5" t="s">
        <v>515</v>
      </c>
      <c r="H25" s="6" t="s">
        <v>313</v>
      </c>
      <c r="I25" s="6"/>
      <c r="J25" s="6">
        <v>7</v>
      </c>
      <c r="K25" s="6">
        <v>1995</v>
      </c>
      <c r="N25" s="6" t="s">
        <v>705</v>
      </c>
      <c r="O25" s="6" t="s">
        <v>313</v>
      </c>
      <c r="P25" s="6"/>
      <c r="Q25" s="6"/>
      <c r="R25" s="6"/>
      <c r="S25" s="6"/>
      <c r="T25" s="6"/>
      <c r="U25" s="6"/>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s="6"/>
      <c r="BR25" s="6"/>
      <c r="BV25"/>
      <c r="BW25" s="1"/>
      <c r="BX25" s="1"/>
      <c r="BY25" s="1"/>
      <c r="BZ25" s="1"/>
      <c r="CA25" s="1"/>
      <c r="CB25"/>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26"/>
      <c r="DZ25" s="1"/>
      <c r="EA25" s="1"/>
      <c r="EB25" s="1"/>
      <c r="EC25" s="1"/>
      <c r="ED25" s="1"/>
      <c r="EE25" s="1"/>
      <c r="EF25" s="1"/>
      <c r="EG25" s="26"/>
      <c r="EH25" s="1"/>
      <c r="EI25" s="1"/>
      <c r="EJ25" s="1"/>
      <c r="EK25" s="1"/>
      <c r="EL25" s="12"/>
      <c r="EM25" s="12"/>
      <c r="EN25" s="12"/>
      <c r="EO25" s="12"/>
      <c r="EP25" s="12"/>
      <c r="EQ25" s="12"/>
      <c r="ER25" s="12"/>
      <c r="ES25" s="12"/>
      <c r="ET25" s="1"/>
      <c r="EU25" s="1"/>
      <c r="EV25" s="1"/>
      <c r="EW25" s="1"/>
      <c r="EX25" s="1"/>
      <c r="EY25" s="1"/>
      <c r="EZ25" s="1"/>
      <c r="FA25" s="26"/>
      <c r="FB25" s="1"/>
      <c r="FC25" s="1"/>
      <c r="FD25" s="1"/>
      <c r="FE25" s="1"/>
      <c r="FF25" s="1"/>
      <c r="FG25" s="1"/>
      <c r="FH25" s="1"/>
      <c r="FI25" s="1"/>
      <c r="FJ25" s="1"/>
      <c r="FK25" s="1"/>
      <c r="FL25" s="1"/>
      <c r="FO25" s="1"/>
      <c r="FP25" s="1"/>
      <c r="FQ25" s="1"/>
      <c r="FR25" s="1"/>
      <c r="FS25" s="1"/>
      <c r="FT25" s="1"/>
      <c r="FU25" s="1"/>
      <c r="FV25" s="1"/>
      <c r="FW25" s="1"/>
      <c r="FX25" s="1"/>
      <c r="FY25" s="1"/>
      <c r="FZ25" s="1"/>
      <c r="GA25" s="1"/>
      <c r="GB25" s="1"/>
      <c r="GC25" s="1"/>
      <c r="GD25" s="1"/>
      <c r="GE25" s="1"/>
      <c r="GF25" s="1"/>
      <c r="GG25" s="1"/>
      <c r="GH25" s="1"/>
      <c r="GI25" s="1"/>
      <c r="GJ25" s="12"/>
      <c r="GK25" s="12"/>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22"/>
      <c r="LI25" s="22"/>
      <c r="LJ25" s="22"/>
      <c r="LK25" s="22"/>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row>
    <row r="26" spans="1:399" hidden="1" x14ac:dyDescent="0.25">
      <c r="A26" s="4" t="s">
        <v>8</v>
      </c>
      <c r="B26" s="5" t="s">
        <v>84</v>
      </c>
      <c r="C26" s="6"/>
      <c r="D26" s="5" t="s">
        <v>237</v>
      </c>
      <c r="E26" s="6" t="s">
        <v>311</v>
      </c>
      <c r="F26" s="5" t="s">
        <v>367</v>
      </c>
      <c r="G26" s="5" t="s">
        <v>499</v>
      </c>
      <c r="H26" s="6" t="s">
        <v>313</v>
      </c>
      <c r="I26" s="6" t="s">
        <v>597</v>
      </c>
      <c r="J26" s="6">
        <v>116</v>
      </c>
      <c r="K26" s="6">
        <v>1995</v>
      </c>
      <c r="N26" s="6" t="s">
        <v>689</v>
      </c>
      <c r="O26" s="6" t="s">
        <v>313</v>
      </c>
      <c r="P26" s="6"/>
      <c r="Q26" s="6"/>
      <c r="R26" s="6"/>
      <c r="S26" s="6"/>
      <c r="T26" s="6"/>
      <c r="U26" s="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s="6"/>
      <c r="BR26" s="6"/>
      <c r="BV26"/>
      <c r="BW26" s="1"/>
      <c r="BX26" s="1"/>
      <c r="BY26" s="1"/>
      <c r="BZ26" s="1"/>
      <c r="CA26" s="1"/>
      <c r="CB26"/>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26"/>
      <c r="DZ26" s="1"/>
      <c r="EA26" s="1"/>
      <c r="EB26" s="1"/>
      <c r="EC26" s="1"/>
      <c r="ED26" s="1"/>
      <c r="EE26" s="1"/>
      <c r="EF26" s="1"/>
      <c r="EG26" s="26"/>
      <c r="EH26" s="1"/>
      <c r="EI26" s="1"/>
      <c r="EJ26" s="1"/>
      <c r="EK26" s="1"/>
      <c r="EL26" s="12"/>
      <c r="EM26" s="12"/>
      <c r="EN26" s="12"/>
      <c r="EO26" s="12"/>
      <c r="EP26" s="12"/>
      <c r="EQ26" s="12"/>
      <c r="ER26" s="12"/>
      <c r="ES26" s="12"/>
      <c r="ET26" s="1"/>
      <c r="EU26" s="1"/>
      <c r="EV26" s="1"/>
      <c r="EW26" s="1"/>
      <c r="EX26" s="1"/>
      <c r="EY26" s="1"/>
      <c r="EZ26" s="1"/>
      <c r="FA26" s="26"/>
      <c r="FB26" s="1"/>
      <c r="FC26" s="1"/>
      <c r="FD26" s="1"/>
      <c r="FE26" s="1"/>
      <c r="FF26" s="1"/>
      <c r="FG26" s="1"/>
      <c r="FH26" s="1"/>
      <c r="FI26" s="1"/>
      <c r="FJ26" s="1"/>
      <c r="FK26" s="1"/>
      <c r="FL26" s="1"/>
      <c r="FO26" s="1"/>
      <c r="FP26" s="1"/>
      <c r="FQ26" s="1"/>
      <c r="FR26" s="1"/>
      <c r="FS26" s="1"/>
      <c r="FT26" s="1"/>
      <c r="FU26" s="1"/>
      <c r="FV26" s="1"/>
      <c r="FW26" s="1"/>
      <c r="FX26" s="1"/>
      <c r="FY26" s="1"/>
      <c r="FZ26" s="1"/>
      <c r="GA26" s="1"/>
      <c r="GB26" s="1"/>
      <c r="GC26" s="1"/>
      <c r="GD26" s="1"/>
      <c r="GE26" s="1"/>
      <c r="GF26" s="1"/>
      <c r="GG26" s="1"/>
      <c r="GH26" s="1"/>
      <c r="GI26" s="1"/>
      <c r="GJ26" s="12"/>
      <c r="GK26" s="12"/>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22"/>
      <c r="LI26" s="22"/>
      <c r="LJ26" s="22"/>
      <c r="LK26" s="22"/>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row>
    <row r="27" spans="1:399" x14ac:dyDescent="0.25">
      <c r="A27" s="13" t="s">
        <v>8</v>
      </c>
      <c r="B27" s="5" t="s">
        <v>46</v>
      </c>
      <c r="C27" s="12">
        <v>0</v>
      </c>
      <c r="D27" s="5" t="s">
        <v>193</v>
      </c>
      <c r="E27" s="12" t="s">
        <v>312</v>
      </c>
      <c r="F27" s="5" t="s">
        <v>326</v>
      </c>
      <c r="G27" s="5" t="s">
        <v>456</v>
      </c>
      <c r="H27" s="12" t="s">
        <v>312</v>
      </c>
      <c r="I27" s="12" t="s">
        <v>586</v>
      </c>
      <c r="J27" s="12">
        <v>21</v>
      </c>
      <c r="K27" s="12">
        <v>1996</v>
      </c>
      <c r="L27" s="12">
        <f>IF(K27&lt;1996,1,0)</f>
        <v>0</v>
      </c>
      <c r="M27" s="12">
        <f>IF(K27&gt;=1996,1,0)</f>
        <v>1</v>
      </c>
      <c r="N27" s="12" t="s">
        <v>653</v>
      </c>
      <c r="O27" s="12" t="s">
        <v>311</v>
      </c>
      <c r="P27" s="12">
        <v>2</v>
      </c>
      <c r="Q27" s="12">
        <v>1</v>
      </c>
      <c r="R27" s="12">
        <v>0</v>
      </c>
      <c r="S27" s="12">
        <v>0</v>
      </c>
      <c r="T27" s="12">
        <f>COUNTIF(P27,"*Non*")</f>
        <v>0</v>
      </c>
      <c r="U27" s="12" t="s">
        <v>766</v>
      </c>
      <c r="V27" s="12">
        <f t="shared" ref="V27:X28" si="105">COUNTIF($U27,V$1)</f>
        <v>1</v>
      </c>
      <c r="W27" s="12">
        <f t="shared" si="105"/>
        <v>0</v>
      </c>
      <c r="X27" s="12">
        <f t="shared" si="105"/>
        <v>0</v>
      </c>
      <c r="Y27" s="23">
        <f>COUNTIF($BI27,"*AHP*")</f>
        <v>0</v>
      </c>
      <c r="Z27" s="23">
        <f>COUNTIF($BI27,"*ANP*")</f>
        <v>0</v>
      </c>
      <c r="AA27" s="23">
        <f>COUNTIF($BI27,"*TOPSIS*")</f>
        <v>0</v>
      </c>
      <c r="AB27" s="23">
        <f t="shared" ref="AB27:AB28" si="106">COUNTIF($BI27,"*VIKOR*")</f>
        <v>0</v>
      </c>
      <c r="AC27" s="23">
        <f>COUNTIF($BI27,"*DELPHI*")</f>
        <v>0</v>
      </c>
      <c r="AD27" s="23">
        <f>COUNTIF($BI27,"*CBA*")+COUNTIF($BI27,"*Cost Analysis*")</f>
        <v>0</v>
      </c>
      <c r="AE27" s="23">
        <f>COUNTIF($BI27,"*Scoring*")</f>
        <v>0</v>
      </c>
      <c r="AF27" s="23">
        <f>COUNTIF($BI27,"*DEMATEL*")</f>
        <v>0</v>
      </c>
      <c r="AG27" s="23">
        <f>COUNTIF($BI27,"*MAUT*")</f>
        <v>0</v>
      </c>
      <c r="AH27" s="23">
        <f>COUNTIF($BI27,"*BCG*")</f>
        <v>0</v>
      </c>
      <c r="AI27" s="23">
        <f>COUNTIF($BI27,"*BSC*")</f>
        <v>0</v>
      </c>
      <c r="AJ27" s="23">
        <f>COUNTIF($BI27,"*ROA*")</f>
        <v>0</v>
      </c>
      <c r="AK27" s="23">
        <f>COUNTIF($BI27,"*VTA*")</f>
        <v>0</v>
      </c>
      <c r="AL27" s="23">
        <f>COUNTIF($BI27,"*SEM*")</f>
        <v>0</v>
      </c>
      <c r="AM27" s="23">
        <f>COUNTIF($BI27,"*COPRAS*")</f>
        <v>0</v>
      </c>
      <c r="AN27" s="23">
        <f t="shared" ref="AN27:AN28" si="107">COUNTIF($BI27,"*SWARA*")</f>
        <v>0</v>
      </c>
      <c r="AO27" s="23">
        <f>COUNTIF($BI27,"*Outranking*")</f>
        <v>0</v>
      </c>
      <c r="AP27" s="23">
        <f>IF(COUNTIF($BI27,"*Linear*")-COUNTIF($BI27,"*Non-Linear*")&lt;0,0,COUNTIF($BI27,"*Linear*")-COUNTIF($BI27,"*Non-Linear*"))</f>
        <v>1</v>
      </c>
      <c r="AQ27" s="23">
        <f>COUNTIF($BI27,"*Non-Linear*")</f>
        <v>0</v>
      </c>
      <c r="AR27" s="23">
        <f>COUNTIF($BI27,"*Multi-objective*")</f>
        <v>0</v>
      </c>
      <c r="AS27" s="23">
        <f>COUNTIF($BI27,"*Stochastic*")</f>
        <v>0</v>
      </c>
      <c r="AT27" s="23">
        <f>COUNTIF($BI27,"*Goal*")</f>
        <v>0</v>
      </c>
      <c r="AU27" s="23">
        <f>COUNTIF($BI27,"*DEA*")</f>
        <v>0</v>
      </c>
      <c r="AV27" s="23">
        <f>COUNTIF($BI27,"*Grey*")</f>
        <v>0</v>
      </c>
      <c r="AW27" s="23">
        <f>COUNTIF($BI27,"*Clustering*")</f>
        <v>0</v>
      </c>
      <c r="AX27" s="23">
        <f>COUNTIF($BI27,"*K-Means*")</f>
        <v>0</v>
      </c>
      <c r="AY27" s="23">
        <f>COUNTIF($BI27,"*Genetic*")</f>
        <v>0</v>
      </c>
      <c r="AZ27" s="23">
        <f>COUNTIF($BI27,"*Evolutionary*")</f>
        <v>0</v>
      </c>
      <c r="BA27" s="23">
        <f>COUNTIF($BI27,"*Nash*")</f>
        <v>0</v>
      </c>
      <c r="BB27" s="23">
        <f>COUNTIF($BI27,"*Gini*")</f>
        <v>0</v>
      </c>
      <c r="BC27" s="23">
        <f>COUNTIF($BI27,"*Dominance*")</f>
        <v>0</v>
      </c>
      <c r="BD27" s="23">
        <f>COUNTIF($BI27,"*Pythagorean*")</f>
        <v>0</v>
      </c>
      <c r="BE27" s="23">
        <f>COUNTIF($BI27,"*Reference*")</f>
        <v>0</v>
      </c>
      <c r="BF27" s="23">
        <f>COUNTIF($BI27,"*Correlation*")</f>
        <v>0</v>
      </c>
      <c r="BG27" s="23">
        <f>COUNTIF($BI27,"*NIMBUS*")</f>
        <v>0</v>
      </c>
      <c r="BH27" s="23">
        <f>COUNTIF($BI27,"*Not-specified*")</f>
        <v>0</v>
      </c>
      <c r="BI27" s="23" t="s">
        <v>838</v>
      </c>
      <c r="BJ27" s="23" t="s">
        <v>772</v>
      </c>
      <c r="BK27" s="23">
        <f t="shared" ref="BK27:BM28" si="108">COUNTIF($BJ27,BK$1)</f>
        <v>0</v>
      </c>
      <c r="BL27" s="23">
        <f t="shared" si="108"/>
        <v>1</v>
      </c>
      <c r="BM27" s="23">
        <f t="shared" si="108"/>
        <v>0</v>
      </c>
      <c r="BN27" s="12" t="s">
        <v>1177</v>
      </c>
      <c r="BO27" s="12">
        <f>COUNTIF($BN27,"*Deter*")</f>
        <v>0</v>
      </c>
      <c r="BP27" s="12">
        <f>COUNTIF($BN27,"*Stoch*")</f>
        <v>1</v>
      </c>
      <c r="BQ27" s="12">
        <f>COUNTIF($BN27,"*Fuzzy*")</f>
        <v>0</v>
      </c>
      <c r="BR27" s="12" t="s">
        <v>783</v>
      </c>
      <c r="BS27" s="12">
        <f>COUNTIF($BR27,"*Dis*")</f>
        <v>1</v>
      </c>
      <c r="BT27" s="12">
        <f>COUNTIF($BR27,"*Cont*")</f>
        <v>0</v>
      </c>
      <c r="BU27" s="12">
        <f>COUNTIF($BR27,$BU$1)</f>
        <v>0</v>
      </c>
      <c r="BV27" s="23" t="s">
        <v>878</v>
      </c>
      <c r="BW27" s="13">
        <v>0</v>
      </c>
      <c r="BX27" s="13">
        <v>1</v>
      </c>
      <c r="BY27" s="13">
        <v>0</v>
      </c>
      <c r="BZ27" s="13">
        <v>0</v>
      </c>
      <c r="CA27" s="13">
        <v>0</v>
      </c>
      <c r="CB27" s="24" t="s">
        <v>903</v>
      </c>
      <c r="CC27" s="12">
        <f>COUNTIF($CB27,"*Not Specified*")</f>
        <v>1</v>
      </c>
      <c r="CD27" s="12">
        <f>COUNTIF($CB27,"*Aerospacial*")</f>
        <v>0</v>
      </c>
      <c r="CE27" s="12">
        <f>COUNTIF($CB27,"*Agriculture*")</f>
        <v>0</v>
      </c>
      <c r="CF27" s="12">
        <f>COUNTIF($CB27,"*Automotive*")</f>
        <v>0</v>
      </c>
      <c r="CG27" s="12">
        <f>COUNTIF($CB27,"*Biotechnology*")</f>
        <v>0</v>
      </c>
      <c r="CH27" s="12">
        <f>COUNTIF($CB27,"*Energy*")</f>
        <v>0</v>
      </c>
      <c r="CI27" s="12">
        <f>COUNTIF($CB27,"*Food*")</f>
        <v>0</v>
      </c>
      <c r="CJ27" s="12">
        <f>COUNTIF($CB27,"*Innovation*")</f>
        <v>0</v>
      </c>
      <c r="CK27" s="12">
        <f>COUNTIF($CB27,"*Manufacturing*")</f>
        <v>0</v>
      </c>
      <c r="CL27" s="12">
        <f>COUNTIF($CB27,"*Military*")</f>
        <v>0</v>
      </c>
      <c r="CM27" s="12">
        <f>COUNTIF($CB27,"*Nuclear*")</f>
        <v>0</v>
      </c>
      <c r="CN27" s="12">
        <f>COUNTIF($CB27,"*Spacial*")</f>
        <v>0</v>
      </c>
      <c r="CO27" s="12">
        <f>COUNTIF($CB27,"*Telecommunications*")</f>
        <v>0</v>
      </c>
      <c r="CP27" s="12">
        <f>COUNTIF($CB27,"*Civil*")</f>
        <v>0</v>
      </c>
      <c r="CQ27" s="12">
        <f>COUNTIF($CB27,"*Government*")</f>
        <v>0</v>
      </c>
      <c r="CR27" s="12">
        <f>COUNTIF($CB27,"*Mechanical*")</f>
        <v>0</v>
      </c>
      <c r="CS27" s="12">
        <f>COUNTIF($CB27,"*Textile*")</f>
        <v>0</v>
      </c>
      <c r="CT27" s="12">
        <f>COUNTIF($CB27,"*Chemical*")</f>
        <v>0</v>
      </c>
      <c r="CU27" s="12">
        <f>COUNTIF($CB27,"*Metallurgy*")</f>
        <v>0</v>
      </c>
      <c r="CV27" s="12">
        <f>COUNTIF($CB27,"*Public*")</f>
        <v>0</v>
      </c>
      <c r="CW27" s="12">
        <f>COUNTIF($CB27,"*Research*")</f>
        <v>0</v>
      </c>
      <c r="CX27" s="12">
        <f>COUNTIF($CB27,"*Electricity*")</f>
        <v>0</v>
      </c>
      <c r="CY27" s="12">
        <f>COUNTIF($CB27,"*Industrial*")</f>
        <v>0</v>
      </c>
      <c r="CZ27" s="12">
        <f>COUNTIF($CB27,"*Information Technology*")</f>
        <v>0</v>
      </c>
      <c r="DA27" s="19">
        <f>COUNTIF($CB27,"*Pharmaceutical*")</f>
        <v>0</v>
      </c>
      <c r="DB27" s="18">
        <f>SUM(JL27:JO27)</f>
        <v>0</v>
      </c>
      <c r="DC27" s="18">
        <f>SUM(MQ27:MY27)</f>
        <v>0</v>
      </c>
      <c r="DD27" s="18">
        <f>SUM(MZ27:NF27)</f>
        <v>0</v>
      </c>
      <c r="DE27" s="18">
        <f>SUM(MB27:MF27)</f>
        <v>0</v>
      </c>
      <c r="DF27" s="18">
        <f>SUM(NG27:NL27)</f>
        <v>0</v>
      </c>
      <c r="DG27" s="18">
        <f>SUM(FM27:GK27)</f>
        <v>0</v>
      </c>
      <c r="DH27" s="18">
        <f>SUM(EG27:EX27)</f>
        <v>1</v>
      </c>
      <c r="DI27" s="18">
        <f>SUM(KB27:KM27)</f>
        <v>1</v>
      </c>
      <c r="DJ27" s="18">
        <f>SUM(MG27:MJ27)</f>
        <v>0</v>
      </c>
      <c r="DK27" s="18">
        <f>SUM(GL27:HJ27)</f>
        <v>0</v>
      </c>
      <c r="DL27" s="18">
        <f>SUM(HK27:IE27)</f>
        <v>0</v>
      </c>
      <c r="DM27" s="18">
        <f>SUM(IF27:IP27)</f>
        <v>0</v>
      </c>
      <c r="DN27" s="18">
        <f>SUM(EY27:FL27)</f>
        <v>0</v>
      </c>
      <c r="DO27" s="18">
        <f>SUM(KN27:LV27)</f>
        <v>0</v>
      </c>
      <c r="DP27" s="18">
        <f>SUM(LL27:LS27)</f>
        <v>0</v>
      </c>
      <c r="DQ27" s="18">
        <f>SUM(JP27:JX27)</f>
        <v>0</v>
      </c>
      <c r="DR27" s="18">
        <f>SUM(MK27:MP27)</f>
        <v>0</v>
      </c>
      <c r="DS27" s="18">
        <f>SUM(NM27:NS27)</f>
        <v>0</v>
      </c>
      <c r="DT27" s="18">
        <f>SUM(NT27:NZ27)</f>
        <v>0</v>
      </c>
      <c r="DU27" s="18">
        <f>SUM(OA27:OI27)</f>
        <v>0</v>
      </c>
      <c r="DV27" s="18">
        <f>SUM(JY27:KA27)</f>
        <v>0</v>
      </c>
      <c r="DW27" s="18">
        <f>SUM(LT27:MA27)</f>
        <v>0</v>
      </c>
      <c r="DX27" s="18">
        <f>SUM(IQ27:JK27)</f>
        <v>1</v>
      </c>
      <c r="DY27" s="17">
        <f>DG27+DK27</f>
        <v>0</v>
      </c>
      <c r="DZ27" s="12">
        <f>DI27+DO27+DW27+DP27</f>
        <v>1</v>
      </c>
      <c r="EA27" s="12">
        <f>DX27+DM27</f>
        <v>1</v>
      </c>
      <c r="EB27" s="12">
        <f>DT27+DU27+DF27</f>
        <v>0</v>
      </c>
      <c r="EC27" s="12">
        <f>DH27+DN27+DL27</f>
        <v>1</v>
      </c>
      <c r="ED27" s="12">
        <f>DD27+DS27+DC27</f>
        <v>0</v>
      </c>
      <c r="EE27" s="12">
        <f>DV27+DQ27+DB27</f>
        <v>0</v>
      </c>
      <c r="EF27" s="12">
        <f>DR27+DE27+DJ27</f>
        <v>0</v>
      </c>
      <c r="EQ27" s="18">
        <v>1</v>
      </c>
      <c r="IT27" s="18">
        <v>1</v>
      </c>
      <c r="KC27" s="18">
        <v>1</v>
      </c>
    </row>
    <row r="28" spans="1:399" x14ac:dyDescent="0.25">
      <c r="A28" s="13" t="s">
        <v>7</v>
      </c>
      <c r="B28" s="5" t="s">
        <v>971</v>
      </c>
      <c r="C28" s="12">
        <v>1</v>
      </c>
      <c r="D28" s="5" t="s">
        <v>214</v>
      </c>
      <c r="E28" s="12" t="s">
        <v>311</v>
      </c>
      <c r="F28" s="5" t="s">
        <v>353</v>
      </c>
      <c r="G28" s="5" t="s">
        <v>476</v>
      </c>
      <c r="H28" s="12" t="s">
        <v>311</v>
      </c>
      <c r="I28" s="12" t="s">
        <v>589</v>
      </c>
      <c r="J28" s="12">
        <v>12</v>
      </c>
      <c r="K28" s="12">
        <v>1996</v>
      </c>
      <c r="L28" s="12">
        <f>IF(K28&lt;1996,1,0)</f>
        <v>0</v>
      </c>
      <c r="M28" s="12">
        <f>IF(K28&gt;=1996,1,0)</f>
        <v>1</v>
      </c>
      <c r="N28" s="12" t="s">
        <v>671</v>
      </c>
      <c r="O28" s="12" t="s">
        <v>311</v>
      </c>
      <c r="P28" s="12">
        <v>5</v>
      </c>
      <c r="Q28" s="12">
        <v>1</v>
      </c>
      <c r="R28" s="12">
        <v>0</v>
      </c>
      <c r="S28" s="12">
        <v>0</v>
      </c>
      <c r="T28" s="12">
        <f>COUNTIF(P28,"*Non*")</f>
        <v>0</v>
      </c>
      <c r="U28" s="12" t="s">
        <v>766</v>
      </c>
      <c r="V28" s="12">
        <f t="shared" si="105"/>
        <v>1</v>
      </c>
      <c r="W28" s="12">
        <f t="shared" si="105"/>
        <v>0</v>
      </c>
      <c r="X28" s="12">
        <f t="shared" si="105"/>
        <v>0</v>
      </c>
      <c r="Y28" s="23">
        <f>COUNTIF($BI28,"*AHP*")</f>
        <v>0</v>
      </c>
      <c r="Z28" s="23">
        <f>COUNTIF($BI28,"*ANP*")</f>
        <v>0</v>
      </c>
      <c r="AA28" s="23">
        <f>COUNTIF($BI28,"*TOPSIS*")</f>
        <v>0</v>
      </c>
      <c r="AB28" s="23">
        <f t="shared" si="106"/>
        <v>0</v>
      </c>
      <c r="AC28" s="23">
        <f>COUNTIF($BI28,"*DELPHI*")</f>
        <v>0</v>
      </c>
      <c r="AD28" s="23">
        <f>COUNTIF($BI28,"*CBA*")+COUNTIF($BI28,"*Cost Analysis*")</f>
        <v>0</v>
      </c>
      <c r="AE28" s="23">
        <f>COUNTIF($BI28,"*Scoring*")</f>
        <v>0</v>
      </c>
      <c r="AF28" s="23">
        <f>COUNTIF($BI28,"*DEMATEL*")</f>
        <v>0</v>
      </c>
      <c r="AG28" s="23">
        <f>COUNTIF($BI28,"*MAUT*")</f>
        <v>0</v>
      </c>
      <c r="AH28" s="23">
        <f>COUNTIF($BI28,"*BCG*")</f>
        <v>0</v>
      </c>
      <c r="AI28" s="23">
        <f>COUNTIF($BI28,"*BSC*")</f>
        <v>0</v>
      </c>
      <c r="AJ28" s="23">
        <f>COUNTIF($BI28,"*ROA*")</f>
        <v>0</v>
      </c>
      <c r="AK28" s="23">
        <f>COUNTIF($BI28,"*VTA*")</f>
        <v>0</v>
      </c>
      <c r="AL28" s="23">
        <f>COUNTIF($BI28,"*SEM*")</f>
        <v>0</v>
      </c>
      <c r="AM28" s="23">
        <f>COUNTIF($BI28,"*COPRAS*")</f>
        <v>0</v>
      </c>
      <c r="AN28" s="23">
        <f t="shared" si="107"/>
        <v>0</v>
      </c>
      <c r="AO28" s="23">
        <f>COUNTIF($BI28,"*Outranking*")</f>
        <v>0</v>
      </c>
      <c r="AP28" s="23">
        <f>IF(COUNTIF($BI28,"*Linear*")-COUNTIF($BI28,"*Non-Linear*")&lt;0,0,COUNTIF($BI28,"*Linear*")-COUNTIF($BI28,"*Non-Linear*"))</f>
        <v>0</v>
      </c>
      <c r="AQ28" s="23">
        <f>COUNTIF($BI28,"*Non-Linear*")</f>
        <v>0</v>
      </c>
      <c r="AR28" s="23">
        <f>COUNTIF($BI28,"*Multi-objective*")</f>
        <v>0</v>
      </c>
      <c r="AS28" s="23">
        <f>COUNTIF($BI28,"*Stochastic*")</f>
        <v>0</v>
      </c>
      <c r="AT28" s="23">
        <f>COUNTIF($BI28,"*Goal*")</f>
        <v>0</v>
      </c>
      <c r="AU28" s="23">
        <f>COUNTIF($BI28,"*DEA*")</f>
        <v>0</v>
      </c>
      <c r="AV28" s="23">
        <f>COUNTIF($BI28,"*Grey*")</f>
        <v>0</v>
      </c>
      <c r="AW28" s="23">
        <f>COUNTIF($BI28,"*Clustering*")</f>
        <v>0</v>
      </c>
      <c r="AX28" s="23">
        <f>COUNTIF($BI28,"*K-Means*")</f>
        <v>0</v>
      </c>
      <c r="AY28" s="23">
        <f>COUNTIF($BI28,"*Genetic*")</f>
        <v>0</v>
      </c>
      <c r="AZ28" s="23">
        <f>COUNTIF($BI28,"*Evolutionary*")</f>
        <v>0</v>
      </c>
      <c r="BA28" s="23">
        <f>COUNTIF($BI28,"*Nash*")</f>
        <v>0</v>
      </c>
      <c r="BB28" s="23">
        <f>COUNTIF($BI28,"*Gini*")</f>
        <v>0</v>
      </c>
      <c r="BC28" s="23">
        <f>COUNTIF($BI28,"*Dominance*")</f>
        <v>0</v>
      </c>
      <c r="BD28" s="23">
        <f>COUNTIF($BI28,"*Pythagorean*")</f>
        <v>0</v>
      </c>
      <c r="BE28" s="23">
        <f>COUNTIF($BI28,"*Reference*")</f>
        <v>0</v>
      </c>
      <c r="BF28" s="23">
        <f>COUNTIF($BI28,"*Correlation*")</f>
        <v>0</v>
      </c>
      <c r="BG28" s="23">
        <f>COUNTIF($BI28,"*NIMBUS*")</f>
        <v>0</v>
      </c>
      <c r="BH28" s="23">
        <f>COUNTIF($BI28,"*Not-specified*")</f>
        <v>1</v>
      </c>
      <c r="BI28" s="23" t="s">
        <v>857</v>
      </c>
      <c r="BJ28" s="23" t="s">
        <v>776</v>
      </c>
      <c r="BK28" s="23">
        <f t="shared" si="108"/>
        <v>1</v>
      </c>
      <c r="BL28" s="23">
        <f t="shared" si="108"/>
        <v>0</v>
      </c>
      <c r="BM28" s="23">
        <f t="shared" si="108"/>
        <v>0</v>
      </c>
      <c r="BN28" s="12" t="s">
        <v>1177</v>
      </c>
      <c r="BO28" s="12">
        <f>COUNTIF($BN28,"*Deter*")</f>
        <v>0</v>
      </c>
      <c r="BP28" s="12">
        <f>COUNTIF($BN28,"*Stoch*")</f>
        <v>1</v>
      </c>
      <c r="BQ28" s="12">
        <f>COUNTIF($BN28,"*Fuzzy*")</f>
        <v>0</v>
      </c>
      <c r="BR28" s="12" t="s">
        <v>1175</v>
      </c>
      <c r="BS28" s="12">
        <f>COUNTIF($BR28,"*Dis*")</f>
        <v>0</v>
      </c>
      <c r="BT28" s="12">
        <f>COUNTIF($BR28,"*Cont*")</f>
        <v>1</v>
      </c>
      <c r="BU28" s="12">
        <f>COUNTIF($BR28,$BU$1)</f>
        <v>0</v>
      </c>
      <c r="BV28" s="23" t="s">
        <v>898</v>
      </c>
      <c r="BW28" s="13">
        <v>0</v>
      </c>
      <c r="BX28" s="13">
        <v>0</v>
      </c>
      <c r="BY28" s="13">
        <v>0</v>
      </c>
      <c r="BZ28" s="13">
        <v>0</v>
      </c>
      <c r="CA28" s="13">
        <v>1</v>
      </c>
      <c r="CB28" s="24" t="s">
        <v>912</v>
      </c>
      <c r="CC28" s="12">
        <f>COUNTIF($CB28,"*Not Specified*")</f>
        <v>0</v>
      </c>
      <c r="CD28" s="12">
        <f>COUNTIF($CB28,"*Aerospacial*")</f>
        <v>0</v>
      </c>
      <c r="CE28" s="12">
        <f>COUNTIF($CB28,"*Agriculture*")</f>
        <v>0</v>
      </c>
      <c r="CF28" s="12">
        <f>COUNTIF($CB28,"*Automotive*")</f>
        <v>0</v>
      </c>
      <c r="CG28" s="12">
        <f>COUNTIF($CB28,"*Biotechnology*")</f>
        <v>1</v>
      </c>
      <c r="CH28" s="12">
        <f>COUNTIF($CB28,"*Energy*")</f>
        <v>0</v>
      </c>
      <c r="CI28" s="12">
        <f>COUNTIF($CB28,"*Food*")</f>
        <v>0</v>
      </c>
      <c r="CJ28" s="12">
        <f>COUNTIF($CB28,"*Innovation*")</f>
        <v>0</v>
      </c>
      <c r="CK28" s="12">
        <f>COUNTIF($CB28,"*Manufacturing*")</f>
        <v>0</v>
      </c>
      <c r="CL28" s="12">
        <f>COUNTIF($CB28,"*Military*")</f>
        <v>0</v>
      </c>
      <c r="CM28" s="12">
        <f>COUNTIF($CB28,"*Nuclear*")</f>
        <v>0</v>
      </c>
      <c r="CN28" s="12">
        <f>COUNTIF($CB28,"*Spacial*")</f>
        <v>0</v>
      </c>
      <c r="CO28" s="12">
        <f>COUNTIF($CB28,"*Telecommunications*")</f>
        <v>0</v>
      </c>
      <c r="CP28" s="12">
        <f>COUNTIF($CB28,"*Civil*")</f>
        <v>0</v>
      </c>
      <c r="CQ28" s="12">
        <f>COUNTIF($CB28,"*Government*")</f>
        <v>0</v>
      </c>
      <c r="CR28" s="12">
        <f>COUNTIF($CB28,"*Mechanical*")</f>
        <v>0</v>
      </c>
      <c r="CS28" s="12">
        <f>COUNTIF($CB28,"*Textile*")</f>
        <v>0</v>
      </c>
      <c r="CT28" s="12">
        <f>COUNTIF($CB28,"*Chemical*")</f>
        <v>0</v>
      </c>
      <c r="CU28" s="12">
        <f>COUNTIF($CB28,"*Metallurgy*")</f>
        <v>0</v>
      </c>
      <c r="CV28" s="12">
        <f>COUNTIF($CB28,"*Public*")</f>
        <v>0</v>
      </c>
      <c r="CW28" s="12">
        <f>COUNTIF($CB28,"*Research*")</f>
        <v>0</v>
      </c>
      <c r="CX28" s="12">
        <f>COUNTIF($CB28,"*Electricity*")</f>
        <v>0</v>
      </c>
      <c r="CY28" s="12">
        <f>COUNTIF($CB28,"*Industrial*")</f>
        <v>0</v>
      </c>
      <c r="CZ28" s="12">
        <f>COUNTIF($CB28,"*Information Technology*")</f>
        <v>0</v>
      </c>
      <c r="DA28" s="19">
        <f>COUNTIF($CB28,"*Pharmaceutical*")</f>
        <v>0</v>
      </c>
      <c r="DB28" s="18">
        <f>SUM(JL28:JO28)</f>
        <v>0</v>
      </c>
      <c r="DC28" s="18">
        <f>SUM(MQ28:MY28)</f>
        <v>0</v>
      </c>
      <c r="DD28" s="18">
        <f>SUM(MZ28:NF28)</f>
        <v>0</v>
      </c>
      <c r="DE28" s="18">
        <f>SUM(MB28:MF28)</f>
        <v>0</v>
      </c>
      <c r="DF28" s="18">
        <f>SUM(NG28:NL28)</f>
        <v>0</v>
      </c>
      <c r="DG28" s="18">
        <f>SUM(FM28:GK28)</f>
        <v>1</v>
      </c>
      <c r="DH28" s="18">
        <f>SUM(EG28:EX28)</f>
        <v>2</v>
      </c>
      <c r="DI28" s="18">
        <f>SUM(KB28:KM28)</f>
        <v>0</v>
      </c>
      <c r="DJ28" s="18">
        <f>SUM(MG28:MJ28)</f>
        <v>0</v>
      </c>
      <c r="DK28" s="18">
        <f>SUM(GL28:HJ28)</f>
        <v>0</v>
      </c>
      <c r="DL28" s="18">
        <f>SUM(HK28:IE28)</f>
        <v>0</v>
      </c>
      <c r="DM28" s="18">
        <f>SUM(IF28:IP28)</f>
        <v>0</v>
      </c>
      <c r="DN28" s="18">
        <f>SUM(EY28:FL28)</f>
        <v>0</v>
      </c>
      <c r="DO28" s="18">
        <f>SUM(KN28:LV28)</f>
        <v>0</v>
      </c>
      <c r="DP28" s="18">
        <f>SUM(LL28:LS28)</f>
        <v>0</v>
      </c>
      <c r="DQ28" s="18">
        <f>SUM(JP28:JX28)</f>
        <v>0</v>
      </c>
      <c r="DR28" s="18">
        <f>SUM(MK28:MP28)</f>
        <v>0</v>
      </c>
      <c r="DS28" s="18">
        <f>SUM(NM28:NS28)</f>
        <v>0</v>
      </c>
      <c r="DT28" s="18">
        <f>SUM(NT28:NZ28)</f>
        <v>0</v>
      </c>
      <c r="DU28" s="18">
        <f>SUM(OA28:OI28)</f>
        <v>0</v>
      </c>
      <c r="DV28" s="18">
        <f>SUM(JY28:KA28)</f>
        <v>0</v>
      </c>
      <c r="DW28" s="18">
        <f>SUM(LT28:MA28)</f>
        <v>0</v>
      </c>
      <c r="DX28" s="18">
        <f>SUM(IQ28:JK28)</f>
        <v>0</v>
      </c>
      <c r="DY28" s="17">
        <f>DG28+DK28</f>
        <v>1</v>
      </c>
      <c r="DZ28" s="12">
        <f>DI28+DO28+DW28+DP28</f>
        <v>0</v>
      </c>
      <c r="EA28" s="12">
        <f>DX28+DM28</f>
        <v>0</v>
      </c>
      <c r="EB28" s="12">
        <f>DT28+DU28+DF28</f>
        <v>0</v>
      </c>
      <c r="EC28" s="12">
        <f>DH28+DN28+DL28</f>
        <v>2</v>
      </c>
      <c r="ED28" s="12">
        <f>DD28+DS28+DC28</f>
        <v>0</v>
      </c>
      <c r="EE28" s="12">
        <f>DV28+DQ28+DB28</f>
        <v>0</v>
      </c>
      <c r="EF28" s="12">
        <f>DR28+DE28+DJ28</f>
        <v>0</v>
      </c>
      <c r="EM28" s="18">
        <v>1</v>
      </c>
      <c r="EQ28" s="18">
        <v>1</v>
      </c>
      <c r="FR28" s="20">
        <v>1</v>
      </c>
    </row>
    <row r="29" spans="1:399" hidden="1" x14ac:dyDescent="0.25">
      <c r="A29" s="13" t="s">
        <v>9</v>
      </c>
      <c r="B29" s="5" t="s">
        <v>92</v>
      </c>
      <c r="D29" s="5" t="s">
        <v>245</v>
      </c>
      <c r="E29" s="12" t="s">
        <v>311</v>
      </c>
      <c r="F29" s="5" t="s">
        <v>373</v>
      </c>
      <c r="G29" s="5" t="s">
        <v>507</v>
      </c>
      <c r="H29" s="12" t="s">
        <v>313</v>
      </c>
      <c r="J29" s="12">
        <v>93</v>
      </c>
      <c r="K29" s="12">
        <v>1996</v>
      </c>
      <c r="N29" s="12" t="s">
        <v>697</v>
      </c>
      <c r="O29" s="12" t="s">
        <v>313</v>
      </c>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V29"/>
      <c r="BW29" s="1"/>
      <c r="BX29" s="1"/>
      <c r="BY29" s="1"/>
      <c r="BZ29" s="1"/>
      <c r="CA29" s="1"/>
      <c r="CB29"/>
      <c r="CC29" s="1"/>
      <c r="CD29" s="1"/>
      <c r="CE29" s="1"/>
      <c r="CF29" s="1"/>
      <c r="CG29" s="1"/>
      <c r="CH29" s="1"/>
      <c r="CI29" s="1"/>
      <c r="CJ29" s="1"/>
      <c r="CK29" s="1"/>
      <c r="CL29" s="1"/>
      <c r="CM29" s="1"/>
      <c r="CN29" s="1"/>
      <c r="CO29" s="1"/>
      <c r="CP29" s="1"/>
      <c r="CQ29" s="1"/>
      <c r="CR29" s="1"/>
      <c r="CS29" s="1"/>
      <c r="CT29" s="1"/>
      <c r="CU29" s="1"/>
      <c r="CV29" s="1"/>
      <c r="CW29" s="1"/>
      <c r="CX29" s="1"/>
      <c r="CY29" s="1"/>
      <c r="CZ29" s="1"/>
      <c r="DA29" s="21"/>
      <c r="DB29" s="1"/>
      <c r="DC29" s="1"/>
      <c r="DD29" s="1"/>
      <c r="DE29" s="1"/>
      <c r="DF29" s="1"/>
      <c r="DG29" s="1"/>
      <c r="DH29" s="1"/>
      <c r="DI29" s="1"/>
      <c r="DJ29" s="1"/>
      <c r="DK29" s="1"/>
      <c r="DL29" s="1"/>
      <c r="DM29" s="1"/>
      <c r="DN29" s="1"/>
      <c r="DO29" s="1"/>
      <c r="DP29" s="1"/>
      <c r="DQ29" s="1"/>
      <c r="DR29" s="1"/>
      <c r="DS29" s="1"/>
      <c r="DT29" s="1"/>
      <c r="DU29" s="1"/>
      <c r="DV29" s="1"/>
      <c r="DW29" s="1"/>
      <c r="DX29" s="20"/>
      <c r="DY29" s="26"/>
      <c r="DZ29" s="1"/>
      <c r="EA29" s="1"/>
      <c r="EB29" s="1"/>
      <c r="EC29" s="1"/>
      <c r="ED29" s="1"/>
      <c r="EE29" s="1"/>
      <c r="EF29" s="1"/>
      <c r="EG29" s="26"/>
      <c r="EH29" s="1"/>
      <c r="EI29" s="1"/>
      <c r="EJ29" s="1"/>
      <c r="EK29" s="1"/>
      <c r="EL29" s="12"/>
      <c r="EM29" s="12"/>
      <c r="EN29" s="12"/>
      <c r="EO29" s="12"/>
      <c r="EP29" s="12"/>
      <c r="EQ29" s="12"/>
      <c r="ER29" s="12"/>
      <c r="ES29" s="12"/>
      <c r="ET29" s="1"/>
      <c r="EU29" s="1"/>
      <c r="EV29" s="1"/>
      <c r="EW29" s="1"/>
      <c r="EX29" s="21"/>
      <c r="EY29" s="1"/>
      <c r="EZ29" s="1"/>
      <c r="FA29" s="26"/>
      <c r="FB29" s="1"/>
      <c r="FC29" s="1"/>
      <c r="FD29" s="1"/>
      <c r="FE29" s="1"/>
      <c r="FF29" s="1"/>
      <c r="FG29" s="1"/>
      <c r="FH29" s="1"/>
      <c r="FI29" s="1"/>
      <c r="FJ29" s="1"/>
      <c r="FK29" s="1"/>
      <c r="FO29" s="1"/>
      <c r="FP29" s="1"/>
      <c r="FQ29" s="1"/>
      <c r="FR29" s="1"/>
      <c r="FS29" s="1"/>
      <c r="FT29" s="1"/>
      <c r="FU29" s="1"/>
      <c r="FV29" s="1"/>
      <c r="FW29" s="1"/>
      <c r="FX29" s="1"/>
      <c r="FY29" s="1"/>
      <c r="FZ29" s="1"/>
      <c r="GA29" s="1"/>
      <c r="GB29" s="1"/>
      <c r="GC29" s="1"/>
      <c r="GD29" s="1"/>
      <c r="GE29" s="1"/>
      <c r="GF29" s="1"/>
      <c r="GG29" s="1"/>
      <c r="GH29" s="1"/>
      <c r="GI29" s="1"/>
      <c r="GJ29" s="12"/>
      <c r="GM29" s="1"/>
      <c r="GN29" s="1"/>
      <c r="GO29" s="1"/>
      <c r="GP29" s="1"/>
      <c r="GQ29" s="1"/>
      <c r="GR29" s="1"/>
      <c r="GS29" s="1"/>
      <c r="GT29" s="1"/>
      <c r="GU29" s="1"/>
      <c r="GV29" s="1"/>
      <c r="GW29" s="1"/>
      <c r="GX29" s="1"/>
      <c r="GY29" s="1"/>
      <c r="GZ29" s="1"/>
      <c r="HA29" s="1"/>
      <c r="HB29" s="1"/>
      <c r="HC29" s="1"/>
      <c r="HD29" s="1"/>
      <c r="HE29" s="1"/>
      <c r="HF29" s="1"/>
      <c r="HG29" s="1"/>
      <c r="HH29" s="1"/>
      <c r="HI29" s="1"/>
      <c r="HJ29" s="21"/>
      <c r="HK29" s="1"/>
      <c r="HL29" s="1"/>
      <c r="HM29" s="1"/>
      <c r="HN29" s="1"/>
      <c r="HO29" s="1"/>
      <c r="HP29" s="1"/>
      <c r="HQ29" s="1"/>
      <c r="HR29" s="1"/>
      <c r="HS29" s="1"/>
      <c r="HT29" s="1"/>
      <c r="HU29" s="1"/>
      <c r="HV29" s="1"/>
      <c r="HW29" s="1"/>
      <c r="HX29" s="1"/>
      <c r="HY29" s="1"/>
      <c r="HZ29" s="1"/>
      <c r="IA29" s="1"/>
      <c r="IB29" s="21"/>
      <c r="IC29" s="1"/>
      <c r="ID29" s="1"/>
      <c r="IE29" s="1"/>
      <c r="IF29" s="1"/>
      <c r="IG29" s="1"/>
      <c r="IH29" s="1"/>
      <c r="II29" s="1"/>
      <c r="IJ29" s="1"/>
      <c r="IK29" s="1"/>
      <c r="IL29" s="1"/>
      <c r="IM29" s="1"/>
      <c r="IN29" s="1"/>
      <c r="IO29" s="1"/>
      <c r="IP29" s="21"/>
      <c r="IQ29" s="1"/>
      <c r="IR29" s="1"/>
      <c r="IS29" s="1"/>
      <c r="IT29" s="1"/>
      <c r="IU29" s="1"/>
      <c r="IV29" s="1"/>
      <c r="IW29" s="1"/>
      <c r="IX29" s="1"/>
      <c r="IY29" s="1"/>
      <c r="IZ29" s="1"/>
      <c r="JA29" s="1"/>
      <c r="JB29" s="1"/>
      <c r="JC29" s="1"/>
      <c r="JD29" s="1"/>
      <c r="JE29" s="1"/>
      <c r="JF29" s="1"/>
      <c r="JG29" s="1"/>
      <c r="JH29" s="1"/>
      <c r="JI29" s="1"/>
      <c r="JJ29" s="1"/>
      <c r="JK29" s="21"/>
      <c r="JL29" s="1"/>
      <c r="JM29" s="1"/>
      <c r="JN29" s="1"/>
      <c r="JO29" s="21"/>
      <c r="JP29" s="1"/>
      <c r="JQ29" s="1"/>
      <c r="JR29" s="1"/>
      <c r="JS29" s="1"/>
      <c r="JT29" s="1"/>
      <c r="JU29" s="21"/>
      <c r="JV29" s="1"/>
      <c r="JW29" s="1"/>
      <c r="JX29" s="21"/>
      <c r="JY29" s="1"/>
      <c r="JZ29" s="1"/>
      <c r="KA29" s="21"/>
      <c r="KB29" s="1"/>
      <c r="KC29" s="1"/>
      <c r="KD29" s="1"/>
      <c r="KE29" s="1"/>
      <c r="KF29" s="1"/>
      <c r="KG29" s="1"/>
      <c r="KH29" s="1"/>
      <c r="KI29" s="1"/>
      <c r="KJ29" s="1"/>
      <c r="KK29" s="1"/>
      <c r="KL29" s="1"/>
      <c r="KM29" s="21"/>
      <c r="KN29" s="1"/>
      <c r="KO29" s="1"/>
      <c r="KP29" s="1"/>
      <c r="KQ29" s="1"/>
      <c r="KR29" s="1"/>
      <c r="KS29" s="1"/>
      <c r="KT29" s="1"/>
      <c r="KU29" s="1"/>
      <c r="KV29" s="1"/>
      <c r="KW29" s="1"/>
      <c r="KX29" s="21"/>
      <c r="KY29" s="1"/>
      <c r="KZ29" s="1"/>
      <c r="LA29" s="1"/>
      <c r="LB29" s="1"/>
      <c r="LC29" s="1"/>
      <c r="LD29" s="1"/>
      <c r="LE29" s="1"/>
      <c r="LF29" s="1"/>
      <c r="LG29" s="21"/>
      <c r="LH29" s="22"/>
      <c r="LI29" s="22"/>
      <c r="LJ29" s="22"/>
      <c r="LK29" s="22"/>
      <c r="LL29" s="1"/>
      <c r="LM29" s="1"/>
      <c r="LN29" s="1"/>
      <c r="LO29" s="1"/>
      <c r="LP29" s="1"/>
      <c r="LQ29" s="1"/>
      <c r="LR29" s="1"/>
      <c r="LS29" s="21"/>
      <c r="LT29" s="1"/>
      <c r="LU29" s="1"/>
      <c r="LV29" s="1"/>
      <c r="LW29" s="1"/>
      <c r="LX29" s="1"/>
      <c r="LY29" s="1"/>
      <c r="LZ29" s="1"/>
      <c r="MA29" s="21"/>
      <c r="MB29" s="26"/>
      <c r="MC29" s="20"/>
      <c r="MD29" s="1"/>
      <c r="ME29" s="1"/>
      <c r="MF29" s="21"/>
      <c r="MG29" s="1"/>
      <c r="MH29" s="1"/>
      <c r="MI29" s="1"/>
      <c r="MJ29" s="21"/>
      <c r="MK29" s="1"/>
      <c r="ML29" s="1"/>
      <c r="MM29" s="1"/>
      <c r="MN29" s="1"/>
      <c r="MO29" s="1"/>
      <c r="MP29" s="21"/>
      <c r="MQ29" s="1"/>
      <c r="MR29" s="1"/>
      <c r="MS29" s="1"/>
      <c r="MT29" s="1"/>
      <c r="MU29" s="1"/>
      <c r="MV29" s="1"/>
      <c r="MW29" s="1"/>
      <c r="MX29" s="1"/>
      <c r="MY29" s="21"/>
      <c r="MZ29" s="1"/>
      <c r="NA29" s="1"/>
      <c r="NB29" s="1"/>
      <c r="NC29" s="1"/>
      <c r="ND29" s="1"/>
      <c r="NE29" s="1"/>
      <c r="NF29" s="21"/>
      <c r="NG29" s="1"/>
      <c r="NH29" s="1"/>
      <c r="NI29" s="1"/>
      <c r="NJ29" s="1"/>
      <c r="NK29" s="1"/>
      <c r="NL29" s="21"/>
      <c r="NM29" s="1"/>
      <c r="NN29" s="1"/>
      <c r="NO29" s="1"/>
      <c r="NP29" s="1"/>
      <c r="NQ29" s="1"/>
      <c r="NR29" s="21"/>
      <c r="NS29" s="1"/>
      <c r="NT29" s="1"/>
      <c r="NU29" s="1"/>
      <c r="NV29" s="1"/>
      <c r="NW29" s="1"/>
      <c r="NX29" s="1"/>
      <c r="NY29" s="21"/>
      <c r="NZ29" s="21"/>
      <c r="OA29" s="1"/>
      <c r="OB29" s="1"/>
      <c r="OC29" s="1"/>
      <c r="OD29" s="1"/>
      <c r="OE29" s="1"/>
      <c r="OF29" s="1"/>
      <c r="OG29" s="1"/>
      <c r="OH29" s="21"/>
      <c r="OI29" s="1"/>
    </row>
    <row r="30" spans="1:399" hidden="1" x14ac:dyDescent="0.25">
      <c r="A30" s="13" t="s">
        <v>7</v>
      </c>
      <c r="B30" s="5" t="s">
        <v>141</v>
      </c>
      <c r="D30" s="5" t="s">
        <v>295</v>
      </c>
      <c r="E30" s="12" t="s">
        <v>312</v>
      </c>
      <c r="F30" s="5" t="s">
        <v>327</v>
      </c>
      <c r="G30" s="5" t="s">
        <v>558</v>
      </c>
      <c r="H30" s="12" t="s">
        <v>312</v>
      </c>
      <c r="I30" s="12" t="s">
        <v>611</v>
      </c>
      <c r="J30" s="12">
        <v>7</v>
      </c>
      <c r="K30" s="12">
        <v>1999</v>
      </c>
      <c r="N30" s="12" t="s">
        <v>742</v>
      </c>
      <c r="O30" s="12" t="s">
        <v>313</v>
      </c>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V30"/>
      <c r="BW30" s="1"/>
      <c r="BX30" s="1"/>
      <c r="BY30" s="1"/>
      <c r="BZ30" s="1"/>
      <c r="CA30" s="1"/>
      <c r="CB30"/>
      <c r="CC30" s="1"/>
      <c r="CD30" s="1"/>
      <c r="CE30" s="1"/>
      <c r="CF30" s="1"/>
      <c r="CG30" s="1"/>
      <c r="CH30" s="1"/>
      <c r="CI30" s="1"/>
      <c r="CJ30" s="1"/>
      <c r="CK30" s="1"/>
      <c r="CL30" s="1"/>
      <c r="CM30" s="1"/>
      <c r="CN30" s="1"/>
      <c r="CO30" s="1"/>
      <c r="CP30" s="1"/>
      <c r="CQ30" s="1"/>
      <c r="CR30" s="1"/>
      <c r="CS30" s="1"/>
      <c r="CT30" s="1"/>
      <c r="CU30" s="1"/>
      <c r="CV30" s="1"/>
      <c r="CW30" s="1"/>
      <c r="CX30" s="1"/>
      <c r="CY30" s="1"/>
      <c r="CZ30" s="1"/>
      <c r="DA30" s="21"/>
      <c r="DB30" s="1"/>
      <c r="DC30" s="1"/>
      <c r="DD30" s="1"/>
      <c r="DE30" s="1"/>
      <c r="DF30" s="1"/>
      <c r="DG30" s="1"/>
      <c r="DH30" s="1"/>
      <c r="DI30" s="1"/>
      <c r="DJ30" s="1"/>
      <c r="DK30" s="1"/>
      <c r="DL30" s="1"/>
      <c r="DM30" s="1"/>
      <c r="DN30" s="1"/>
      <c r="DO30" s="1"/>
      <c r="DP30" s="1"/>
      <c r="DQ30" s="1"/>
      <c r="DR30" s="1"/>
      <c r="DS30" s="1"/>
      <c r="DT30" s="1"/>
      <c r="DU30" s="1"/>
      <c r="DV30" s="1"/>
      <c r="DW30" s="1"/>
      <c r="DX30" s="20"/>
      <c r="DY30" s="26"/>
      <c r="DZ30" s="1"/>
      <c r="EA30" s="1"/>
      <c r="EB30" s="1"/>
      <c r="EC30" s="1"/>
      <c r="ED30" s="1"/>
      <c r="EE30" s="1"/>
      <c r="EF30" s="1"/>
      <c r="EG30" s="26"/>
      <c r="EH30" s="1"/>
      <c r="EI30" s="1"/>
      <c r="EJ30" s="1"/>
      <c r="EK30" s="1"/>
      <c r="EL30" s="12"/>
      <c r="EM30" s="12"/>
      <c r="EN30" s="12"/>
      <c r="EO30" s="12"/>
      <c r="EP30" s="12"/>
      <c r="EQ30" s="12"/>
      <c r="ER30" s="12"/>
      <c r="ES30" s="12"/>
      <c r="ET30" s="1"/>
      <c r="EU30" s="1"/>
      <c r="EV30" s="1"/>
      <c r="EW30" s="1"/>
      <c r="EX30" s="21"/>
      <c r="EY30" s="1"/>
      <c r="EZ30" s="1"/>
      <c r="FA30" s="26"/>
      <c r="FB30" s="1"/>
      <c r="FC30" s="1"/>
      <c r="FD30" s="1"/>
      <c r="FE30" s="1"/>
      <c r="FF30" s="1"/>
      <c r="FG30" s="1"/>
      <c r="FH30" s="1"/>
      <c r="FI30" s="1"/>
      <c r="FJ30" s="1"/>
      <c r="FK30" s="1"/>
      <c r="FO30" s="1"/>
      <c r="FP30" s="1"/>
      <c r="FQ30" s="1"/>
      <c r="FR30" s="1"/>
      <c r="FS30" s="1"/>
      <c r="FT30" s="1"/>
      <c r="FU30" s="1"/>
      <c r="FV30" s="1"/>
      <c r="FW30" s="1"/>
      <c r="FX30" s="1"/>
      <c r="FY30" s="1"/>
      <c r="FZ30" s="1"/>
      <c r="GA30" s="1"/>
      <c r="GB30" s="1"/>
      <c r="GC30" s="1"/>
      <c r="GD30" s="1"/>
      <c r="GE30" s="1"/>
      <c r="GF30" s="1"/>
      <c r="GG30" s="1"/>
      <c r="GH30" s="1"/>
      <c r="GI30" s="1"/>
      <c r="GJ30" s="12"/>
      <c r="GM30" s="1"/>
      <c r="GN30" s="1"/>
      <c r="GO30" s="1"/>
      <c r="GP30" s="1"/>
      <c r="GQ30" s="1"/>
      <c r="GR30" s="1"/>
      <c r="GS30" s="1"/>
      <c r="GT30" s="1"/>
      <c r="GU30" s="1"/>
      <c r="GV30" s="1"/>
      <c r="GW30" s="1"/>
      <c r="GX30" s="1"/>
      <c r="GY30" s="1"/>
      <c r="GZ30" s="1"/>
      <c r="HA30" s="1"/>
      <c r="HB30" s="1"/>
      <c r="HC30" s="1"/>
      <c r="HD30" s="1"/>
      <c r="HE30" s="1"/>
      <c r="HF30" s="1"/>
      <c r="HG30" s="1"/>
      <c r="HH30" s="1"/>
      <c r="HI30" s="1"/>
      <c r="HJ30" s="21"/>
      <c r="HK30" s="1"/>
      <c r="HL30" s="1"/>
      <c r="HM30" s="1"/>
      <c r="HN30" s="1"/>
      <c r="HO30" s="1"/>
      <c r="HP30" s="1"/>
      <c r="HQ30" s="1"/>
      <c r="HR30" s="1"/>
      <c r="HS30" s="1"/>
      <c r="HT30" s="1"/>
      <c r="HU30" s="1"/>
      <c r="HV30" s="1"/>
      <c r="HW30" s="1"/>
      <c r="HX30" s="1"/>
      <c r="HY30" s="1"/>
      <c r="HZ30" s="1"/>
      <c r="IA30" s="1"/>
      <c r="IB30" s="21"/>
      <c r="IC30" s="1"/>
      <c r="ID30" s="1"/>
      <c r="IE30" s="1"/>
      <c r="IF30" s="1"/>
      <c r="IG30" s="1"/>
      <c r="IH30" s="1"/>
      <c r="II30" s="1"/>
      <c r="IJ30" s="1"/>
      <c r="IK30" s="1"/>
      <c r="IL30" s="1"/>
      <c r="IM30" s="1"/>
      <c r="IN30" s="1"/>
      <c r="IO30" s="1"/>
      <c r="IP30" s="21"/>
      <c r="IQ30" s="1"/>
      <c r="IR30" s="1"/>
      <c r="IS30" s="1"/>
      <c r="IT30" s="1"/>
      <c r="IU30" s="1"/>
      <c r="IV30" s="1"/>
      <c r="IW30" s="1"/>
      <c r="IX30" s="1"/>
      <c r="IY30" s="1"/>
      <c r="IZ30" s="1"/>
      <c r="JA30" s="1"/>
      <c r="JB30" s="1"/>
      <c r="JC30" s="1"/>
      <c r="JD30" s="1"/>
      <c r="JE30" s="1"/>
      <c r="JF30" s="1"/>
      <c r="JG30" s="1"/>
      <c r="JH30" s="1"/>
      <c r="JI30" s="1"/>
      <c r="JJ30" s="1"/>
      <c r="JK30" s="21"/>
      <c r="JL30" s="1"/>
      <c r="JM30" s="1"/>
      <c r="JN30" s="1"/>
      <c r="JO30" s="21"/>
      <c r="JP30" s="1"/>
      <c r="JQ30" s="1"/>
      <c r="JR30" s="1"/>
      <c r="JS30" s="1"/>
      <c r="JT30" s="1"/>
      <c r="JU30" s="21"/>
      <c r="JV30" s="1"/>
      <c r="JW30" s="1"/>
      <c r="JX30" s="21"/>
      <c r="JY30" s="1"/>
      <c r="JZ30" s="1"/>
      <c r="KA30" s="21"/>
      <c r="KB30" s="1"/>
      <c r="KC30" s="1"/>
      <c r="KD30" s="1"/>
      <c r="KE30" s="1"/>
      <c r="KF30" s="1"/>
      <c r="KG30" s="1"/>
      <c r="KH30" s="1"/>
      <c r="KI30" s="1"/>
      <c r="KJ30" s="1"/>
      <c r="KK30" s="1"/>
      <c r="KL30" s="1"/>
      <c r="KM30" s="21"/>
      <c r="KN30" s="1"/>
      <c r="KO30" s="1"/>
      <c r="KP30" s="1"/>
      <c r="KQ30" s="1"/>
      <c r="KR30" s="1"/>
      <c r="KS30" s="1"/>
      <c r="KT30" s="1"/>
      <c r="KU30" s="1"/>
      <c r="KV30" s="1"/>
      <c r="KW30" s="1"/>
      <c r="KX30" s="21"/>
      <c r="KY30" s="1"/>
      <c r="KZ30" s="1"/>
      <c r="LA30" s="1"/>
      <c r="LB30" s="1"/>
      <c r="LC30" s="1"/>
      <c r="LD30" s="1"/>
      <c r="LE30" s="1"/>
      <c r="LF30" s="1"/>
      <c r="LG30" s="21"/>
      <c r="LH30" s="22"/>
      <c r="LI30" s="22"/>
      <c r="LJ30" s="22"/>
      <c r="LK30" s="22"/>
      <c r="LL30" s="1"/>
      <c r="LM30" s="1"/>
      <c r="LN30" s="1"/>
      <c r="LO30" s="1"/>
      <c r="LP30" s="1"/>
      <c r="LQ30" s="1"/>
      <c r="LR30" s="1"/>
      <c r="LS30" s="21"/>
      <c r="LT30" s="1"/>
      <c r="LU30" s="1"/>
      <c r="LV30" s="1"/>
      <c r="LW30" s="1"/>
      <c r="LX30" s="1"/>
      <c r="LY30" s="1"/>
      <c r="LZ30" s="1"/>
      <c r="MA30" s="21"/>
      <c r="MB30" s="26"/>
      <c r="MC30" s="20"/>
      <c r="MD30" s="1"/>
      <c r="ME30" s="1"/>
      <c r="MF30" s="21"/>
      <c r="MG30" s="1"/>
      <c r="MH30" s="1"/>
      <c r="MI30" s="1"/>
      <c r="MJ30" s="21"/>
      <c r="MK30" s="1"/>
      <c r="ML30" s="1"/>
      <c r="MM30" s="1"/>
      <c r="MN30" s="1"/>
      <c r="MO30" s="1"/>
      <c r="MP30" s="21"/>
      <c r="MQ30" s="1"/>
      <c r="MR30" s="1"/>
      <c r="MS30" s="1"/>
      <c r="MT30" s="1"/>
      <c r="MU30" s="1"/>
      <c r="MV30" s="1"/>
      <c r="MW30" s="1"/>
      <c r="MX30" s="1"/>
      <c r="MY30" s="21"/>
      <c r="MZ30" s="1"/>
      <c r="NA30" s="1"/>
      <c r="NB30" s="1"/>
      <c r="NC30" s="1"/>
      <c r="ND30" s="1"/>
      <c r="NE30" s="1"/>
      <c r="NF30" s="21"/>
      <c r="NG30" s="1"/>
      <c r="NH30" s="1"/>
      <c r="NI30" s="1"/>
      <c r="NJ30" s="1"/>
      <c r="NK30" s="1"/>
      <c r="NL30" s="21"/>
      <c r="NM30" s="1"/>
      <c r="NN30" s="1"/>
      <c r="NO30" s="1"/>
      <c r="NP30" s="1"/>
      <c r="NQ30" s="1"/>
      <c r="NR30" s="21"/>
      <c r="NS30" s="1"/>
      <c r="NT30" s="1"/>
      <c r="NU30" s="1"/>
      <c r="NV30" s="1"/>
      <c r="NW30" s="1"/>
      <c r="NX30" s="1"/>
      <c r="NY30" s="21"/>
      <c r="NZ30" s="21"/>
      <c r="OA30" s="1"/>
      <c r="OB30" s="1"/>
      <c r="OC30" s="1"/>
      <c r="OD30" s="1"/>
      <c r="OE30" s="1"/>
      <c r="OF30" s="1"/>
      <c r="OG30" s="1"/>
      <c r="OH30" s="21"/>
      <c r="OI30" s="1"/>
    </row>
    <row r="31" spans="1:399" hidden="1" x14ac:dyDescent="0.25">
      <c r="A31" s="4" t="s">
        <v>7</v>
      </c>
      <c r="B31" s="5" t="s">
        <v>83</v>
      </c>
      <c r="C31" s="6"/>
      <c r="D31" s="5" t="s">
        <v>236</v>
      </c>
      <c r="E31" s="6" t="s">
        <v>311</v>
      </c>
      <c r="F31" s="5" t="s">
        <v>366</v>
      </c>
      <c r="G31" s="5" t="s">
        <v>498</v>
      </c>
      <c r="H31" s="6" t="s">
        <v>313</v>
      </c>
      <c r="I31" s="6" t="s">
        <v>596</v>
      </c>
      <c r="J31" s="6">
        <v>1</v>
      </c>
      <c r="K31" s="6">
        <v>2000</v>
      </c>
      <c r="N31" s="6"/>
      <c r="O31" s="6" t="s">
        <v>313</v>
      </c>
      <c r="P31" s="6"/>
      <c r="Q31" s="6"/>
      <c r="R31" s="6"/>
      <c r="S31" s="6"/>
      <c r="T31" s="6"/>
      <c r="U31" s="6"/>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s="6"/>
      <c r="BR31" s="6"/>
      <c r="BV31"/>
      <c r="BW31" s="1"/>
      <c r="BX31" s="1"/>
      <c r="BY31" s="1"/>
      <c r="BZ31" s="1"/>
      <c r="CA31" s="1"/>
      <c r="CB3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26"/>
      <c r="DZ31" s="1"/>
      <c r="EA31" s="1"/>
      <c r="EB31" s="1"/>
      <c r="EC31" s="1"/>
      <c r="ED31" s="1"/>
      <c r="EE31" s="1"/>
      <c r="EF31" s="1"/>
      <c r="EG31" s="26"/>
      <c r="EH31" s="1"/>
      <c r="EI31" s="1"/>
      <c r="EJ31" s="1"/>
      <c r="EK31" s="1"/>
      <c r="EL31" s="12"/>
      <c r="EM31" s="12"/>
      <c r="EN31" s="12"/>
      <c r="EO31" s="12"/>
      <c r="EP31" s="12"/>
      <c r="EQ31" s="12"/>
      <c r="ER31" s="12"/>
      <c r="ES31" s="12"/>
      <c r="ET31" s="1"/>
      <c r="EU31" s="1"/>
      <c r="EV31" s="1"/>
      <c r="EW31" s="1"/>
      <c r="EX31" s="1"/>
      <c r="EY31" s="1"/>
      <c r="EZ31" s="1"/>
      <c r="FA31" s="26"/>
      <c r="FB31" s="1"/>
      <c r="FC31" s="1"/>
      <c r="FD31" s="1"/>
      <c r="FE31" s="1"/>
      <c r="FF31" s="1"/>
      <c r="FG31" s="1"/>
      <c r="FH31" s="1"/>
      <c r="FI31" s="1"/>
      <c r="FJ31" s="1"/>
      <c r="FK31" s="1"/>
      <c r="FL31" s="1"/>
      <c r="FO31" s="1"/>
      <c r="FP31" s="1"/>
      <c r="FQ31" s="1"/>
      <c r="FR31" s="1"/>
      <c r="FS31" s="1"/>
      <c r="FT31" s="1"/>
      <c r="FU31" s="1"/>
      <c r="FV31" s="1"/>
      <c r="FW31" s="1"/>
      <c r="FX31" s="1"/>
      <c r="FY31" s="1"/>
      <c r="FZ31" s="1"/>
      <c r="GA31" s="1"/>
      <c r="GB31" s="1"/>
      <c r="GC31" s="1"/>
      <c r="GD31" s="1"/>
      <c r="GE31" s="1"/>
      <c r="GF31" s="1"/>
      <c r="GG31" s="1"/>
      <c r="GH31" s="1"/>
      <c r="GI31" s="1"/>
      <c r="GJ31" s="12"/>
      <c r="GK31" s="12"/>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22"/>
      <c r="LI31" s="22"/>
      <c r="LJ31" s="22"/>
      <c r="LK31" s="22"/>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row>
    <row r="32" spans="1:399" hidden="1" x14ac:dyDescent="0.25">
      <c r="A32" s="4" t="s">
        <v>9</v>
      </c>
      <c r="B32" s="5" t="s">
        <v>82</v>
      </c>
      <c r="C32" s="6"/>
      <c r="D32" s="5" t="s">
        <v>235</v>
      </c>
      <c r="E32" s="6" t="s">
        <v>311</v>
      </c>
      <c r="F32" s="5" t="s">
        <v>365</v>
      </c>
      <c r="G32" s="5" t="s">
        <v>497</v>
      </c>
      <c r="H32" s="6" t="s">
        <v>313</v>
      </c>
      <c r="I32" s="6"/>
      <c r="J32" s="6">
        <v>285</v>
      </c>
      <c r="K32" s="6">
        <v>2000</v>
      </c>
      <c r="N32" s="6" t="s">
        <v>688</v>
      </c>
      <c r="O32" s="6" t="s">
        <v>313</v>
      </c>
      <c r="P32" s="6"/>
      <c r="Q32" s="6"/>
      <c r="R32" s="6"/>
      <c r="S32" s="6"/>
      <c r="T32" s="6"/>
      <c r="U32" s="6"/>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s="6"/>
      <c r="BR32" s="6"/>
      <c r="BV32"/>
      <c r="BW32" s="1"/>
      <c r="BX32" s="1"/>
      <c r="BY32" s="1"/>
      <c r="BZ32" s="1"/>
      <c r="CA32" s="1"/>
      <c r="CB32"/>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26"/>
      <c r="DZ32" s="1"/>
      <c r="EA32" s="1"/>
      <c r="EB32" s="1"/>
      <c r="EC32" s="1"/>
      <c r="ED32" s="1"/>
      <c r="EE32" s="1"/>
      <c r="EF32" s="1"/>
      <c r="EG32" s="26"/>
      <c r="EH32" s="1"/>
      <c r="EI32" s="1"/>
      <c r="EJ32" s="1"/>
      <c r="EK32" s="1"/>
      <c r="EL32" s="12"/>
      <c r="EM32" s="12"/>
      <c r="EN32" s="12"/>
      <c r="EO32" s="12"/>
      <c r="EP32" s="12"/>
      <c r="EQ32" s="12"/>
      <c r="ER32" s="12"/>
      <c r="ES32" s="12"/>
      <c r="ET32" s="1"/>
      <c r="EU32" s="1"/>
      <c r="EV32" s="1"/>
      <c r="EW32" s="1"/>
      <c r="EX32" s="1"/>
      <c r="EY32" s="1"/>
      <c r="EZ32" s="1"/>
      <c r="FA32" s="26"/>
      <c r="FB32" s="1"/>
      <c r="FC32" s="1"/>
      <c r="FD32" s="1"/>
      <c r="FE32" s="1"/>
      <c r="FF32" s="1"/>
      <c r="FG32" s="1"/>
      <c r="FH32" s="1"/>
      <c r="FI32" s="1"/>
      <c r="FJ32" s="1"/>
      <c r="FK32" s="1"/>
      <c r="FL32" s="1"/>
      <c r="FO32" s="1"/>
      <c r="FP32" s="1"/>
      <c r="FQ32" s="1"/>
      <c r="FR32" s="1"/>
      <c r="FS32" s="1"/>
      <c r="FT32" s="1"/>
      <c r="FU32" s="1"/>
      <c r="FV32" s="1"/>
      <c r="FW32" s="1"/>
      <c r="FX32" s="1"/>
      <c r="FY32" s="1"/>
      <c r="FZ32" s="1"/>
      <c r="GA32" s="1"/>
      <c r="GB32" s="1"/>
      <c r="GC32" s="1"/>
      <c r="GD32" s="1"/>
      <c r="GE32" s="1"/>
      <c r="GF32" s="1"/>
      <c r="GG32" s="1"/>
      <c r="GH32" s="1"/>
      <c r="GI32" s="1"/>
      <c r="GJ32" s="12"/>
      <c r="GK32" s="12"/>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22"/>
      <c r="LI32" s="22"/>
      <c r="LJ32" s="22"/>
      <c r="LK32" s="22"/>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row>
    <row r="33" spans="1:399" x14ac:dyDescent="0.25">
      <c r="A33" s="13" t="s">
        <v>8</v>
      </c>
      <c r="B33" s="5" t="s">
        <v>39</v>
      </c>
      <c r="C33" s="6">
        <v>0</v>
      </c>
      <c r="D33" s="5" t="s">
        <v>186</v>
      </c>
      <c r="E33" s="6" t="s">
        <v>311</v>
      </c>
      <c r="F33" s="5" t="s">
        <v>338</v>
      </c>
      <c r="G33" s="5" t="s">
        <v>449</v>
      </c>
      <c r="H33" s="6" t="s">
        <v>311</v>
      </c>
      <c r="I33" s="6" t="s">
        <v>577</v>
      </c>
      <c r="J33" s="6">
        <v>60</v>
      </c>
      <c r="K33" s="6">
        <v>2001</v>
      </c>
      <c r="L33" s="12">
        <f>IF(K33&lt;1996,1,0)</f>
        <v>0</v>
      </c>
      <c r="M33" s="12">
        <f>IF(K33&gt;=1996,1,0)</f>
        <v>1</v>
      </c>
      <c r="N33" s="6" t="s">
        <v>647</v>
      </c>
      <c r="O33" s="6" t="s">
        <v>311</v>
      </c>
      <c r="P33" s="12">
        <v>400</v>
      </c>
      <c r="Q33" s="6">
        <v>0</v>
      </c>
      <c r="R33" s="6">
        <v>0</v>
      </c>
      <c r="S33" s="6">
        <v>1</v>
      </c>
      <c r="T33" s="6">
        <f>COUNTIF(P33,"*Non*")</f>
        <v>0</v>
      </c>
      <c r="U33" s="6" t="s">
        <v>764</v>
      </c>
      <c r="V33" s="12">
        <f>COUNTIF($U33,V$1)</f>
        <v>0</v>
      </c>
      <c r="W33" s="12">
        <f>COUNTIF($U33,W$1)</f>
        <v>1</v>
      </c>
      <c r="X33" s="12">
        <f>COUNTIF($U33,X$1)</f>
        <v>0</v>
      </c>
      <c r="Y33" s="23">
        <f>COUNTIF($BI33,"*AHP*")</f>
        <v>0</v>
      </c>
      <c r="Z33" s="23">
        <f>COUNTIF($BI33,"*ANP*")</f>
        <v>0</v>
      </c>
      <c r="AA33" s="23">
        <f>COUNTIF($BI33,"*TOPSIS*")</f>
        <v>0</v>
      </c>
      <c r="AB33" s="23">
        <f>COUNTIF($BI33,"*VIKOR*")</f>
        <v>0</v>
      </c>
      <c r="AC33" s="23">
        <f>COUNTIF($BI33,"*DELPHI*")</f>
        <v>0</v>
      </c>
      <c r="AD33" s="23">
        <f>COUNTIF($BI33,"*CBA*")+COUNTIF($BI33,"*Cost Analysis*")</f>
        <v>0</v>
      </c>
      <c r="AE33" s="23">
        <f>COUNTIF($BI33,"*Scoring*")</f>
        <v>0</v>
      </c>
      <c r="AF33" s="23">
        <f>COUNTIF($BI33,"*DEMATEL*")</f>
        <v>0</v>
      </c>
      <c r="AG33" s="23">
        <f>COUNTIF($BI33,"*MAUT*")</f>
        <v>0</v>
      </c>
      <c r="AH33" s="23">
        <f>COUNTIF($BI33,"*BCG*")</f>
        <v>0</v>
      </c>
      <c r="AI33" s="23">
        <f>COUNTIF($BI33,"*BSC*")</f>
        <v>0</v>
      </c>
      <c r="AJ33" s="23">
        <f>COUNTIF($BI33,"*ROA*")</f>
        <v>0</v>
      </c>
      <c r="AK33" s="23">
        <f>COUNTIF($BI33,"*VTA*")</f>
        <v>0</v>
      </c>
      <c r="AL33" s="23">
        <f>COUNTIF($BI33,"*SEM*")</f>
        <v>0</v>
      </c>
      <c r="AM33" s="23">
        <f>COUNTIF($BI33,"*COPRAS*")</f>
        <v>0</v>
      </c>
      <c r="AN33" s="23">
        <f>COUNTIF($BI33,"*SWARA*")</f>
        <v>0</v>
      </c>
      <c r="AO33" s="23">
        <f>COUNTIF($BI33,"*Outranking*")</f>
        <v>0</v>
      </c>
      <c r="AP33" s="23">
        <f>IF(COUNTIF($BI33,"*Linear*")-COUNTIF($BI33,"*Non-Linear*")&lt;0,0,COUNTIF($BI33,"*Linear*")-COUNTIF($BI33,"*Non-Linear*"))</f>
        <v>1</v>
      </c>
      <c r="AQ33" s="23">
        <f>COUNTIF($BI33,"*Non-Linear*")</f>
        <v>0</v>
      </c>
      <c r="AR33" s="23">
        <f>COUNTIF($BI33,"*Multi-objective*")</f>
        <v>0</v>
      </c>
      <c r="AS33" s="23">
        <f>COUNTIF($BI33,"*Stochastic*")</f>
        <v>0</v>
      </c>
      <c r="AT33" s="23">
        <f>COUNTIF($BI33,"*Goal*")</f>
        <v>0</v>
      </c>
      <c r="AU33" s="23">
        <f>COUNTIF($BI33,"*DEA*")</f>
        <v>0</v>
      </c>
      <c r="AV33" s="23">
        <f>COUNTIF($BI33,"*Grey*")</f>
        <v>0</v>
      </c>
      <c r="AW33" s="23">
        <f>COUNTIF($BI33,"*Clustering*")</f>
        <v>0</v>
      </c>
      <c r="AX33" s="23">
        <f>COUNTIF($BI33,"*K-Means*")</f>
        <v>0</v>
      </c>
      <c r="AY33" s="23">
        <f>COUNTIF($BI33,"*Genetic*")</f>
        <v>0</v>
      </c>
      <c r="AZ33" s="23">
        <f>COUNTIF($BI33,"*Evolutionary*")</f>
        <v>0</v>
      </c>
      <c r="BA33" s="23">
        <f>COUNTIF($BI33,"*Nash*")</f>
        <v>0</v>
      </c>
      <c r="BB33" s="23">
        <f>COUNTIF($BI33,"*Gini*")</f>
        <v>0</v>
      </c>
      <c r="BC33" s="23">
        <f>COUNTIF($BI33,"*Dominance*")</f>
        <v>0</v>
      </c>
      <c r="BD33" s="23">
        <f>COUNTIF($BI33,"*Pythagorean*")</f>
        <v>0</v>
      </c>
      <c r="BE33" s="23">
        <f>COUNTIF($BI33,"*Reference*")</f>
        <v>0</v>
      </c>
      <c r="BF33" s="23">
        <f>COUNTIF($BI33,"*Correlation*")</f>
        <v>0</v>
      </c>
      <c r="BG33" s="23">
        <f>COUNTIF($BI33,"*NIMBUS*")</f>
        <v>0</v>
      </c>
      <c r="BH33" s="23">
        <f>COUNTIF($BI33,"*Not-specified*")</f>
        <v>0</v>
      </c>
      <c r="BI33" s="23" t="s">
        <v>806</v>
      </c>
      <c r="BJ33" s="23" t="s">
        <v>772</v>
      </c>
      <c r="BK33" s="23">
        <f>COUNTIF($BJ33,BK$1)</f>
        <v>0</v>
      </c>
      <c r="BL33" s="23">
        <f>COUNTIF($BJ33,BL$1)</f>
        <v>1</v>
      </c>
      <c r="BM33" s="23">
        <f>COUNTIF($BJ33,BM$1)</f>
        <v>0</v>
      </c>
      <c r="BN33" s="6" t="s">
        <v>1179</v>
      </c>
      <c r="BO33" s="12">
        <f>COUNTIF($BN33,"*Deter*")</f>
        <v>1</v>
      </c>
      <c r="BP33" s="12">
        <f>COUNTIF($BN33,"*Stoch*")</f>
        <v>0</v>
      </c>
      <c r="BQ33" s="12">
        <f>COUNTIF($BN33,"*Fuzzy*")</f>
        <v>0</v>
      </c>
      <c r="BR33" s="6" t="s">
        <v>1175</v>
      </c>
      <c r="BS33" s="12">
        <f>COUNTIF($BR33,"*Dis*")</f>
        <v>0</v>
      </c>
      <c r="BT33" s="12">
        <f>COUNTIF($BR33,"*Cont*")</f>
        <v>1</v>
      </c>
      <c r="BU33" s="12">
        <f>COUNTIF($BR33,$BU$1)</f>
        <v>0</v>
      </c>
      <c r="BV33" s="23" t="s">
        <v>887</v>
      </c>
      <c r="BW33" s="13">
        <v>0</v>
      </c>
      <c r="BX33" s="13">
        <v>0</v>
      </c>
      <c r="BY33" s="13">
        <v>0</v>
      </c>
      <c r="BZ33" s="13">
        <v>1</v>
      </c>
      <c r="CA33" s="13">
        <v>0</v>
      </c>
      <c r="CB33" s="24" t="s">
        <v>909</v>
      </c>
      <c r="CC33" s="12">
        <f>COUNTIF($CB33,"*Not Specified*")</f>
        <v>0</v>
      </c>
      <c r="CD33" s="12">
        <f>COUNTIF($CB33,"*Aerospacial*")</f>
        <v>0</v>
      </c>
      <c r="CE33" s="12">
        <f>COUNTIF($CB33,"*Agriculture*")</f>
        <v>0</v>
      </c>
      <c r="CF33" s="12">
        <f>COUNTIF($CB33,"*Automotive*")</f>
        <v>1</v>
      </c>
      <c r="CG33" s="12">
        <f>COUNTIF($CB33,"*Biotechnology*")</f>
        <v>0</v>
      </c>
      <c r="CH33" s="12">
        <f>COUNTIF($CB33,"*Energy*")</f>
        <v>0</v>
      </c>
      <c r="CI33" s="12">
        <f>COUNTIF($CB33,"*Food*")</f>
        <v>0</v>
      </c>
      <c r="CJ33" s="12">
        <f>COUNTIF($CB33,"*Innovation*")</f>
        <v>0</v>
      </c>
      <c r="CK33" s="12">
        <f>COUNTIF($CB33,"*Manufacturing*")</f>
        <v>0</v>
      </c>
      <c r="CL33" s="12">
        <f>COUNTIF($CB33,"*Military*")</f>
        <v>0</v>
      </c>
      <c r="CM33" s="12">
        <f>COUNTIF($CB33,"*Nuclear*")</f>
        <v>0</v>
      </c>
      <c r="CN33" s="12">
        <f>COUNTIF($CB33,"*Spacial*")</f>
        <v>0</v>
      </c>
      <c r="CO33" s="12">
        <f>COUNTIF($CB33,"*Telecommunications*")</f>
        <v>0</v>
      </c>
      <c r="CP33" s="12">
        <f>COUNTIF($CB33,"*Civil*")</f>
        <v>0</v>
      </c>
      <c r="CQ33" s="12">
        <f>COUNTIF($CB33,"*Government*")</f>
        <v>0</v>
      </c>
      <c r="CR33" s="12">
        <f>COUNTIF($CB33,"*Mechanical*")</f>
        <v>0</v>
      </c>
      <c r="CS33" s="12">
        <f>COUNTIF($CB33,"*Textile*")</f>
        <v>0</v>
      </c>
      <c r="CT33" s="12">
        <f>COUNTIF($CB33,"*Chemical*")</f>
        <v>0</v>
      </c>
      <c r="CU33" s="12">
        <f>COUNTIF($CB33,"*Metallurgy*")</f>
        <v>0</v>
      </c>
      <c r="CV33" s="12">
        <f>COUNTIF($CB33,"*Public*")</f>
        <v>0</v>
      </c>
      <c r="CW33" s="12">
        <f>COUNTIF($CB33,"*Research*")</f>
        <v>0</v>
      </c>
      <c r="CX33" s="12">
        <f>COUNTIF($CB33,"*Electricity*")</f>
        <v>0</v>
      </c>
      <c r="CY33" s="12">
        <f>COUNTIF($CB33,"*Industrial*")</f>
        <v>0</v>
      </c>
      <c r="CZ33" s="12">
        <f>COUNTIF($CB33,"*Information Technology*")</f>
        <v>0</v>
      </c>
      <c r="DA33" s="18">
        <f>COUNTIF($CB33,"*Pharmaceutical*")</f>
        <v>0</v>
      </c>
      <c r="DB33" s="18">
        <f>SUM(JL33:JO33)</f>
        <v>0</v>
      </c>
      <c r="DC33" s="18">
        <f>SUM(MQ33:MY33)</f>
        <v>0</v>
      </c>
      <c r="DD33" s="18">
        <f>SUM(MZ33:NF33)</f>
        <v>0</v>
      </c>
      <c r="DE33" s="18">
        <f>SUM(MB33:MF33)</f>
        <v>0</v>
      </c>
      <c r="DF33" s="18">
        <f>SUM(NG33:NL33)</f>
        <v>0</v>
      </c>
      <c r="DG33" s="18">
        <f>SUM(FM33:GK33)</f>
        <v>0</v>
      </c>
      <c r="DH33" s="18">
        <f>SUM(EG33:EX33)</f>
        <v>1</v>
      </c>
      <c r="DI33" s="18">
        <f>SUM(KB33:KM33)</f>
        <v>1</v>
      </c>
      <c r="DJ33" s="18">
        <f>SUM(MG33:MJ33)</f>
        <v>0</v>
      </c>
      <c r="DK33" s="18">
        <f>SUM(GL33:HJ33)</f>
        <v>0</v>
      </c>
      <c r="DL33" s="18">
        <f>SUM(HK33:IE33)</f>
        <v>0</v>
      </c>
      <c r="DM33" s="18">
        <f>SUM(IF33:IP33)</f>
        <v>0</v>
      </c>
      <c r="DN33" s="18">
        <f>SUM(EY33:FL33)</f>
        <v>0</v>
      </c>
      <c r="DO33" s="18">
        <f>SUM(KN33:LV33)</f>
        <v>0</v>
      </c>
      <c r="DP33" s="18">
        <f>SUM(LL33:LS33)</f>
        <v>0</v>
      </c>
      <c r="DQ33" s="18">
        <f>SUM(JP33:JX33)</f>
        <v>0</v>
      </c>
      <c r="DR33" s="18">
        <f>SUM(MK33:MP33)</f>
        <v>0</v>
      </c>
      <c r="DS33" s="18">
        <f>SUM(NM33:NS33)</f>
        <v>0</v>
      </c>
      <c r="DT33" s="18">
        <f>SUM(NT33:NZ33)</f>
        <v>0</v>
      </c>
      <c r="DU33" s="18">
        <f>SUM(OA33:OI33)</f>
        <v>0</v>
      </c>
      <c r="DV33" s="18">
        <f>SUM(JY33:KA33)</f>
        <v>0</v>
      </c>
      <c r="DW33" s="18">
        <f>SUM(LT33:MA33)</f>
        <v>0</v>
      </c>
      <c r="DX33" s="18">
        <f>SUM(IQ33:JK33)</f>
        <v>1</v>
      </c>
      <c r="DY33" s="17">
        <f>DG33+DK33</f>
        <v>0</v>
      </c>
      <c r="DZ33" s="12">
        <f>DI33+DO33+DW33+DP33</f>
        <v>1</v>
      </c>
      <c r="EA33" s="12">
        <f>DX33+DM33</f>
        <v>1</v>
      </c>
      <c r="EB33" s="12">
        <f>DT33+DU33+DF33</f>
        <v>0</v>
      </c>
      <c r="EC33" s="12">
        <f>DH33+DN33+DL33</f>
        <v>1</v>
      </c>
      <c r="ED33" s="12">
        <f>DD33+DS33+DC33</f>
        <v>0</v>
      </c>
      <c r="EE33" s="12">
        <f>DV33+DQ33+DB33</f>
        <v>0</v>
      </c>
      <c r="EF33" s="12">
        <f>DR33+DE33+DJ33</f>
        <v>0</v>
      </c>
      <c r="EH33" s="18">
        <v>1</v>
      </c>
      <c r="EX33" s="18"/>
      <c r="HJ33" s="18"/>
      <c r="IB33" s="18"/>
      <c r="IP33" s="18"/>
      <c r="IT33" s="18">
        <v>1</v>
      </c>
      <c r="JK33" s="18"/>
      <c r="JO33" s="18"/>
      <c r="JU33" s="18"/>
      <c r="JX33" s="18"/>
      <c r="KA33" s="18"/>
      <c r="KD33" s="18">
        <v>1</v>
      </c>
      <c r="KM33" s="18"/>
      <c r="KX33" s="18"/>
      <c r="LG33" s="18"/>
      <c r="LS33" s="18"/>
      <c r="MA33" s="18"/>
      <c r="MB33" s="18"/>
      <c r="MF33" s="18"/>
      <c r="MJ33" s="18"/>
      <c r="MP33" s="18"/>
      <c r="MY33" s="18"/>
      <c r="NF33" s="18"/>
      <c r="NL33" s="18"/>
      <c r="NR33" s="18"/>
      <c r="NY33" s="18"/>
      <c r="NZ33" s="18"/>
      <c r="OH33" s="18"/>
    </row>
    <row r="34" spans="1:399" hidden="1" x14ac:dyDescent="0.25">
      <c r="A34" s="4" t="s">
        <v>9</v>
      </c>
      <c r="B34" s="5" t="s">
        <v>71</v>
      </c>
      <c r="C34" s="6"/>
      <c r="D34" s="7" t="s">
        <v>224</v>
      </c>
      <c r="E34" s="6" t="s">
        <v>312</v>
      </c>
      <c r="F34" s="5" t="s">
        <v>344</v>
      </c>
      <c r="G34" s="5" t="s">
        <v>486</v>
      </c>
      <c r="H34" s="6" t="s">
        <v>312</v>
      </c>
      <c r="I34" s="6" t="s">
        <v>592</v>
      </c>
      <c r="J34" s="6">
        <v>55</v>
      </c>
      <c r="K34" s="6">
        <v>2001</v>
      </c>
      <c r="N34" s="6" t="s">
        <v>679</v>
      </c>
      <c r="O34" s="6" t="s">
        <v>313</v>
      </c>
      <c r="P34" s="6"/>
      <c r="Q34" s="6"/>
      <c r="R34" s="6"/>
      <c r="S34" s="6"/>
      <c r="T34" s="6"/>
      <c r="U34" s="6"/>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6"/>
      <c r="BR34" s="6"/>
      <c r="BV34" s="11"/>
      <c r="BW34" s="1"/>
      <c r="BX34" s="1"/>
      <c r="BY34" s="1"/>
      <c r="BZ34" s="1"/>
      <c r="CA34" s="1"/>
      <c r="CB34" s="15"/>
      <c r="CC34" s="1"/>
      <c r="CD34" s="1"/>
      <c r="CE34" s="1"/>
      <c r="CF34" s="1"/>
      <c r="CG34" s="1"/>
      <c r="CH34" s="1"/>
      <c r="CI34" s="1"/>
      <c r="CJ34" s="1"/>
      <c r="CK34" s="1"/>
      <c r="CL34" s="1"/>
      <c r="CM34" s="1"/>
      <c r="CN34" s="1"/>
      <c r="CO34" s="1"/>
      <c r="CP34" s="1"/>
      <c r="CQ34" s="1"/>
      <c r="CR34" s="1"/>
      <c r="CS34" s="1"/>
      <c r="CT34" s="1"/>
      <c r="CU34" s="1"/>
      <c r="CV34" s="1"/>
      <c r="CW34" s="1"/>
      <c r="CX34" s="1"/>
      <c r="CY34" s="1"/>
      <c r="CZ34" s="1"/>
      <c r="DA34" s="20"/>
      <c r="DB34" s="1"/>
      <c r="DC34" s="1"/>
      <c r="DD34" s="1"/>
      <c r="DE34" s="1"/>
      <c r="DF34" s="1"/>
      <c r="DG34" s="1"/>
      <c r="DH34" s="1"/>
      <c r="DI34" s="1"/>
      <c r="DJ34" s="1"/>
      <c r="DK34" s="1"/>
      <c r="DL34" s="1"/>
      <c r="DM34" s="1"/>
      <c r="DN34" s="1"/>
      <c r="DO34" s="1"/>
      <c r="DP34" s="1"/>
      <c r="DQ34" s="1"/>
      <c r="DR34" s="1"/>
      <c r="DS34" s="1"/>
      <c r="DT34" s="1"/>
      <c r="DU34" s="1"/>
      <c r="DV34" s="1"/>
      <c r="DW34" s="1"/>
      <c r="DX34" s="20"/>
      <c r="DY34" s="26"/>
      <c r="DZ34" s="1"/>
      <c r="EA34" s="1"/>
      <c r="EB34" s="1"/>
      <c r="EC34" s="1"/>
      <c r="ED34" s="1"/>
      <c r="EE34" s="1"/>
      <c r="EF34" s="1"/>
      <c r="EG34" s="26"/>
      <c r="EH34" s="1"/>
      <c r="EI34" s="1"/>
      <c r="EJ34" s="1"/>
      <c r="EK34" s="1"/>
      <c r="EL34" s="12"/>
      <c r="EM34" s="12"/>
      <c r="EN34" s="12"/>
      <c r="EO34" s="12"/>
      <c r="EP34" s="12"/>
      <c r="EQ34" s="12"/>
      <c r="ER34" s="12"/>
      <c r="ES34" s="12"/>
      <c r="ET34" s="1"/>
      <c r="EU34" s="1"/>
      <c r="EV34" s="1"/>
      <c r="EW34" s="1"/>
      <c r="EX34" s="20"/>
      <c r="EY34" s="1"/>
      <c r="EZ34" s="1"/>
      <c r="FA34" s="26"/>
      <c r="FB34" s="1"/>
      <c r="FC34" s="1"/>
      <c r="FD34" s="1"/>
      <c r="FE34" s="1"/>
      <c r="FF34" s="1"/>
      <c r="FG34" s="1"/>
      <c r="FH34" s="1"/>
      <c r="FI34" s="1"/>
      <c r="FJ34" s="1"/>
      <c r="FK34" s="1"/>
      <c r="FO34" s="1"/>
      <c r="FP34" s="1"/>
      <c r="FQ34" s="1"/>
      <c r="FR34" s="1"/>
      <c r="FS34" s="1"/>
      <c r="FT34" s="1"/>
      <c r="FU34" s="1"/>
      <c r="FV34" s="1"/>
      <c r="FW34" s="1"/>
      <c r="FX34" s="1"/>
      <c r="FY34" s="1"/>
      <c r="FZ34" s="1"/>
      <c r="GA34" s="1"/>
      <c r="GB34" s="1"/>
      <c r="GC34" s="1"/>
      <c r="GD34" s="1"/>
      <c r="GE34" s="1"/>
      <c r="GF34" s="1"/>
      <c r="GG34" s="1"/>
      <c r="GH34" s="1"/>
      <c r="GI34" s="1"/>
      <c r="GJ34" s="12"/>
      <c r="GM34" s="1"/>
      <c r="GN34" s="1"/>
      <c r="GO34" s="1"/>
      <c r="GP34" s="1"/>
      <c r="GQ34" s="1"/>
      <c r="GR34" s="1"/>
      <c r="GS34" s="1"/>
      <c r="GT34" s="1"/>
      <c r="GU34" s="1"/>
      <c r="GV34" s="1"/>
      <c r="GW34" s="1"/>
      <c r="GX34" s="1"/>
      <c r="GY34" s="1"/>
      <c r="GZ34" s="1"/>
      <c r="HA34" s="1"/>
      <c r="HB34" s="1"/>
      <c r="HC34" s="1"/>
      <c r="HD34" s="1"/>
      <c r="HE34" s="1"/>
      <c r="HF34" s="1"/>
      <c r="HG34" s="1"/>
      <c r="HH34" s="1"/>
      <c r="HI34" s="1"/>
      <c r="HJ34" s="20"/>
      <c r="HK34" s="1"/>
      <c r="HL34" s="1"/>
      <c r="HM34" s="1"/>
      <c r="HN34" s="1"/>
      <c r="HO34" s="1"/>
      <c r="HP34" s="1"/>
      <c r="HQ34" s="1"/>
      <c r="HR34" s="1"/>
      <c r="HS34" s="1"/>
      <c r="HT34" s="1"/>
      <c r="HU34" s="1"/>
      <c r="HV34" s="1"/>
      <c r="HW34" s="1"/>
      <c r="HX34" s="1"/>
      <c r="HY34" s="1"/>
      <c r="HZ34" s="1"/>
      <c r="IA34" s="1"/>
      <c r="IB34" s="20"/>
      <c r="IC34" s="1"/>
      <c r="ID34" s="1"/>
      <c r="IE34" s="1"/>
      <c r="IF34" s="1"/>
      <c r="IG34" s="1"/>
      <c r="IH34" s="1"/>
      <c r="II34" s="1"/>
      <c r="IJ34" s="1"/>
      <c r="IK34" s="1"/>
      <c r="IL34" s="1"/>
      <c r="IM34" s="1"/>
      <c r="IN34" s="1"/>
      <c r="IO34" s="1"/>
      <c r="IP34" s="20"/>
      <c r="IQ34" s="1"/>
      <c r="IR34" s="1"/>
      <c r="IS34" s="1"/>
      <c r="IT34" s="1"/>
      <c r="IU34" s="1"/>
      <c r="IV34" s="1"/>
      <c r="IW34" s="1"/>
      <c r="IX34" s="1"/>
      <c r="IY34" s="1"/>
      <c r="IZ34" s="1"/>
      <c r="JA34" s="1"/>
      <c r="JB34" s="1"/>
      <c r="JC34" s="1"/>
      <c r="JD34" s="1"/>
      <c r="JE34" s="1"/>
      <c r="JF34" s="1"/>
      <c r="JG34" s="1"/>
      <c r="JH34" s="1"/>
      <c r="JI34" s="1"/>
      <c r="JJ34" s="1"/>
      <c r="JK34" s="20"/>
      <c r="JL34" s="1"/>
      <c r="JM34" s="1"/>
      <c r="JN34" s="1"/>
      <c r="JO34" s="20"/>
      <c r="JP34" s="1"/>
      <c r="JQ34" s="1"/>
      <c r="JR34" s="1"/>
      <c r="JS34" s="1"/>
      <c r="JT34" s="1"/>
      <c r="JU34" s="20"/>
      <c r="JV34" s="1"/>
      <c r="JW34" s="1"/>
      <c r="JX34" s="20"/>
      <c r="JY34" s="1"/>
      <c r="JZ34" s="1"/>
      <c r="KA34" s="20"/>
      <c r="KB34" s="1"/>
      <c r="KC34" s="1"/>
      <c r="KD34" s="1"/>
      <c r="KE34" s="1"/>
      <c r="KF34" s="1"/>
      <c r="KG34" s="1"/>
      <c r="KH34" s="1"/>
      <c r="KI34" s="1"/>
      <c r="KJ34" s="1"/>
      <c r="KK34" s="1"/>
      <c r="KL34" s="1"/>
      <c r="KM34" s="20"/>
      <c r="KN34" s="1"/>
      <c r="KO34" s="1"/>
      <c r="KP34" s="1"/>
      <c r="KQ34" s="1"/>
      <c r="KR34" s="1"/>
      <c r="KS34" s="1"/>
      <c r="KT34" s="1"/>
      <c r="KU34" s="1"/>
      <c r="KV34" s="1"/>
      <c r="KW34" s="1"/>
      <c r="KX34" s="20"/>
      <c r="KY34" s="1"/>
      <c r="KZ34" s="1"/>
      <c r="LA34" s="1"/>
      <c r="LB34" s="1"/>
      <c r="LC34" s="1"/>
      <c r="LD34" s="1"/>
      <c r="LE34" s="1"/>
      <c r="LF34" s="1"/>
      <c r="LG34" s="20"/>
      <c r="LH34" s="22"/>
      <c r="LI34" s="22"/>
      <c r="LJ34" s="22"/>
      <c r="LK34" s="22"/>
      <c r="LL34" s="1"/>
      <c r="LM34" s="1"/>
      <c r="LN34" s="1"/>
      <c r="LO34" s="1"/>
      <c r="LP34" s="1"/>
      <c r="LQ34" s="1"/>
      <c r="LR34" s="1"/>
      <c r="LS34" s="20"/>
      <c r="LT34" s="1"/>
      <c r="LU34" s="1"/>
      <c r="LV34" s="1"/>
      <c r="LW34" s="1"/>
      <c r="LX34" s="1"/>
      <c r="LY34" s="1"/>
      <c r="LZ34" s="1"/>
      <c r="MA34" s="20"/>
      <c r="MB34" s="20"/>
      <c r="MC34" s="20"/>
      <c r="MD34" s="1"/>
      <c r="ME34" s="1"/>
      <c r="MF34" s="20"/>
      <c r="MG34" s="1"/>
      <c r="MH34" s="1"/>
      <c r="MI34" s="1"/>
      <c r="MJ34" s="20"/>
      <c r="MK34" s="1"/>
      <c r="ML34" s="1"/>
      <c r="MM34" s="1"/>
      <c r="MN34" s="1"/>
      <c r="MO34" s="1"/>
      <c r="MP34" s="20"/>
      <c r="MQ34" s="1"/>
      <c r="MR34" s="1"/>
      <c r="MS34" s="1"/>
      <c r="MT34" s="1"/>
      <c r="MU34" s="1"/>
      <c r="MV34" s="1"/>
      <c r="MW34" s="1"/>
      <c r="MX34" s="1"/>
      <c r="MY34" s="20"/>
      <c r="MZ34" s="1"/>
      <c r="NA34" s="1"/>
      <c r="NB34" s="1"/>
      <c r="NC34" s="1"/>
      <c r="ND34" s="1"/>
      <c r="NE34" s="1"/>
      <c r="NF34" s="20"/>
      <c r="NG34" s="1"/>
      <c r="NH34" s="1"/>
      <c r="NI34" s="1"/>
      <c r="NJ34" s="1"/>
      <c r="NK34" s="1"/>
      <c r="NL34" s="20"/>
      <c r="NM34" s="1"/>
      <c r="NN34" s="1"/>
      <c r="NO34" s="1"/>
      <c r="NP34" s="1"/>
      <c r="NQ34" s="1"/>
      <c r="NR34" s="20"/>
      <c r="NS34" s="1"/>
      <c r="NT34" s="1"/>
      <c r="NU34" s="1"/>
      <c r="NV34" s="1"/>
      <c r="NW34" s="1"/>
      <c r="NX34" s="1"/>
      <c r="NY34" s="20"/>
      <c r="NZ34" s="20"/>
      <c r="OA34" s="1"/>
      <c r="OB34" s="1"/>
      <c r="OC34" s="1"/>
      <c r="OD34" s="1"/>
      <c r="OE34" s="1"/>
      <c r="OF34" s="1"/>
      <c r="OG34" s="1"/>
      <c r="OH34" s="20"/>
      <c r="OI34" s="1"/>
    </row>
    <row r="35" spans="1:399" x14ac:dyDescent="0.25">
      <c r="A35" s="13" t="s">
        <v>8</v>
      </c>
      <c r="B35" s="5" t="s">
        <v>62</v>
      </c>
      <c r="C35" s="12">
        <v>1</v>
      </c>
      <c r="D35" s="5" t="s">
        <v>213</v>
      </c>
      <c r="E35" s="12" t="s">
        <v>311</v>
      </c>
      <c r="F35" s="5" t="s">
        <v>317</v>
      </c>
      <c r="G35" s="5" t="s">
        <v>475</v>
      </c>
      <c r="H35" s="12" t="s">
        <v>311</v>
      </c>
      <c r="I35" s="12" t="s">
        <v>577</v>
      </c>
      <c r="J35" s="12">
        <v>327</v>
      </c>
      <c r="K35" s="12">
        <v>2002</v>
      </c>
      <c r="L35" s="12">
        <f>IF(K35&lt;1996,1,0)</f>
        <v>0</v>
      </c>
      <c r="M35" s="12">
        <f>IF(K35&gt;=1996,1,0)</f>
        <v>1</v>
      </c>
      <c r="N35" s="12" t="s">
        <v>670</v>
      </c>
      <c r="O35" s="12" t="s">
        <v>311</v>
      </c>
      <c r="P35" s="12">
        <v>2</v>
      </c>
      <c r="Q35" s="12">
        <v>1</v>
      </c>
      <c r="R35" s="12">
        <v>0</v>
      </c>
      <c r="S35" s="12">
        <v>0</v>
      </c>
      <c r="T35" s="12">
        <f>COUNTIF(P35,"*Non*")</f>
        <v>0</v>
      </c>
      <c r="U35" s="12" t="s">
        <v>766</v>
      </c>
      <c r="V35" s="12">
        <f>COUNTIF($U35,V$1)</f>
        <v>1</v>
      </c>
      <c r="W35" s="12">
        <f>COUNTIF($U35,W$1)</f>
        <v>0</v>
      </c>
      <c r="X35" s="12">
        <f>COUNTIF($U35,X$1)</f>
        <v>0</v>
      </c>
      <c r="Y35" s="23">
        <f>COUNTIF($BI35,"*AHP*")</f>
        <v>0</v>
      </c>
      <c r="Z35" s="23">
        <f>COUNTIF($BI35,"*ANP*")</f>
        <v>1</v>
      </c>
      <c r="AA35" s="23">
        <f>COUNTIF($BI35,"*TOPSIS*")</f>
        <v>0</v>
      </c>
      <c r="AB35" s="23">
        <f>COUNTIF($BI35,"*VIKOR*")</f>
        <v>0</v>
      </c>
      <c r="AC35" s="23">
        <f>COUNTIF($BI35,"*DELPHI*")</f>
        <v>0</v>
      </c>
      <c r="AD35" s="23">
        <f>COUNTIF($BI35,"*CBA*")+COUNTIF($BI35,"*Cost Analysis*")</f>
        <v>0</v>
      </c>
      <c r="AE35" s="23">
        <f>COUNTIF($BI35,"*Scoring*")</f>
        <v>0</v>
      </c>
      <c r="AF35" s="23">
        <f>COUNTIF($BI35,"*DEMATEL*")</f>
        <v>0</v>
      </c>
      <c r="AG35" s="23">
        <f>COUNTIF($BI35,"*MAUT*")</f>
        <v>0</v>
      </c>
      <c r="AH35" s="23">
        <f>COUNTIF($BI35,"*BCG*")</f>
        <v>0</v>
      </c>
      <c r="AI35" s="23">
        <f>COUNTIF($BI35,"*BSC*")</f>
        <v>0</v>
      </c>
      <c r="AJ35" s="23">
        <f>COUNTIF($BI35,"*ROA*")</f>
        <v>0</v>
      </c>
      <c r="AK35" s="23">
        <f>COUNTIF($BI35,"*VTA*")</f>
        <v>0</v>
      </c>
      <c r="AL35" s="23">
        <f>COUNTIF($BI35,"*SEM*")</f>
        <v>0</v>
      </c>
      <c r="AM35" s="23">
        <f>COUNTIF($BI35,"*COPRAS*")</f>
        <v>0</v>
      </c>
      <c r="AN35" s="23">
        <f>COUNTIF($BI35,"*SWARA*")</f>
        <v>0</v>
      </c>
      <c r="AO35" s="23">
        <f>COUNTIF($BI35,"*Outranking*")</f>
        <v>0</v>
      </c>
      <c r="AP35" s="23">
        <f>IF(COUNTIF($BI35,"*Linear*")-COUNTIF($BI35,"*Non-Linear*")&lt;0,0,COUNTIF($BI35,"*Linear*")-COUNTIF($BI35,"*Non-Linear*"))</f>
        <v>0</v>
      </c>
      <c r="AQ35" s="23">
        <f>COUNTIF($BI35,"*Non-Linear*")</f>
        <v>0</v>
      </c>
      <c r="AR35" s="23">
        <f>COUNTIF($BI35,"*Multi-objective*")</f>
        <v>0</v>
      </c>
      <c r="AS35" s="23">
        <f>COUNTIF($BI35,"*Stochastic*")</f>
        <v>0</v>
      </c>
      <c r="AT35" s="23">
        <f>COUNTIF($BI35,"*Goal*")</f>
        <v>0</v>
      </c>
      <c r="AU35" s="23">
        <f>COUNTIF($BI35,"*DEA*")</f>
        <v>0</v>
      </c>
      <c r="AV35" s="23">
        <f>COUNTIF($BI35,"*Grey*")</f>
        <v>0</v>
      </c>
      <c r="AW35" s="23">
        <f>COUNTIF($BI35,"*Clustering*")</f>
        <v>0</v>
      </c>
      <c r="AX35" s="23">
        <f>COUNTIF($BI35,"*K-Means*")</f>
        <v>0</v>
      </c>
      <c r="AY35" s="23">
        <f>COUNTIF($BI35,"*Genetic*")</f>
        <v>0</v>
      </c>
      <c r="AZ35" s="23">
        <f>COUNTIF($BI35,"*Evolutionary*")</f>
        <v>0</v>
      </c>
      <c r="BA35" s="23">
        <f>COUNTIF($BI35,"*Nash*")</f>
        <v>0</v>
      </c>
      <c r="BB35" s="23">
        <f>COUNTIF($BI35,"*Gini*")</f>
        <v>0</v>
      </c>
      <c r="BC35" s="23">
        <f>COUNTIF($BI35,"*Dominance*")</f>
        <v>0</v>
      </c>
      <c r="BD35" s="23">
        <f>COUNTIF($BI35,"*Pythagorean*")</f>
        <v>0</v>
      </c>
      <c r="BE35" s="23">
        <f>COUNTIF($BI35,"*Reference*")</f>
        <v>0</v>
      </c>
      <c r="BF35" s="23">
        <f>COUNTIF($BI35,"*Correlation*")</f>
        <v>0</v>
      </c>
      <c r="BG35" s="23">
        <f>COUNTIF($BI35,"*NIMBUS*")</f>
        <v>0</v>
      </c>
      <c r="BH35" s="23">
        <f>COUNTIF($BI35,"*Not-specified*")</f>
        <v>0</v>
      </c>
      <c r="BI35" s="23" t="s">
        <v>790</v>
      </c>
      <c r="BJ35" s="23" t="s">
        <v>776</v>
      </c>
      <c r="BK35" s="23">
        <f>COUNTIF($BJ35,BK$1)</f>
        <v>1</v>
      </c>
      <c r="BL35" s="23">
        <f>COUNTIF($BJ35,BL$1)</f>
        <v>0</v>
      </c>
      <c r="BM35" s="23">
        <f>COUNTIF($BJ35,BM$1)</f>
        <v>0</v>
      </c>
      <c r="BN35" s="12" t="s">
        <v>1179</v>
      </c>
      <c r="BO35" s="12">
        <f>COUNTIF($BN35,"*Deter*")</f>
        <v>1</v>
      </c>
      <c r="BP35" s="12">
        <f>COUNTIF($BN35,"*Stoch*")</f>
        <v>0</v>
      </c>
      <c r="BQ35" s="12">
        <f>COUNTIF($BN35,"*Fuzzy*")</f>
        <v>0</v>
      </c>
      <c r="BR35" s="12" t="s">
        <v>1175</v>
      </c>
      <c r="BS35" s="12">
        <f>COUNTIF($BR35,"*Dis*")</f>
        <v>0</v>
      </c>
      <c r="BT35" s="12">
        <f>COUNTIF($BR35,"*Cont*")</f>
        <v>1</v>
      </c>
      <c r="BU35" s="12">
        <f>COUNTIF($BR35,$BU$1)</f>
        <v>0</v>
      </c>
      <c r="BV35" s="23" t="s">
        <v>898</v>
      </c>
      <c r="BW35" s="13">
        <v>0</v>
      </c>
      <c r="BX35" s="13">
        <v>0</v>
      </c>
      <c r="BY35" s="13">
        <v>0</v>
      </c>
      <c r="BZ35" s="13">
        <v>0</v>
      </c>
      <c r="CA35" s="13">
        <v>1</v>
      </c>
      <c r="CB35" s="24" t="s">
        <v>921</v>
      </c>
      <c r="CC35" s="12">
        <f>COUNTIF($CB35,"*Not Specified*")</f>
        <v>0</v>
      </c>
      <c r="CD35" s="12">
        <f>COUNTIF($CB35,"*Aerospacial*")</f>
        <v>0</v>
      </c>
      <c r="CE35" s="12">
        <f>COUNTIF($CB35,"*Agriculture*")</f>
        <v>0</v>
      </c>
      <c r="CF35" s="12">
        <f>COUNTIF($CB35,"*Automotive*")</f>
        <v>0</v>
      </c>
      <c r="CG35" s="12">
        <f>COUNTIF($CB35,"*Biotechnology*")</f>
        <v>0</v>
      </c>
      <c r="CH35" s="12">
        <f>COUNTIF($CB35,"*Energy*")</f>
        <v>0</v>
      </c>
      <c r="CI35" s="12">
        <f>COUNTIF($CB35,"*Food*")</f>
        <v>0</v>
      </c>
      <c r="CJ35" s="12">
        <f>COUNTIF($CB35,"*Innovation*")</f>
        <v>0</v>
      </c>
      <c r="CK35" s="12">
        <f>COUNTIF($CB35,"*Manufacturing*")</f>
        <v>0</v>
      </c>
      <c r="CL35" s="12">
        <f>COUNTIF($CB35,"*Military*")</f>
        <v>0</v>
      </c>
      <c r="CM35" s="12">
        <f>COUNTIF($CB35,"*Nuclear*")</f>
        <v>0</v>
      </c>
      <c r="CN35" s="12">
        <f>COUNTIF($CB35,"*Spacial*")</f>
        <v>0</v>
      </c>
      <c r="CO35" s="12">
        <f>COUNTIF($CB35,"*Telecommunications*")</f>
        <v>0</v>
      </c>
      <c r="CP35" s="12">
        <f>COUNTIF($CB35,"*Civil*")</f>
        <v>0</v>
      </c>
      <c r="CQ35" s="12">
        <f>COUNTIF($CB35,"*Government*")</f>
        <v>0</v>
      </c>
      <c r="CR35" s="12">
        <f>COUNTIF($CB35,"*Mechanical*")</f>
        <v>0</v>
      </c>
      <c r="CS35" s="12">
        <f>COUNTIF($CB35,"*Textile*")</f>
        <v>0</v>
      </c>
      <c r="CT35" s="12">
        <f>COUNTIF($CB35,"*Chemical*")</f>
        <v>0</v>
      </c>
      <c r="CU35" s="12">
        <f>COUNTIF($CB35,"*Metallurgy*")</f>
        <v>0</v>
      </c>
      <c r="CV35" s="12">
        <f>COUNTIF($CB35,"*Public*")</f>
        <v>0</v>
      </c>
      <c r="CW35" s="12">
        <f>COUNTIF($CB35,"*Research*")</f>
        <v>0</v>
      </c>
      <c r="CX35" s="12">
        <f>COUNTIF($CB35,"*Electricity*")</f>
        <v>0</v>
      </c>
      <c r="CY35" s="12">
        <f>COUNTIF($CB35,"*Industrial*")</f>
        <v>0</v>
      </c>
      <c r="CZ35" s="12">
        <f>COUNTIF($CB35,"*Information Technology*")</f>
        <v>1</v>
      </c>
      <c r="DA35" s="19">
        <f>COUNTIF($CB35,"*Pharmaceutical*")</f>
        <v>0</v>
      </c>
      <c r="DB35" s="18">
        <f>SUM(JL35:JO35)</f>
        <v>0</v>
      </c>
      <c r="DC35" s="18">
        <f>SUM(MQ35:MY35)</f>
        <v>0</v>
      </c>
      <c r="DD35" s="18">
        <f>SUM(MZ35:NF35)</f>
        <v>0</v>
      </c>
      <c r="DE35" s="18">
        <f>SUM(MB35:MF35)</f>
        <v>0</v>
      </c>
      <c r="DF35" s="18">
        <f>SUM(NG35:NL35)</f>
        <v>1</v>
      </c>
      <c r="DG35" s="18">
        <f>SUM(FM35:GK35)</f>
        <v>3</v>
      </c>
      <c r="DH35" s="18">
        <f>SUM(EG35:EX35)</f>
        <v>1</v>
      </c>
      <c r="DI35" s="18">
        <f>SUM(KB35:KM35)</f>
        <v>0</v>
      </c>
      <c r="DJ35" s="18">
        <f>SUM(MG35:MJ35)</f>
        <v>0</v>
      </c>
      <c r="DK35" s="18">
        <f>SUM(GL35:HJ35)</f>
        <v>4</v>
      </c>
      <c r="DL35" s="18">
        <f>SUM(HK35:IE35)</f>
        <v>1</v>
      </c>
      <c r="DM35" s="18">
        <f>SUM(IF35:IP35)</f>
        <v>1</v>
      </c>
      <c r="DN35" s="18">
        <f>SUM(EY35:FL35)</f>
        <v>0</v>
      </c>
      <c r="DO35" s="18">
        <f>SUM(KN35:LV35)</f>
        <v>2</v>
      </c>
      <c r="DP35" s="18">
        <f>SUM(LL35:LS35)</f>
        <v>0</v>
      </c>
      <c r="DQ35" s="18">
        <f>SUM(JP35:JX35)</f>
        <v>1</v>
      </c>
      <c r="DR35" s="18">
        <f>SUM(MK35:MP35)</f>
        <v>0</v>
      </c>
      <c r="DS35" s="18">
        <f>SUM(NM35:NS35)</f>
        <v>1</v>
      </c>
      <c r="DT35" s="18">
        <f>SUM(NT35:NZ35)</f>
        <v>0</v>
      </c>
      <c r="DU35" s="18">
        <f>SUM(OA35:OI35)</f>
        <v>0</v>
      </c>
      <c r="DV35" s="18">
        <f>SUM(JY35:KA35)</f>
        <v>1</v>
      </c>
      <c r="DW35" s="18">
        <f>SUM(LT35:MA35)</f>
        <v>1</v>
      </c>
      <c r="DX35" s="18">
        <f>SUM(IQ35:JK35)</f>
        <v>1</v>
      </c>
      <c r="DY35" s="17">
        <f>DG35+DK35</f>
        <v>7</v>
      </c>
      <c r="DZ35" s="12">
        <f>DI35+DO35+DW35+DP35</f>
        <v>3</v>
      </c>
      <c r="EA35" s="12">
        <f>DX35+DM35</f>
        <v>2</v>
      </c>
      <c r="EB35" s="12">
        <f>DT35+DU35+DF35</f>
        <v>1</v>
      </c>
      <c r="EC35" s="12">
        <f>DH35+DN35+DL35</f>
        <v>2</v>
      </c>
      <c r="ED35" s="12">
        <f>DD35+DS35+DC35</f>
        <v>1</v>
      </c>
      <c r="EE35" s="12">
        <f>DV35+DQ35+DB35</f>
        <v>2</v>
      </c>
      <c r="EF35" s="12">
        <f>DR35+DE35+DJ35</f>
        <v>0</v>
      </c>
      <c r="EN35" s="18">
        <v>1</v>
      </c>
      <c r="FV35" s="20">
        <v>1</v>
      </c>
      <c r="GF35" s="20">
        <v>1</v>
      </c>
      <c r="GK35" s="18">
        <v>1</v>
      </c>
      <c r="GR35" s="20">
        <v>1</v>
      </c>
      <c r="GS35" s="20">
        <v>1</v>
      </c>
      <c r="HG35" s="18">
        <v>1</v>
      </c>
      <c r="HH35" s="18">
        <v>1</v>
      </c>
      <c r="HL35" s="18">
        <v>1</v>
      </c>
      <c r="IK35" s="18">
        <v>1</v>
      </c>
      <c r="IQ35" s="18">
        <v>1</v>
      </c>
      <c r="JP35" s="18">
        <v>1</v>
      </c>
      <c r="JY35" s="18">
        <v>1</v>
      </c>
      <c r="KZ35" s="18">
        <v>1</v>
      </c>
      <c r="LT35" s="18">
        <v>1</v>
      </c>
      <c r="NK35" s="18">
        <v>1</v>
      </c>
      <c r="NM35" s="18">
        <v>1</v>
      </c>
    </row>
    <row r="36" spans="1:399" hidden="1" x14ac:dyDescent="0.25">
      <c r="A36" s="13" t="s">
        <v>8</v>
      </c>
      <c r="B36" s="5" t="s">
        <v>112</v>
      </c>
      <c r="D36" s="5" t="s">
        <v>265</v>
      </c>
      <c r="E36" s="12" t="s">
        <v>312</v>
      </c>
      <c r="F36" s="5" t="s">
        <v>380</v>
      </c>
      <c r="G36" s="5" t="s">
        <v>527</v>
      </c>
      <c r="H36" s="12" t="s">
        <v>313</v>
      </c>
      <c r="I36" s="12" t="s">
        <v>601</v>
      </c>
      <c r="J36" s="12">
        <v>60</v>
      </c>
      <c r="K36" s="12">
        <v>2002</v>
      </c>
      <c r="N36" s="12" t="s">
        <v>714</v>
      </c>
      <c r="O36" s="12" t="s">
        <v>313</v>
      </c>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V36"/>
      <c r="BW36" s="1"/>
      <c r="BX36" s="1"/>
      <c r="BY36" s="1"/>
      <c r="BZ36" s="1"/>
      <c r="CA36" s="1"/>
      <c r="CB36"/>
      <c r="CC36" s="1"/>
      <c r="CD36" s="1"/>
      <c r="CE36" s="1"/>
      <c r="CF36" s="1"/>
      <c r="CG36" s="1"/>
      <c r="CH36" s="1"/>
      <c r="CI36" s="1"/>
      <c r="CJ36" s="1"/>
      <c r="CK36" s="1"/>
      <c r="CL36" s="1"/>
      <c r="CM36" s="1"/>
      <c r="CN36" s="1"/>
      <c r="CO36" s="1"/>
      <c r="CP36" s="1"/>
      <c r="CQ36" s="1"/>
      <c r="CR36" s="1"/>
      <c r="CS36" s="1"/>
      <c r="CT36" s="1"/>
      <c r="CU36" s="1"/>
      <c r="CV36" s="1"/>
      <c r="CW36" s="1"/>
      <c r="CX36" s="1"/>
      <c r="CY36" s="1"/>
      <c r="CZ36" s="1"/>
      <c r="DA36" s="21"/>
      <c r="DB36" s="1"/>
      <c r="DC36" s="1"/>
      <c r="DD36" s="1"/>
      <c r="DE36" s="1"/>
      <c r="DF36" s="1"/>
      <c r="DG36" s="1"/>
      <c r="DH36" s="1"/>
      <c r="DI36" s="1"/>
      <c r="DJ36" s="1"/>
      <c r="DK36" s="1"/>
      <c r="DL36" s="1"/>
      <c r="DM36" s="1"/>
      <c r="DN36" s="1"/>
      <c r="DO36" s="1"/>
      <c r="DP36" s="1"/>
      <c r="DQ36" s="1"/>
      <c r="DR36" s="1"/>
      <c r="DS36" s="1"/>
      <c r="DT36" s="1"/>
      <c r="DU36" s="1"/>
      <c r="DV36" s="1"/>
      <c r="DW36" s="1"/>
      <c r="DX36" s="20"/>
      <c r="DY36" s="26"/>
      <c r="DZ36" s="1"/>
      <c r="EA36" s="1"/>
      <c r="EB36" s="1"/>
      <c r="EC36" s="1"/>
      <c r="ED36" s="1"/>
      <c r="EE36" s="1"/>
      <c r="EF36" s="1"/>
      <c r="EG36" s="26"/>
      <c r="EH36" s="1"/>
      <c r="EI36" s="1"/>
      <c r="EJ36" s="1"/>
      <c r="EK36" s="1"/>
      <c r="EL36" s="12"/>
      <c r="EM36" s="12"/>
      <c r="EN36" s="12"/>
      <c r="EO36" s="12"/>
      <c r="EP36" s="12"/>
      <c r="EQ36" s="12"/>
      <c r="ER36" s="12"/>
      <c r="ES36" s="12"/>
      <c r="ET36" s="1"/>
      <c r="EU36" s="1"/>
      <c r="EV36" s="1"/>
      <c r="EW36" s="1"/>
      <c r="EX36" s="21"/>
      <c r="EY36" s="1"/>
      <c r="EZ36" s="1"/>
      <c r="FA36" s="26"/>
      <c r="FB36" s="1"/>
      <c r="FC36" s="1"/>
      <c r="FD36" s="1"/>
      <c r="FE36" s="1"/>
      <c r="FF36" s="1"/>
      <c r="FG36" s="1"/>
      <c r="FH36" s="1"/>
      <c r="FI36" s="1"/>
      <c r="FJ36" s="1"/>
      <c r="FK36" s="1"/>
      <c r="FO36" s="1"/>
      <c r="FP36" s="1"/>
      <c r="FQ36" s="1"/>
      <c r="FR36" s="1"/>
      <c r="FS36" s="1"/>
      <c r="FT36" s="1"/>
      <c r="FU36" s="1"/>
      <c r="FV36" s="1"/>
      <c r="FW36" s="1"/>
      <c r="FX36" s="1"/>
      <c r="FY36" s="1"/>
      <c r="FZ36" s="1"/>
      <c r="GA36" s="1"/>
      <c r="GB36" s="1"/>
      <c r="GC36" s="1"/>
      <c r="GD36" s="1"/>
      <c r="GE36" s="1"/>
      <c r="GF36" s="1"/>
      <c r="GG36" s="1"/>
      <c r="GH36" s="1"/>
      <c r="GI36" s="1"/>
      <c r="GJ36" s="12"/>
      <c r="GM36" s="1"/>
      <c r="GN36" s="1"/>
      <c r="GO36" s="1"/>
      <c r="GP36" s="1"/>
      <c r="GQ36" s="1"/>
      <c r="GR36" s="1"/>
      <c r="GS36" s="1"/>
      <c r="GT36" s="1"/>
      <c r="GU36" s="1"/>
      <c r="GV36" s="1"/>
      <c r="GW36" s="1"/>
      <c r="GX36" s="1"/>
      <c r="GY36" s="1"/>
      <c r="GZ36" s="1"/>
      <c r="HA36" s="1"/>
      <c r="HB36" s="1"/>
      <c r="HC36" s="1"/>
      <c r="HD36" s="1"/>
      <c r="HE36" s="1"/>
      <c r="HF36" s="1"/>
      <c r="HG36" s="1"/>
      <c r="HH36" s="1"/>
      <c r="HI36" s="1"/>
      <c r="HJ36" s="21"/>
      <c r="HK36" s="1"/>
      <c r="HL36" s="1"/>
      <c r="HM36" s="1"/>
      <c r="HN36" s="1"/>
      <c r="HO36" s="1"/>
      <c r="HP36" s="1"/>
      <c r="HQ36" s="1"/>
      <c r="HR36" s="1"/>
      <c r="HS36" s="1"/>
      <c r="HT36" s="1"/>
      <c r="HU36" s="1"/>
      <c r="HV36" s="1"/>
      <c r="HW36" s="1"/>
      <c r="HX36" s="1"/>
      <c r="HY36" s="1"/>
      <c r="HZ36" s="1"/>
      <c r="IA36" s="1"/>
      <c r="IB36" s="21"/>
      <c r="IC36" s="1"/>
      <c r="ID36" s="1"/>
      <c r="IE36" s="1"/>
      <c r="IF36" s="1"/>
      <c r="IG36" s="1"/>
      <c r="IH36" s="1"/>
      <c r="II36" s="1"/>
      <c r="IJ36" s="1"/>
      <c r="IK36" s="1"/>
      <c r="IL36" s="1"/>
      <c r="IM36" s="1"/>
      <c r="IN36" s="1"/>
      <c r="IO36" s="1"/>
      <c r="IP36" s="21"/>
      <c r="IQ36" s="1"/>
      <c r="IR36" s="1"/>
      <c r="IS36" s="1"/>
      <c r="IT36" s="1"/>
      <c r="IU36" s="1"/>
      <c r="IV36" s="1"/>
      <c r="IW36" s="1"/>
      <c r="IX36" s="1"/>
      <c r="IY36" s="1"/>
      <c r="IZ36" s="1"/>
      <c r="JA36" s="1"/>
      <c r="JB36" s="1"/>
      <c r="JC36" s="1"/>
      <c r="JD36" s="1"/>
      <c r="JE36" s="1"/>
      <c r="JF36" s="1"/>
      <c r="JG36" s="1"/>
      <c r="JH36" s="1"/>
      <c r="JI36" s="1"/>
      <c r="JJ36" s="1"/>
      <c r="JK36" s="21"/>
      <c r="JL36" s="1"/>
      <c r="JM36" s="1"/>
      <c r="JN36" s="1"/>
      <c r="JO36" s="21"/>
      <c r="JP36" s="1"/>
      <c r="JQ36" s="1"/>
      <c r="JR36" s="1"/>
      <c r="JS36" s="1"/>
      <c r="JT36" s="1"/>
      <c r="JU36" s="21"/>
      <c r="JV36" s="1"/>
      <c r="JW36" s="1"/>
      <c r="JX36" s="21"/>
      <c r="JY36" s="1"/>
      <c r="JZ36" s="1"/>
      <c r="KA36" s="21"/>
      <c r="KB36" s="1"/>
      <c r="KC36" s="1"/>
      <c r="KD36" s="1"/>
      <c r="KE36" s="1"/>
      <c r="KF36" s="1"/>
      <c r="KG36" s="1"/>
      <c r="KH36" s="1"/>
      <c r="KI36" s="1"/>
      <c r="KJ36" s="1"/>
      <c r="KK36" s="1"/>
      <c r="KL36" s="1"/>
      <c r="KM36" s="21"/>
      <c r="KN36" s="1"/>
      <c r="KO36" s="1"/>
      <c r="KP36" s="1"/>
      <c r="KQ36" s="1"/>
      <c r="KR36" s="1"/>
      <c r="KS36" s="1"/>
      <c r="KT36" s="1"/>
      <c r="KU36" s="1"/>
      <c r="KV36" s="1"/>
      <c r="KW36" s="1"/>
      <c r="KX36" s="21"/>
      <c r="KY36" s="1"/>
      <c r="KZ36" s="1"/>
      <c r="LA36" s="1"/>
      <c r="LB36" s="1"/>
      <c r="LC36" s="1"/>
      <c r="LD36" s="1"/>
      <c r="LE36" s="1"/>
      <c r="LF36" s="1"/>
      <c r="LG36" s="21"/>
      <c r="LH36" s="22"/>
      <c r="LI36" s="22"/>
      <c r="LJ36" s="22"/>
      <c r="LK36" s="22"/>
      <c r="LL36" s="1"/>
      <c r="LM36" s="1"/>
      <c r="LN36" s="1"/>
      <c r="LO36" s="1"/>
      <c r="LP36" s="1"/>
      <c r="LQ36" s="1"/>
      <c r="LR36" s="1"/>
      <c r="LS36" s="21"/>
      <c r="LT36" s="1"/>
      <c r="LU36" s="1"/>
      <c r="LV36" s="1"/>
      <c r="LW36" s="1"/>
      <c r="LX36" s="1"/>
      <c r="LY36" s="1"/>
      <c r="LZ36" s="1"/>
      <c r="MA36" s="21"/>
      <c r="MB36" s="26"/>
      <c r="MC36" s="20"/>
      <c r="MD36" s="1"/>
      <c r="ME36" s="1"/>
      <c r="MF36" s="21"/>
      <c r="MG36" s="1"/>
      <c r="MH36" s="1"/>
      <c r="MI36" s="1"/>
      <c r="MJ36" s="21"/>
      <c r="MK36" s="1"/>
      <c r="ML36" s="1"/>
      <c r="MM36" s="1"/>
      <c r="MN36" s="1"/>
      <c r="MO36" s="1"/>
      <c r="MP36" s="21"/>
      <c r="MQ36" s="1"/>
      <c r="MR36" s="1"/>
      <c r="MS36" s="1"/>
      <c r="MT36" s="1"/>
      <c r="MU36" s="1"/>
      <c r="MV36" s="1"/>
      <c r="MW36" s="1"/>
      <c r="MX36" s="1"/>
      <c r="MY36" s="21"/>
      <c r="MZ36" s="1"/>
      <c r="NA36" s="1"/>
      <c r="NB36" s="1"/>
      <c r="NC36" s="1"/>
      <c r="ND36" s="1"/>
      <c r="NE36" s="1"/>
      <c r="NF36" s="21"/>
      <c r="NG36" s="1"/>
      <c r="NH36" s="1"/>
      <c r="NI36" s="1"/>
      <c r="NJ36" s="1"/>
      <c r="NK36" s="1"/>
      <c r="NL36" s="21"/>
      <c r="NM36" s="1"/>
      <c r="NN36" s="1"/>
      <c r="NO36" s="1"/>
      <c r="NP36" s="1"/>
      <c r="NQ36" s="1"/>
      <c r="NR36" s="21"/>
      <c r="NS36" s="1"/>
      <c r="NT36" s="1"/>
      <c r="NU36" s="1"/>
      <c r="NV36" s="1"/>
      <c r="NW36" s="1"/>
      <c r="NX36" s="1"/>
      <c r="NY36" s="21"/>
      <c r="NZ36" s="21"/>
      <c r="OA36" s="1"/>
      <c r="OB36" s="1"/>
      <c r="OC36" s="1"/>
      <c r="OD36" s="1"/>
      <c r="OE36" s="1"/>
      <c r="OF36" s="1"/>
      <c r="OG36" s="1"/>
      <c r="OH36" s="21"/>
      <c r="OI36" s="1"/>
    </row>
    <row r="37" spans="1:399" hidden="1" x14ac:dyDescent="0.25">
      <c r="A37" s="13" t="s">
        <v>9</v>
      </c>
      <c r="B37" s="5" t="s">
        <v>149</v>
      </c>
      <c r="D37" s="5" t="s">
        <v>303</v>
      </c>
      <c r="E37" s="12" t="s">
        <v>312</v>
      </c>
      <c r="F37" s="5" t="s">
        <v>412</v>
      </c>
      <c r="G37" s="5" t="s">
        <v>566</v>
      </c>
      <c r="H37" s="12" t="s">
        <v>312</v>
      </c>
      <c r="J37" s="12">
        <v>0</v>
      </c>
      <c r="K37" s="12">
        <v>2002</v>
      </c>
      <c r="O37" s="12" t="s">
        <v>313</v>
      </c>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V37"/>
      <c r="BW37" s="1"/>
      <c r="BX37" s="1"/>
      <c r="BY37" s="1"/>
      <c r="BZ37" s="1"/>
      <c r="CA37" s="1"/>
      <c r="CB37"/>
      <c r="CC37" s="1"/>
      <c r="CD37" s="1"/>
      <c r="CE37" s="1"/>
      <c r="CF37" s="1"/>
      <c r="CG37" s="1"/>
      <c r="CH37" s="1"/>
      <c r="CI37" s="1"/>
      <c r="CJ37" s="1"/>
      <c r="CK37" s="1"/>
      <c r="CL37" s="1"/>
      <c r="CM37" s="1"/>
      <c r="CN37" s="1"/>
      <c r="CO37" s="1"/>
      <c r="CP37" s="1"/>
      <c r="CQ37" s="1"/>
      <c r="CR37" s="1"/>
      <c r="CS37" s="1"/>
      <c r="CT37" s="1"/>
      <c r="CU37" s="1"/>
      <c r="CV37" s="1"/>
      <c r="CW37" s="1"/>
      <c r="CX37" s="1"/>
      <c r="CY37" s="1"/>
      <c r="CZ37" s="1"/>
      <c r="DA37" s="21"/>
      <c r="DB37" s="1"/>
      <c r="DC37" s="1"/>
      <c r="DD37" s="1"/>
      <c r="DE37" s="1"/>
      <c r="DF37" s="1"/>
      <c r="DG37" s="1"/>
      <c r="DH37" s="1"/>
      <c r="DI37" s="1"/>
      <c r="DJ37" s="1"/>
      <c r="DK37" s="1"/>
      <c r="DL37" s="1"/>
      <c r="DM37" s="1"/>
      <c r="DN37" s="1"/>
      <c r="DO37" s="1"/>
      <c r="DP37" s="1"/>
      <c r="DQ37" s="1"/>
      <c r="DR37" s="1"/>
      <c r="DS37" s="1"/>
      <c r="DT37" s="1"/>
      <c r="DU37" s="1"/>
      <c r="DV37" s="1"/>
      <c r="DW37" s="1"/>
      <c r="DX37" s="20"/>
      <c r="DY37" s="26"/>
      <c r="DZ37" s="1"/>
      <c r="EA37" s="1"/>
      <c r="EB37" s="1"/>
      <c r="EC37" s="1"/>
      <c r="ED37" s="1"/>
      <c r="EE37" s="1"/>
      <c r="EF37" s="1"/>
      <c r="EG37" s="26"/>
      <c r="EH37" s="1"/>
      <c r="EI37" s="1"/>
      <c r="EJ37" s="1"/>
      <c r="EK37" s="1"/>
      <c r="EL37" s="12"/>
      <c r="EM37" s="12"/>
      <c r="EN37" s="12"/>
      <c r="EO37" s="12"/>
      <c r="EP37" s="12"/>
      <c r="EQ37" s="12"/>
      <c r="ER37" s="12"/>
      <c r="ES37" s="12"/>
      <c r="ET37" s="1"/>
      <c r="EU37" s="1"/>
      <c r="EV37" s="1"/>
      <c r="EW37" s="1"/>
      <c r="EX37" s="21"/>
      <c r="EY37" s="1"/>
      <c r="EZ37" s="1"/>
      <c r="FA37" s="26"/>
      <c r="FB37" s="1"/>
      <c r="FC37" s="1"/>
      <c r="FD37" s="1"/>
      <c r="FE37" s="1"/>
      <c r="FF37" s="1"/>
      <c r="FG37" s="1"/>
      <c r="FH37" s="1"/>
      <c r="FI37" s="1"/>
      <c r="FJ37" s="1"/>
      <c r="FK37" s="1"/>
      <c r="FO37" s="1"/>
      <c r="FP37" s="1"/>
      <c r="FQ37" s="1"/>
      <c r="FR37" s="1"/>
      <c r="FS37" s="1"/>
      <c r="FT37" s="1"/>
      <c r="FU37" s="1"/>
      <c r="FV37" s="1"/>
      <c r="FW37" s="1"/>
      <c r="FX37" s="1"/>
      <c r="FY37" s="1"/>
      <c r="FZ37" s="1"/>
      <c r="GA37" s="1"/>
      <c r="GB37" s="1"/>
      <c r="GC37" s="1"/>
      <c r="GD37" s="1"/>
      <c r="GE37" s="1"/>
      <c r="GF37" s="1"/>
      <c r="GG37" s="1"/>
      <c r="GH37" s="1"/>
      <c r="GI37" s="1"/>
      <c r="GJ37" s="12"/>
      <c r="GM37" s="1"/>
      <c r="GN37" s="1"/>
      <c r="GO37" s="1"/>
      <c r="GP37" s="1"/>
      <c r="GQ37" s="1"/>
      <c r="GR37" s="1"/>
      <c r="GS37" s="1"/>
      <c r="GT37" s="1"/>
      <c r="GU37" s="1"/>
      <c r="GV37" s="1"/>
      <c r="GW37" s="1"/>
      <c r="GX37" s="1"/>
      <c r="GY37" s="1"/>
      <c r="GZ37" s="1"/>
      <c r="HA37" s="1"/>
      <c r="HB37" s="1"/>
      <c r="HC37" s="1"/>
      <c r="HD37" s="1"/>
      <c r="HE37" s="1"/>
      <c r="HF37" s="1"/>
      <c r="HG37" s="1"/>
      <c r="HH37" s="1"/>
      <c r="HI37" s="1"/>
      <c r="HJ37" s="21"/>
      <c r="HK37" s="1"/>
      <c r="HL37" s="1"/>
      <c r="HM37" s="1"/>
      <c r="HN37" s="1"/>
      <c r="HO37" s="1"/>
      <c r="HP37" s="1"/>
      <c r="HQ37" s="1"/>
      <c r="HR37" s="1"/>
      <c r="HS37" s="1"/>
      <c r="HT37" s="1"/>
      <c r="HU37" s="1"/>
      <c r="HV37" s="1"/>
      <c r="HW37" s="1"/>
      <c r="HX37" s="1"/>
      <c r="HY37" s="1"/>
      <c r="HZ37" s="1"/>
      <c r="IA37" s="1"/>
      <c r="IB37" s="21"/>
      <c r="IC37" s="1"/>
      <c r="ID37" s="1"/>
      <c r="IE37" s="1"/>
      <c r="IF37" s="1"/>
      <c r="IG37" s="1"/>
      <c r="IH37" s="1"/>
      <c r="II37" s="1"/>
      <c r="IJ37" s="1"/>
      <c r="IK37" s="1"/>
      <c r="IL37" s="1"/>
      <c r="IM37" s="1"/>
      <c r="IN37" s="1"/>
      <c r="IO37" s="1"/>
      <c r="IP37" s="21"/>
      <c r="IQ37" s="1"/>
      <c r="IR37" s="1"/>
      <c r="IS37" s="1"/>
      <c r="IT37" s="1"/>
      <c r="IU37" s="1"/>
      <c r="IV37" s="1"/>
      <c r="IW37" s="1"/>
      <c r="IX37" s="1"/>
      <c r="IY37" s="1"/>
      <c r="IZ37" s="1"/>
      <c r="JA37" s="1"/>
      <c r="JB37" s="1"/>
      <c r="JC37" s="1"/>
      <c r="JD37" s="1"/>
      <c r="JE37" s="1"/>
      <c r="JF37" s="1"/>
      <c r="JG37" s="1"/>
      <c r="JH37" s="1"/>
      <c r="JI37" s="1"/>
      <c r="JJ37" s="1"/>
      <c r="JK37" s="21"/>
      <c r="JL37" s="1"/>
      <c r="JM37" s="1"/>
      <c r="JN37" s="1"/>
      <c r="JO37" s="21"/>
      <c r="JP37" s="1"/>
      <c r="JQ37" s="1"/>
      <c r="JR37" s="1"/>
      <c r="JS37" s="1"/>
      <c r="JT37" s="1"/>
      <c r="JU37" s="21"/>
      <c r="JV37" s="1"/>
      <c r="JW37" s="1"/>
      <c r="JX37" s="21"/>
      <c r="JY37" s="1"/>
      <c r="JZ37" s="1"/>
      <c r="KA37" s="21"/>
      <c r="KB37" s="1"/>
      <c r="KC37" s="1"/>
      <c r="KD37" s="1"/>
      <c r="KE37" s="1"/>
      <c r="KF37" s="1"/>
      <c r="KG37" s="1"/>
      <c r="KH37" s="1"/>
      <c r="KI37" s="1"/>
      <c r="KJ37" s="1"/>
      <c r="KK37" s="1"/>
      <c r="KL37" s="1"/>
      <c r="KM37" s="21"/>
      <c r="KN37" s="1"/>
      <c r="KO37" s="1"/>
      <c r="KP37" s="1"/>
      <c r="KQ37" s="1"/>
      <c r="KR37" s="1"/>
      <c r="KS37" s="1"/>
      <c r="KT37" s="1"/>
      <c r="KU37" s="1"/>
      <c r="KV37" s="1"/>
      <c r="KW37" s="1"/>
      <c r="KX37" s="21"/>
      <c r="KY37" s="1"/>
      <c r="KZ37" s="1"/>
      <c r="LA37" s="1"/>
      <c r="LB37" s="1"/>
      <c r="LC37" s="1"/>
      <c r="LD37" s="1"/>
      <c r="LE37" s="1"/>
      <c r="LF37" s="1"/>
      <c r="LG37" s="21"/>
      <c r="LH37" s="22"/>
      <c r="LI37" s="22"/>
      <c r="LJ37" s="22"/>
      <c r="LK37" s="22"/>
      <c r="LL37" s="1"/>
      <c r="LM37" s="1"/>
      <c r="LN37" s="1"/>
      <c r="LO37" s="1"/>
      <c r="LP37" s="1"/>
      <c r="LQ37" s="1"/>
      <c r="LR37" s="1"/>
      <c r="LS37" s="21"/>
      <c r="LT37" s="1"/>
      <c r="LU37" s="1"/>
      <c r="LV37" s="1"/>
      <c r="LW37" s="1"/>
      <c r="LX37" s="1"/>
      <c r="LY37" s="1"/>
      <c r="LZ37" s="1"/>
      <c r="MA37" s="21"/>
      <c r="MB37" s="26"/>
      <c r="MC37" s="20"/>
      <c r="MD37" s="1"/>
      <c r="ME37" s="1"/>
      <c r="MF37" s="21"/>
      <c r="MG37" s="1"/>
      <c r="MH37" s="1"/>
      <c r="MI37" s="1"/>
      <c r="MJ37" s="21"/>
      <c r="MK37" s="1"/>
      <c r="ML37" s="1"/>
      <c r="MM37" s="1"/>
      <c r="MN37" s="1"/>
      <c r="MO37" s="1"/>
      <c r="MP37" s="21"/>
      <c r="MQ37" s="1"/>
      <c r="MR37" s="1"/>
      <c r="MS37" s="1"/>
      <c r="MT37" s="1"/>
      <c r="MU37" s="1"/>
      <c r="MV37" s="1"/>
      <c r="MW37" s="1"/>
      <c r="MX37" s="1"/>
      <c r="MY37" s="21"/>
      <c r="MZ37" s="1"/>
      <c r="NA37" s="1"/>
      <c r="NB37" s="1"/>
      <c r="NC37" s="1"/>
      <c r="ND37" s="1"/>
      <c r="NE37" s="1"/>
      <c r="NF37" s="21"/>
      <c r="NG37" s="1"/>
      <c r="NH37" s="1"/>
      <c r="NI37" s="1"/>
      <c r="NJ37" s="1"/>
      <c r="NK37" s="1"/>
      <c r="NL37" s="21"/>
      <c r="NM37" s="1"/>
      <c r="NN37" s="1"/>
      <c r="NO37" s="1"/>
      <c r="NP37" s="1"/>
      <c r="NQ37" s="1"/>
      <c r="NR37" s="21"/>
      <c r="NS37" s="1"/>
      <c r="NT37" s="1"/>
      <c r="NU37" s="1"/>
      <c r="NV37" s="1"/>
      <c r="NW37" s="1"/>
      <c r="NX37" s="1"/>
      <c r="NY37" s="21"/>
      <c r="NZ37" s="21"/>
      <c r="OA37" s="1"/>
      <c r="OB37" s="1"/>
      <c r="OC37" s="1"/>
      <c r="OD37" s="1"/>
      <c r="OE37" s="1"/>
      <c r="OF37" s="1"/>
      <c r="OG37" s="1"/>
      <c r="OH37" s="21"/>
      <c r="OI37" s="1"/>
    </row>
    <row r="38" spans="1:399" x14ac:dyDescent="0.25">
      <c r="A38" s="13" t="s">
        <v>8</v>
      </c>
      <c r="B38" s="5" t="s">
        <v>50</v>
      </c>
      <c r="C38" s="6">
        <v>1</v>
      </c>
      <c r="D38" s="5" t="s">
        <v>198</v>
      </c>
      <c r="E38" s="6" t="s">
        <v>311</v>
      </c>
      <c r="F38" s="5" t="s">
        <v>344</v>
      </c>
      <c r="G38" s="5" t="s">
        <v>461</v>
      </c>
      <c r="H38" s="6" t="s">
        <v>311</v>
      </c>
      <c r="I38" s="6" t="s">
        <v>578</v>
      </c>
      <c r="J38" s="6">
        <v>56</v>
      </c>
      <c r="K38" s="6">
        <v>2003</v>
      </c>
      <c r="L38" s="12">
        <f>IF(K38&lt;1996,1,0)</f>
        <v>0</v>
      </c>
      <c r="M38" s="12">
        <f>IF(K38&gt;=1996,1,0)</f>
        <v>1</v>
      </c>
      <c r="N38" s="6" t="s">
        <v>656</v>
      </c>
      <c r="O38" s="6" t="s">
        <v>311</v>
      </c>
      <c r="P38" s="6">
        <v>12</v>
      </c>
      <c r="Q38" s="6">
        <v>0</v>
      </c>
      <c r="R38" s="6">
        <v>1</v>
      </c>
      <c r="S38" s="6">
        <v>0</v>
      </c>
      <c r="T38" s="6">
        <f>COUNTIF(P38,"*Non*")</f>
        <v>0</v>
      </c>
      <c r="U38" s="6" t="s">
        <v>766</v>
      </c>
      <c r="V38" s="12">
        <f t="shared" ref="V38:X39" si="109">COUNTIF($U38,V$1)</f>
        <v>1</v>
      </c>
      <c r="W38" s="12">
        <f t="shared" si="109"/>
        <v>0</v>
      </c>
      <c r="X38" s="12">
        <f t="shared" si="109"/>
        <v>0</v>
      </c>
      <c r="Y38" s="23">
        <f>COUNTIF($BI38,"*AHP*")</f>
        <v>1</v>
      </c>
      <c r="Z38" s="23">
        <f>COUNTIF($BI38,"*ANP*")</f>
        <v>0</v>
      </c>
      <c r="AA38" s="23">
        <f>COUNTIF($BI38,"*TOPSIS*")</f>
        <v>0</v>
      </c>
      <c r="AB38" s="23">
        <f t="shared" ref="AB38:AB39" si="110">COUNTIF($BI38,"*VIKOR*")</f>
        <v>0</v>
      </c>
      <c r="AC38" s="23">
        <f>COUNTIF($BI38,"*DELPHI*")</f>
        <v>0</v>
      </c>
      <c r="AD38" s="23">
        <f>COUNTIF($BI38,"*CBA*")+COUNTIF($BI38,"*Cost Analysis*")</f>
        <v>0</v>
      </c>
      <c r="AE38" s="23">
        <f>COUNTIF($BI38,"*Scoring*")</f>
        <v>0</v>
      </c>
      <c r="AF38" s="23">
        <f>COUNTIF($BI38,"*DEMATEL*")</f>
        <v>0</v>
      </c>
      <c r="AG38" s="23">
        <f>COUNTIF($BI38,"*MAUT*")</f>
        <v>0</v>
      </c>
      <c r="AH38" s="23">
        <f>COUNTIF($BI38,"*BCG*")</f>
        <v>0</v>
      </c>
      <c r="AI38" s="23">
        <f>COUNTIF($BI38,"*BSC*")</f>
        <v>0</v>
      </c>
      <c r="AJ38" s="23">
        <f>COUNTIF($BI38,"*ROA*")</f>
        <v>0</v>
      </c>
      <c r="AK38" s="23">
        <f>COUNTIF($BI38,"*VTA*")</f>
        <v>0</v>
      </c>
      <c r="AL38" s="23">
        <f>COUNTIF($BI38,"*SEM*")</f>
        <v>0</v>
      </c>
      <c r="AM38" s="23">
        <f>COUNTIF($BI38,"*COPRAS*")</f>
        <v>0</v>
      </c>
      <c r="AN38" s="23">
        <f t="shared" ref="AN38:AN39" si="111">COUNTIF($BI38,"*SWARA*")</f>
        <v>0</v>
      </c>
      <c r="AO38" s="23">
        <f>COUNTIF($BI38,"*Outranking*")</f>
        <v>0</v>
      </c>
      <c r="AP38" s="23">
        <f>IF(COUNTIF($BI38,"*Linear*")-COUNTIF($BI38,"*Non-Linear*")&lt;0,0,COUNTIF($BI38,"*Linear*")-COUNTIF($BI38,"*Non-Linear*"))</f>
        <v>0</v>
      </c>
      <c r="AQ38" s="23">
        <f>COUNTIF($BI38,"*Non-Linear*")</f>
        <v>0</v>
      </c>
      <c r="AR38" s="23">
        <f>COUNTIF($BI38,"*Multi-objective*")</f>
        <v>0</v>
      </c>
      <c r="AS38" s="23">
        <f>COUNTIF($BI38,"*Stochastic*")</f>
        <v>0</v>
      </c>
      <c r="AT38" s="23">
        <f>COUNTIF($BI38,"*Goal*")</f>
        <v>0</v>
      </c>
      <c r="AU38" s="23">
        <f>COUNTIF($BI38,"*DEA*")</f>
        <v>0</v>
      </c>
      <c r="AV38" s="23">
        <f>COUNTIF($BI38,"*Grey*")</f>
        <v>0</v>
      </c>
      <c r="AW38" s="23">
        <f>COUNTIF($BI38,"*Clustering*")</f>
        <v>0</v>
      </c>
      <c r="AX38" s="23">
        <f>COUNTIF($BI38,"*K-Means*")</f>
        <v>0</v>
      </c>
      <c r="AY38" s="23">
        <f>COUNTIF($BI38,"*Genetic*")</f>
        <v>0</v>
      </c>
      <c r="AZ38" s="23">
        <f>COUNTIF($BI38,"*Evolutionary*")</f>
        <v>0</v>
      </c>
      <c r="BA38" s="23">
        <f>COUNTIF($BI38,"*Nash*")</f>
        <v>0</v>
      </c>
      <c r="BB38" s="23">
        <f>COUNTIF($BI38,"*Gini*")</f>
        <v>0</v>
      </c>
      <c r="BC38" s="23">
        <f>COUNTIF($BI38,"*Dominance*")</f>
        <v>0</v>
      </c>
      <c r="BD38" s="23">
        <f>COUNTIF($BI38,"*Pythagorean*")</f>
        <v>0</v>
      </c>
      <c r="BE38" s="23">
        <f>COUNTIF($BI38,"*Reference*")</f>
        <v>0</v>
      </c>
      <c r="BF38" s="23">
        <f>COUNTIF($BI38,"*Correlation*")</f>
        <v>0</v>
      </c>
      <c r="BG38" s="23">
        <f>COUNTIF($BI38,"*NIMBUS*")</f>
        <v>0</v>
      </c>
      <c r="BH38" s="23">
        <f>COUNTIF($BI38,"*Not-specified*")</f>
        <v>0</v>
      </c>
      <c r="BI38" s="23" t="s">
        <v>797</v>
      </c>
      <c r="BJ38" s="23" t="s">
        <v>776</v>
      </c>
      <c r="BK38" s="23">
        <f t="shared" ref="BK38:BM39" si="112">COUNTIF($BJ38,BK$1)</f>
        <v>1</v>
      </c>
      <c r="BL38" s="23">
        <f t="shared" si="112"/>
        <v>0</v>
      </c>
      <c r="BM38" s="23">
        <f t="shared" si="112"/>
        <v>0</v>
      </c>
      <c r="BN38" s="6" t="s">
        <v>1180</v>
      </c>
      <c r="BO38" s="12">
        <f>COUNTIF($BN38,"*Deter*")</f>
        <v>1</v>
      </c>
      <c r="BP38" s="12">
        <f>COUNTIF($BN38,"*Stoch*")</f>
        <v>0</v>
      </c>
      <c r="BQ38" s="12">
        <f>COUNTIF($BN38,"*Fuzzy*")</f>
        <v>1</v>
      </c>
      <c r="BR38" s="6" t="s">
        <v>1175</v>
      </c>
      <c r="BS38" s="12">
        <f>COUNTIF($BR38,"*Dis*")</f>
        <v>0</v>
      </c>
      <c r="BT38" s="12">
        <f>COUNTIF($BR38,"*Cont*")</f>
        <v>1</v>
      </c>
      <c r="BU38" s="12">
        <f>COUNTIF($BR38,$BU$1)</f>
        <v>0</v>
      </c>
      <c r="BV38" s="23" t="s">
        <v>896</v>
      </c>
      <c r="BW38" s="13">
        <v>1</v>
      </c>
      <c r="BX38" s="13">
        <v>0</v>
      </c>
      <c r="BY38" s="13">
        <v>0</v>
      </c>
      <c r="BZ38" s="13">
        <v>0</v>
      </c>
      <c r="CA38" s="13">
        <v>0</v>
      </c>
      <c r="CB38" s="24" t="s">
        <v>870</v>
      </c>
      <c r="CC38" s="12">
        <f>COUNTIF($CB38,"*Not Specified*")</f>
        <v>0</v>
      </c>
      <c r="CD38" s="12">
        <f>COUNTIF($CB38,"*Aerospacial*")</f>
        <v>0</v>
      </c>
      <c r="CE38" s="12">
        <f>COUNTIF($CB38,"*Agriculture*")</f>
        <v>0</v>
      </c>
      <c r="CF38" s="12">
        <f>COUNTIF($CB38,"*Automotive*")</f>
        <v>0</v>
      </c>
      <c r="CG38" s="12">
        <f>COUNTIF($CB38,"*Biotechnology*")</f>
        <v>0</v>
      </c>
      <c r="CH38" s="12">
        <f>COUNTIF($CB38,"*Energy*")</f>
        <v>0</v>
      </c>
      <c r="CI38" s="12">
        <f>COUNTIF($CB38,"*Food*")</f>
        <v>0</v>
      </c>
      <c r="CJ38" s="12">
        <f>COUNTIF($CB38,"*Innovation*")</f>
        <v>0</v>
      </c>
      <c r="CK38" s="12">
        <f>COUNTIF($CB38,"*Manufacturing*")</f>
        <v>0</v>
      </c>
      <c r="CL38" s="12">
        <f>COUNTIF($CB38,"*Military*")</f>
        <v>0</v>
      </c>
      <c r="CM38" s="12">
        <f>COUNTIF($CB38,"*Nuclear*")</f>
        <v>0</v>
      </c>
      <c r="CN38" s="12">
        <f>COUNTIF($CB38,"*Spacial*")</f>
        <v>0</v>
      </c>
      <c r="CO38" s="12">
        <f>COUNTIF($CB38,"*Telecommunications*")</f>
        <v>0</v>
      </c>
      <c r="CP38" s="12">
        <f>COUNTIF($CB38,"*Civil*")</f>
        <v>0</v>
      </c>
      <c r="CQ38" s="12">
        <f>COUNTIF($CB38,"*Government*")</f>
        <v>0</v>
      </c>
      <c r="CR38" s="12">
        <f>COUNTIF($CB38,"*Mechanical*")</f>
        <v>0</v>
      </c>
      <c r="CS38" s="12">
        <f>COUNTIF($CB38,"*Textile*")</f>
        <v>0</v>
      </c>
      <c r="CT38" s="12">
        <f>COUNTIF($CB38,"*Chemical*")</f>
        <v>0</v>
      </c>
      <c r="CU38" s="12">
        <f>COUNTIF($CB38,"*Metallurgy*")</f>
        <v>0</v>
      </c>
      <c r="CV38" s="12">
        <f>COUNTIF($CB38,"*Public*")</f>
        <v>0</v>
      </c>
      <c r="CW38" s="12">
        <f>COUNTIF($CB38,"*Research*")</f>
        <v>0</v>
      </c>
      <c r="CX38" s="12">
        <f>COUNTIF($CB38,"*Electricity*")</f>
        <v>0</v>
      </c>
      <c r="CY38" s="12">
        <f>COUNTIF($CB38,"*Industrial*")</f>
        <v>1</v>
      </c>
      <c r="CZ38" s="12">
        <f>COUNTIF($CB38,"*Information Technology*")</f>
        <v>0</v>
      </c>
      <c r="DA38" s="18">
        <f>COUNTIF($CB38,"*Pharmaceutical*")</f>
        <v>0</v>
      </c>
      <c r="DB38" s="18">
        <f>SUM(JL38:JO38)</f>
        <v>0</v>
      </c>
      <c r="DC38" s="18">
        <f>SUM(MQ38:MY38)</f>
        <v>2</v>
      </c>
      <c r="DD38" s="18">
        <f>SUM(MZ38:NF38)</f>
        <v>0</v>
      </c>
      <c r="DE38" s="18">
        <f>SUM(MB38:MF38)</f>
        <v>1</v>
      </c>
      <c r="DF38" s="18">
        <f>SUM(NG38:NL38)</f>
        <v>1</v>
      </c>
      <c r="DG38" s="18">
        <f>SUM(FM38:GK38)</f>
        <v>3</v>
      </c>
      <c r="DH38" s="18">
        <f>SUM(EG38:EX38)</f>
        <v>2</v>
      </c>
      <c r="DI38" s="18">
        <f>SUM(KB38:KM38)</f>
        <v>0</v>
      </c>
      <c r="DJ38" s="18">
        <f>SUM(MG38:MJ38)</f>
        <v>0</v>
      </c>
      <c r="DK38" s="18">
        <f>SUM(GL38:HJ38)</f>
        <v>1</v>
      </c>
      <c r="DL38" s="18">
        <f>SUM(HK38:IE38)</f>
        <v>1</v>
      </c>
      <c r="DM38" s="18">
        <f>SUM(IF38:IP38)</f>
        <v>0</v>
      </c>
      <c r="DN38" s="18">
        <f>SUM(EY38:FL38)</f>
        <v>0</v>
      </c>
      <c r="DO38" s="18">
        <f>SUM(KN38:LV38)</f>
        <v>2</v>
      </c>
      <c r="DP38" s="18">
        <f>SUM(LL38:LS38)</f>
        <v>1</v>
      </c>
      <c r="DQ38" s="18">
        <f>SUM(JP38:JX38)</f>
        <v>0</v>
      </c>
      <c r="DR38" s="18">
        <f>SUM(MK38:MP38)</f>
        <v>2</v>
      </c>
      <c r="DS38" s="18">
        <f>SUM(NM38:NS38)</f>
        <v>0</v>
      </c>
      <c r="DT38" s="18">
        <f>SUM(NT38:NZ38)</f>
        <v>2</v>
      </c>
      <c r="DU38" s="18">
        <f>SUM(OA38:OI38)</f>
        <v>2</v>
      </c>
      <c r="DV38" s="18">
        <f>SUM(JY38:KA38)</f>
        <v>0</v>
      </c>
      <c r="DW38" s="18">
        <f>SUM(LT38:MA38)</f>
        <v>1</v>
      </c>
      <c r="DX38" s="18">
        <f>SUM(IQ38:JK38)</f>
        <v>1</v>
      </c>
      <c r="DY38" s="17">
        <f>DG38+DK38</f>
        <v>4</v>
      </c>
      <c r="DZ38" s="12">
        <f>DI38+DO38+DW38+DP38</f>
        <v>4</v>
      </c>
      <c r="EA38" s="12">
        <f>DX38+DM38</f>
        <v>1</v>
      </c>
      <c r="EB38" s="12">
        <f>DT38+DU38+DF38</f>
        <v>5</v>
      </c>
      <c r="EC38" s="12">
        <f>DH38+DN38+DL38</f>
        <v>3</v>
      </c>
      <c r="ED38" s="12">
        <f>DD38+DS38+DC38</f>
        <v>2</v>
      </c>
      <c r="EE38" s="12">
        <f>DV38+DQ38+DB38</f>
        <v>0</v>
      </c>
      <c r="EF38" s="12">
        <f>DR38+DE38+DJ38</f>
        <v>3</v>
      </c>
      <c r="ET38" s="18">
        <v>1</v>
      </c>
      <c r="EX38" s="18">
        <v>1</v>
      </c>
      <c r="GD38" s="20">
        <v>1</v>
      </c>
      <c r="GE38" s="20">
        <v>1</v>
      </c>
      <c r="GH38" s="20">
        <v>1</v>
      </c>
      <c r="GV38" s="20">
        <v>1</v>
      </c>
      <c r="HJ38" s="18"/>
      <c r="HR38" s="18">
        <v>1</v>
      </c>
      <c r="IB38" s="18"/>
      <c r="IP38" s="18"/>
      <c r="IS38" s="18">
        <v>1</v>
      </c>
      <c r="JK38" s="18"/>
      <c r="JO38" s="18"/>
      <c r="JU38" s="18"/>
      <c r="JX38" s="18"/>
      <c r="KA38" s="18"/>
      <c r="KM38" s="18"/>
      <c r="KX38" s="18"/>
      <c r="LG38" s="18">
        <v>1</v>
      </c>
      <c r="LL38" s="18">
        <v>1</v>
      </c>
      <c r="LS38" s="18"/>
      <c r="LX38" s="18">
        <v>1</v>
      </c>
      <c r="MA38" s="18"/>
      <c r="MB38" s="18"/>
      <c r="MD38" s="18">
        <v>1</v>
      </c>
      <c r="MF38" s="18"/>
      <c r="MJ38" s="18"/>
      <c r="MN38" s="18">
        <v>1</v>
      </c>
      <c r="MP38" s="18">
        <v>1</v>
      </c>
      <c r="MV38" s="18">
        <v>1</v>
      </c>
      <c r="MX38" s="18">
        <v>1</v>
      </c>
      <c r="MY38" s="18"/>
      <c r="NF38" s="18"/>
      <c r="NK38" s="18">
        <v>1</v>
      </c>
      <c r="NL38" s="18"/>
      <c r="NR38" s="18"/>
      <c r="NV38" s="18">
        <v>1</v>
      </c>
      <c r="NX38" s="18">
        <v>1</v>
      </c>
      <c r="NY38" s="18"/>
      <c r="NZ38" s="18"/>
      <c r="OA38" s="18">
        <v>1</v>
      </c>
      <c r="OG38" s="18">
        <v>1</v>
      </c>
      <c r="OH38" s="18"/>
    </row>
    <row r="39" spans="1:399" x14ac:dyDescent="0.25">
      <c r="A39" s="13" t="s">
        <v>8</v>
      </c>
      <c r="B39" s="5" t="s">
        <v>57</v>
      </c>
      <c r="C39" s="12">
        <v>0</v>
      </c>
      <c r="D39" s="5" t="s">
        <v>205</v>
      </c>
      <c r="E39" s="12" t="s">
        <v>311</v>
      </c>
      <c r="F39" s="5" t="s">
        <v>317</v>
      </c>
      <c r="G39" s="5" t="s">
        <v>468</v>
      </c>
      <c r="H39" s="12" t="s">
        <v>311</v>
      </c>
      <c r="I39" s="12" t="s">
        <v>586</v>
      </c>
      <c r="J39" s="12">
        <v>123</v>
      </c>
      <c r="K39" s="12">
        <v>2003</v>
      </c>
      <c r="L39" s="12">
        <f>IF(K39&lt;1996,1,0)</f>
        <v>0</v>
      </c>
      <c r="M39" s="12">
        <f>IF(K39&gt;=1996,1,0)</f>
        <v>1</v>
      </c>
      <c r="N39" s="12" t="s">
        <v>663</v>
      </c>
      <c r="O39" s="12" t="s">
        <v>311</v>
      </c>
      <c r="P39" s="12" t="s">
        <v>1218</v>
      </c>
      <c r="Q39" s="12">
        <v>0</v>
      </c>
      <c r="R39" s="12">
        <v>2</v>
      </c>
      <c r="S39" s="12">
        <v>0</v>
      </c>
      <c r="T39" s="12">
        <f>COUNTIF(P39,"*Non*")</f>
        <v>0</v>
      </c>
      <c r="U39" s="12" t="s">
        <v>766</v>
      </c>
      <c r="V39" s="12">
        <f t="shared" si="109"/>
        <v>1</v>
      </c>
      <c r="W39" s="12">
        <f t="shared" si="109"/>
        <v>0</v>
      </c>
      <c r="X39" s="12">
        <f t="shared" si="109"/>
        <v>0</v>
      </c>
      <c r="Y39" s="23">
        <f>COUNTIF($BI39,"*AHP*")</f>
        <v>0</v>
      </c>
      <c r="Z39" s="23">
        <f>COUNTIF($BI39,"*ANP*")</f>
        <v>0</v>
      </c>
      <c r="AA39" s="23">
        <f>COUNTIF($BI39,"*TOPSIS*")</f>
        <v>0</v>
      </c>
      <c r="AB39" s="23">
        <f t="shared" si="110"/>
        <v>0</v>
      </c>
      <c r="AC39" s="23">
        <f>COUNTIF($BI39,"*DELPHI*")</f>
        <v>0</v>
      </c>
      <c r="AD39" s="23">
        <f>COUNTIF($BI39,"*CBA*")+COUNTIF($BI39,"*Cost Analysis*")</f>
        <v>0</v>
      </c>
      <c r="AE39" s="23">
        <f>COUNTIF($BI39,"*Scoring*")</f>
        <v>0</v>
      </c>
      <c r="AF39" s="23">
        <f>COUNTIF($BI39,"*DEMATEL*")</f>
        <v>0</v>
      </c>
      <c r="AG39" s="23">
        <f>COUNTIF($BI39,"*MAUT*")</f>
        <v>0</v>
      </c>
      <c r="AH39" s="23">
        <f>COUNTIF($BI39,"*BCG*")</f>
        <v>0</v>
      </c>
      <c r="AI39" s="23">
        <f>COUNTIF($BI39,"*BSC*")</f>
        <v>0</v>
      </c>
      <c r="AJ39" s="23">
        <f>COUNTIF($BI39,"*ROA*")</f>
        <v>0</v>
      </c>
      <c r="AK39" s="23">
        <f>COUNTIF($BI39,"*VTA*")</f>
        <v>0</v>
      </c>
      <c r="AL39" s="23">
        <f>COUNTIF($BI39,"*SEM*")</f>
        <v>0</v>
      </c>
      <c r="AM39" s="23">
        <f>COUNTIF($BI39,"*COPRAS*")</f>
        <v>0</v>
      </c>
      <c r="AN39" s="23">
        <f t="shared" si="111"/>
        <v>0</v>
      </c>
      <c r="AO39" s="23">
        <f>COUNTIF($BI39,"*Outranking*")</f>
        <v>0</v>
      </c>
      <c r="AP39" s="23">
        <f>IF(COUNTIF($BI39,"*Linear*")-COUNTIF($BI39,"*Non-Linear*")&lt;0,0,COUNTIF($BI39,"*Linear*")-COUNTIF($BI39,"*Non-Linear*"))</f>
        <v>1</v>
      </c>
      <c r="AQ39" s="23">
        <f>COUNTIF($BI39,"*Non-Linear*")</f>
        <v>0</v>
      </c>
      <c r="AR39" s="23">
        <f>COUNTIF($BI39,"*Multi-objective*")</f>
        <v>1</v>
      </c>
      <c r="AS39" s="23">
        <f>COUNTIF($BI39,"*Stochastic*")</f>
        <v>0</v>
      </c>
      <c r="AT39" s="23">
        <f>COUNTIF($BI39,"*Goal*")</f>
        <v>0</v>
      </c>
      <c r="AU39" s="23">
        <f>COUNTIF($BI39,"*DEA*")</f>
        <v>0</v>
      </c>
      <c r="AV39" s="23">
        <f>COUNTIF($BI39,"*Grey*")</f>
        <v>0</v>
      </c>
      <c r="AW39" s="23">
        <f>COUNTIF($BI39,"*Clustering*")</f>
        <v>0</v>
      </c>
      <c r="AX39" s="23">
        <f>COUNTIF($BI39,"*K-Means*")</f>
        <v>0</v>
      </c>
      <c r="AY39" s="23">
        <f>COUNTIF($BI39,"*Genetic*")</f>
        <v>0</v>
      </c>
      <c r="AZ39" s="23">
        <f>COUNTIF($BI39,"*Evolutionary*")</f>
        <v>0</v>
      </c>
      <c r="BA39" s="23">
        <f>COUNTIF($BI39,"*Nash*")</f>
        <v>0</v>
      </c>
      <c r="BB39" s="23">
        <f>COUNTIF($BI39,"*Gini*")</f>
        <v>0</v>
      </c>
      <c r="BC39" s="23">
        <f>COUNTIF($BI39,"*Dominance*")</f>
        <v>0</v>
      </c>
      <c r="BD39" s="23">
        <f>COUNTIF($BI39,"*Pythagorean*")</f>
        <v>0</v>
      </c>
      <c r="BE39" s="23">
        <f>COUNTIF($BI39,"*Reference*")</f>
        <v>0</v>
      </c>
      <c r="BF39" s="23">
        <f>COUNTIF($BI39,"*Correlation*")</f>
        <v>0</v>
      </c>
      <c r="BG39" s="23">
        <f>COUNTIF($BI39,"*NIMBUS*")</f>
        <v>0</v>
      </c>
      <c r="BH39" s="23">
        <f>COUNTIF($BI39,"*Not-specified*")</f>
        <v>0</v>
      </c>
      <c r="BI39" s="23" t="s">
        <v>841</v>
      </c>
      <c r="BJ39" s="23" t="s">
        <v>772</v>
      </c>
      <c r="BK39" s="23">
        <f t="shared" si="112"/>
        <v>0</v>
      </c>
      <c r="BL39" s="23">
        <f t="shared" si="112"/>
        <v>1</v>
      </c>
      <c r="BM39" s="23">
        <f t="shared" si="112"/>
        <v>0</v>
      </c>
      <c r="BN39" s="12" t="s">
        <v>1179</v>
      </c>
      <c r="BO39" s="12">
        <f>COUNTIF($BN39,"*Deter*")</f>
        <v>1</v>
      </c>
      <c r="BP39" s="12">
        <f>COUNTIF($BN39,"*Stoch*")</f>
        <v>0</v>
      </c>
      <c r="BQ39" s="12">
        <f>COUNTIF($BN39,"*Fuzzy*")</f>
        <v>0</v>
      </c>
      <c r="BR39" s="12" t="s">
        <v>1175</v>
      </c>
      <c r="BS39" s="12">
        <f>COUNTIF($BR39,"*Dis*")</f>
        <v>0</v>
      </c>
      <c r="BT39" s="12">
        <f>COUNTIF($BR39,"*Cont*")</f>
        <v>1</v>
      </c>
      <c r="BU39" s="12">
        <f>COUNTIF($BR39,$BU$1)</f>
        <v>0</v>
      </c>
      <c r="BV39" s="23" t="s">
        <v>898</v>
      </c>
      <c r="BW39" s="13">
        <v>0</v>
      </c>
      <c r="BX39" s="13">
        <v>0</v>
      </c>
      <c r="BY39" s="13">
        <v>0</v>
      </c>
      <c r="BZ39" s="13">
        <v>0</v>
      </c>
      <c r="CA39" s="13">
        <v>1</v>
      </c>
      <c r="CB39" s="24" t="s">
        <v>870</v>
      </c>
      <c r="CC39" s="12">
        <f>COUNTIF($CB39,"*Not Specified*")</f>
        <v>0</v>
      </c>
      <c r="CD39" s="12">
        <f>COUNTIF($CB39,"*Aerospacial*")</f>
        <v>0</v>
      </c>
      <c r="CE39" s="12">
        <f>COUNTIF($CB39,"*Agriculture*")</f>
        <v>0</v>
      </c>
      <c r="CF39" s="12">
        <f>COUNTIF($CB39,"*Automotive*")</f>
        <v>0</v>
      </c>
      <c r="CG39" s="12">
        <f>COUNTIF($CB39,"*Biotechnology*")</f>
        <v>0</v>
      </c>
      <c r="CH39" s="12">
        <f>COUNTIF($CB39,"*Energy*")</f>
        <v>0</v>
      </c>
      <c r="CI39" s="12">
        <f>COUNTIF($CB39,"*Food*")</f>
        <v>0</v>
      </c>
      <c r="CJ39" s="12">
        <f>COUNTIF($CB39,"*Innovation*")</f>
        <v>0</v>
      </c>
      <c r="CK39" s="12">
        <f>COUNTIF($CB39,"*Manufacturing*")</f>
        <v>0</v>
      </c>
      <c r="CL39" s="12">
        <f>COUNTIF($CB39,"*Military*")</f>
        <v>0</v>
      </c>
      <c r="CM39" s="12">
        <f>COUNTIF($CB39,"*Nuclear*")</f>
        <v>0</v>
      </c>
      <c r="CN39" s="12">
        <f>COUNTIF($CB39,"*Spacial*")</f>
        <v>0</v>
      </c>
      <c r="CO39" s="12">
        <f>COUNTIF($CB39,"*Telecommunications*")</f>
        <v>0</v>
      </c>
      <c r="CP39" s="12">
        <f>COUNTIF($CB39,"*Civil*")</f>
        <v>0</v>
      </c>
      <c r="CQ39" s="12">
        <f>COUNTIF($CB39,"*Government*")</f>
        <v>0</v>
      </c>
      <c r="CR39" s="12">
        <f>COUNTIF($CB39,"*Mechanical*")</f>
        <v>0</v>
      </c>
      <c r="CS39" s="12">
        <f>COUNTIF($CB39,"*Textile*")</f>
        <v>0</v>
      </c>
      <c r="CT39" s="12">
        <f>COUNTIF($CB39,"*Chemical*")</f>
        <v>0</v>
      </c>
      <c r="CU39" s="12">
        <f>COUNTIF($CB39,"*Metallurgy*")</f>
        <v>0</v>
      </c>
      <c r="CV39" s="12">
        <f>COUNTIF($CB39,"*Public*")</f>
        <v>0</v>
      </c>
      <c r="CW39" s="12">
        <f>COUNTIF($CB39,"*Research*")</f>
        <v>0</v>
      </c>
      <c r="CX39" s="12">
        <f>COUNTIF($CB39,"*Electricity*")</f>
        <v>0</v>
      </c>
      <c r="CY39" s="12">
        <f>COUNTIF($CB39,"*Industrial*")</f>
        <v>1</v>
      </c>
      <c r="CZ39" s="12">
        <f>COUNTIF($CB39,"*Information Technology*")</f>
        <v>0</v>
      </c>
      <c r="DA39" s="19">
        <f>COUNTIF($CB39,"*Pharmaceutical*")</f>
        <v>0</v>
      </c>
      <c r="DB39" s="18">
        <f>SUM(JL39:JO39)</f>
        <v>0</v>
      </c>
      <c r="DC39" s="18">
        <f>SUM(MQ39:MY39)</f>
        <v>0</v>
      </c>
      <c r="DD39" s="18">
        <f>SUM(MZ39:NF39)</f>
        <v>0</v>
      </c>
      <c r="DE39" s="18">
        <f>SUM(MB39:MF39)</f>
        <v>0</v>
      </c>
      <c r="DF39" s="18">
        <f>SUM(NG39:NL39)</f>
        <v>0</v>
      </c>
      <c r="DG39" s="18">
        <f>SUM(FM39:GK39)</f>
        <v>0</v>
      </c>
      <c r="DH39" s="18">
        <f>SUM(EG39:EX39)</f>
        <v>0</v>
      </c>
      <c r="DI39" s="18">
        <f>SUM(KB39:KM39)</f>
        <v>2</v>
      </c>
      <c r="DJ39" s="18">
        <f>SUM(MG39:MJ39)</f>
        <v>0</v>
      </c>
      <c r="DK39" s="18">
        <f>SUM(GL39:HJ39)</f>
        <v>0</v>
      </c>
      <c r="DL39" s="18">
        <f>SUM(HK39:IE39)</f>
        <v>1</v>
      </c>
      <c r="DM39" s="18">
        <f>SUM(IF39:IP39)</f>
        <v>0</v>
      </c>
      <c r="DN39" s="18">
        <f>SUM(EY39:FL39)</f>
        <v>0</v>
      </c>
      <c r="DO39" s="18">
        <f>SUM(KN39:LV39)</f>
        <v>0</v>
      </c>
      <c r="DP39" s="18">
        <f>SUM(LL39:LS39)</f>
        <v>0</v>
      </c>
      <c r="DQ39" s="18">
        <f>SUM(JP39:JX39)</f>
        <v>0</v>
      </c>
      <c r="DR39" s="18">
        <f>SUM(MK39:MP39)</f>
        <v>0</v>
      </c>
      <c r="DS39" s="18">
        <f>SUM(NM39:NS39)</f>
        <v>0</v>
      </c>
      <c r="DT39" s="18">
        <f>SUM(NT39:NZ39)</f>
        <v>0</v>
      </c>
      <c r="DU39" s="18">
        <f>SUM(OA39:OI39)</f>
        <v>0</v>
      </c>
      <c r="DV39" s="18">
        <f>SUM(JY39:KA39)</f>
        <v>0</v>
      </c>
      <c r="DW39" s="18">
        <f>SUM(LT39:MA39)</f>
        <v>0</v>
      </c>
      <c r="DX39" s="18">
        <f>SUM(IQ39:JK39)</f>
        <v>1</v>
      </c>
      <c r="DY39" s="17">
        <f>DG39+DK39</f>
        <v>0</v>
      </c>
      <c r="DZ39" s="12">
        <f>DI39+DO39+DW39+DP39</f>
        <v>2</v>
      </c>
      <c r="EA39" s="12">
        <f>DX39+DM39</f>
        <v>1</v>
      </c>
      <c r="EB39" s="12">
        <f>DT39+DU39+DF39</f>
        <v>0</v>
      </c>
      <c r="EC39" s="12">
        <f>DH39+DN39+DL39</f>
        <v>1</v>
      </c>
      <c r="ED39" s="12">
        <f>DD39+DS39+DC39</f>
        <v>0</v>
      </c>
      <c r="EE39" s="12">
        <f>DV39+DQ39+DB39</f>
        <v>0</v>
      </c>
      <c r="EF39" s="12">
        <f>DR39+DE39+DJ39</f>
        <v>0</v>
      </c>
      <c r="HZ39" s="18">
        <v>1</v>
      </c>
      <c r="IT39" s="18">
        <v>1</v>
      </c>
      <c r="KC39" s="18">
        <v>1</v>
      </c>
      <c r="KM39" s="19">
        <v>1</v>
      </c>
    </row>
    <row r="40" spans="1:399" hidden="1" x14ac:dyDescent="0.25">
      <c r="A40" s="4" t="s">
        <v>7</v>
      </c>
      <c r="B40" s="5" t="s">
        <v>79</v>
      </c>
      <c r="C40" s="6"/>
      <c r="D40" s="5" t="s">
        <v>232</v>
      </c>
      <c r="E40" s="6" t="s">
        <v>311</v>
      </c>
      <c r="F40" s="5" t="s">
        <v>363</v>
      </c>
      <c r="G40" s="5" t="s">
        <v>494</v>
      </c>
      <c r="H40" s="6" t="s">
        <v>313</v>
      </c>
      <c r="I40" s="6" t="s">
        <v>595</v>
      </c>
      <c r="J40" s="6">
        <v>26</v>
      </c>
      <c r="K40" s="6">
        <v>2003</v>
      </c>
      <c r="N40" s="6" t="s">
        <v>685</v>
      </c>
      <c r="O40" s="6" t="s">
        <v>313</v>
      </c>
      <c r="P40" s="6"/>
      <c r="Q40" s="6"/>
      <c r="R40" s="6"/>
      <c r="S40" s="6"/>
      <c r="T40" s="6"/>
      <c r="U40" s="6"/>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s="6"/>
      <c r="BR40" s="6"/>
      <c r="BV40"/>
      <c r="BW40" s="1"/>
      <c r="BX40" s="1"/>
      <c r="BY40" s="1"/>
      <c r="BZ40" s="1"/>
      <c r="CA40" s="1"/>
      <c r="CB40"/>
      <c r="CC40" s="1"/>
      <c r="CD40" s="1"/>
      <c r="CE40" s="1"/>
      <c r="CF40" s="1"/>
      <c r="CG40" s="1"/>
      <c r="CH40" s="1"/>
      <c r="CI40" s="1"/>
      <c r="CJ40" s="1"/>
      <c r="CK40" s="1"/>
      <c r="CL40" s="1"/>
      <c r="CM40" s="1"/>
      <c r="CN40" s="1"/>
      <c r="CO40" s="1"/>
      <c r="CP40" s="1"/>
      <c r="CQ40" s="1"/>
      <c r="CR40" s="1"/>
      <c r="CS40" s="1"/>
      <c r="CT40" s="1"/>
      <c r="CU40" s="1"/>
      <c r="CV40" s="1"/>
      <c r="CW40" s="1"/>
      <c r="CX40" s="1"/>
      <c r="CY40" s="1"/>
      <c r="CZ40" s="1"/>
      <c r="DA40" s="20"/>
      <c r="DB40" s="1"/>
      <c r="DC40" s="1"/>
      <c r="DD40" s="1"/>
      <c r="DE40" s="1"/>
      <c r="DF40" s="1"/>
      <c r="DG40" s="1"/>
      <c r="DH40" s="1"/>
      <c r="DI40" s="1"/>
      <c r="DJ40" s="1"/>
      <c r="DK40" s="1"/>
      <c r="DL40" s="1"/>
      <c r="DM40" s="1"/>
      <c r="DN40" s="1"/>
      <c r="DO40" s="1"/>
      <c r="DP40" s="1"/>
      <c r="DQ40" s="1"/>
      <c r="DR40" s="1"/>
      <c r="DS40" s="1"/>
      <c r="DT40" s="1"/>
      <c r="DU40" s="1"/>
      <c r="DV40" s="1"/>
      <c r="DW40" s="1"/>
      <c r="DX40" s="20"/>
      <c r="DY40" s="26"/>
      <c r="DZ40" s="1"/>
      <c r="EA40" s="1"/>
      <c r="EB40" s="1"/>
      <c r="EC40" s="1"/>
      <c r="ED40" s="1"/>
      <c r="EE40" s="1"/>
      <c r="EF40" s="1"/>
      <c r="EG40" s="26"/>
      <c r="EH40" s="1"/>
      <c r="EI40" s="1"/>
      <c r="EJ40" s="1"/>
      <c r="EK40" s="1"/>
      <c r="EL40" s="12"/>
      <c r="EM40" s="12"/>
      <c r="EN40" s="12"/>
      <c r="EO40" s="12"/>
      <c r="EP40" s="12"/>
      <c r="EQ40" s="12"/>
      <c r="ER40" s="12"/>
      <c r="ES40" s="12"/>
      <c r="ET40" s="1"/>
      <c r="EU40" s="1"/>
      <c r="EV40" s="1"/>
      <c r="EW40" s="1"/>
      <c r="EX40" s="20"/>
      <c r="EY40" s="1"/>
      <c r="EZ40" s="1"/>
      <c r="FA40" s="26"/>
      <c r="FB40" s="1"/>
      <c r="FC40" s="1"/>
      <c r="FD40" s="1"/>
      <c r="FE40" s="1"/>
      <c r="FF40" s="1"/>
      <c r="FG40" s="1"/>
      <c r="FH40" s="1"/>
      <c r="FI40" s="1"/>
      <c r="FJ40" s="1"/>
      <c r="FK40" s="1"/>
      <c r="FO40" s="1"/>
      <c r="FP40" s="1"/>
      <c r="FQ40" s="1"/>
      <c r="FR40" s="1"/>
      <c r="FS40" s="1"/>
      <c r="FT40" s="1"/>
      <c r="FU40" s="1"/>
      <c r="FV40" s="1"/>
      <c r="FW40" s="1"/>
      <c r="FX40" s="1"/>
      <c r="FY40" s="1"/>
      <c r="FZ40" s="1"/>
      <c r="GA40" s="1"/>
      <c r="GB40" s="1"/>
      <c r="GC40" s="1"/>
      <c r="GD40" s="1"/>
      <c r="GE40" s="1"/>
      <c r="GF40" s="1"/>
      <c r="GG40" s="1"/>
      <c r="GH40" s="1"/>
      <c r="GI40" s="1"/>
      <c r="GJ40" s="12"/>
      <c r="GM40" s="1"/>
      <c r="GN40" s="1"/>
      <c r="GO40" s="1"/>
      <c r="GP40" s="1"/>
      <c r="GQ40" s="1"/>
      <c r="GR40" s="1"/>
      <c r="GS40" s="1"/>
      <c r="GT40" s="1"/>
      <c r="GU40" s="1"/>
      <c r="GV40" s="1"/>
      <c r="GW40" s="1"/>
      <c r="GX40" s="1"/>
      <c r="GY40" s="1"/>
      <c r="GZ40" s="1"/>
      <c r="HA40" s="1"/>
      <c r="HB40" s="1"/>
      <c r="HC40" s="1"/>
      <c r="HD40" s="1"/>
      <c r="HE40" s="1"/>
      <c r="HF40" s="1"/>
      <c r="HG40" s="1"/>
      <c r="HH40" s="1"/>
      <c r="HI40" s="1"/>
      <c r="HJ40" s="20"/>
      <c r="HK40" s="1"/>
      <c r="HL40" s="1"/>
      <c r="HM40" s="1"/>
      <c r="HN40" s="1"/>
      <c r="HO40" s="1"/>
      <c r="HP40" s="1"/>
      <c r="HQ40" s="1"/>
      <c r="HR40" s="1"/>
      <c r="HS40" s="1"/>
      <c r="HT40" s="1"/>
      <c r="HU40" s="1"/>
      <c r="HV40" s="1"/>
      <c r="HW40" s="1"/>
      <c r="HX40" s="1"/>
      <c r="HY40" s="1"/>
      <c r="HZ40" s="1"/>
      <c r="IA40" s="1"/>
      <c r="IB40" s="20"/>
      <c r="IC40" s="1"/>
      <c r="ID40" s="1"/>
      <c r="IE40" s="1"/>
      <c r="IF40" s="1"/>
      <c r="IG40" s="1"/>
      <c r="IH40" s="1"/>
      <c r="II40" s="1"/>
      <c r="IJ40" s="1"/>
      <c r="IK40" s="1"/>
      <c r="IL40" s="1"/>
      <c r="IM40" s="1"/>
      <c r="IN40" s="1"/>
      <c r="IO40" s="1"/>
      <c r="IP40" s="20"/>
      <c r="IQ40" s="1"/>
      <c r="IR40" s="1"/>
      <c r="IS40" s="1"/>
      <c r="IT40" s="1"/>
      <c r="IU40" s="1"/>
      <c r="IV40" s="1"/>
      <c r="IW40" s="1"/>
      <c r="IX40" s="1"/>
      <c r="IY40" s="1"/>
      <c r="IZ40" s="1"/>
      <c r="JA40" s="1"/>
      <c r="JB40" s="1"/>
      <c r="JC40" s="1"/>
      <c r="JD40" s="1"/>
      <c r="JE40" s="1"/>
      <c r="JF40" s="1"/>
      <c r="JG40" s="1"/>
      <c r="JH40" s="1"/>
      <c r="JI40" s="1"/>
      <c r="JJ40" s="1"/>
      <c r="JK40" s="20"/>
      <c r="JL40" s="1"/>
      <c r="JM40" s="1"/>
      <c r="JN40" s="1"/>
      <c r="JO40" s="20"/>
      <c r="JP40" s="1"/>
      <c r="JQ40" s="1"/>
      <c r="JR40" s="1"/>
      <c r="JS40" s="1"/>
      <c r="JT40" s="1"/>
      <c r="JU40" s="20"/>
      <c r="JV40" s="1"/>
      <c r="JW40" s="1"/>
      <c r="JX40" s="20"/>
      <c r="JY40" s="1"/>
      <c r="JZ40" s="1"/>
      <c r="KA40" s="20"/>
      <c r="KB40" s="1"/>
      <c r="KC40" s="1"/>
      <c r="KD40" s="1"/>
      <c r="KE40" s="1"/>
      <c r="KF40" s="1"/>
      <c r="KG40" s="1"/>
      <c r="KH40" s="1"/>
      <c r="KI40" s="1"/>
      <c r="KJ40" s="1"/>
      <c r="KK40" s="1"/>
      <c r="KL40" s="1"/>
      <c r="KM40" s="20"/>
      <c r="KN40" s="1"/>
      <c r="KO40" s="1"/>
      <c r="KP40" s="1"/>
      <c r="KQ40" s="1"/>
      <c r="KR40" s="1"/>
      <c r="KS40" s="1"/>
      <c r="KT40" s="1"/>
      <c r="KU40" s="1"/>
      <c r="KV40" s="1"/>
      <c r="KW40" s="1"/>
      <c r="KX40" s="20"/>
      <c r="KY40" s="1"/>
      <c r="KZ40" s="1"/>
      <c r="LA40" s="1"/>
      <c r="LB40" s="1"/>
      <c r="LC40" s="1"/>
      <c r="LD40" s="1"/>
      <c r="LE40" s="1"/>
      <c r="LF40" s="1"/>
      <c r="LG40" s="20"/>
      <c r="LH40" s="22"/>
      <c r="LI40" s="22"/>
      <c r="LJ40" s="22"/>
      <c r="LK40" s="22"/>
      <c r="LL40" s="1"/>
      <c r="LM40" s="1"/>
      <c r="LN40" s="1"/>
      <c r="LO40" s="1"/>
      <c r="LP40" s="1"/>
      <c r="LQ40" s="1"/>
      <c r="LR40" s="1"/>
      <c r="LS40" s="20"/>
      <c r="LT40" s="1"/>
      <c r="LU40" s="1"/>
      <c r="LV40" s="1"/>
      <c r="LW40" s="1"/>
      <c r="LX40" s="1"/>
      <c r="LY40" s="1"/>
      <c r="LZ40" s="1"/>
      <c r="MA40" s="20"/>
      <c r="MB40" s="20"/>
      <c r="MC40" s="20"/>
      <c r="MD40" s="1"/>
      <c r="ME40" s="1"/>
      <c r="MF40" s="20"/>
      <c r="MG40" s="1"/>
      <c r="MH40" s="1"/>
      <c r="MI40" s="1"/>
      <c r="MJ40" s="20"/>
      <c r="MK40" s="1"/>
      <c r="ML40" s="1"/>
      <c r="MM40" s="1"/>
      <c r="MN40" s="1"/>
      <c r="MO40" s="1"/>
      <c r="MP40" s="20"/>
      <c r="MQ40" s="1"/>
      <c r="MR40" s="1"/>
      <c r="MS40" s="1"/>
      <c r="MT40" s="1"/>
      <c r="MU40" s="1"/>
      <c r="MV40" s="1"/>
      <c r="MW40" s="1"/>
      <c r="MX40" s="1"/>
      <c r="MY40" s="20"/>
      <c r="MZ40" s="1"/>
      <c r="NA40" s="1"/>
      <c r="NB40" s="1"/>
      <c r="NC40" s="1"/>
      <c r="ND40" s="1"/>
      <c r="NE40" s="1"/>
      <c r="NF40" s="20"/>
      <c r="NG40" s="1"/>
      <c r="NH40" s="1"/>
      <c r="NI40" s="1"/>
      <c r="NJ40" s="1"/>
      <c r="NK40" s="1"/>
      <c r="NL40" s="20"/>
      <c r="NM40" s="1"/>
      <c r="NN40" s="1"/>
      <c r="NO40" s="1"/>
      <c r="NP40" s="1"/>
      <c r="NQ40" s="1"/>
      <c r="NR40" s="20"/>
      <c r="NS40" s="1"/>
      <c r="NT40" s="1"/>
      <c r="NU40" s="1"/>
      <c r="NV40" s="1"/>
      <c r="NW40" s="1"/>
      <c r="NX40" s="1"/>
      <c r="NY40" s="20"/>
      <c r="NZ40" s="20"/>
      <c r="OA40" s="1"/>
      <c r="OB40" s="1"/>
      <c r="OC40" s="1"/>
      <c r="OD40" s="1"/>
      <c r="OE40" s="1"/>
      <c r="OF40" s="1"/>
      <c r="OG40" s="1"/>
      <c r="OH40" s="20"/>
      <c r="OI40" s="1"/>
    </row>
    <row r="41" spans="1:399" hidden="1" x14ac:dyDescent="0.25">
      <c r="A41" s="4" t="s">
        <v>8</v>
      </c>
      <c r="B41" s="5" t="s">
        <v>137</v>
      </c>
      <c r="C41" s="6"/>
      <c r="D41" s="5" t="s">
        <v>290</v>
      </c>
      <c r="E41" s="6" t="s">
        <v>312</v>
      </c>
      <c r="F41" s="5" t="s">
        <v>402</v>
      </c>
      <c r="G41" s="5" t="s">
        <v>553</v>
      </c>
      <c r="H41" s="6" t="s">
        <v>313</v>
      </c>
      <c r="I41" s="6" t="s">
        <v>610</v>
      </c>
      <c r="J41" s="6">
        <v>53</v>
      </c>
      <c r="K41" s="6">
        <v>2003</v>
      </c>
      <c r="N41" s="6"/>
      <c r="O41" s="6" t="s">
        <v>313</v>
      </c>
      <c r="P41" s="6"/>
      <c r="Q41" s="6"/>
      <c r="R41" s="6"/>
      <c r="S41" s="6"/>
      <c r="T41" s="6"/>
      <c r="U41" s="6"/>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s="6"/>
      <c r="BR41" s="6"/>
      <c r="BV41"/>
      <c r="BW41" s="1"/>
      <c r="BX41" s="1"/>
      <c r="BY41" s="1"/>
      <c r="BZ41" s="1"/>
      <c r="CA41" s="1"/>
      <c r="CB4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26"/>
      <c r="DZ41" s="1"/>
      <c r="EA41" s="1"/>
      <c r="EB41" s="1"/>
      <c r="EC41" s="1"/>
      <c r="ED41" s="1"/>
      <c r="EE41" s="1"/>
      <c r="EF41" s="1"/>
      <c r="EG41" s="26"/>
      <c r="EH41" s="1"/>
      <c r="EI41" s="1"/>
      <c r="EJ41" s="1"/>
      <c r="EK41" s="1"/>
      <c r="EL41" s="12"/>
      <c r="EM41" s="12"/>
      <c r="EN41" s="12"/>
      <c r="EO41" s="12"/>
      <c r="EP41" s="12"/>
      <c r="EQ41" s="12"/>
      <c r="ER41" s="12"/>
      <c r="ES41" s="12"/>
      <c r="ET41" s="1"/>
      <c r="EU41" s="1"/>
      <c r="EV41" s="1"/>
      <c r="EW41" s="1"/>
      <c r="EX41" s="1"/>
      <c r="EY41" s="1"/>
      <c r="EZ41" s="1"/>
      <c r="FA41" s="26"/>
      <c r="FB41" s="1"/>
      <c r="FC41" s="1"/>
      <c r="FD41" s="1"/>
      <c r="FE41" s="1"/>
      <c r="FF41" s="1"/>
      <c r="FG41" s="1"/>
      <c r="FH41" s="1"/>
      <c r="FI41" s="1"/>
      <c r="FJ41" s="1"/>
      <c r="FK41" s="1"/>
      <c r="FL41" s="1"/>
      <c r="FO41" s="1"/>
      <c r="FP41" s="1"/>
      <c r="FQ41" s="1"/>
      <c r="FR41" s="1"/>
      <c r="FS41" s="1"/>
      <c r="FT41" s="1"/>
      <c r="FU41" s="1"/>
      <c r="FV41" s="1"/>
      <c r="FW41" s="1"/>
      <c r="FX41" s="1"/>
      <c r="FY41" s="1"/>
      <c r="FZ41" s="1"/>
      <c r="GA41" s="1"/>
      <c r="GB41" s="1"/>
      <c r="GC41" s="1"/>
      <c r="GD41" s="1"/>
      <c r="GE41" s="1"/>
      <c r="GF41" s="1"/>
      <c r="GG41" s="1"/>
      <c r="GH41" s="1"/>
      <c r="GI41" s="1"/>
      <c r="GJ41" s="12"/>
      <c r="GK41" s="12"/>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22"/>
      <c r="LI41" s="22"/>
      <c r="LJ41" s="22"/>
      <c r="LK41" s="22"/>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row>
    <row r="42" spans="1:399" hidden="1" x14ac:dyDescent="0.25">
      <c r="A42" s="13" t="s">
        <v>8</v>
      </c>
      <c r="B42" s="5" t="s">
        <v>108</v>
      </c>
      <c r="C42" s="6"/>
      <c r="D42" s="5" t="s">
        <v>261</v>
      </c>
      <c r="E42" s="6" t="s">
        <v>312</v>
      </c>
      <c r="F42" s="5" t="s">
        <v>377</v>
      </c>
      <c r="G42" s="5" t="s">
        <v>523</v>
      </c>
      <c r="H42" s="6" t="s">
        <v>312</v>
      </c>
      <c r="I42" s="6"/>
      <c r="J42" s="6">
        <v>28</v>
      </c>
      <c r="K42" s="6">
        <v>2003</v>
      </c>
      <c r="N42" s="6" t="s">
        <v>711</v>
      </c>
      <c r="O42" s="6" t="s">
        <v>313</v>
      </c>
      <c r="Q42" s="6"/>
      <c r="R42" s="6"/>
      <c r="S42" s="6"/>
      <c r="T42" s="6"/>
      <c r="U42" s="6"/>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s="6"/>
      <c r="BR42" s="6"/>
      <c r="BV42"/>
      <c r="BW42" s="1"/>
      <c r="BX42" s="1"/>
      <c r="BY42" s="1"/>
      <c r="BZ42" s="1"/>
      <c r="CA42" s="1"/>
      <c r="CB42"/>
      <c r="CC42" s="1"/>
      <c r="CD42" s="1"/>
      <c r="CE42" s="1"/>
      <c r="CF42" s="1"/>
      <c r="CG42" s="1"/>
      <c r="CH42" s="1"/>
      <c r="CI42" s="1"/>
      <c r="CJ42" s="1"/>
      <c r="CK42" s="1"/>
      <c r="CL42" s="1"/>
      <c r="CM42" s="1"/>
      <c r="CN42" s="1"/>
      <c r="CO42" s="1"/>
      <c r="CP42" s="1"/>
      <c r="CQ42" s="1"/>
      <c r="CR42" s="1"/>
      <c r="CS42" s="1"/>
      <c r="CT42" s="1"/>
      <c r="CU42" s="1"/>
      <c r="CV42" s="1"/>
      <c r="CW42" s="1"/>
      <c r="CX42" s="1"/>
      <c r="CY42" s="1"/>
      <c r="CZ42" s="1"/>
      <c r="DA42" s="20"/>
      <c r="DB42" s="1"/>
      <c r="DC42" s="1"/>
      <c r="DD42" s="1"/>
      <c r="DE42" s="1"/>
      <c r="DF42" s="1"/>
      <c r="DG42" s="1"/>
      <c r="DH42" s="1"/>
      <c r="DI42" s="1"/>
      <c r="DJ42" s="1"/>
      <c r="DK42" s="1"/>
      <c r="DL42" s="1"/>
      <c r="DM42" s="1"/>
      <c r="DN42" s="1"/>
      <c r="DO42" s="1"/>
      <c r="DP42" s="1"/>
      <c r="DQ42" s="1"/>
      <c r="DR42" s="1"/>
      <c r="DS42" s="1"/>
      <c r="DT42" s="1"/>
      <c r="DU42" s="1"/>
      <c r="DV42" s="1"/>
      <c r="DW42" s="1"/>
      <c r="DX42" s="20"/>
      <c r="DY42" s="26"/>
      <c r="DZ42" s="1"/>
      <c r="EA42" s="1"/>
      <c r="EB42" s="1"/>
      <c r="EC42" s="1"/>
      <c r="ED42" s="1"/>
      <c r="EE42" s="1"/>
      <c r="EF42" s="1"/>
      <c r="EG42" s="26"/>
      <c r="EH42" s="1"/>
      <c r="EI42" s="1"/>
      <c r="EJ42" s="1"/>
      <c r="EK42" s="1"/>
      <c r="EL42" s="12"/>
      <c r="EM42" s="12"/>
      <c r="EN42" s="12"/>
      <c r="EO42" s="12"/>
      <c r="EP42" s="12"/>
      <c r="EQ42" s="12"/>
      <c r="ER42" s="12"/>
      <c r="ES42" s="12"/>
      <c r="ET42" s="1"/>
      <c r="EU42" s="1"/>
      <c r="EV42" s="1"/>
      <c r="EW42" s="1"/>
      <c r="EX42" s="20"/>
      <c r="EY42" s="1"/>
      <c r="EZ42" s="1"/>
      <c r="FA42" s="26"/>
      <c r="FB42" s="1"/>
      <c r="FC42" s="1"/>
      <c r="FD42" s="1"/>
      <c r="FE42" s="1"/>
      <c r="FF42" s="1"/>
      <c r="FG42" s="1"/>
      <c r="FH42" s="1"/>
      <c r="FI42" s="1"/>
      <c r="FJ42" s="1"/>
      <c r="FK42" s="1"/>
      <c r="FO42" s="1"/>
      <c r="FP42" s="1"/>
      <c r="FQ42" s="1"/>
      <c r="FR42" s="1"/>
      <c r="FS42" s="1"/>
      <c r="FT42" s="1"/>
      <c r="FU42" s="1"/>
      <c r="FV42" s="1"/>
      <c r="FW42" s="1"/>
      <c r="FX42" s="1"/>
      <c r="FY42" s="1"/>
      <c r="FZ42" s="1"/>
      <c r="GA42" s="1"/>
      <c r="GB42" s="1"/>
      <c r="GC42" s="1"/>
      <c r="GD42" s="1"/>
      <c r="GE42" s="1"/>
      <c r="GF42" s="1"/>
      <c r="GG42" s="1"/>
      <c r="GH42" s="1"/>
      <c r="GI42" s="1"/>
      <c r="GJ42" s="12"/>
      <c r="GM42" s="1"/>
      <c r="GN42" s="1"/>
      <c r="GO42" s="1"/>
      <c r="GP42" s="1"/>
      <c r="GQ42" s="1"/>
      <c r="GR42" s="1"/>
      <c r="GS42" s="1"/>
      <c r="GT42" s="1"/>
      <c r="GU42" s="1"/>
      <c r="GV42" s="1"/>
      <c r="GW42" s="1"/>
      <c r="GX42" s="1"/>
      <c r="GY42" s="1"/>
      <c r="GZ42" s="1"/>
      <c r="HA42" s="1"/>
      <c r="HB42" s="1"/>
      <c r="HC42" s="1"/>
      <c r="HD42" s="1"/>
      <c r="HE42" s="1"/>
      <c r="HF42" s="1"/>
      <c r="HG42" s="1"/>
      <c r="HH42" s="1"/>
      <c r="HI42" s="1"/>
      <c r="HJ42" s="20"/>
      <c r="HK42" s="1"/>
      <c r="HL42" s="1"/>
      <c r="HM42" s="1"/>
      <c r="HN42" s="1"/>
      <c r="HO42" s="1"/>
      <c r="HP42" s="1"/>
      <c r="HQ42" s="1"/>
      <c r="HR42" s="1"/>
      <c r="HS42" s="1"/>
      <c r="HT42" s="1"/>
      <c r="HU42" s="1"/>
      <c r="HV42" s="1"/>
      <c r="HW42" s="1"/>
      <c r="HX42" s="1"/>
      <c r="HY42" s="1"/>
      <c r="HZ42" s="1"/>
      <c r="IA42" s="1"/>
      <c r="IB42" s="20"/>
      <c r="IC42" s="1"/>
      <c r="ID42" s="1"/>
      <c r="IE42" s="1"/>
      <c r="IF42" s="1"/>
      <c r="IG42" s="1"/>
      <c r="IH42" s="1"/>
      <c r="II42" s="1"/>
      <c r="IJ42" s="1"/>
      <c r="IK42" s="1"/>
      <c r="IL42" s="1"/>
      <c r="IM42" s="1"/>
      <c r="IN42" s="1"/>
      <c r="IO42" s="1"/>
      <c r="IP42" s="20"/>
      <c r="IQ42" s="1"/>
      <c r="IR42" s="1"/>
      <c r="IS42" s="1"/>
      <c r="IT42" s="1"/>
      <c r="IU42" s="1"/>
      <c r="IV42" s="1"/>
      <c r="IW42" s="1"/>
      <c r="IX42" s="1"/>
      <c r="IY42" s="1"/>
      <c r="IZ42" s="1"/>
      <c r="JA42" s="1"/>
      <c r="JB42" s="1"/>
      <c r="JC42" s="1"/>
      <c r="JD42" s="1"/>
      <c r="JE42" s="1"/>
      <c r="JF42" s="1"/>
      <c r="JG42" s="1"/>
      <c r="JH42" s="1"/>
      <c r="JI42" s="1"/>
      <c r="JJ42" s="1"/>
      <c r="JK42" s="20"/>
      <c r="JL42" s="1"/>
      <c r="JM42" s="1"/>
      <c r="JN42" s="1"/>
      <c r="JO42" s="20"/>
      <c r="JP42" s="1"/>
      <c r="JQ42" s="1"/>
      <c r="JR42" s="1"/>
      <c r="JS42" s="1"/>
      <c r="JT42" s="1"/>
      <c r="JU42" s="20"/>
      <c r="JV42" s="1"/>
      <c r="JW42" s="1"/>
      <c r="JX42" s="20"/>
      <c r="JY42" s="1"/>
      <c r="JZ42" s="1"/>
      <c r="KA42" s="20"/>
      <c r="KB42" s="1"/>
      <c r="KC42" s="1"/>
      <c r="KD42" s="1"/>
      <c r="KE42" s="1"/>
      <c r="KF42" s="1"/>
      <c r="KG42" s="1"/>
      <c r="KH42" s="1"/>
      <c r="KI42" s="1"/>
      <c r="KJ42" s="1"/>
      <c r="KK42" s="1"/>
      <c r="KL42" s="1"/>
      <c r="KM42" s="20"/>
      <c r="KN42" s="1"/>
      <c r="KO42" s="1"/>
      <c r="KP42" s="1"/>
      <c r="KQ42" s="1"/>
      <c r="KR42" s="1"/>
      <c r="KS42" s="1"/>
      <c r="KT42" s="1"/>
      <c r="KU42" s="1"/>
      <c r="KV42" s="1"/>
      <c r="KW42" s="1"/>
      <c r="KX42" s="20"/>
      <c r="KY42" s="1"/>
      <c r="KZ42" s="1"/>
      <c r="LA42" s="1"/>
      <c r="LB42" s="1"/>
      <c r="LC42" s="1"/>
      <c r="LD42" s="1"/>
      <c r="LE42" s="1"/>
      <c r="LF42" s="1"/>
      <c r="LG42" s="20"/>
      <c r="LH42" s="22"/>
      <c r="LI42" s="22"/>
      <c r="LJ42" s="22"/>
      <c r="LK42" s="22"/>
      <c r="LL42" s="1"/>
      <c r="LM42" s="1"/>
      <c r="LN42" s="1"/>
      <c r="LO42" s="1"/>
      <c r="LP42" s="1"/>
      <c r="LQ42" s="1"/>
      <c r="LR42" s="1"/>
      <c r="LS42" s="20"/>
      <c r="LT42" s="1"/>
      <c r="LU42" s="1"/>
      <c r="LV42" s="1"/>
      <c r="LW42" s="1"/>
      <c r="LX42" s="1"/>
      <c r="LY42" s="1"/>
      <c r="LZ42" s="1"/>
      <c r="MA42" s="20"/>
      <c r="MB42" s="20"/>
      <c r="MC42" s="20"/>
      <c r="MD42" s="1"/>
      <c r="ME42" s="1"/>
      <c r="MF42" s="20"/>
      <c r="MG42" s="1"/>
      <c r="MH42" s="1"/>
      <c r="MI42" s="1"/>
      <c r="MJ42" s="20"/>
      <c r="MK42" s="1"/>
      <c r="ML42" s="1"/>
      <c r="MM42" s="1"/>
      <c r="MN42" s="1"/>
      <c r="MO42" s="1"/>
      <c r="MP42" s="20"/>
      <c r="MQ42" s="1"/>
      <c r="MR42" s="1"/>
      <c r="MS42" s="1"/>
      <c r="MT42" s="1"/>
      <c r="MU42" s="1"/>
      <c r="MV42" s="1"/>
      <c r="MW42" s="1"/>
      <c r="MX42" s="1"/>
      <c r="MY42" s="20"/>
      <c r="MZ42" s="1"/>
      <c r="NA42" s="1"/>
      <c r="NB42" s="1"/>
      <c r="NC42" s="1"/>
      <c r="ND42" s="1"/>
      <c r="NE42" s="1"/>
      <c r="NF42" s="20"/>
      <c r="NG42" s="1"/>
      <c r="NH42" s="1"/>
      <c r="NI42" s="1"/>
      <c r="NJ42" s="1"/>
      <c r="NK42" s="1"/>
      <c r="NL42" s="20"/>
      <c r="NM42" s="1"/>
      <c r="NN42" s="1"/>
      <c r="NO42" s="1"/>
      <c r="NP42" s="1"/>
      <c r="NQ42" s="1"/>
      <c r="NR42" s="20"/>
      <c r="NS42" s="1"/>
      <c r="NT42" s="1"/>
      <c r="NU42" s="1"/>
      <c r="NV42" s="1"/>
      <c r="NW42" s="1"/>
      <c r="NX42" s="1"/>
      <c r="NY42" s="20"/>
      <c r="NZ42" s="20"/>
      <c r="OA42" s="1"/>
      <c r="OB42" s="1"/>
      <c r="OC42" s="1"/>
      <c r="OD42" s="1"/>
      <c r="OE42" s="1"/>
      <c r="OF42" s="1"/>
      <c r="OG42" s="1"/>
      <c r="OH42" s="20"/>
      <c r="OI42" s="1"/>
    </row>
    <row r="43" spans="1:399" hidden="1" x14ac:dyDescent="0.25">
      <c r="A43" s="4" t="s">
        <v>7</v>
      </c>
      <c r="B43" s="5" t="s">
        <v>122</v>
      </c>
      <c r="C43" s="6"/>
      <c r="D43" s="5" t="s">
        <v>275</v>
      </c>
      <c r="E43" s="6" t="s">
        <v>312</v>
      </c>
      <c r="F43" s="5" t="s">
        <v>390</v>
      </c>
      <c r="G43" s="5" t="s">
        <v>538</v>
      </c>
      <c r="H43" s="6" t="s">
        <v>312</v>
      </c>
      <c r="I43" s="6" t="s">
        <v>604</v>
      </c>
      <c r="J43" s="6"/>
      <c r="K43" s="6">
        <v>2003</v>
      </c>
      <c r="N43" s="6"/>
      <c r="O43" s="6" t="s">
        <v>313</v>
      </c>
      <c r="P43" s="6"/>
      <c r="Q43" s="6"/>
      <c r="R43" s="6"/>
      <c r="S43" s="6"/>
      <c r="T43" s="6"/>
      <c r="U43" s="6"/>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s="6"/>
      <c r="BR43" s="6"/>
      <c r="BV43"/>
      <c r="BW43" s="1"/>
      <c r="BX43" s="1"/>
      <c r="BY43" s="1"/>
      <c r="BZ43" s="1"/>
      <c r="CA43" s="1"/>
      <c r="CB43"/>
      <c r="CC43" s="1"/>
      <c r="CD43" s="1"/>
      <c r="CE43" s="1"/>
      <c r="CF43" s="1"/>
      <c r="CG43" s="1"/>
      <c r="CH43" s="1"/>
      <c r="CI43" s="1"/>
      <c r="CJ43" s="1"/>
      <c r="CK43" s="1"/>
      <c r="CL43" s="1"/>
      <c r="CM43" s="1"/>
      <c r="CN43" s="1"/>
      <c r="CO43" s="1"/>
      <c r="CP43" s="1"/>
      <c r="CQ43" s="1"/>
      <c r="CR43" s="1"/>
      <c r="CS43" s="1"/>
      <c r="CT43" s="1"/>
      <c r="CU43" s="1"/>
      <c r="CV43" s="1"/>
      <c r="CW43" s="1"/>
      <c r="CX43" s="1"/>
      <c r="CY43" s="1"/>
      <c r="CZ43" s="1"/>
      <c r="DA43" s="20"/>
      <c r="DB43" s="1"/>
      <c r="DC43" s="1"/>
      <c r="DD43" s="1"/>
      <c r="DE43" s="1"/>
      <c r="DF43" s="1"/>
      <c r="DG43" s="1"/>
      <c r="DH43" s="1"/>
      <c r="DI43" s="1"/>
      <c r="DJ43" s="1"/>
      <c r="DK43" s="1"/>
      <c r="DL43" s="1"/>
      <c r="DM43" s="1"/>
      <c r="DN43" s="1"/>
      <c r="DO43" s="1"/>
      <c r="DP43" s="1"/>
      <c r="DQ43" s="1"/>
      <c r="DR43" s="1"/>
      <c r="DS43" s="1"/>
      <c r="DT43" s="1"/>
      <c r="DU43" s="1"/>
      <c r="DV43" s="1"/>
      <c r="DW43" s="1"/>
      <c r="DX43" s="20"/>
      <c r="DY43" s="26"/>
      <c r="DZ43" s="1"/>
      <c r="EA43" s="1"/>
      <c r="EB43" s="1"/>
      <c r="EC43" s="1"/>
      <c r="ED43" s="1"/>
      <c r="EE43" s="1"/>
      <c r="EF43" s="1"/>
      <c r="EG43" s="26"/>
      <c r="EH43" s="1"/>
      <c r="EI43" s="1"/>
      <c r="EJ43" s="1"/>
      <c r="EK43" s="1"/>
      <c r="EL43" s="12"/>
      <c r="EM43" s="12"/>
      <c r="EN43" s="12"/>
      <c r="EO43" s="12"/>
      <c r="EP43" s="12"/>
      <c r="EQ43" s="12"/>
      <c r="ER43" s="12"/>
      <c r="ES43" s="12"/>
      <c r="ET43" s="1"/>
      <c r="EU43" s="1"/>
      <c r="EV43" s="1"/>
      <c r="EW43" s="1"/>
      <c r="EX43" s="20"/>
      <c r="EY43" s="1"/>
      <c r="EZ43" s="1"/>
      <c r="FA43" s="26"/>
      <c r="FB43" s="1"/>
      <c r="FC43" s="1"/>
      <c r="FD43" s="1"/>
      <c r="FE43" s="1"/>
      <c r="FF43" s="1"/>
      <c r="FG43" s="1"/>
      <c r="FH43" s="1"/>
      <c r="FI43" s="1"/>
      <c r="FJ43" s="1"/>
      <c r="FK43" s="1"/>
      <c r="FO43" s="1"/>
      <c r="FP43" s="1"/>
      <c r="FQ43" s="1"/>
      <c r="FR43" s="1"/>
      <c r="FS43" s="1"/>
      <c r="FT43" s="1"/>
      <c r="FU43" s="1"/>
      <c r="FV43" s="1"/>
      <c r="FW43" s="1"/>
      <c r="FX43" s="1"/>
      <c r="FY43" s="1"/>
      <c r="FZ43" s="1"/>
      <c r="GA43" s="1"/>
      <c r="GB43" s="1"/>
      <c r="GC43" s="1"/>
      <c r="GD43" s="1"/>
      <c r="GE43" s="1"/>
      <c r="GF43" s="1"/>
      <c r="GG43" s="1"/>
      <c r="GH43" s="1"/>
      <c r="GI43" s="1"/>
      <c r="GJ43" s="12"/>
      <c r="GM43" s="1"/>
      <c r="GN43" s="1"/>
      <c r="GO43" s="1"/>
      <c r="GP43" s="1"/>
      <c r="GQ43" s="1"/>
      <c r="GR43" s="1"/>
      <c r="GS43" s="1"/>
      <c r="GT43" s="1"/>
      <c r="GU43" s="1"/>
      <c r="GV43" s="1"/>
      <c r="GW43" s="1"/>
      <c r="GX43" s="1"/>
      <c r="GY43" s="1"/>
      <c r="GZ43" s="1"/>
      <c r="HA43" s="1"/>
      <c r="HB43" s="1"/>
      <c r="HC43" s="1"/>
      <c r="HD43" s="1"/>
      <c r="HE43" s="1"/>
      <c r="HF43" s="1"/>
      <c r="HG43" s="1"/>
      <c r="HH43" s="1"/>
      <c r="HI43" s="1"/>
      <c r="HJ43" s="20"/>
      <c r="HK43" s="1"/>
      <c r="HL43" s="1"/>
      <c r="HM43" s="1"/>
      <c r="HN43" s="1"/>
      <c r="HO43" s="1"/>
      <c r="HP43" s="1"/>
      <c r="HQ43" s="1"/>
      <c r="HR43" s="1"/>
      <c r="HS43" s="1"/>
      <c r="HT43" s="1"/>
      <c r="HU43" s="1"/>
      <c r="HV43" s="1"/>
      <c r="HW43" s="1"/>
      <c r="HX43" s="1"/>
      <c r="HY43" s="1"/>
      <c r="HZ43" s="1"/>
      <c r="IA43" s="1"/>
      <c r="IB43" s="20"/>
      <c r="IC43" s="1"/>
      <c r="ID43" s="1"/>
      <c r="IE43" s="1"/>
      <c r="IF43" s="1"/>
      <c r="IG43" s="1"/>
      <c r="IH43" s="1"/>
      <c r="II43" s="1"/>
      <c r="IJ43" s="1"/>
      <c r="IK43" s="1"/>
      <c r="IL43" s="1"/>
      <c r="IM43" s="1"/>
      <c r="IN43" s="1"/>
      <c r="IO43" s="1"/>
      <c r="IP43" s="20"/>
      <c r="IQ43" s="1"/>
      <c r="IR43" s="1"/>
      <c r="IS43" s="1"/>
      <c r="IT43" s="1"/>
      <c r="IU43" s="1"/>
      <c r="IV43" s="1"/>
      <c r="IW43" s="1"/>
      <c r="IX43" s="1"/>
      <c r="IY43" s="1"/>
      <c r="IZ43" s="1"/>
      <c r="JA43" s="1"/>
      <c r="JB43" s="1"/>
      <c r="JC43" s="1"/>
      <c r="JD43" s="1"/>
      <c r="JE43" s="1"/>
      <c r="JF43" s="1"/>
      <c r="JG43" s="1"/>
      <c r="JH43" s="1"/>
      <c r="JI43" s="1"/>
      <c r="JJ43" s="1"/>
      <c r="JK43" s="20"/>
      <c r="JL43" s="1"/>
      <c r="JM43" s="1"/>
      <c r="JN43" s="1"/>
      <c r="JO43" s="20"/>
      <c r="JP43" s="1"/>
      <c r="JQ43" s="1"/>
      <c r="JR43" s="1"/>
      <c r="JS43" s="1"/>
      <c r="JT43" s="1"/>
      <c r="JU43" s="20"/>
      <c r="JV43" s="1"/>
      <c r="JW43" s="1"/>
      <c r="JX43" s="20"/>
      <c r="JY43" s="1"/>
      <c r="JZ43" s="1"/>
      <c r="KA43" s="20"/>
      <c r="KB43" s="1"/>
      <c r="KC43" s="1"/>
      <c r="KD43" s="1"/>
      <c r="KE43" s="1"/>
      <c r="KF43" s="1"/>
      <c r="KG43" s="1"/>
      <c r="KH43" s="1"/>
      <c r="KI43" s="1"/>
      <c r="KJ43" s="1"/>
      <c r="KK43" s="1"/>
      <c r="KL43" s="1"/>
      <c r="KM43" s="20"/>
      <c r="KN43" s="1"/>
      <c r="KO43" s="1"/>
      <c r="KP43" s="1"/>
      <c r="KQ43" s="1"/>
      <c r="KR43" s="1"/>
      <c r="KS43" s="1"/>
      <c r="KT43" s="1"/>
      <c r="KU43" s="1"/>
      <c r="KV43" s="1"/>
      <c r="KW43" s="1"/>
      <c r="KX43" s="20"/>
      <c r="KY43" s="1"/>
      <c r="KZ43" s="1"/>
      <c r="LA43" s="1"/>
      <c r="LB43" s="1"/>
      <c r="LC43" s="1"/>
      <c r="LD43" s="1"/>
      <c r="LE43" s="1"/>
      <c r="LF43" s="1"/>
      <c r="LG43" s="20"/>
      <c r="LH43" s="22"/>
      <c r="LI43" s="22"/>
      <c r="LJ43" s="22"/>
      <c r="LK43" s="22"/>
      <c r="LL43" s="1"/>
      <c r="LM43" s="1"/>
      <c r="LN43" s="1"/>
      <c r="LO43" s="1"/>
      <c r="LP43" s="1"/>
      <c r="LQ43" s="1"/>
      <c r="LR43" s="1"/>
      <c r="LS43" s="20"/>
      <c r="LT43" s="1"/>
      <c r="LU43" s="1"/>
      <c r="LV43" s="1"/>
      <c r="LW43" s="1"/>
      <c r="LX43" s="1"/>
      <c r="LY43" s="1"/>
      <c r="LZ43" s="1"/>
      <c r="MA43" s="20"/>
      <c r="MB43" s="20"/>
      <c r="MC43" s="20"/>
      <c r="MD43" s="1"/>
      <c r="ME43" s="1"/>
      <c r="MF43" s="20"/>
      <c r="MG43" s="1"/>
      <c r="MH43" s="1"/>
      <c r="MI43" s="1"/>
      <c r="MJ43" s="20"/>
      <c r="MK43" s="1"/>
      <c r="ML43" s="1"/>
      <c r="MM43" s="1"/>
      <c r="MN43" s="1"/>
      <c r="MO43" s="1"/>
      <c r="MP43" s="20"/>
      <c r="MQ43" s="1"/>
      <c r="MR43" s="1"/>
      <c r="MS43" s="1"/>
      <c r="MT43" s="1"/>
      <c r="MU43" s="1"/>
      <c r="MV43" s="1"/>
      <c r="MW43" s="1"/>
      <c r="MX43" s="1"/>
      <c r="MY43" s="20"/>
      <c r="MZ43" s="1"/>
      <c r="NA43" s="1"/>
      <c r="NB43" s="1"/>
      <c r="NC43" s="1"/>
      <c r="ND43" s="1"/>
      <c r="NE43" s="1"/>
      <c r="NF43" s="20"/>
      <c r="NG43" s="1"/>
      <c r="NH43" s="1"/>
      <c r="NI43" s="1"/>
      <c r="NJ43" s="1"/>
      <c r="NK43" s="1"/>
      <c r="NL43" s="20"/>
      <c r="NM43" s="1"/>
      <c r="NN43" s="1"/>
      <c r="NO43" s="1"/>
      <c r="NP43" s="1"/>
      <c r="NQ43" s="1"/>
      <c r="NR43" s="20"/>
      <c r="NS43" s="1"/>
      <c r="NT43" s="1"/>
      <c r="NU43" s="1"/>
      <c r="NV43" s="1"/>
      <c r="NW43" s="1"/>
      <c r="NX43" s="1"/>
      <c r="NY43" s="20"/>
      <c r="NZ43" s="20"/>
      <c r="OA43" s="1"/>
      <c r="OB43" s="1"/>
      <c r="OC43" s="1"/>
      <c r="OD43" s="1"/>
      <c r="OE43" s="1"/>
      <c r="OF43" s="1"/>
      <c r="OG43" s="1"/>
      <c r="OH43" s="20"/>
      <c r="OI43" s="1"/>
    </row>
    <row r="44" spans="1:399" x14ac:dyDescent="0.25">
      <c r="A44" s="13" t="s">
        <v>8</v>
      </c>
      <c r="B44" s="5" t="s">
        <v>31</v>
      </c>
      <c r="C44" s="6">
        <v>1</v>
      </c>
      <c r="D44" s="5" t="s">
        <v>178</v>
      </c>
      <c r="E44" s="6" t="s">
        <v>311</v>
      </c>
      <c r="F44" s="5" t="s">
        <v>333</v>
      </c>
      <c r="G44" s="5" t="s">
        <v>441</v>
      </c>
      <c r="H44" s="6" t="s">
        <v>311</v>
      </c>
      <c r="I44" s="6" t="s">
        <v>579</v>
      </c>
      <c r="J44" s="6">
        <v>6</v>
      </c>
      <c r="K44" s="6">
        <v>2004</v>
      </c>
      <c r="L44" s="12">
        <f>IF(K44&lt;1996,1,0)</f>
        <v>0</v>
      </c>
      <c r="M44" s="12">
        <f>IF(K44&gt;=1996,1,0)</f>
        <v>1</v>
      </c>
      <c r="N44" s="6"/>
      <c r="O44" s="6" t="s">
        <v>311</v>
      </c>
      <c r="P44" s="6">
        <v>6</v>
      </c>
      <c r="Q44" s="6">
        <v>1</v>
      </c>
      <c r="R44" s="6">
        <v>0</v>
      </c>
      <c r="S44" s="6">
        <v>0</v>
      </c>
      <c r="T44" s="6">
        <f>COUNTIF(P44,"*Non*")</f>
        <v>0</v>
      </c>
      <c r="U44" s="6" t="s">
        <v>766</v>
      </c>
      <c r="V44" s="12">
        <f t="shared" ref="V44:X45" si="113">COUNTIF($U44,V$1)</f>
        <v>1</v>
      </c>
      <c r="W44" s="12">
        <f t="shared" si="113"/>
        <v>0</v>
      </c>
      <c r="X44" s="12">
        <f t="shared" si="113"/>
        <v>0</v>
      </c>
      <c r="Y44" s="23">
        <f>COUNTIF($BI44,"*AHP*")</f>
        <v>1</v>
      </c>
      <c r="Z44" s="23">
        <f>COUNTIF($BI44,"*ANP*")</f>
        <v>0</v>
      </c>
      <c r="AA44" s="23">
        <f>COUNTIF($BI44,"*TOPSIS*")</f>
        <v>0</v>
      </c>
      <c r="AB44" s="23">
        <f t="shared" ref="AB44:AB45" si="114">COUNTIF($BI44,"*VIKOR*")</f>
        <v>0</v>
      </c>
      <c r="AC44" s="23">
        <f>COUNTIF($BI44,"*DELPHI*")</f>
        <v>0</v>
      </c>
      <c r="AD44" s="23">
        <f>COUNTIF($BI44,"*CBA*")+COUNTIF($BI44,"*Cost Analysis*")</f>
        <v>0</v>
      </c>
      <c r="AE44" s="23">
        <f>COUNTIF($BI44,"*Scoring*")</f>
        <v>0</v>
      </c>
      <c r="AF44" s="23">
        <f>COUNTIF($BI44,"*DEMATEL*")</f>
        <v>0</v>
      </c>
      <c r="AG44" s="23">
        <f>COUNTIF($BI44,"*MAUT*")</f>
        <v>0</v>
      </c>
      <c r="AH44" s="23">
        <f>COUNTIF($BI44,"*BCG*")</f>
        <v>0</v>
      </c>
      <c r="AI44" s="23">
        <f>COUNTIF($BI44,"*BSC*")</f>
        <v>0</v>
      </c>
      <c r="AJ44" s="23">
        <f>COUNTIF($BI44,"*ROA*")</f>
        <v>0</v>
      </c>
      <c r="AK44" s="23">
        <f>COUNTIF($BI44,"*VTA*")</f>
        <v>0</v>
      </c>
      <c r="AL44" s="23">
        <f>COUNTIF($BI44,"*SEM*")</f>
        <v>0</v>
      </c>
      <c r="AM44" s="23">
        <f>COUNTIF($BI44,"*COPRAS*")</f>
        <v>0</v>
      </c>
      <c r="AN44" s="23">
        <f t="shared" ref="AN44:AN45" si="115">COUNTIF($BI44,"*SWARA*")</f>
        <v>0</v>
      </c>
      <c r="AO44" s="23">
        <f>COUNTIF($BI44,"*Outranking*")</f>
        <v>0</v>
      </c>
      <c r="AP44" s="23">
        <f>IF(COUNTIF($BI44,"*Linear*")-COUNTIF($BI44,"*Non-Linear*")&lt;0,0,COUNTIF($BI44,"*Linear*")-COUNTIF($BI44,"*Non-Linear*"))</f>
        <v>0</v>
      </c>
      <c r="AQ44" s="23">
        <f>COUNTIF($BI44,"*Non-Linear*")</f>
        <v>0</v>
      </c>
      <c r="AR44" s="23">
        <f>COUNTIF($BI44,"*Multi-objective*")</f>
        <v>0</v>
      </c>
      <c r="AS44" s="23">
        <f>COUNTIF($BI44,"*Stochastic*")</f>
        <v>0</v>
      </c>
      <c r="AT44" s="23">
        <f>COUNTIF($BI44,"*Goal*")</f>
        <v>0</v>
      </c>
      <c r="AU44" s="23">
        <f>COUNTIF($BI44,"*DEA*")</f>
        <v>0</v>
      </c>
      <c r="AV44" s="23">
        <f>COUNTIF($BI44,"*Grey*")</f>
        <v>0</v>
      </c>
      <c r="AW44" s="23">
        <f>COUNTIF($BI44,"*Clustering*")</f>
        <v>0</v>
      </c>
      <c r="AX44" s="23">
        <f>COUNTIF($BI44,"*K-Means*")</f>
        <v>0</v>
      </c>
      <c r="AY44" s="23">
        <f>COUNTIF($BI44,"*Genetic*")</f>
        <v>0</v>
      </c>
      <c r="AZ44" s="23">
        <f>COUNTIF($BI44,"*Evolutionary*")</f>
        <v>0</v>
      </c>
      <c r="BA44" s="23">
        <f>COUNTIF($BI44,"*Nash*")</f>
        <v>0</v>
      </c>
      <c r="BB44" s="23">
        <f>COUNTIF($BI44,"*Gini*")</f>
        <v>0</v>
      </c>
      <c r="BC44" s="23">
        <f>COUNTIF($BI44,"*Dominance*")</f>
        <v>0</v>
      </c>
      <c r="BD44" s="23">
        <f>COUNTIF($BI44,"*Pythagorean*")</f>
        <v>0</v>
      </c>
      <c r="BE44" s="23">
        <f>COUNTIF($BI44,"*Reference*")</f>
        <v>0</v>
      </c>
      <c r="BF44" s="23">
        <f>COUNTIF($BI44,"*Correlation*")</f>
        <v>0</v>
      </c>
      <c r="BG44" s="23">
        <f>COUNTIF($BI44,"*NIMBUS*")</f>
        <v>0</v>
      </c>
      <c r="BH44" s="23">
        <f>COUNTIF($BI44,"*Not-specified*")</f>
        <v>0</v>
      </c>
      <c r="BI44" s="23" t="s">
        <v>784</v>
      </c>
      <c r="BJ44" s="23" t="s">
        <v>776</v>
      </c>
      <c r="BK44" s="23">
        <f t="shared" ref="BK44:BM45" si="116">COUNTIF($BJ44,BK$1)</f>
        <v>1</v>
      </c>
      <c r="BL44" s="23">
        <f t="shared" si="116"/>
        <v>0</v>
      </c>
      <c r="BM44" s="23">
        <f t="shared" si="116"/>
        <v>0</v>
      </c>
      <c r="BN44" s="6" t="s">
        <v>1179</v>
      </c>
      <c r="BO44" s="12">
        <f>COUNTIF($BN44,"*Deter*")</f>
        <v>1</v>
      </c>
      <c r="BP44" s="12">
        <f>COUNTIF($BN44,"*Stoch*")</f>
        <v>0</v>
      </c>
      <c r="BQ44" s="12">
        <f>COUNTIF($BN44,"*Fuzzy*")</f>
        <v>0</v>
      </c>
      <c r="BR44" s="6" t="s">
        <v>1182</v>
      </c>
      <c r="BS44" s="12">
        <f>COUNTIF($BR44,"*Dis*")</f>
        <v>1</v>
      </c>
      <c r="BT44" s="12">
        <f>COUNTIF($BR44,"*Cont*")</f>
        <v>1</v>
      </c>
      <c r="BU44" s="12">
        <f>COUNTIF($BR44,$BU$1)</f>
        <v>1</v>
      </c>
      <c r="BV44" s="23" t="s">
        <v>898</v>
      </c>
      <c r="BW44" s="13">
        <v>0</v>
      </c>
      <c r="BX44" s="13">
        <v>0</v>
      </c>
      <c r="BY44" s="13">
        <v>0</v>
      </c>
      <c r="BZ44" s="13">
        <v>0</v>
      </c>
      <c r="CA44" s="13">
        <v>1</v>
      </c>
      <c r="CB44" s="24" t="s">
        <v>907</v>
      </c>
      <c r="CC44" s="12">
        <f>COUNTIF($CB44,"*Not Specified*")</f>
        <v>0</v>
      </c>
      <c r="CD44" s="12">
        <f>COUNTIF($CB44,"*Aerospacial*")</f>
        <v>0</v>
      </c>
      <c r="CE44" s="12">
        <f>COUNTIF($CB44,"*Agriculture*")</f>
        <v>0</v>
      </c>
      <c r="CF44" s="12">
        <f>COUNTIF($CB44,"*Automotive*")</f>
        <v>0</v>
      </c>
      <c r="CG44" s="12">
        <f>COUNTIF($CB44,"*Biotechnology*")</f>
        <v>0</v>
      </c>
      <c r="CH44" s="12">
        <f>COUNTIF($CB44,"*Energy*")</f>
        <v>0</v>
      </c>
      <c r="CI44" s="12">
        <f>COUNTIF($CB44,"*Food*")</f>
        <v>0</v>
      </c>
      <c r="CJ44" s="12">
        <f>COUNTIF($CB44,"*Innovation*")</f>
        <v>0</v>
      </c>
      <c r="CK44" s="12">
        <f>COUNTIF($CB44,"*Manufacturing*")</f>
        <v>0</v>
      </c>
      <c r="CL44" s="12">
        <f>COUNTIF($CB44,"*Military*")</f>
        <v>0</v>
      </c>
      <c r="CM44" s="12">
        <f>COUNTIF($CB44,"*Nuclear*")</f>
        <v>0</v>
      </c>
      <c r="CN44" s="12">
        <f>COUNTIF($CB44,"*Spacial*")</f>
        <v>0</v>
      </c>
      <c r="CO44" s="12">
        <f>COUNTIF($CB44,"*Telecommunications*")</f>
        <v>0</v>
      </c>
      <c r="CP44" s="12">
        <f>COUNTIF($CB44,"*Civil*")</f>
        <v>0</v>
      </c>
      <c r="CQ44" s="12">
        <f>COUNTIF($CB44,"*Government*")</f>
        <v>0</v>
      </c>
      <c r="CR44" s="12">
        <f>COUNTIF($CB44,"*Mechanical*")</f>
        <v>0</v>
      </c>
      <c r="CS44" s="12">
        <f>COUNTIF($CB44,"*Textile*")</f>
        <v>0</v>
      </c>
      <c r="CT44" s="12">
        <f>COUNTIF($CB44,"*Chemical*")</f>
        <v>0</v>
      </c>
      <c r="CU44" s="12">
        <f>COUNTIF($CB44,"*Metallurgy*")</f>
        <v>0</v>
      </c>
      <c r="CV44" s="12">
        <f>COUNTIF($CB44,"*Public*")</f>
        <v>0</v>
      </c>
      <c r="CW44" s="12">
        <f>COUNTIF($CB44,"*Research*")</f>
        <v>1</v>
      </c>
      <c r="CX44" s="12">
        <f>COUNTIF($CB44,"*Electricity*")</f>
        <v>0</v>
      </c>
      <c r="CY44" s="12">
        <f>COUNTIF($CB44,"*Industrial*")</f>
        <v>0</v>
      </c>
      <c r="CZ44" s="12">
        <f>COUNTIF($CB44,"*Information Technology*")</f>
        <v>0</v>
      </c>
      <c r="DA44" s="18">
        <f>COUNTIF($CB44,"*Pharmaceutical*")</f>
        <v>0</v>
      </c>
      <c r="DB44" s="18">
        <f>SUM(JL44:JO44)</f>
        <v>0</v>
      </c>
      <c r="DC44" s="18">
        <f>SUM(MQ44:MY44)</f>
        <v>2</v>
      </c>
      <c r="DD44" s="18">
        <f>SUM(MZ44:NF44)</f>
        <v>1</v>
      </c>
      <c r="DE44" s="18">
        <f>SUM(MB44:MF44)</f>
        <v>0</v>
      </c>
      <c r="DF44" s="18">
        <f>SUM(NG44:NL44)</f>
        <v>0</v>
      </c>
      <c r="DG44" s="18">
        <f>SUM(FM44:GK44)</f>
        <v>0</v>
      </c>
      <c r="DH44" s="18">
        <f>SUM(EG44:EX44)</f>
        <v>0</v>
      </c>
      <c r="DI44" s="18">
        <f>SUM(KB44:KM44)</f>
        <v>2</v>
      </c>
      <c r="DJ44" s="18">
        <f>SUM(MG44:MJ44)</f>
        <v>0</v>
      </c>
      <c r="DK44" s="18">
        <f>SUM(GL44:HJ44)</f>
        <v>1</v>
      </c>
      <c r="DL44" s="18">
        <f>SUM(HK44:IE44)</f>
        <v>2</v>
      </c>
      <c r="DM44" s="18">
        <f>SUM(IF44:IP44)</f>
        <v>2</v>
      </c>
      <c r="DN44" s="18">
        <f>SUM(EY44:FL44)</f>
        <v>0</v>
      </c>
      <c r="DO44" s="18">
        <f>SUM(KN44:LV44)</f>
        <v>3</v>
      </c>
      <c r="DP44" s="18">
        <f>SUM(LL44:LS44)</f>
        <v>0</v>
      </c>
      <c r="DQ44" s="18">
        <f>SUM(JP44:JX44)</f>
        <v>0</v>
      </c>
      <c r="DR44" s="18">
        <f>SUM(MK44:MP44)</f>
        <v>1</v>
      </c>
      <c r="DS44" s="18">
        <f>SUM(NM44:NS44)</f>
        <v>0</v>
      </c>
      <c r="DT44" s="18">
        <f>SUM(NT44:NZ44)</f>
        <v>1</v>
      </c>
      <c r="DU44" s="18">
        <f>SUM(OA44:OI44)</f>
        <v>0</v>
      </c>
      <c r="DV44" s="18">
        <f>SUM(JY44:KA44)</f>
        <v>1</v>
      </c>
      <c r="DW44" s="18">
        <f>SUM(LT44:MA44)</f>
        <v>1</v>
      </c>
      <c r="DX44" s="18">
        <f>SUM(IQ44:JK44)</f>
        <v>1</v>
      </c>
      <c r="DY44" s="17">
        <f>DG44+DK44</f>
        <v>1</v>
      </c>
      <c r="DZ44" s="12">
        <f>DI44+DO44+DW44+DP44</f>
        <v>6</v>
      </c>
      <c r="EA44" s="12">
        <f>DX44+DM44</f>
        <v>3</v>
      </c>
      <c r="EB44" s="12">
        <f>DT44+DU44+DF44</f>
        <v>1</v>
      </c>
      <c r="EC44" s="12">
        <f>DH44+DN44+DL44</f>
        <v>2</v>
      </c>
      <c r="ED44" s="12">
        <f>DD44+DS44+DC44</f>
        <v>3</v>
      </c>
      <c r="EE44" s="12">
        <f>DV44+DQ44+DB44</f>
        <v>1</v>
      </c>
      <c r="EF44" s="12">
        <f>DR44+DE44+DJ44</f>
        <v>1</v>
      </c>
      <c r="EX44" s="18"/>
      <c r="HD44" s="18">
        <v>1</v>
      </c>
      <c r="HJ44" s="18"/>
      <c r="IB44" s="18"/>
      <c r="IC44" s="18">
        <v>1</v>
      </c>
      <c r="ID44" s="18">
        <v>1</v>
      </c>
      <c r="IH44" s="18">
        <v>1</v>
      </c>
      <c r="IJ44" s="18">
        <v>1</v>
      </c>
      <c r="IP44" s="18"/>
      <c r="IV44" s="18">
        <v>1</v>
      </c>
      <c r="JK44" s="18"/>
      <c r="JO44" s="18"/>
      <c r="JU44" s="18"/>
      <c r="JX44" s="18"/>
      <c r="JY44" s="18">
        <v>1</v>
      </c>
      <c r="KA44" s="18"/>
      <c r="KE44" s="18">
        <v>1</v>
      </c>
      <c r="KF44" s="18">
        <v>1</v>
      </c>
      <c r="KM44" s="18"/>
      <c r="KX44" s="18"/>
      <c r="LE44" s="18">
        <v>1</v>
      </c>
      <c r="LG44" s="18"/>
      <c r="LI44" s="18">
        <v>1</v>
      </c>
      <c r="LS44" s="18"/>
      <c r="LU44" s="18">
        <v>1</v>
      </c>
      <c r="MA44" s="18"/>
      <c r="MB44" s="18"/>
      <c r="MF44" s="18"/>
      <c r="MJ44" s="18"/>
      <c r="MK44" s="18">
        <v>1</v>
      </c>
      <c r="MP44" s="18"/>
      <c r="MS44" s="18">
        <v>1</v>
      </c>
      <c r="MT44" s="18">
        <v>1</v>
      </c>
      <c r="MY44" s="18"/>
      <c r="MZ44" s="18">
        <v>1</v>
      </c>
      <c r="NF44" s="18"/>
      <c r="NL44" s="18"/>
      <c r="NR44" s="18"/>
      <c r="NX44" s="18">
        <v>1</v>
      </c>
      <c r="NY44" s="18"/>
      <c r="NZ44" s="18"/>
      <c r="OH44" s="18"/>
    </row>
    <row r="45" spans="1:399" x14ac:dyDescent="0.25">
      <c r="A45" s="13" t="s">
        <v>7</v>
      </c>
      <c r="B45" s="5" t="s">
        <v>48</v>
      </c>
      <c r="C45" s="6">
        <v>1</v>
      </c>
      <c r="D45" s="5" t="s">
        <v>206</v>
      </c>
      <c r="E45" s="6" t="s">
        <v>311</v>
      </c>
      <c r="F45" s="5" t="s">
        <v>326</v>
      </c>
      <c r="G45" s="5" t="s">
        <v>469</v>
      </c>
      <c r="H45" s="6" t="s">
        <v>311</v>
      </c>
      <c r="I45" s="6" t="s">
        <v>577</v>
      </c>
      <c r="J45" s="6">
        <v>48</v>
      </c>
      <c r="K45" s="6">
        <v>2004</v>
      </c>
      <c r="L45" s="12">
        <f>IF(K45&lt;1996,1,0)</f>
        <v>0</v>
      </c>
      <c r="M45" s="12">
        <f>IF(K45&gt;=1996,1,0)</f>
        <v>1</v>
      </c>
      <c r="N45" s="6" t="s">
        <v>664</v>
      </c>
      <c r="O45" s="6" t="s">
        <v>311</v>
      </c>
      <c r="P45" s="12" t="s">
        <v>1219</v>
      </c>
      <c r="Q45" s="6">
        <v>1</v>
      </c>
      <c r="R45" s="6">
        <v>1</v>
      </c>
      <c r="S45" s="6">
        <v>0</v>
      </c>
      <c r="T45" s="6">
        <f>COUNTIF(P45,"*Non*")</f>
        <v>0</v>
      </c>
      <c r="U45" s="6" t="s">
        <v>766</v>
      </c>
      <c r="V45" s="12">
        <f t="shared" si="113"/>
        <v>1</v>
      </c>
      <c r="W45" s="12">
        <f t="shared" si="113"/>
        <v>0</v>
      </c>
      <c r="X45" s="12">
        <f t="shared" si="113"/>
        <v>0</v>
      </c>
      <c r="Y45" s="23">
        <f>COUNTIF($BI45,"*AHP*")</f>
        <v>0</v>
      </c>
      <c r="Z45" s="23">
        <f>COUNTIF($BI45,"*ANP*")</f>
        <v>0</v>
      </c>
      <c r="AA45" s="23">
        <f>COUNTIF($BI45,"*TOPSIS*")</f>
        <v>0</v>
      </c>
      <c r="AB45" s="23">
        <f t="shared" si="114"/>
        <v>0</v>
      </c>
      <c r="AC45" s="23">
        <f>COUNTIF($BI45,"*DELPHI*")</f>
        <v>0</v>
      </c>
      <c r="AD45" s="23">
        <f>COUNTIF($BI45,"*CBA*")+COUNTIF($BI45,"*Cost Analysis*")</f>
        <v>0</v>
      </c>
      <c r="AE45" s="23">
        <f>COUNTIF($BI45,"*Scoring*")</f>
        <v>0</v>
      </c>
      <c r="AF45" s="23">
        <f>COUNTIF($BI45,"*DEMATEL*")</f>
        <v>0</v>
      </c>
      <c r="AG45" s="23">
        <f>COUNTIF($BI45,"*MAUT*")</f>
        <v>0</v>
      </c>
      <c r="AH45" s="23">
        <f>COUNTIF($BI45,"*BCG*")</f>
        <v>0</v>
      </c>
      <c r="AI45" s="23">
        <f>COUNTIF($BI45,"*BSC*")</f>
        <v>0</v>
      </c>
      <c r="AJ45" s="23">
        <f>COUNTIF($BI45,"*ROA*")</f>
        <v>0</v>
      </c>
      <c r="AK45" s="23">
        <f>COUNTIF($BI45,"*VTA*")</f>
        <v>0</v>
      </c>
      <c r="AL45" s="23">
        <f>COUNTIF($BI45,"*SEM*")</f>
        <v>0</v>
      </c>
      <c r="AM45" s="23">
        <f>COUNTIF($BI45,"*COPRAS*")</f>
        <v>0</v>
      </c>
      <c r="AN45" s="23">
        <f t="shared" si="115"/>
        <v>0</v>
      </c>
      <c r="AO45" s="23">
        <f>COUNTIF($BI45,"*Outranking*")</f>
        <v>0</v>
      </c>
      <c r="AP45" s="23">
        <f>IF(COUNTIF($BI45,"*Linear*")-COUNTIF($BI45,"*Non-Linear*")&lt;0,0,COUNTIF($BI45,"*Linear*")-COUNTIF($BI45,"*Non-Linear*"))</f>
        <v>0</v>
      </c>
      <c r="AQ45" s="23">
        <f>COUNTIF($BI45,"*Non-Linear*")</f>
        <v>1</v>
      </c>
      <c r="AR45" s="23">
        <f>COUNTIF($BI45,"*Multi-objective*")</f>
        <v>0</v>
      </c>
      <c r="AS45" s="23">
        <f>COUNTIF($BI45,"*Stochastic*")</f>
        <v>1</v>
      </c>
      <c r="AT45" s="23">
        <f>COUNTIF($BI45,"*Goal*")</f>
        <v>0</v>
      </c>
      <c r="AU45" s="23">
        <f>COUNTIF($BI45,"*DEA*")</f>
        <v>0</v>
      </c>
      <c r="AV45" s="23">
        <f>COUNTIF($BI45,"*Grey*")</f>
        <v>0</v>
      </c>
      <c r="AW45" s="23">
        <f>COUNTIF($BI45,"*Clustering*")</f>
        <v>0</v>
      </c>
      <c r="AX45" s="23">
        <f>COUNTIF($BI45,"*K-Means*")</f>
        <v>0</v>
      </c>
      <c r="AY45" s="23">
        <f>COUNTIF($BI45,"*Genetic*")</f>
        <v>0</v>
      </c>
      <c r="AZ45" s="23">
        <f>COUNTIF($BI45,"*Evolutionary*")</f>
        <v>0</v>
      </c>
      <c r="BA45" s="23">
        <f>COUNTIF($BI45,"*Nash*")</f>
        <v>0</v>
      </c>
      <c r="BB45" s="23">
        <f>COUNTIF($BI45,"*Gini*")</f>
        <v>1</v>
      </c>
      <c r="BC45" s="23">
        <f>COUNTIF($BI45,"*Dominance*")</f>
        <v>1</v>
      </c>
      <c r="BD45" s="23">
        <f>COUNTIF($BI45,"*Pythagorean*")</f>
        <v>0</v>
      </c>
      <c r="BE45" s="23">
        <f>COUNTIF($BI45,"*Reference*")</f>
        <v>0</v>
      </c>
      <c r="BF45" s="23">
        <f>COUNTIF($BI45,"*Correlation*")</f>
        <v>0</v>
      </c>
      <c r="BG45" s="23">
        <f>COUNTIF($BI45,"*NIMBUS*")</f>
        <v>0</v>
      </c>
      <c r="BH45" s="23">
        <f>COUNTIF($BI45,"*Not-specified*")</f>
        <v>0</v>
      </c>
      <c r="BI45" s="23" t="s">
        <v>848</v>
      </c>
      <c r="BJ45" s="23" t="s">
        <v>771</v>
      </c>
      <c r="BK45" s="23">
        <f t="shared" si="116"/>
        <v>0</v>
      </c>
      <c r="BL45" s="23">
        <f t="shared" si="116"/>
        <v>0</v>
      </c>
      <c r="BM45" s="23">
        <f t="shared" si="116"/>
        <v>1</v>
      </c>
      <c r="BN45" s="6" t="s">
        <v>1177</v>
      </c>
      <c r="BO45" s="12">
        <f>COUNTIF($BN45,"*Deter*")</f>
        <v>0</v>
      </c>
      <c r="BP45" s="12">
        <f>COUNTIF($BN45,"*Stoch*")</f>
        <v>1</v>
      </c>
      <c r="BQ45" s="12">
        <f>COUNTIF($BN45,"*Fuzzy*")</f>
        <v>0</v>
      </c>
      <c r="BR45" s="6" t="s">
        <v>1182</v>
      </c>
      <c r="BS45" s="12">
        <f>COUNTIF($BR45,"*Dis*")</f>
        <v>1</v>
      </c>
      <c r="BT45" s="12">
        <f>COUNTIF($BR45,"*Cont*")</f>
        <v>1</v>
      </c>
      <c r="BU45" s="12">
        <f>COUNTIF($BR45,$BU$1)</f>
        <v>1</v>
      </c>
      <c r="BV45" s="23" t="s">
        <v>898</v>
      </c>
      <c r="BW45" s="13">
        <v>0</v>
      </c>
      <c r="BX45" s="13">
        <v>0</v>
      </c>
      <c r="BY45" s="13">
        <v>0</v>
      </c>
      <c r="BZ45" s="13">
        <v>0</v>
      </c>
      <c r="CA45" s="13">
        <v>1</v>
      </c>
      <c r="CB45" s="24" t="s">
        <v>869</v>
      </c>
      <c r="CC45" s="12">
        <f>COUNTIF($CB45,"*Not Specified*")</f>
        <v>0</v>
      </c>
      <c r="CD45" s="12">
        <f>COUNTIF($CB45,"*Aerospacial*")</f>
        <v>0</v>
      </c>
      <c r="CE45" s="12">
        <f>COUNTIF($CB45,"*Agriculture*")</f>
        <v>0</v>
      </c>
      <c r="CF45" s="12">
        <f>COUNTIF($CB45,"*Automotive*")</f>
        <v>0</v>
      </c>
      <c r="CG45" s="12">
        <f>COUNTIF($CB45,"*Biotechnology*")</f>
        <v>0</v>
      </c>
      <c r="CH45" s="12">
        <f>COUNTIF($CB45,"*Energy*")</f>
        <v>0</v>
      </c>
      <c r="CI45" s="12">
        <f>COUNTIF($CB45,"*Food*")</f>
        <v>0</v>
      </c>
      <c r="CJ45" s="12">
        <f>COUNTIF($CB45,"*Innovation*")</f>
        <v>0</v>
      </c>
      <c r="CK45" s="12">
        <f>COUNTIF($CB45,"*Manufacturing*")</f>
        <v>0</v>
      </c>
      <c r="CL45" s="12">
        <f>COUNTIF($CB45,"*Military*")</f>
        <v>0</v>
      </c>
      <c r="CM45" s="12">
        <f>COUNTIF($CB45,"*Nuclear*")</f>
        <v>0</v>
      </c>
      <c r="CN45" s="12">
        <f>COUNTIF($CB45,"*Spacial*")</f>
        <v>0</v>
      </c>
      <c r="CO45" s="12">
        <f>COUNTIF($CB45,"*Telecommunications*")</f>
        <v>0</v>
      </c>
      <c r="CP45" s="12">
        <f>COUNTIF($CB45,"*Civil*")</f>
        <v>0</v>
      </c>
      <c r="CQ45" s="12">
        <f>COUNTIF($CB45,"*Government*")</f>
        <v>0</v>
      </c>
      <c r="CR45" s="12">
        <f>COUNTIF($CB45,"*Mechanical*")</f>
        <v>0</v>
      </c>
      <c r="CS45" s="12">
        <f>COUNTIF($CB45,"*Textile*")</f>
        <v>0</v>
      </c>
      <c r="CT45" s="12">
        <f>COUNTIF($CB45,"*Chemical*")</f>
        <v>0</v>
      </c>
      <c r="CU45" s="12">
        <f>COUNTIF($CB45,"*Metallurgy*")</f>
        <v>0</v>
      </c>
      <c r="CV45" s="12">
        <f>COUNTIF($CB45,"*Public*")</f>
        <v>0</v>
      </c>
      <c r="CW45" s="12">
        <f>COUNTIF($CB45,"*Research*")</f>
        <v>0</v>
      </c>
      <c r="CX45" s="12">
        <f>COUNTIF($CB45,"*Electricity*")</f>
        <v>0</v>
      </c>
      <c r="CY45" s="12">
        <f>COUNTIF($CB45,"*Industrial*")</f>
        <v>0</v>
      </c>
      <c r="CZ45" s="12">
        <f>COUNTIF($CB45,"*Information Technology*")</f>
        <v>0</v>
      </c>
      <c r="DA45" s="18">
        <f>COUNTIF($CB45,"*Pharmaceutical*")</f>
        <v>1</v>
      </c>
      <c r="DB45" s="18">
        <f>SUM(JL45:JO45)</f>
        <v>0</v>
      </c>
      <c r="DC45" s="18">
        <f>SUM(MQ45:MY45)</f>
        <v>0</v>
      </c>
      <c r="DD45" s="18">
        <f>SUM(MZ45:NF45)</f>
        <v>0</v>
      </c>
      <c r="DE45" s="18">
        <f>SUM(MB45:MF45)</f>
        <v>0</v>
      </c>
      <c r="DF45" s="18">
        <f>SUM(NG45:NL45)</f>
        <v>0</v>
      </c>
      <c r="DG45" s="18">
        <f>SUM(FM45:GK45)</f>
        <v>0</v>
      </c>
      <c r="DH45" s="18">
        <f>SUM(EG45:EX45)</f>
        <v>1</v>
      </c>
      <c r="DI45" s="18">
        <f>SUM(KB45:KM45)</f>
        <v>0</v>
      </c>
      <c r="DJ45" s="18">
        <f>SUM(MG45:MJ45)</f>
        <v>0</v>
      </c>
      <c r="DK45" s="18">
        <f>SUM(GL45:HJ45)</f>
        <v>0</v>
      </c>
      <c r="DL45" s="18">
        <f>SUM(HK45:IE45)</f>
        <v>0</v>
      </c>
      <c r="DM45" s="18">
        <f>SUM(IF45:IP45)</f>
        <v>0</v>
      </c>
      <c r="DN45" s="18">
        <f>SUM(EY45:FL45)</f>
        <v>0</v>
      </c>
      <c r="DO45" s="18">
        <f>SUM(KN45:LV45)</f>
        <v>0</v>
      </c>
      <c r="DP45" s="18">
        <f>SUM(LL45:LS45)</f>
        <v>0</v>
      </c>
      <c r="DQ45" s="18">
        <f>SUM(JP45:JX45)</f>
        <v>0</v>
      </c>
      <c r="DR45" s="18">
        <f>SUM(MK45:MP45)</f>
        <v>0</v>
      </c>
      <c r="DS45" s="18">
        <f>SUM(NM45:NS45)</f>
        <v>0</v>
      </c>
      <c r="DT45" s="18">
        <f>SUM(NT45:NZ45)</f>
        <v>0</v>
      </c>
      <c r="DU45" s="18">
        <f>SUM(OA45:OI45)</f>
        <v>0</v>
      </c>
      <c r="DV45" s="18">
        <f>SUM(JY45:KA45)</f>
        <v>0</v>
      </c>
      <c r="DW45" s="18">
        <f>SUM(LT45:MA45)</f>
        <v>0</v>
      </c>
      <c r="DX45" s="18">
        <f>SUM(IQ45:JK45)</f>
        <v>0</v>
      </c>
      <c r="DY45" s="17">
        <f>DG45+DK45</f>
        <v>0</v>
      </c>
      <c r="DZ45" s="12">
        <f>DI45+DO45+DW45+DP45</f>
        <v>0</v>
      </c>
      <c r="EA45" s="12">
        <f>DX45+DM45</f>
        <v>0</v>
      </c>
      <c r="EB45" s="12">
        <f>DT45+DU45+DF45</f>
        <v>0</v>
      </c>
      <c r="EC45" s="12">
        <f>DH45+DN45+DL45</f>
        <v>1</v>
      </c>
      <c r="ED45" s="12">
        <f>DD45+DS45+DC45</f>
        <v>0</v>
      </c>
      <c r="EE45" s="12">
        <f>DV45+DQ45+DB45</f>
        <v>0</v>
      </c>
      <c r="EF45" s="12">
        <f>DR45+DE45+DJ45</f>
        <v>0</v>
      </c>
      <c r="EQ45" s="18">
        <v>1</v>
      </c>
      <c r="EX45" s="18"/>
      <c r="HJ45" s="18"/>
      <c r="IB45" s="18"/>
      <c r="IP45" s="18"/>
      <c r="JK45" s="18"/>
      <c r="JO45" s="18"/>
      <c r="JU45" s="18"/>
      <c r="JX45" s="18"/>
      <c r="KA45" s="18"/>
      <c r="KM45" s="18"/>
      <c r="KX45" s="18"/>
      <c r="LG45" s="18"/>
      <c r="LS45" s="18"/>
      <c r="MA45" s="18"/>
      <c r="MB45" s="18"/>
      <c r="MF45" s="18"/>
      <c r="MJ45" s="18"/>
      <c r="MP45" s="18"/>
      <c r="MY45" s="18"/>
      <c r="NF45" s="18"/>
      <c r="NL45" s="18"/>
      <c r="NR45" s="18"/>
      <c r="NY45" s="18"/>
      <c r="NZ45" s="18"/>
      <c r="OH45" s="18"/>
    </row>
    <row r="46" spans="1:399" hidden="1" x14ac:dyDescent="0.25">
      <c r="A46" s="4" t="s">
        <v>9</v>
      </c>
      <c r="B46" s="5" t="s">
        <v>93</v>
      </c>
      <c r="C46" s="6"/>
      <c r="D46" s="5" t="s">
        <v>246</v>
      </c>
      <c r="E46" s="6" t="s">
        <v>313</v>
      </c>
      <c r="F46" s="5" t="s">
        <v>373</v>
      </c>
      <c r="G46" s="5" t="s">
        <v>508</v>
      </c>
      <c r="H46" s="6" t="s">
        <v>313</v>
      </c>
      <c r="I46" s="6"/>
      <c r="J46" s="6">
        <v>19</v>
      </c>
      <c r="K46" s="6">
        <v>2004</v>
      </c>
      <c r="N46" s="6" t="s">
        <v>698</v>
      </c>
      <c r="O46" s="6" t="s">
        <v>313</v>
      </c>
      <c r="P46" s="6"/>
      <c r="Q46" s="6"/>
      <c r="R46" s="6"/>
      <c r="S46" s="6"/>
      <c r="T46" s="6"/>
      <c r="U46" s="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s="6"/>
      <c r="BR46" s="6"/>
      <c r="BV46"/>
      <c r="BW46" s="1"/>
      <c r="BX46" s="1"/>
      <c r="BY46" s="1"/>
      <c r="BZ46" s="1"/>
      <c r="CA46" s="1"/>
      <c r="CB46"/>
      <c r="CC46" s="1"/>
      <c r="CD46" s="1"/>
      <c r="CE46" s="1"/>
      <c r="CF46" s="1"/>
      <c r="CG46" s="1"/>
      <c r="CH46" s="1"/>
      <c r="CI46" s="1"/>
      <c r="CJ46" s="1"/>
      <c r="CK46" s="1"/>
      <c r="CL46" s="1"/>
      <c r="CM46" s="1"/>
      <c r="CN46" s="1"/>
      <c r="CO46" s="1"/>
      <c r="CP46" s="1"/>
      <c r="CQ46" s="1"/>
      <c r="CR46" s="1"/>
      <c r="CS46" s="1"/>
      <c r="CT46" s="1"/>
      <c r="CU46" s="1"/>
      <c r="CV46" s="1"/>
      <c r="CW46" s="1"/>
      <c r="CX46" s="1"/>
      <c r="CY46" s="1"/>
      <c r="CZ46" s="1"/>
      <c r="DA46" s="20"/>
      <c r="DB46" s="1"/>
      <c r="DC46" s="1"/>
      <c r="DD46" s="1"/>
      <c r="DE46" s="1"/>
      <c r="DF46" s="1"/>
      <c r="DG46" s="1"/>
      <c r="DH46" s="1"/>
      <c r="DI46" s="1"/>
      <c r="DJ46" s="1"/>
      <c r="DK46" s="1"/>
      <c r="DL46" s="1"/>
      <c r="DM46" s="1"/>
      <c r="DN46" s="1"/>
      <c r="DO46" s="1"/>
      <c r="DP46" s="1"/>
      <c r="DQ46" s="1"/>
      <c r="DR46" s="1"/>
      <c r="DS46" s="1"/>
      <c r="DT46" s="1"/>
      <c r="DU46" s="1"/>
      <c r="DV46" s="1"/>
      <c r="DW46" s="1"/>
      <c r="DX46" s="20"/>
      <c r="DY46" s="26"/>
      <c r="DZ46" s="1"/>
      <c r="EA46" s="1"/>
      <c r="EB46" s="1"/>
      <c r="EC46" s="1"/>
      <c r="ED46" s="1"/>
      <c r="EE46" s="1"/>
      <c r="EF46" s="1"/>
      <c r="EG46" s="26"/>
      <c r="EH46" s="1"/>
      <c r="EI46" s="1"/>
      <c r="EJ46" s="1"/>
      <c r="EK46" s="1"/>
      <c r="EL46" s="12"/>
      <c r="EM46" s="12"/>
      <c r="EN46" s="12"/>
      <c r="EO46" s="12"/>
      <c r="EP46" s="12"/>
      <c r="EQ46" s="12"/>
      <c r="ER46" s="12"/>
      <c r="ES46" s="12"/>
      <c r="ET46" s="1"/>
      <c r="EU46" s="1"/>
      <c r="EV46" s="1"/>
      <c r="EW46" s="1"/>
      <c r="EX46" s="20"/>
      <c r="EY46" s="1"/>
      <c r="EZ46" s="1"/>
      <c r="FA46" s="26"/>
      <c r="FB46" s="1"/>
      <c r="FC46" s="1"/>
      <c r="FD46" s="1"/>
      <c r="FE46" s="1"/>
      <c r="FF46" s="1"/>
      <c r="FG46" s="1"/>
      <c r="FH46" s="1"/>
      <c r="FI46" s="1"/>
      <c r="FJ46" s="1"/>
      <c r="FK46" s="1"/>
      <c r="FO46" s="1"/>
      <c r="FP46" s="1"/>
      <c r="FQ46" s="1"/>
      <c r="FR46" s="1"/>
      <c r="FS46" s="1"/>
      <c r="FT46" s="1"/>
      <c r="FU46" s="1"/>
      <c r="FV46" s="1"/>
      <c r="FW46" s="1"/>
      <c r="FX46" s="1"/>
      <c r="FY46" s="1"/>
      <c r="FZ46" s="1"/>
      <c r="GA46" s="1"/>
      <c r="GB46" s="1"/>
      <c r="GC46" s="1"/>
      <c r="GD46" s="1"/>
      <c r="GE46" s="1"/>
      <c r="GF46" s="1"/>
      <c r="GG46" s="1"/>
      <c r="GH46" s="1"/>
      <c r="GI46" s="1"/>
      <c r="GJ46" s="12"/>
      <c r="GM46" s="1"/>
      <c r="GN46" s="1"/>
      <c r="GO46" s="1"/>
      <c r="GP46" s="1"/>
      <c r="GQ46" s="1"/>
      <c r="GR46" s="1"/>
      <c r="GS46" s="1"/>
      <c r="GT46" s="1"/>
      <c r="GU46" s="1"/>
      <c r="GV46" s="1"/>
      <c r="GW46" s="1"/>
      <c r="GX46" s="1"/>
      <c r="GY46" s="1"/>
      <c r="GZ46" s="1"/>
      <c r="HA46" s="1"/>
      <c r="HB46" s="1"/>
      <c r="HC46" s="1"/>
      <c r="HD46" s="1"/>
      <c r="HE46" s="1"/>
      <c r="HF46" s="1"/>
      <c r="HG46" s="1"/>
      <c r="HH46" s="1"/>
      <c r="HI46" s="1"/>
      <c r="HJ46" s="20"/>
      <c r="HK46" s="1"/>
      <c r="HL46" s="1"/>
      <c r="HM46" s="1"/>
      <c r="HN46" s="1"/>
      <c r="HO46" s="1"/>
      <c r="HP46" s="1"/>
      <c r="HQ46" s="1"/>
      <c r="HR46" s="1"/>
      <c r="HS46" s="1"/>
      <c r="HT46" s="1"/>
      <c r="HU46" s="1"/>
      <c r="HV46" s="1"/>
      <c r="HW46" s="1"/>
      <c r="HX46" s="1"/>
      <c r="HY46" s="1"/>
      <c r="HZ46" s="1"/>
      <c r="IA46" s="1"/>
      <c r="IB46" s="20"/>
      <c r="IC46" s="1"/>
      <c r="ID46" s="1"/>
      <c r="IE46" s="1"/>
      <c r="IF46" s="1"/>
      <c r="IG46" s="1"/>
      <c r="IH46" s="1"/>
      <c r="II46" s="1"/>
      <c r="IJ46" s="1"/>
      <c r="IK46" s="1"/>
      <c r="IL46" s="1"/>
      <c r="IM46" s="1"/>
      <c r="IN46" s="1"/>
      <c r="IO46" s="1"/>
      <c r="IP46" s="20"/>
      <c r="IQ46" s="1"/>
      <c r="IR46" s="1"/>
      <c r="IS46" s="1"/>
      <c r="IT46" s="1"/>
      <c r="IU46" s="1"/>
      <c r="IV46" s="1"/>
      <c r="IW46" s="1"/>
      <c r="IX46" s="1"/>
      <c r="IY46" s="1"/>
      <c r="IZ46" s="1"/>
      <c r="JA46" s="1"/>
      <c r="JB46" s="1"/>
      <c r="JC46" s="1"/>
      <c r="JD46" s="1"/>
      <c r="JE46" s="1"/>
      <c r="JF46" s="1"/>
      <c r="JG46" s="1"/>
      <c r="JH46" s="1"/>
      <c r="JI46" s="1"/>
      <c r="JJ46" s="1"/>
      <c r="JK46" s="20"/>
      <c r="JL46" s="1"/>
      <c r="JM46" s="1"/>
      <c r="JN46" s="1"/>
      <c r="JO46" s="20"/>
      <c r="JP46" s="1"/>
      <c r="JQ46" s="1"/>
      <c r="JR46" s="1"/>
      <c r="JS46" s="1"/>
      <c r="JT46" s="1"/>
      <c r="JU46" s="20"/>
      <c r="JV46" s="1"/>
      <c r="JW46" s="1"/>
      <c r="JX46" s="20"/>
      <c r="JY46" s="1"/>
      <c r="JZ46" s="1"/>
      <c r="KA46" s="20"/>
      <c r="KB46" s="1"/>
      <c r="KC46" s="1"/>
      <c r="KD46" s="1"/>
      <c r="KE46" s="1"/>
      <c r="KF46" s="1"/>
      <c r="KG46" s="1"/>
      <c r="KH46" s="1"/>
      <c r="KI46" s="1"/>
      <c r="KJ46" s="1"/>
      <c r="KK46" s="1"/>
      <c r="KL46" s="1"/>
      <c r="KM46" s="20"/>
      <c r="KN46" s="1"/>
      <c r="KO46" s="1"/>
      <c r="KP46" s="1"/>
      <c r="KQ46" s="1"/>
      <c r="KR46" s="1"/>
      <c r="KS46" s="1"/>
      <c r="KT46" s="1"/>
      <c r="KU46" s="1"/>
      <c r="KV46" s="1"/>
      <c r="KW46" s="1"/>
      <c r="KX46" s="20"/>
      <c r="KY46" s="1"/>
      <c r="KZ46" s="1"/>
      <c r="LA46" s="1"/>
      <c r="LB46" s="1"/>
      <c r="LC46" s="1"/>
      <c r="LD46" s="1"/>
      <c r="LE46" s="1"/>
      <c r="LF46" s="1"/>
      <c r="LG46" s="20"/>
      <c r="LH46" s="22"/>
      <c r="LI46" s="22"/>
      <c r="LJ46" s="22"/>
      <c r="LK46" s="22"/>
      <c r="LL46" s="1"/>
      <c r="LM46" s="1"/>
      <c r="LN46" s="1"/>
      <c r="LO46" s="1"/>
      <c r="LP46" s="1"/>
      <c r="LQ46" s="1"/>
      <c r="LR46" s="1"/>
      <c r="LS46" s="20"/>
      <c r="LT46" s="1"/>
      <c r="LU46" s="1"/>
      <c r="LV46" s="1"/>
      <c r="LW46" s="1"/>
      <c r="LX46" s="1"/>
      <c r="LY46" s="1"/>
      <c r="LZ46" s="1"/>
      <c r="MA46" s="20"/>
      <c r="MB46" s="20"/>
      <c r="MC46" s="20"/>
      <c r="MD46" s="1"/>
      <c r="ME46" s="1"/>
      <c r="MF46" s="20"/>
      <c r="MG46" s="1"/>
      <c r="MH46" s="1"/>
      <c r="MI46" s="1"/>
      <c r="MJ46" s="20"/>
      <c r="MK46" s="1"/>
      <c r="ML46" s="1"/>
      <c r="MM46" s="1"/>
      <c r="MN46" s="1"/>
      <c r="MO46" s="1"/>
      <c r="MP46" s="20"/>
      <c r="MQ46" s="1"/>
      <c r="MR46" s="1"/>
      <c r="MS46" s="1"/>
      <c r="MT46" s="1"/>
      <c r="MU46" s="1"/>
      <c r="MV46" s="1"/>
      <c r="MW46" s="1"/>
      <c r="MX46" s="1"/>
      <c r="MY46" s="20"/>
      <c r="MZ46" s="1"/>
      <c r="NA46" s="1"/>
      <c r="NB46" s="1"/>
      <c r="NC46" s="1"/>
      <c r="ND46" s="1"/>
      <c r="NE46" s="1"/>
      <c r="NF46" s="20"/>
      <c r="NG46" s="1"/>
      <c r="NH46" s="1"/>
      <c r="NI46" s="1"/>
      <c r="NJ46" s="1"/>
      <c r="NK46" s="1"/>
      <c r="NL46" s="20"/>
      <c r="NM46" s="1"/>
      <c r="NN46" s="1"/>
      <c r="NO46" s="1"/>
      <c r="NP46" s="1"/>
      <c r="NQ46" s="1"/>
      <c r="NR46" s="20"/>
      <c r="NS46" s="1"/>
      <c r="NT46" s="1"/>
      <c r="NU46" s="1"/>
      <c r="NV46" s="1"/>
      <c r="NW46" s="1"/>
      <c r="NX46" s="1"/>
      <c r="NY46" s="20"/>
      <c r="NZ46" s="20"/>
      <c r="OA46" s="1"/>
      <c r="OB46" s="1"/>
      <c r="OC46" s="1"/>
      <c r="OD46" s="1"/>
      <c r="OE46" s="1"/>
      <c r="OF46" s="1"/>
      <c r="OG46" s="1"/>
      <c r="OH46" s="20"/>
      <c r="OI46" s="1"/>
    </row>
    <row r="47" spans="1:399" hidden="1" x14ac:dyDescent="0.25">
      <c r="A47" s="13" t="s">
        <v>9</v>
      </c>
      <c r="B47" s="5" t="s">
        <v>86</v>
      </c>
      <c r="C47" s="6"/>
      <c r="D47" s="5" t="s">
        <v>239</v>
      </c>
      <c r="E47" s="6" t="s">
        <v>312</v>
      </c>
      <c r="F47" s="5" t="s">
        <v>368</v>
      </c>
      <c r="G47" s="5" t="s">
        <v>501</v>
      </c>
      <c r="H47" s="6" t="s">
        <v>312</v>
      </c>
      <c r="I47" s="6"/>
      <c r="J47" s="6">
        <v>63</v>
      </c>
      <c r="K47" s="6">
        <v>2004</v>
      </c>
      <c r="N47" s="6" t="s">
        <v>691</v>
      </c>
      <c r="O47" s="6" t="s">
        <v>313</v>
      </c>
      <c r="Q47" s="6"/>
      <c r="R47" s="6"/>
      <c r="S47" s="6"/>
      <c r="T47" s="6"/>
      <c r="U47" s="6"/>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s="6"/>
      <c r="BR47" s="6"/>
      <c r="BV47"/>
      <c r="BW47" s="1"/>
      <c r="BX47" s="1"/>
      <c r="BY47" s="1"/>
      <c r="BZ47" s="1"/>
      <c r="CA47" s="1"/>
      <c r="CB47"/>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26"/>
      <c r="DZ47" s="1"/>
      <c r="EA47" s="1"/>
      <c r="EB47" s="1"/>
      <c r="EC47" s="1"/>
      <c r="ED47" s="1"/>
      <c r="EE47" s="1"/>
      <c r="EF47" s="1"/>
      <c r="EG47" s="26"/>
      <c r="EH47" s="1"/>
      <c r="EI47" s="1"/>
      <c r="EJ47" s="1"/>
      <c r="EK47" s="1"/>
      <c r="EL47" s="12"/>
      <c r="EM47" s="12"/>
      <c r="EN47" s="12"/>
      <c r="EO47" s="12"/>
      <c r="EP47" s="12"/>
      <c r="EQ47" s="12"/>
      <c r="ER47" s="12"/>
      <c r="ES47" s="12"/>
      <c r="ET47" s="1"/>
      <c r="EU47" s="1"/>
      <c r="EV47" s="1"/>
      <c r="EW47" s="1"/>
      <c r="EX47" s="1"/>
      <c r="EY47" s="1"/>
      <c r="EZ47" s="1"/>
      <c r="FA47" s="26"/>
      <c r="FB47" s="1"/>
      <c r="FC47" s="1"/>
      <c r="FD47" s="1"/>
      <c r="FE47" s="1"/>
      <c r="FF47" s="1"/>
      <c r="FG47" s="1"/>
      <c r="FH47" s="1"/>
      <c r="FI47" s="1"/>
      <c r="FJ47" s="1"/>
      <c r="FK47" s="1"/>
      <c r="FL47" s="1"/>
      <c r="FO47" s="1"/>
      <c r="FP47" s="1"/>
      <c r="FQ47" s="1"/>
      <c r="FR47" s="1"/>
      <c r="FS47" s="1"/>
      <c r="FT47" s="1"/>
      <c r="FU47" s="1"/>
      <c r="FV47" s="1"/>
      <c r="FW47" s="1"/>
      <c r="FX47" s="1"/>
      <c r="FY47" s="1"/>
      <c r="FZ47" s="1"/>
      <c r="GA47" s="1"/>
      <c r="GB47" s="1"/>
      <c r="GC47" s="1"/>
      <c r="GD47" s="1"/>
      <c r="GE47" s="1"/>
      <c r="GF47" s="1"/>
      <c r="GG47" s="1"/>
      <c r="GH47" s="1"/>
      <c r="GI47" s="1"/>
      <c r="GJ47" s="12"/>
      <c r="GK47" s="12"/>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22"/>
      <c r="LI47" s="22"/>
      <c r="LJ47" s="22"/>
      <c r="LK47" s="22"/>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row>
    <row r="48" spans="1:399" x14ac:dyDescent="0.25">
      <c r="A48" s="13" t="s">
        <v>7</v>
      </c>
      <c r="B48" s="5" t="s">
        <v>43</v>
      </c>
      <c r="C48" s="6">
        <v>0</v>
      </c>
      <c r="D48" s="5" t="s">
        <v>190</v>
      </c>
      <c r="E48" s="6" t="s">
        <v>312</v>
      </c>
      <c r="F48" s="5" t="s">
        <v>340</v>
      </c>
      <c r="G48" s="5" t="s">
        <v>453</v>
      </c>
      <c r="H48" s="6" t="s">
        <v>311</v>
      </c>
      <c r="I48" s="6" t="s">
        <v>580</v>
      </c>
      <c r="J48" s="6">
        <v>46</v>
      </c>
      <c r="K48" s="6">
        <v>2005</v>
      </c>
      <c r="L48" s="12">
        <f>IF(K48&lt;1996,1,0)</f>
        <v>0</v>
      </c>
      <c r="M48" s="12">
        <f>IF(K48&gt;=1996,1,0)</f>
        <v>1</v>
      </c>
      <c r="N48" s="6" t="s">
        <v>651</v>
      </c>
      <c r="O48" s="6" t="s">
        <v>311</v>
      </c>
      <c r="P48" s="6" t="s">
        <v>1220</v>
      </c>
      <c r="Q48" s="6">
        <v>0</v>
      </c>
      <c r="R48" s="6">
        <v>0</v>
      </c>
      <c r="S48" s="6">
        <v>2</v>
      </c>
      <c r="T48" s="6">
        <f>COUNTIF(P48,"*Non*")</f>
        <v>0</v>
      </c>
      <c r="U48" s="6" t="s">
        <v>766</v>
      </c>
      <c r="V48" s="12">
        <f t="shared" ref="V48:X52" si="117">COUNTIF($U48,V$1)</f>
        <v>1</v>
      </c>
      <c r="W48" s="12">
        <f t="shared" si="117"/>
        <v>0</v>
      </c>
      <c r="X48" s="12">
        <f t="shared" si="117"/>
        <v>0</v>
      </c>
      <c r="Y48" s="23">
        <f>COUNTIF($BI48,"*AHP*")</f>
        <v>0</v>
      </c>
      <c r="Z48" s="23">
        <f>COUNTIF($BI48,"*ANP*")</f>
        <v>0</v>
      </c>
      <c r="AA48" s="23">
        <f>COUNTIF($BI48,"*TOPSIS*")</f>
        <v>0</v>
      </c>
      <c r="AB48" s="23">
        <f t="shared" ref="AB48:AB52" si="118">COUNTIF($BI48,"*VIKOR*")</f>
        <v>0</v>
      </c>
      <c r="AC48" s="23">
        <f>COUNTIF($BI48,"*DELPHI*")</f>
        <v>0</v>
      </c>
      <c r="AD48" s="23">
        <f>COUNTIF($BI48,"*CBA*")+COUNTIF($BI48,"*Cost Analysis*")</f>
        <v>0</v>
      </c>
      <c r="AE48" s="23">
        <f>COUNTIF($BI48,"*Scoring*")</f>
        <v>0</v>
      </c>
      <c r="AF48" s="23">
        <f>COUNTIF($BI48,"*DEMATEL*")</f>
        <v>0</v>
      </c>
      <c r="AG48" s="23">
        <f>COUNTIF($BI48,"*MAUT*")</f>
        <v>0</v>
      </c>
      <c r="AH48" s="23">
        <f>COUNTIF($BI48,"*BCG*")</f>
        <v>0</v>
      </c>
      <c r="AI48" s="23">
        <f>COUNTIF($BI48,"*BSC*")</f>
        <v>0</v>
      </c>
      <c r="AJ48" s="23">
        <f>COUNTIF($BI48,"*ROA*")</f>
        <v>0</v>
      </c>
      <c r="AK48" s="23">
        <f>COUNTIF($BI48,"*VTA*")</f>
        <v>0</v>
      </c>
      <c r="AL48" s="23">
        <f>COUNTIF($BI48,"*SEM*")</f>
        <v>0</v>
      </c>
      <c r="AM48" s="23">
        <f>COUNTIF($BI48,"*COPRAS*")</f>
        <v>0</v>
      </c>
      <c r="AN48" s="23">
        <f t="shared" ref="AN48:AN52" si="119">COUNTIF($BI48,"*SWARA*")</f>
        <v>0</v>
      </c>
      <c r="AO48" s="23">
        <f>COUNTIF($BI48,"*Outranking*")</f>
        <v>0</v>
      </c>
      <c r="AP48" s="23">
        <f>IF(COUNTIF($BI48,"*Linear*")-COUNTIF($BI48,"*Non-Linear*")&lt;0,0,COUNTIF($BI48,"*Linear*")-COUNTIF($BI48,"*Non-Linear*"))</f>
        <v>1</v>
      </c>
      <c r="AQ48" s="23">
        <f>COUNTIF($BI48,"*Non-Linear*")</f>
        <v>0</v>
      </c>
      <c r="AR48" s="23">
        <f>COUNTIF($BI48,"*Multi-objective*")</f>
        <v>1</v>
      </c>
      <c r="AS48" s="23">
        <f>COUNTIF($BI48,"*Stochastic*")</f>
        <v>0</v>
      </c>
      <c r="AT48" s="23">
        <f>COUNTIF($BI48,"*Goal*")</f>
        <v>0</v>
      </c>
      <c r="AU48" s="23">
        <f>COUNTIF($BI48,"*DEA*")</f>
        <v>0</v>
      </c>
      <c r="AV48" s="23">
        <f>COUNTIF($BI48,"*Grey*")</f>
        <v>0</v>
      </c>
      <c r="AW48" s="23">
        <f>COUNTIF($BI48,"*Clustering*")</f>
        <v>0</v>
      </c>
      <c r="AX48" s="23">
        <f>COUNTIF($BI48,"*K-Means*")</f>
        <v>0</v>
      </c>
      <c r="AY48" s="23">
        <f>COUNTIF($BI48,"*Genetic*")</f>
        <v>0</v>
      </c>
      <c r="AZ48" s="23">
        <f>COUNTIF($BI48,"*Evolutionary*")</f>
        <v>0</v>
      </c>
      <c r="BA48" s="23">
        <f>COUNTIF($BI48,"*Nash*")</f>
        <v>0</v>
      </c>
      <c r="BB48" s="23">
        <f>COUNTIF($BI48,"*Gini*")</f>
        <v>0</v>
      </c>
      <c r="BC48" s="23">
        <f>COUNTIF($BI48,"*Dominance*")</f>
        <v>0</v>
      </c>
      <c r="BD48" s="23">
        <f>COUNTIF($BI48,"*Pythagorean*")</f>
        <v>0</v>
      </c>
      <c r="BE48" s="23">
        <f>COUNTIF($BI48,"*Reference*")</f>
        <v>0</v>
      </c>
      <c r="BF48" s="23">
        <f>COUNTIF($BI48,"*Correlation*")</f>
        <v>0</v>
      </c>
      <c r="BG48" s="23">
        <f>COUNTIF($BI48,"*NIMBUS*")</f>
        <v>0</v>
      </c>
      <c r="BH48" s="23">
        <f>COUNTIF($BI48,"*Not-specified*")</f>
        <v>0</v>
      </c>
      <c r="BI48" s="23" t="s">
        <v>842</v>
      </c>
      <c r="BJ48" s="23" t="s">
        <v>772</v>
      </c>
      <c r="BK48" s="23">
        <f t="shared" ref="BK48:BM52" si="120">COUNTIF($BJ48,BK$1)</f>
        <v>0</v>
      </c>
      <c r="BL48" s="23">
        <f t="shared" si="120"/>
        <v>1</v>
      </c>
      <c r="BM48" s="23">
        <f t="shared" si="120"/>
        <v>0</v>
      </c>
      <c r="BN48" s="6" t="s">
        <v>1177</v>
      </c>
      <c r="BO48" s="12">
        <f>COUNTIF($BN48,"*Deter*")</f>
        <v>0</v>
      </c>
      <c r="BP48" s="12">
        <f>COUNTIF($BN48,"*Stoch*")</f>
        <v>1</v>
      </c>
      <c r="BQ48" s="12">
        <f>COUNTIF($BN48,"*Fuzzy*")</f>
        <v>0</v>
      </c>
      <c r="BR48" s="6" t="s">
        <v>1175</v>
      </c>
      <c r="BS48" s="12">
        <f>COUNTIF($BR48,"*Dis*")</f>
        <v>0</v>
      </c>
      <c r="BT48" s="12">
        <f>COUNTIF($BR48,"*Cont*")</f>
        <v>1</v>
      </c>
      <c r="BU48" s="12">
        <f>COUNTIF($BR48,$BU$1)</f>
        <v>0</v>
      </c>
      <c r="BV48" s="23" t="s">
        <v>893</v>
      </c>
      <c r="BW48" s="13">
        <v>0</v>
      </c>
      <c r="BX48" s="13">
        <v>1</v>
      </c>
      <c r="BY48" s="13">
        <v>1</v>
      </c>
      <c r="BZ48" s="13">
        <v>0</v>
      </c>
      <c r="CA48" s="13">
        <v>0</v>
      </c>
      <c r="CB48" s="24" t="s">
        <v>903</v>
      </c>
      <c r="CC48" s="12">
        <f>COUNTIF($CB48,"*Not Specified*")</f>
        <v>1</v>
      </c>
      <c r="CD48" s="12">
        <f>COUNTIF($CB48,"*Aerospacial*")</f>
        <v>0</v>
      </c>
      <c r="CE48" s="12">
        <f>COUNTIF($CB48,"*Agriculture*")</f>
        <v>0</v>
      </c>
      <c r="CF48" s="12">
        <f>COUNTIF($CB48,"*Automotive*")</f>
        <v>0</v>
      </c>
      <c r="CG48" s="12">
        <f>COUNTIF($CB48,"*Biotechnology*")</f>
        <v>0</v>
      </c>
      <c r="CH48" s="12">
        <f>COUNTIF($CB48,"*Energy*")</f>
        <v>0</v>
      </c>
      <c r="CI48" s="12">
        <f>COUNTIF($CB48,"*Food*")</f>
        <v>0</v>
      </c>
      <c r="CJ48" s="12">
        <f>COUNTIF($CB48,"*Innovation*")</f>
        <v>0</v>
      </c>
      <c r="CK48" s="12">
        <f>COUNTIF($CB48,"*Manufacturing*")</f>
        <v>0</v>
      </c>
      <c r="CL48" s="12">
        <f>COUNTIF($CB48,"*Military*")</f>
        <v>0</v>
      </c>
      <c r="CM48" s="12">
        <f>COUNTIF($CB48,"*Nuclear*")</f>
        <v>0</v>
      </c>
      <c r="CN48" s="12">
        <f>COUNTIF($CB48,"*Spacial*")</f>
        <v>0</v>
      </c>
      <c r="CO48" s="12">
        <f>COUNTIF($CB48,"*Telecommunications*")</f>
        <v>0</v>
      </c>
      <c r="CP48" s="12">
        <f>COUNTIF($CB48,"*Civil*")</f>
        <v>0</v>
      </c>
      <c r="CQ48" s="12">
        <f>COUNTIF($CB48,"*Government*")</f>
        <v>0</v>
      </c>
      <c r="CR48" s="12">
        <f>COUNTIF($CB48,"*Mechanical*")</f>
        <v>0</v>
      </c>
      <c r="CS48" s="12">
        <f>COUNTIF($CB48,"*Textile*")</f>
        <v>0</v>
      </c>
      <c r="CT48" s="12">
        <f>COUNTIF($CB48,"*Chemical*")</f>
        <v>0</v>
      </c>
      <c r="CU48" s="12">
        <f>COUNTIF($CB48,"*Metallurgy*")</f>
        <v>0</v>
      </c>
      <c r="CV48" s="12">
        <f>COUNTIF($CB48,"*Public*")</f>
        <v>0</v>
      </c>
      <c r="CW48" s="12">
        <f>COUNTIF($CB48,"*Research*")</f>
        <v>0</v>
      </c>
      <c r="CX48" s="12">
        <f>COUNTIF($CB48,"*Electricity*")</f>
        <v>0</v>
      </c>
      <c r="CY48" s="12">
        <f>COUNTIF($CB48,"*Industrial*")</f>
        <v>0</v>
      </c>
      <c r="CZ48" s="12">
        <f>COUNTIF($CB48,"*Information Technology*")</f>
        <v>0</v>
      </c>
      <c r="DA48" s="18">
        <f>COUNTIF($CB48,"*Pharmaceutical*")</f>
        <v>0</v>
      </c>
      <c r="DB48" s="18">
        <f>SUM(JL48:JO48)</f>
        <v>0</v>
      </c>
      <c r="DC48" s="18">
        <f>SUM(MQ48:MY48)</f>
        <v>0</v>
      </c>
      <c r="DD48" s="18">
        <f>SUM(MZ48:NF48)</f>
        <v>0</v>
      </c>
      <c r="DE48" s="18">
        <f>SUM(MB48:MF48)</f>
        <v>0</v>
      </c>
      <c r="DF48" s="18">
        <f>SUM(NG48:NL48)</f>
        <v>0</v>
      </c>
      <c r="DG48" s="18">
        <f>SUM(FM48:GK48)</f>
        <v>0</v>
      </c>
      <c r="DH48" s="18">
        <f>SUM(EG48:EX48)</f>
        <v>0</v>
      </c>
      <c r="DI48" s="18">
        <f>SUM(KB48:KM48)</f>
        <v>1</v>
      </c>
      <c r="DJ48" s="18">
        <f>SUM(MG48:MJ48)</f>
        <v>0</v>
      </c>
      <c r="DK48" s="18">
        <f>SUM(GL48:HJ48)</f>
        <v>0</v>
      </c>
      <c r="DL48" s="18">
        <f>SUM(HK48:IE48)</f>
        <v>0</v>
      </c>
      <c r="DM48" s="18">
        <f>SUM(IF48:IP48)</f>
        <v>0</v>
      </c>
      <c r="DN48" s="18">
        <f>SUM(EY48:FL48)</f>
        <v>0</v>
      </c>
      <c r="DO48" s="18">
        <f>SUM(KN48:LV48)</f>
        <v>0</v>
      </c>
      <c r="DP48" s="18">
        <f>SUM(LL48:LS48)</f>
        <v>0</v>
      </c>
      <c r="DQ48" s="18">
        <f>SUM(JP48:JX48)</f>
        <v>1</v>
      </c>
      <c r="DR48" s="18">
        <f>SUM(MK48:MP48)</f>
        <v>0</v>
      </c>
      <c r="DS48" s="18">
        <f>SUM(NM48:NS48)</f>
        <v>0</v>
      </c>
      <c r="DT48" s="18">
        <f>SUM(NT48:NZ48)</f>
        <v>0</v>
      </c>
      <c r="DU48" s="18">
        <f>SUM(OA48:OI48)</f>
        <v>0</v>
      </c>
      <c r="DV48" s="18">
        <f>SUM(JY48:KA48)</f>
        <v>0</v>
      </c>
      <c r="DW48" s="18">
        <f>SUM(LT48:MA48)</f>
        <v>0</v>
      </c>
      <c r="DX48" s="18">
        <f>SUM(IQ48:JK48)</f>
        <v>0</v>
      </c>
      <c r="DY48" s="17">
        <f>DG48+DK48</f>
        <v>0</v>
      </c>
      <c r="DZ48" s="12">
        <f>DI48+DO48+DW48+DP48</f>
        <v>1</v>
      </c>
      <c r="EA48" s="12">
        <f>DX48+DM48</f>
        <v>0</v>
      </c>
      <c r="EB48" s="12">
        <f>DT48+DU48+DF48</f>
        <v>0</v>
      </c>
      <c r="EC48" s="12">
        <f>DH48+DN48+DL48</f>
        <v>0</v>
      </c>
      <c r="ED48" s="12">
        <f>DD48+DS48+DC48</f>
        <v>0</v>
      </c>
      <c r="EE48" s="12">
        <f>DV48+DQ48+DB48</f>
        <v>1</v>
      </c>
      <c r="EF48" s="12">
        <f>DR48+DE48+DJ48</f>
        <v>0</v>
      </c>
      <c r="EX48" s="18"/>
      <c r="HJ48" s="18"/>
      <c r="IB48" s="18"/>
      <c r="IP48" s="18"/>
      <c r="JK48" s="18"/>
      <c r="JO48" s="18"/>
      <c r="JQ48" s="18">
        <v>1</v>
      </c>
      <c r="JU48" s="18"/>
      <c r="JX48" s="18"/>
      <c r="KA48" s="18"/>
      <c r="KC48" s="18">
        <v>1</v>
      </c>
      <c r="KM48" s="18"/>
      <c r="KX48" s="18"/>
      <c r="LG48" s="18"/>
      <c r="LS48" s="18"/>
      <c r="MA48" s="18"/>
      <c r="MB48" s="18"/>
      <c r="MF48" s="18"/>
      <c r="MJ48" s="18"/>
      <c r="MP48" s="18"/>
      <c r="MY48" s="18"/>
      <c r="NF48" s="18"/>
      <c r="NL48" s="18"/>
      <c r="NR48" s="18"/>
      <c r="NY48" s="18"/>
      <c r="NZ48" s="18"/>
      <c r="OH48" s="18"/>
    </row>
    <row r="49" spans="1:399" x14ac:dyDescent="0.25">
      <c r="A49" s="13" t="s">
        <v>9</v>
      </c>
      <c r="B49" s="5" t="s">
        <v>16</v>
      </c>
      <c r="C49" s="12">
        <v>1</v>
      </c>
      <c r="D49" s="5" t="s">
        <v>162</v>
      </c>
      <c r="E49" s="12" t="s">
        <v>311</v>
      </c>
      <c r="F49" s="5" t="s">
        <v>319</v>
      </c>
      <c r="G49" s="5" t="s">
        <v>425</v>
      </c>
      <c r="H49" s="12" t="s">
        <v>311</v>
      </c>
      <c r="I49" s="12" t="s">
        <v>579</v>
      </c>
      <c r="J49" s="12">
        <v>122</v>
      </c>
      <c r="K49" s="12">
        <v>2005</v>
      </c>
      <c r="L49" s="12">
        <f>IF(K49&lt;1996,1,0)</f>
        <v>0</v>
      </c>
      <c r="M49" s="12">
        <f>IF(K49&gt;=1996,1,0)</f>
        <v>1</v>
      </c>
      <c r="N49" s="12" t="s">
        <v>626</v>
      </c>
      <c r="O49" s="12" t="s">
        <v>311</v>
      </c>
      <c r="P49" s="12">
        <v>3</v>
      </c>
      <c r="Q49" s="12">
        <v>1</v>
      </c>
      <c r="R49" s="12">
        <v>0</v>
      </c>
      <c r="S49" s="12">
        <v>0</v>
      </c>
      <c r="T49" s="12">
        <f>COUNTIF(P49,"*Non*")</f>
        <v>0</v>
      </c>
      <c r="U49" s="12" t="s">
        <v>764</v>
      </c>
      <c r="V49" s="12">
        <f t="shared" si="117"/>
        <v>0</v>
      </c>
      <c r="W49" s="12">
        <f t="shared" si="117"/>
        <v>1</v>
      </c>
      <c r="X49" s="12">
        <f t="shared" si="117"/>
        <v>0</v>
      </c>
      <c r="Y49" s="23">
        <f>COUNTIF($BI49,"*AHP*")</f>
        <v>0</v>
      </c>
      <c r="Z49" s="23">
        <f>COUNTIF($BI49,"*ANP*")</f>
        <v>1</v>
      </c>
      <c r="AA49" s="23">
        <f>COUNTIF($BI49,"*TOPSIS*")</f>
        <v>0</v>
      </c>
      <c r="AB49" s="23">
        <f t="shared" si="118"/>
        <v>0</v>
      </c>
      <c r="AC49" s="23">
        <f>COUNTIF($BI49,"*DELPHI*")</f>
        <v>0</v>
      </c>
      <c r="AD49" s="23">
        <f>COUNTIF($BI49,"*CBA*")+COUNTIF($BI49,"*Cost Analysis*")</f>
        <v>1</v>
      </c>
      <c r="AE49" s="23">
        <f>COUNTIF($BI49,"*Scoring*")</f>
        <v>0</v>
      </c>
      <c r="AF49" s="23">
        <f>COUNTIF($BI49,"*DEMATEL*")</f>
        <v>0</v>
      </c>
      <c r="AG49" s="23">
        <f>COUNTIF($BI49,"*MAUT*")</f>
        <v>0</v>
      </c>
      <c r="AH49" s="23">
        <f>COUNTIF($BI49,"*BCG*")</f>
        <v>0</v>
      </c>
      <c r="AI49" s="23">
        <f>COUNTIF($BI49,"*BSC*")</f>
        <v>0</v>
      </c>
      <c r="AJ49" s="23">
        <f>COUNTIF($BI49,"*ROA*")</f>
        <v>0</v>
      </c>
      <c r="AK49" s="23">
        <f>COUNTIF($BI49,"*VTA*")</f>
        <v>0</v>
      </c>
      <c r="AL49" s="23">
        <f>COUNTIF($BI49,"*SEM*")</f>
        <v>0</v>
      </c>
      <c r="AM49" s="23">
        <f>COUNTIF($BI49,"*COPRAS*")</f>
        <v>0</v>
      </c>
      <c r="AN49" s="23">
        <f t="shared" si="119"/>
        <v>0</v>
      </c>
      <c r="AO49" s="23">
        <f>COUNTIF($BI49,"*Outranking*")</f>
        <v>0</v>
      </c>
      <c r="AP49" s="23">
        <f>IF(COUNTIF($BI49,"*Linear*")-COUNTIF($BI49,"*Non-Linear*")&lt;0,0,COUNTIF($BI49,"*Linear*")-COUNTIF($BI49,"*Non-Linear*"))</f>
        <v>0</v>
      </c>
      <c r="AQ49" s="23">
        <f>COUNTIF($BI49,"*Non-Linear*")</f>
        <v>0</v>
      </c>
      <c r="AR49" s="23">
        <f>COUNTIF($BI49,"*Multi-objective*")</f>
        <v>0</v>
      </c>
      <c r="AS49" s="23">
        <f>COUNTIF($BI49,"*Stochastic*")</f>
        <v>0</v>
      </c>
      <c r="AT49" s="23">
        <f>COUNTIF($BI49,"*Goal*")</f>
        <v>0</v>
      </c>
      <c r="AU49" s="23">
        <f>COUNTIF($BI49,"*DEA*")</f>
        <v>0</v>
      </c>
      <c r="AV49" s="23">
        <f>COUNTIF($BI49,"*Grey*")</f>
        <v>0</v>
      </c>
      <c r="AW49" s="23">
        <f>COUNTIF($BI49,"*Clustering*")</f>
        <v>0</v>
      </c>
      <c r="AX49" s="23">
        <f>COUNTIF($BI49,"*K-Means*")</f>
        <v>0</v>
      </c>
      <c r="AY49" s="23">
        <f>COUNTIF($BI49,"*Genetic*")</f>
        <v>0</v>
      </c>
      <c r="AZ49" s="23">
        <f>COUNTIF($BI49,"*Evolutionary*")</f>
        <v>0</v>
      </c>
      <c r="BA49" s="23">
        <f>COUNTIF($BI49,"*Nash*")</f>
        <v>0</v>
      </c>
      <c r="BB49" s="23">
        <f>COUNTIF($BI49,"*Gini*")</f>
        <v>0</v>
      </c>
      <c r="BC49" s="23">
        <f>COUNTIF($BI49,"*Dominance*")</f>
        <v>0</v>
      </c>
      <c r="BD49" s="23">
        <f>COUNTIF($BI49,"*Pythagorean*")</f>
        <v>0</v>
      </c>
      <c r="BE49" s="23">
        <f>COUNTIF($BI49,"*Reference*")</f>
        <v>0</v>
      </c>
      <c r="BF49" s="23">
        <f>COUNTIF($BI49,"*Correlation*")</f>
        <v>0</v>
      </c>
      <c r="BG49" s="23">
        <f>COUNTIF($BI49,"*NIMBUS*")</f>
        <v>0</v>
      </c>
      <c r="BH49" s="23">
        <f>COUNTIF($BI49,"*Not-specified*")</f>
        <v>0</v>
      </c>
      <c r="BI49" s="23" t="s">
        <v>818</v>
      </c>
      <c r="BJ49" s="23" t="s">
        <v>776</v>
      </c>
      <c r="BK49" s="23">
        <f t="shared" si="120"/>
        <v>1</v>
      </c>
      <c r="BL49" s="23">
        <f t="shared" si="120"/>
        <v>0</v>
      </c>
      <c r="BM49" s="23">
        <f t="shared" si="120"/>
        <v>0</v>
      </c>
      <c r="BN49" s="12" t="s">
        <v>1180</v>
      </c>
      <c r="BO49" s="12">
        <f>COUNTIF($BN49,"*Deter*")</f>
        <v>1</v>
      </c>
      <c r="BP49" s="12">
        <f>COUNTIF($BN49,"*Stoch*")</f>
        <v>0</v>
      </c>
      <c r="BQ49" s="12">
        <f>COUNTIF($BN49,"*Fuzzy*")</f>
        <v>1</v>
      </c>
      <c r="BR49" s="12" t="s">
        <v>1175</v>
      </c>
      <c r="BS49" s="12">
        <f>COUNTIF($BR49,"*Dis*")</f>
        <v>0</v>
      </c>
      <c r="BT49" s="12">
        <f>COUNTIF($BR49,"*Cont*")</f>
        <v>1</v>
      </c>
      <c r="BU49" s="12">
        <f>COUNTIF($BR49,$BU$1)</f>
        <v>0</v>
      </c>
      <c r="BV49" s="23" t="s">
        <v>898</v>
      </c>
      <c r="BW49" s="13">
        <v>0</v>
      </c>
      <c r="BX49" s="13">
        <v>0</v>
      </c>
      <c r="BY49" s="13">
        <v>0</v>
      </c>
      <c r="BZ49" s="13">
        <v>0</v>
      </c>
      <c r="CA49" s="13">
        <v>1</v>
      </c>
      <c r="CB49" s="24" t="s">
        <v>905</v>
      </c>
      <c r="CC49" s="12">
        <f>COUNTIF($CB49,"*Not Specified*")</f>
        <v>0</v>
      </c>
      <c r="CD49" s="12">
        <f>COUNTIF($CB49,"*Aerospacial*")</f>
        <v>0</v>
      </c>
      <c r="CE49" s="12">
        <f>COUNTIF($CB49,"*Agriculture*")</f>
        <v>0</v>
      </c>
      <c r="CF49" s="12">
        <f>COUNTIF($CB49,"*Automotive*")</f>
        <v>0</v>
      </c>
      <c r="CG49" s="12">
        <f>COUNTIF($CB49,"*Biotechnology*")</f>
        <v>0</v>
      </c>
      <c r="CH49" s="12">
        <f>COUNTIF($CB49,"*Energy*")</f>
        <v>0</v>
      </c>
      <c r="CI49" s="12">
        <f>COUNTIF($CB49,"*Food*")</f>
        <v>0</v>
      </c>
      <c r="CJ49" s="12">
        <f>COUNTIF($CB49,"*Innovation*")</f>
        <v>0</v>
      </c>
      <c r="CK49" s="12">
        <f>COUNTIF($CB49,"*Manufacturing*")</f>
        <v>0</v>
      </c>
      <c r="CL49" s="12">
        <f>COUNTIF($CB49,"*Military*")</f>
        <v>0</v>
      </c>
      <c r="CM49" s="12">
        <f>COUNTIF($CB49,"*Nuclear*")</f>
        <v>0</v>
      </c>
      <c r="CN49" s="12">
        <f>COUNTIF($CB49,"*Spacial*")</f>
        <v>0</v>
      </c>
      <c r="CO49" s="12">
        <f>COUNTIF($CB49,"*Telecommunications*")</f>
        <v>0</v>
      </c>
      <c r="CP49" s="12">
        <f>COUNTIF($CB49,"*Civil*")</f>
        <v>0</v>
      </c>
      <c r="CQ49" s="12">
        <f>COUNTIF($CB49,"*Government*")</f>
        <v>0</v>
      </c>
      <c r="CR49" s="12">
        <f>COUNTIF($CB49,"*Mechanical*")</f>
        <v>0</v>
      </c>
      <c r="CS49" s="12">
        <f>COUNTIF($CB49,"*Textile*")</f>
        <v>0</v>
      </c>
      <c r="CT49" s="12">
        <f>COUNTIF($CB49,"*Chemical*")</f>
        <v>0</v>
      </c>
      <c r="CU49" s="12">
        <f>COUNTIF($CB49,"*Metallurgy*")</f>
        <v>1</v>
      </c>
      <c r="CV49" s="12">
        <f>COUNTIF($CB49,"*Public*")</f>
        <v>0</v>
      </c>
      <c r="CW49" s="12">
        <f>COUNTIF($CB49,"*Research*")</f>
        <v>0</v>
      </c>
      <c r="CX49" s="12">
        <f>COUNTIF($CB49,"*Electricity*")</f>
        <v>0</v>
      </c>
      <c r="CY49" s="12">
        <f>COUNTIF($CB49,"*Industrial*")</f>
        <v>0</v>
      </c>
      <c r="CZ49" s="12">
        <f>COUNTIF($CB49,"*Information Technology*")</f>
        <v>0</v>
      </c>
      <c r="DA49" s="19">
        <f>COUNTIF($CB49,"*Pharmaceutical*")</f>
        <v>0</v>
      </c>
      <c r="DB49" s="18">
        <f>SUM(JL49:JO49)</f>
        <v>1</v>
      </c>
      <c r="DC49" s="18">
        <f>SUM(MQ49:MY49)</f>
        <v>0</v>
      </c>
      <c r="DD49" s="18">
        <f>SUM(MZ49:NF49)</f>
        <v>0</v>
      </c>
      <c r="DE49" s="18">
        <f>SUM(MB49:MF49)</f>
        <v>0</v>
      </c>
      <c r="DF49" s="18">
        <f>SUM(NG49:NL49)</f>
        <v>1</v>
      </c>
      <c r="DG49" s="18">
        <f>SUM(FM49:GK49)</f>
        <v>6</v>
      </c>
      <c r="DH49" s="18">
        <f>SUM(EG49:EX49)</f>
        <v>0</v>
      </c>
      <c r="DI49" s="18">
        <f>SUM(KB49:KM49)</f>
        <v>0</v>
      </c>
      <c r="DJ49" s="18">
        <f>SUM(MG49:MJ49)</f>
        <v>0</v>
      </c>
      <c r="DK49" s="18">
        <f>SUM(GL49:HJ49)</f>
        <v>2</v>
      </c>
      <c r="DL49" s="18">
        <f>SUM(HK49:IE49)</f>
        <v>3</v>
      </c>
      <c r="DM49" s="18">
        <f>SUM(IF49:IP49)</f>
        <v>2</v>
      </c>
      <c r="DN49" s="18">
        <f>SUM(EY49:FL49)</f>
        <v>1</v>
      </c>
      <c r="DO49" s="18">
        <f>SUM(KN49:LV49)</f>
        <v>1</v>
      </c>
      <c r="DP49" s="18">
        <f>SUM(LL49:LS49)</f>
        <v>0</v>
      </c>
      <c r="DQ49" s="18">
        <f>SUM(JP49:JX49)</f>
        <v>1</v>
      </c>
      <c r="DR49" s="18">
        <f>SUM(MK49:MP49)</f>
        <v>0</v>
      </c>
      <c r="DS49" s="18">
        <f>SUM(NM49:NS49)</f>
        <v>1</v>
      </c>
      <c r="DT49" s="18">
        <f>SUM(NT49:NZ49)</f>
        <v>1</v>
      </c>
      <c r="DU49" s="18">
        <f>SUM(OA49:OI49)</f>
        <v>0</v>
      </c>
      <c r="DV49" s="18">
        <f>SUM(JY49:KA49)</f>
        <v>0</v>
      </c>
      <c r="DW49" s="18">
        <f>SUM(LT49:MA49)</f>
        <v>0</v>
      </c>
      <c r="DX49" s="18">
        <f>SUM(IQ49:JK49)</f>
        <v>2</v>
      </c>
      <c r="DY49" s="17">
        <f>DG49+DK49</f>
        <v>8</v>
      </c>
      <c r="DZ49" s="12">
        <f>DI49+DO49+DW49+DP49</f>
        <v>1</v>
      </c>
      <c r="EA49" s="12">
        <f>DX49+DM49</f>
        <v>4</v>
      </c>
      <c r="EB49" s="12">
        <f>DT49+DU49+DF49</f>
        <v>2</v>
      </c>
      <c r="EC49" s="12">
        <f>DH49+DN49+DL49</f>
        <v>4</v>
      </c>
      <c r="ED49" s="12">
        <f>DD49+DS49+DC49</f>
        <v>1</v>
      </c>
      <c r="EE49" s="12">
        <f>DV49+DQ49+DB49</f>
        <v>2</v>
      </c>
      <c r="EF49" s="12">
        <f>DR49+DE49+DJ49</f>
        <v>0</v>
      </c>
      <c r="FI49" s="20">
        <v>1</v>
      </c>
      <c r="FS49" s="20">
        <v>1</v>
      </c>
      <c r="FX49" s="20">
        <v>1</v>
      </c>
      <c r="FY49" s="20">
        <v>1</v>
      </c>
      <c r="FZ49" s="20">
        <v>1</v>
      </c>
      <c r="GA49" s="20">
        <v>1</v>
      </c>
      <c r="GC49" s="20">
        <v>1</v>
      </c>
      <c r="GP49" s="20">
        <v>1</v>
      </c>
      <c r="HF49" s="18">
        <v>1</v>
      </c>
      <c r="HK49" s="18">
        <v>1</v>
      </c>
      <c r="HL49" s="18">
        <v>1</v>
      </c>
      <c r="IB49" s="19">
        <v>1</v>
      </c>
      <c r="IG49" s="18">
        <v>1</v>
      </c>
      <c r="II49" s="18">
        <v>1</v>
      </c>
      <c r="IW49" s="18">
        <v>1</v>
      </c>
      <c r="IX49" s="18">
        <v>1</v>
      </c>
      <c r="JO49" s="19">
        <v>1</v>
      </c>
      <c r="JV49" s="18">
        <v>1</v>
      </c>
      <c r="KZ49" s="18">
        <v>1</v>
      </c>
      <c r="NJ49" s="18">
        <v>1</v>
      </c>
      <c r="NP49" s="18">
        <v>1</v>
      </c>
      <c r="NZ49" s="19">
        <v>1</v>
      </c>
    </row>
    <row r="50" spans="1:399" x14ac:dyDescent="0.25">
      <c r="A50" s="13" t="s">
        <v>8</v>
      </c>
      <c r="B50" s="5" t="s">
        <v>48</v>
      </c>
      <c r="C50" s="6">
        <v>0</v>
      </c>
      <c r="D50" s="5" t="s">
        <v>196</v>
      </c>
      <c r="E50" s="6" t="s">
        <v>311</v>
      </c>
      <c r="F50" s="5" t="s">
        <v>342</v>
      </c>
      <c r="G50" s="5" t="s">
        <v>459</v>
      </c>
      <c r="H50" s="6" t="s">
        <v>311</v>
      </c>
      <c r="I50" s="6" t="s">
        <v>577</v>
      </c>
      <c r="J50" s="6">
        <v>5</v>
      </c>
      <c r="K50" s="6">
        <v>2005</v>
      </c>
      <c r="L50" s="12">
        <f>IF(K50&lt;1996,1,0)</f>
        <v>0</v>
      </c>
      <c r="M50" s="12">
        <f>IF(K50&gt;=1996,1,0)</f>
        <v>1</v>
      </c>
      <c r="N50" s="6"/>
      <c r="O50" s="6" t="s">
        <v>311</v>
      </c>
      <c r="P50" s="12" t="s">
        <v>1219</v>
      </c>
      <c r="Q50" s="6">
        <v>1</v>
      </c>
      <c r="R50" s="6">
        <v>1</v>
      </c>
      <c r="S50" s="6">
        <v>0</v>
      </c>
      <c r="T50" s="6">
        <f>COUNTIF(P50,"*Non*")</f>
        <v>0</v>
      </c>
      <c r="U50" s="6" t="s">
        <v>764</v>
      </c>
      <c r="V50" s="12">
        <f t="shared" si="117"/>
        <v>0</v>
      </c>
      <c r="W50" s="12">
        <f t="shared" si="117"/>
        <v>1</v>
      </c>
      <c r="X50" s="12">
        <f t="shared" si="117"/>
        <v>0</v>
      </c>
      <c r="Y50" s="23">
        <f>COUNTIF($BI50,"*AHP*")</f>
        <v>0</v>
      </c>
      <c r="Z50" s="23">
        <f>COUNTIF($BI50,"*ANP*")</f>
        <v>0</v>
      </c>
      <c r="AA50" s="23">
        <f>COUNTIF($BI50,"*TOPSIS*")</f>
        <v>0</v>
      </c>
      <c r="AB50" s="23">
        <f t="shared" si="118"/>
        <v>0</v>
      </c>
      <c r="AC50" s="23">
        <f>COUNTIF($BI50,"*DELPHI*")</f>
        <v>0</v>
      </c>
      <c r="AD50" s="23">
        <f>COUNTIF($BI50,"*CBA*")+COUNTIF($BI50,"*Cost Analysis*")</f>
        <v>0</v>
      </c>
      <c r="AE50" s="23">
        <f>COUNTIF($BI50,"*Scoring*")</f>
        <v>0</v>
      </c>
      <c r="AF50" s="23">
        <f>COUNTIF($BI50,"*DEMATEL*")</f>
        <v>0</v>
      </c>
      <c r="AG50" s="23">
        <f>COUNTIF($BI50,"*MAUT*")</f>
        <v>0</v>
      </c>
      <c r="AH50" s="23">
        <f>COUNTIF($BI50,"*BCG*")</f>
        <v>0</v>
      </c>
      <c r="AI50" s="23">
        <f>COUNTIF($BI50,"*BSC*")</f>
        <v>0</v>
      </c>
      <c r="AJ50" s="23">
        <f>COUNTIF($BI50,"*ROA*")</f>
        <v>0</v>
      </c>
      <c r="AK50" s="23">
        <f>COUNTIF($BI50,"*VTA*")</f>
        <v>0</v>
      </c>
      <c r="AL50" s="23">
        <f>COUNTIF($BI50,"*SEM*")</f>
        <v>0</v>
      </c>
      <c r="AM50" s="23">
        <f>COUNTIF($BI50,"*COPRAS*")</f>
        <v>0</v>
      </c>
      <c r="AN50" s="23">
        <f t="shared" si="119"/>
        <v>0</v>
      </c>
      <c r="AO50" s="23">
        <f>COUNTIF($BI50,"*Outranking*")</f>
        <v>0</v>
      </c>
      <c r="AP50" s="23">
        <f>IF(COUNTIF($BI50,"*Linear*")-COUNTIF($BI50,"*Non-Linear*")&lt;0,0,COUNTIF($BI50,"*Linear*")-COUNTIF($BI50,"*Non-Linear*"))</f>
        <v>1</v>
      </c>
      <c r="AQ50" s="23">
        <f>COUNTIF($BI50,"*Non-Linear*")</f>
        <v>0</v>
      </c>
      <c r="AR50" s="23">
        <f>COUNTIF($BI50,"*Multi-objective*")</f>
        <v>0</v>
      </c>
      <c r="AS50" s="23">
        <f>COUNTIF($BI50,"*Stochastic*")</f>
        <v>0</v>
      </c>
      <c r="AT50" s="23">
        <f>COUNTIF($BI50,"*Goal*")</f>
        <v>0</v>
      </c>
      <c r="AU50" s="23">
        <f>COUNTIF($BI50,"*DEA*")</f>
        <v>0</v>
      </c>
      <c r="AV50" s="23">
        <f>COUNTIF($BI50,"*Grey*")</f>
        <v>0</v>
      </c>
      <c r="AW50" s="23">
        <f>COUNTIF($BI50,"*Clustering*")</f>
        <v>0</v>
      </c>
      <c r="AX50" s="23">
        <f>COUNTIF($BI50,"*K-Means*")</f>
        <v>0</v>
      </c>
      <c r="AY50" s="23">
        <f>COUNTIF($BI50,"*Genetic*")</f>
        <v>0</v>
      </c>
      <c r="AZ50" s="23">
        <f>COUNTIF($BI50,"*Evolutionary*")</f>
        <v>0</v>
      </c>
      <c r="BA50" s="23">
        <f>COUNTIF($BI50,"*Nash*")</f>
        <v>0</v>
      </c>
      <c r="BB50" s="23">
        <f>COUNTIF($BI50,"*Gini*")</f>
        <v>1</v>
      </c>
      <c r="BC50" s="23">
        <f>COUNTIF($BI50,"*Dominance*")</f>
        <v>0</v>
      </c>
      <c r="BD50" s="23">
        <f>COUNTIF($BI50,"*Pythagorean*")</f>
        <v>0</v>
      </c>
      <c r="BE50" s="23">
        <f>COUNTIF($BI50,"*Reference*")</f>
        <v>0</v>
      </c>
      <c r="BF50" s="23">
        <f>COUNTIF($BI50,"*Correlation*")</f>
        <v>0</v>
      </c>
      <c r="BG50" s="23">
        <f>COUNTIF($BI50,"*NIMBUS*")</f>
        <v>0</v>
      </c>
      <c r="BH50" s="23">
        <f>COUNTIF($BI50,"*Not-specified*")</f>
        <v>0</v>
      </c>
      <c r="BI50" s="23" t="s">
        <v>850</v>
      </c>
      <c r="BJ50" s="23" t="s">
        <v>771</v>
      </c>
      <c r="BK50" s="23">
        <f t="shared" si="120"/>
        <v>0</v>
      </c>
      <c r="BL50" s="23">
        <f t="shared" si="120"/>
        <v>0</v>
      </c>
      <c r="BM50" s="23">
        <f t="shared" si="120"/>
        <v>1</v>
      </c>
      <c r="BN50" s="6" t="s">
        <v>1177</v>
      </c>
      <c r="BO50" s="12">
        <f>COUNTIF($BN50,"*Deter*")</f>
        <v>0</v>
      </c>
      <c r="BP50" s="12">
        <f>COUNTIF($BN50,"*Stoch*")</f>
        <v>1</v>
      </c>
      <c r="BQ50" s="12">
        <f>COUNTIF($BN50,"*Fuzzy*")</f>
        <v>0</v>
      </c>
      <c r="BR50" s="6" t="s">
        <v>1182</v>
      </c>
      <c r="BS50" s="12">
        <f>COUNTIF($BR50,"*Dis*")</f>
        <v>1</v>
      </c>
      <c r="BT50" s="12">
        <f>COUNTIF($BR50,"*Cont*")</f>
        <v>1</v>
      </c>
      <c r="BU50" s="12">
        <f>COUNTIF($BR50,$BU$1)</f>
        <v>1</v>
      </c>
      <c r="BV50" s="23" t="s">
        <v>887</v>
      </c>
      <c r="BW50" s="13">
        <v>0</v>
      </c>
      <c r="BX50" s="13">
        <v>0</v>
      </c>
      <c r="BY50" s="13">
        <v>0</v>
      </c>
      <c r="BZ50" s="13">
        <v>1</v>
      </c>
      <c r="CA50" s="13">
        <v>0</v>
      </c>
      <c r="CB50" s="24" t="s">
        <v>869</v>
      </c>
      <c r="CC50" s="12">
        <f>COUNTIF($CB50,"*Not Specified*")</f>
        <v>0</v>
      </c>
      <c r="CD50" s="12">
        <f>COUNTIF($CB50,"*Aerospacial*")</f>
        <v>0</v>
      </c>
      <c r="CE50" s="12">
        <f>COUNTIF($CB50,"*Agriculture*")</f>
        <v>0</v>
      </c>
      <c r="CF50" s="12">
        <f>COUNTIF($CB50,"*Automotive*")</f>
        <v>0</v>
      </c>
      <c r="CG50" s="12">
        <f>COUNTIF($CB50,"*Biotechnology*")</f>
        <v>0</v>
      </c>
      <c r="CH50" s="12">
        <f>COUNTIF($CB50,"*Energy*")</f>
        <v>0</v>
      </c>
      <c r="CI50" s="12">
        <f>COUNTIF($CB50,"*Food*")</f>
        <v>0</v>
      </c>
      <c r="CJ50" s="12">
        <f>COUNTIF($CB50,"*Innovation*")</f>
        <v>0</v>
      </c>
      <c r="CK50" s="12">
        <f>COUNTIF($CB50,"*Manufacturing*")</f>
        <v>0</v>
      </c>
      <c r="CL50" s="12">
        <f>COUNTIF($CB50,"*Military*")</f>
        <v>0</v>
      </c>
      <c r="CM50" s="12">
        <f>COUNTIF($CB50,"*Nuclear*")</f>
        <v>0</v>
      </c>
      <c r="CN50" s="12">
        <f>COUNTIF($CB50,"*Spacial*")</f>
        <v>0</v>
      </c>
      <c r="CO50" s="12">
        <f>COUNTIF($CB50,"*Telecommunications*")</f>
        <v>0</v>
      </c>
      <c r="CP50" s="12">
        <f>COUNTIF($CB50,"*Civil*")</f>
        <v>0</v>
      </c>
      <c r="CQ50" s="12">
        <f>COUNTIF($CB50,"*Government*")</f>
        <v>0</v>
      </c>
      <c r="CR50" s="12">
        <f>COUNTIF($CB50,"*Mechanical*")</f>
        <v>0</v>
      </c>
      <c r="CS50" s="12">
        <f>COUNTIF($CB50,"*Textile*")</f>
        <v>0</v>
      </c>
      <c r="CT50" s="12">
        <f>COUNTIF($CB50,"*Chemical*")</f>
        <v>0</v>
      </c>
      <c r="CU50" s="12">
        <f>COUNTIF($CB50,"*Metallurgy*")</f>
        <v>0</v>
      </c>
      <c r="CV50" s="12">
        <f>COUNTIF($CB50,"*Public*")</f>
        <v>0</v>
      </c>
      <c r="CW50" s="12">
        <f>COUNTIF($CB50,"*Research*")</f>
        <v>0</v>
      </c>
      <c r="CX50" s="12">
        <f>COUNTIF($CB50,"*Electricity*")</f>
        <v>0</v>
      </c>
      <c r="CY50" s="12">
        <f>COUNTIF($CB50,"*Industrial*")</f>
        <v>0</v>
      </c>
      <c r="CZ50" s="12">
        <f>COUNTIF($CB50,"*Information Technology*")</f>
        <v>0</v>
      </c>
      <c r="DA50" s="18">
        <f>COUNTIF($CB50,"*Pharmaceutical*")</f>
        <v>1</v>
      </c>
      <c r="DB50" s="18">
        <f>SUM(JL50:JO50)</f>
        <v>0</v>
      </c>
      <c r="DC50" s="18">
        <f>SUM(MQ50:MY50)</f>
        <v>0</v>
      </c>
      <c r="DD50" s="18">
        <f>SUM(MZ50:NF50)</f>
        <v>0</v>
      </c>
      <c r="DE50" s="18">
        <f>SUM(MB50:MF50)</f>
        <v>0</v>
      </c>
      <c r="DF50" s="18">
        <f>SUM(NG50:NL50)</f>
        <v>0</v>
      </c>
      <c r="DG50" s="18">
        <f>SUM(FM50:GK50)</f>
        <v>0</v>
      </c>
      <c r="DH50" s="18">
        <f>SUM(EG50:EX50)</f>
        <v>1</v>
      </c>
      <c r="DI50" s="18">
        <f>SUM(KB50:KM50)</f>
        <v>0</v>
      </c>
      <c r="DJ50" s="18">
        <f>SUM(MG50:MJ50)</f>
        <v>0</v>
      </c>
      <c r="DK50" s="18">
        <f>SUM(GL50:HJ50)</f>
        <v>0</v>
      </c>
      <c r="DL50" s="18">
        <f>SUM(HK50:IE50)</f>
        <v>0</v>
      </c>
      <c r="DM50" s="18">
        <f>SUM(IF50:IP50)</f>
        <v>0</v>
      </c>
      <c r="DN50" s="18">
        <f>SUM(EY50:FL50)</f>
        <v>0</v>
      </c>
      <c r="DO50" s="18">
        <f>SUM(KN50:LV50)</f>
        <v>0</v>
      </c>
      <c r="DP50" s="18">
        <f>SUM(LL50:LS50)</f>
        <v>0</v>
      </c>
      <c r="DQ50" s="18">
        <f>SUM(JP50:JX50)</f>
        <v>0</v>
      </c>
      <c r="DR50" s="18">
        <f>SUM(MK50:MP50)</f>
        <v>0</v>
      </c>
      <c r="DS50" s="18">
        <f>SUM(NM50:NS50)</f>
        <v>0</v>
      </c>
      <c r="DT50" s="18">
        <f>SUM(NT50:NZ50)</f>
        <v>0</v>
      </c>
      <c r="DU50" s="18">
        <f>SUM(OA50:OI50)</f>
        <v>0</v>
      </c>
      <c r="DV50" s="18">
        <f>SUM(JY50:KA50)</f>
        <v>0</v>
      </c>
      <c r="DW50" s="18">
        <f>SUM(LT50:MA50)</f>
        <v>0</v>
      </c>
      <c r="DX50" s="18">
        <f>SUM(IQ50:JK50)</f>
        <v>0</v>
      </c>
      <c r="DY50" s="17">
        <f>DG50+DK50</f>
        <v>0</v>
      </c>
      <c r="DZ50" s="12">
        <f>DI50+DO50+DW50+DP50</f>
        <v>0</v>
      </c>
      <c r="EA50" s="12">
        <f>DX50+DM50</f>
        <v>0</v>
      </c>
      <c r="EB50" s="12">
        <f>DT50+DU50+DF50</f>
        <v>0</v>
      </c>
      <c r="EC50" s="12">
        <f>DH50+DN50+DL50</f>
        <v>1</v>
      </c>
      <c r="ED50" s="12">
        <f>DD50+DS50+DC50</f>
        <v>0</v>
      </c>
      <c r="EE50" s="12">
        <f>DV50+DQ50+DB50</f>
        <v>0</v>
      </c>
      <c r="EF50" s="12">
        <f>DR50+DE50+DJ50</f>
        <v>0</v>
      </c>
      <c r="EQ50" s="18">
        <v>1</v>
      </c>
      <c r="EX50" s="18"/>
      <c r="HJ50" s="18"/>
      <c r="IB50" s="18"/>
      <c r="IP50" s="18"/>
      <c r="JK50" s="18"/>
      <c r="JO50" s="18"/>
      <c r="JU50" s="18"/>
      <c r="JX50" s="18"/>
      <c r="KA50" s="18"/>
      <c r="KM50" s="18"/>
      <c r="KX50" s="18"/>
      <c r="LG50" s="18"/>
      <c r="LS50" s="18"/>
      <c r="MA50" s="18"/>
      <c r="MB50" s="18"/>
      <c r="MF50" s="18"/>
      <c r="MJ50" s="18"/>
      <c r="MP50" s="18"/>
      <c r="MY50" s="18"/>
      <c r="NF50" s="18"/>
      <c r="NL50" s="18"/>
      <c r="NR50" s="18"/>
      <c r="NY50" s="18"/>
      <c r="NZ50" s="18"/>
      <c r="OH50" s="18"/>
    </row>
    <row r="51" spans="1:399" x14ac:dyDescent="0.25">
      <c r="A51" s="13" t="s">
        <v>8</v>
      </c>
      <c r="B51" s="5" t="s">
        <v>27</v>
      </c>
      <c r="C51" s="6">
        <v>0</v>
      </c>
      <c r="D51" s="5" t="s">
        <v>173</v>
      </c>
      <c r="E51" s="6" t="s">
        <v>312</v>
      </c>
      <c r="F51" s="5" t="s">
        <v>328</v>
      </c>
      <c r="G51" s="5" t="s">
        <v>436</v>
      </c>
      <c r="H51" s="6" t="s">
        <v>311</v>
      </c>
      <c r="I51" s="6" t="s">
        <v>582</v>
      </c>
      <c r="J51" s="6">
        <v>28</v>
      </c>
      <c r="K51" s="6">
        <v>2005</v>
      </c>
      <c r="L51" s="12">
        <f>IF(K51&lt;1996,1,0)</f>
        <v>0</v>
      </c>
      <c r="M51" s="12">
        <f>IF(K51&gt;=1996,1,0)</f>
        <v>1</v>
      </c>
      <c r="N51" s="6" t="s">
        <v>636</v>
      </c>
      <c r="O51" s="6" t="s">
        <v>311</v>
      </c>
      <c r="P51" s="12">
        <v>8</v>
      </c>
      <c r="Q51" s="6">
        <v>1</v>
      </c>
      <c r="R51" s="6">
        <v>0</v>
      </c>
      <c r="S51" s="6">
        <v>0</v>
      </c>
      <c r="T51" s="6">
        <f>COUNTIF(P51,"*Non*")</f>
        <v>0</v>
      </c>
      <c r="U51" s="6" t="s">
        <v>766</v>
      </c>
      <c r="V51" s="12">
        <f t="shared" si="117"/>
        <v>1</v>
      </c>
      <c r="W51" s="12">
        <f t="shared" si="117"/>
        <v>0</v>
      </c>
      <c r="X51" s="12">
        <f t="shared" si="117"/>
        <v>0</v>
      </c>
      <c r="Y51" s="23">
        <f>COUNTIF($BI51,"*AHP*")</f>
        <v>0</v>
      </c>
      <c r="Z51" s="23">
        <f>COUNTIF($BI51,"*ANP*")</f>
        <v>0</v>
      </c>
      <c r="AA51" s="23">
        <f>COUNTIF($BI51,"*TOPSIS*")</f>
        <v>0</v>
      </c>
      <c r="AB51" s="23">
        <f t="shared" si="118"/>
        <v>0</v>
      </c>
      <c r="AC51" s="23">
        <f>COUNTIF($BI51,"*DELPHI*")</f>
        <v>0</v>
      </c>
      <c r="AD51" s="23">
        <f>COUNTIF($BI51,"*CBA*")+COUNTIF($BI51,"*Cost Analysis*")</f>
        <v>0</v>
      </c>
      <c r="AE51" s="23">
        <f>COUNTIF($BI51,"*Scoring*")</f>
        <v>0</v>
      </c>
      <c r="AF51" s="23">
        <f>COUNTIF($BI51,"*DEMATEL*")</f>
        <v>0</v>
      </c>
      <c r="AG51" s="23">
        <f>COUNTIF($BI51,"*MAUT*")</f>
        <v>0</v>
      </c>
      <c r="AH51" s="23">
        <f>COUNTIF($BI51,"*BCG*")</f>
        <v>0</v>
      </c>
      <c r="AI51" s="23">
        <f>COUNTIF($BI51,"*BSC*")</f>
        <v>0</v>
      </c>
      <c r="AJ51" s="23">
        <f>COUNTIF($BI51,"*ROA*")</f>
        <v>0</v>
      </c>
      <c r="AK51" s="23">
        <f>COUNTIF($BI51,"*VTA*")</f>
        <v>0</v>
      </c>
      <c r="AL51" s="23">
        <f>COUNTIF($BI51,"*SEM*")</f>
        <v>0</v>
      </c>
      <c r="AM51" s="23">
        <f>COUNTIF($BI51,"*COPRAS*")</f>
        <v>0</v>
      </c>
      <c r="AN51" s="23">
        <f t="shared" si="119"/>
        <v>0</v>
      </c>
      <c r="AO51" s="23">
        <f>COUNTIF($BI51,"*Outranking*")</f>
        <v>0</v>
      </c>
      <c r="AP51" s="23">
        <f>IF(COUNTIF($BI51,"*Linear*")-COUNTIF($BI51,"*Non-Linear*")&lt;0,0,COUNTIF($BI51,"*Linear*")-COUNTIF($BI51,"*Non-Linear*"))</f>
        <v>1</v>
      </c>
      <c r="AQ51" s="23">
        <f>COUNTIF($BI51,"*Non-Linear*")</f>
        <v>0</v>
      </c>
      <c r="AR51" s="23">
        <f>COUNTIF($BI51,"*Multi-objective*")</f>
        <v>0</v>
      </c>
      <c r="AS51" s="23">
        <f>COUNTIF($BI51,"*Stochastic*")</f>
        <v>0</v>
      </c>
      <c r="AT51" s="23">
        <f>COUNTIF($BI51,"*Goal*")</f>
        <v>0</v>
      </c>
      <c r="AU51" s="23">
        <f>COUNTIF($BI51,"*DEA*")</f>
        <v>0</v>
      </c>
      <c r="AV51" s="23">
        <f>COUNTIF($BI51,"*Grey*")</f>
        <v>0</v>
      </c>
      <c r="AW51" s="23">
        <f>COUNTIF($BI51,"*Clustering*")</f>
        <v>0</v>
      </c>
      <c r="AX51" s="23">
        <f>COUNTIF($BI51,"*K-Means*")</f>
        <v>0</v>
      </c>
      <c r="AY51" s="23">
        <f>COUNTIF($BI51,"*Genetic*")</f>
        <v>0</v>
      </c>
      <c r="AZ51" s="23">
        <f>COUNTIF($BI51,"*Evolutionary*")</f>
        <v>0</v>
      </c>
      <c r="BA51" s="23">
        <f>COUNTIF($BI51,"*Nash*")</f>
        <v>0</v>
      </c>
      <c r="BB51" s="23">
        <f>COUNTIF($BI51,"*Gini*")</f>
        <v>0</v>
      </c>
      <c r="BC51" s="23">
        <f>COUNTIF($BI51,"*Dominance*")</f>
        <v>0</v>
      </c>
      <c r="BD51" s="23">
        <f>COUNTIF($BI51,"*Pythagorean*")</f>
        <v>0</v>
      </c>
      <c r="BE51" s="23">
        <f>COUNTIF($BI51,"*Reference*")</f>
        <v>0</v>
      </c>
      <c r="BF51" s="23">
        <f>COUNTIF($BI51,"*Correlation*")</f>
        <v>0</v>
      </c>
      <c r="BG51" s="23">
        <f>COUNTIF($BI51,"*NIMBUS*")</f>
        <v>0</v>
      </c>
      <c r="BH51" s="23">
        <f>COUNTIF($BI51,"*Not-specified*")</f>
        <v>0</v>
      </c>
      <c r="BI51" s="23" t="s">
        <v>806</v>
      </c>
      <c r="BJ51" s="23" t="s">
        <v>772</v>
      </c>
      <c r="BK51" s="23">
        <f t="shared" si="120"/>
        <v>0</v>
      </c>
      <c r="BL51" s="23">
        <f t="shared" si="120"/>
        <v>1</v>
      </c>
      <c r="BM51" s="23">
        <f t="shared" si="120"/>
        <v>0</v>
      </c>
      <c r="BN51" s="6" t="s">
        <v>1179</v>
      </c>
      <c r="BO51" s="12">
        <f>COUNTIF($BN51,"*Deter*")</f>
        <v>1</v>
      </c>
      <c r="BP51" s="12">
        <f>COUNTIF($BN51,"*Stoch*")</f>
        <v>0</v>
      </c>
      <c r="BQ51" s="12">
        <f>COUNTIF($BN51,"*Fuzzy*")</f>
        <v>0</v>
      </c>
      <c r="BR51" s="6" t="s">
        <v>1175</v>
      </c>
      <c r="BS51" s="12">
        <f>COUNTIF($BR51,"*Dis*")</f>
        <v>0</v>
      </c>
      <c r="BT51" s="12">
        <f>COUNTIF($BR51,"*Cont*")</f>
        <v>1</v>
      </c>
      <c r="BU51" s="12">
        <f>COUNTIF($BR51,$BU$1)</f>
        <v>0</v>
      </c>
      <c r="BV51" s="23" t="s">
        <v>875</v>
      </c>
      <c r="BW51" s="13">
        <v>0</v>
      </c>
      <c r="BX51" s="13">
        <v>1</v>
      </c>
      <c r="BY51" s="13">
        <v>0</v>
      </c>
      <c r="BZ51" s="13">
        <v>0</v>
      </c>
      <c r="CA51" s="13">
        <v>0</v>
      </c>
      <c r="CB51" s="24" t="s">
        <v>903</v>
      </c>
      <c r="CC51" s="12">
        <f>COUNTIF($CB51,"*Not Specified*")</f>
        <v>1</v>
      </c>
      <c r="CD51" s="12">
        <f>COUNTIF($CB51,"*Aerospacial*")</f>
        <v>0</v>
      </c>
      <c r="CE51" s="12">
        <f>COUNTIF($CB51,"*Agriculture*")</f>
        <v>0</v>
      </c>
      <c r="CF51" s="12">
        <f>COUNTIF($CB51,"*Automotive*")</f>
        <v>0</v>
      </c>
      <c r="CG51" s="12">
        <f>COUNTIF($CB51,"*Biotechnology*")</f>
        <v>0</v>
      </c>
      <c r="CH51" s="12">
        <f>COUNTIF($CB51,"*Energy*")</f>
        <v>0</v>
      </c>
      <c r="CI51" s="12">
        <f>COUNTIF($CB51,"*Food*")</f>
        <v>0</v>
      </c>
      <c r="CJ51" s="12">
        <f>COUNTIF($CB51,"*Innovation*")</f>
        <v>0</v>
      </c>
      <c r="CK51" s="12">
        <f>COUNTIF($CB51,"*Manufacturing*")</f>
        <v>0</v>
      </c>
      <c r="CL51" s="12">
        <f>COUNTIF($CB51,"*Military*")</f>
        <v>0</v>
      </c>
      <c r="CM51" s="12">
        <f>COUNTIF($CB51,"*Nuclear*")</f>
        <v>0</v>
      </c>
      <c r="CN51" s="12">
        <f>COUNTIF($CB51,"*Spacial*")</f>
        <v>0</v>
      </c>
      <c r="CO51" s="12">
        <f>COUNTIF($CB51,"*Telecommunications*")</f>
        <v>0</v>
      </c>
      <c r="CP51" s="12">
        <f>COUNTIF($CB51,"*Civil*")</f>
        <v>0</v>
      </c>
      <c r="CQ51" s="12">
        <f>COUNTIF($CB51,"*Government*")</f>
        <v>0</v>
      </c>
      <c r="CR51" s="12">
        <f>COUNTIF($CB51,"*Mechanical*")</f>
        <v>0</v>
      </c>
      <c r="CS51" s="12">
        <f>COUNTIF($CB51,"*Textile*")</f>
        <v>0</v>
      </c>
      <c r="CT51" s="12">
        <f>COUNTIF($CB51,"*Chemical*")</f>
        <v>0</v>
      </c>
      <c r="CU51" s="12">
        <f>COUNTIF($CB51,"*Metallurgy*")</f>
        <v>0</v>
      </c>
      <c r="CV51" s="12">
        <f>COUNTIF($CB51,"*Public*")</f>
        <v>0</v>
      </c>
      <c r="CW51" s="12">
        <f>COUNTIF($CB51,"*Research*")</f>
        <v>0</v>
      </c>
      <c r="CX51" s="12">
        <f>COUNTIF($CB51,"*Electricity*")</f>
        <v>0</v>
      </c>
      <c r="CY51" s="12">
        <f>COUNTIF($CB51,"*Industrial*")</f>
        <v>0</v>
      </c>
      <c r="CZ51" s="12">
        <f>COUNTIF($CB51,"*Information Technology*")</f>
        <v>0</v>
      </c>
      <c r="DA51" s="18">
        <f>COUNTIF($CB51,"*Pharmaceutical*")</f>
        <v>0</v>
      </c>
      <c r="DB51" s="18">
        <f>SUM(JL51:JO51)</f>
        <v>0</v>
      </c>
      <c r="DC51" s="18">
        <f>SUM(MQ51:MY51)</f>
        <v>0</v>
      </c>
      <c r="DD51" s="18">
        <f>SUM(MZ51:NF51)</f>
        <v>0</v>
      </c>
      <c r="DE51" s="18">
        <f>SUM(MB51:MF51)</f>
        <v>0</v>
      </c>
      <c r="DF51" s="18">
        <f>SUM(NG51:NL51)</f>
        <v>0</v>
      </c>
      <c r="DG51" s="18">
        <f>SUM(FM51:GK51)</f>
        <v>0</v>
      </c>
      <c r="DH51" s="18">
        <f>SUM(EG51:EX51)</f>
        <v>0</v>
      </c>
      <c r="DI51" s="18">
        <f>SUM(KB51:KM51)</f>
        <v>0</v>
      </c>
      <c r="DJ51" s="18">
        <f>SUM(MG51:MJ51)</f>
        <v>0</v>
      </c>
      <c r="DK51" s="18">
        <f>SUM(GL51:HJ51)</f>
        <v>0</v>
      </c>
      <c r="DL51" s="18">
        <f>SUM(HK51:IE51)</f>
        <v>0</v>
      </c>
      <c r="DM51" s="18">
        <f>SUM(IF51:IP51)</f>
        <v>0</v>
      </c>
      <c r="DN51" s="18">
        <f>SUM(EY51:FL51)</f>
        <v>0</v>
      </c>
      <c r="DO51" s="18">
        <f>SUM(KN51:LV51)</f>
        <v>1</v>
      </c>
      <c r="DP51" s="18">
        <f>SUM(LL51:LS51)</f>
        <v>0</v>
      </c>
      <c r="DQ51" s="18">
        <f>SUM(JP51:JX51)</f>
        <v>0</v>
      </c>
      <c r="DR51" s="18">
        <f>SUM(MK51:MP51)</f>
        <v>0</v>
      </c>
      <c r="DS51" s="18">
        <f>SUM(NM51:NS51)</f>
        <v>0</v>
      </c>
      <c r="DT51" s="18">
        <f>SUM(NT51:NZ51)</f>
        <v>0</v>
      </c>
      <c r="DU51" s="18">
        <f>SUM(OA51:OI51)</f>
        <v>0</v>
      </c>
      <c r="DV51" s="18">
        <f>SUM(JY51:KA51)</f>
        <v>0</v>
      </c>
      <c r="DW51" s="18">
        <f>SUM(LT51:MA51)</f>
        <v>0</v>
      </c>
      <c r="DX51" s="18">
        <f>SUM(IQ51:JK51)</f>
        <v>0</v>
      </c>
      <c r="DY51" s="17">
        <f>DG51+DK51</f>
        <v>0</v>
      </c>
      <c r="DZ51" s="12">
        <f>DI51+DO51+DW51+DP51</f>
        <v>1</v>
      </c>
      <c r="EA51" s="12">
        <f>DX51+DM51</f>
        <v>0</v>
      </c>
      <c r="EB51" s="12">
        <f>DT51+DU51+DF51</f>
        <v>0</v>
      </c>
      <c r="EC51" s="12">
        <f>DH51+DN51+DL51</f>
        <v>0</v>
      </c>
      <c r="ED51" s="12">
        <f>DD51+DS51+DC51</f>
        <v>0</v>
      </c>
      <c r="EE51" s="12">
        <f>DV51+DQ51+DB51</f>
        <v>0</v>
      </c>
      <c r="EF51" s="12">
        <f>DR51+DE51+DJ51</f>
        <v>0</v>
      </c>
      <c r="EX51" s="18"/>
      <c r="HJ51" s="18"/>
      <c r="IB51" s="18"/>
      <c r="IP51" s="18"/>
      <c r="JK51" s="18"/>
      <c r="JO51" s="18"/>
      <c r="JU51" s="18"/>
      <c r="JX51" s="18"/>
      <c r="KA51" s="18"/>
      <c r="KM51" s="18"/>
      <c r="KX51" s="18">
        <v>1</v>
      </c>
      <c r="LG51" s="18"/>
      <c r="LS51" s="18"/>
      <c r="MA51" s="18"/>
      <c r="MB51" s="18"/>
      <c r="MF51" s="18"/>
      <c r="MJ51" s="18"/>
      <c r="MP51" s="18"/>
      <c r="MY51" s="18"/>
      <c r="NF51" s="18"/>
      <c r="NL51" s="18"/>
      <c r="NR51" s="18"/>
      <c r="NY51" s="18"/>
      <c r="NZ51" s="18"/>
      <c r="OH51" s="18"/>
    </row>
    <row r="52" spans="1:399" x14ac:dyDescent="0.25">
      <c r="A52" s="13" t="s">
        <v>10</v>
      </c>
      <c r="B52" s="5" t="s">
        <v>37</v>
      </c>
      <c r="C52" s="6">
        <v>1</v>
      </c>
      <c r="D52" s="5" t="s">
        <v>184</v>
      </c>
      <c r="E52" s="6" t="s">
        <v>312</v>
      </c>
      <c r="F52" s="5" t="s">
        <v>317</v>
      </c>
      <c r="G52" s="5" t="s">
        <v>447</v>
      </c>
      <c r="H52" s="6" t="s">
        <v>311</v>
      </c>
      <c r="I52" s="6" t="s">
        <v>582</v>
      </c>
      <c r="J52" s="12">
        <v>35</v>
      </c>
      <c r="K52" s="12">
        <v>2005</v>
      </c>
      <c r="L52" s="12">
        <f>IF(K52&lt;1996,1,0)</f>
        <v>0</v>
      </c>
      <c r="M52" s="12">
        <f>IF(K52&gt;=1996,1,0)</f>
        <v>1</v>
      </c>
      <c r="N52" s="6" t="s">
        <v>645</v>
      </c>
      <c r="O52" s="6" t="s">
        <v>311</v>
      </c>
      <c r="P52" s="12" t="s">
        <v>926</v>
      </c>
      <c r="Q52" s="6">
        <v>0</v>
      </c>
      <c r="R52" s="6">
        <v>0</v>
      </c>
      <c r="S52" s="6">
        <v>0</v>
      </c>
      <c r="T52" s="6">
        <f>COUNTIF(P52,"*Non*")</f>
        <v>1</v>
      </c>
      <c r="U52" s="6" t="s">
        <v>766</v>
      </c>
      <c r="V52" s="12">
        <f t="shared" si="117"/>
        <v>1</v>
      </c>
      <c r="W52" s="12">
        <f t="shared" si="117"/>
        <v>0</v>
      </c>
      <c r="X52" s="12">
        <f t="shared" si="117"/>
        <v>0</v>
      </c>
      <c r="Y52" s="23">
        <f>COUNTIF($BI52,"*AHP*")</f>
        <v>1</v>
      </c>
      <c r="Z52" s="23">
        <f>COUNTIF($BI52,"*ANP*")</f>
        <v>0</v>
      </c>
      <c r="AA52" s="23">
        <f>COUNTIF($BI52,"*TOPSIS*")</f>
        <v>0</v>
      </c>
      <c r="AB52" s="23">
        <f t="shared" si="118"/>
        <v>0</v>
      </c>
      <c r="AC52" s="23">
        <f>COUNTIF($BI52,"*DELPHI*")</f>
        <v>0</v>
      </c>
      <c r="AD52" s="23">
        <f>COUNTIF($BI52,"*CBA*")+COUNTIF($BI52,"*Cost Analysis*")</f>
        <v>0</v>
      </c>
      <c r="AE52" s="23">
        <f>COUNTIF($BI52,"*Scoring*")</f>
        <v>1</v>
      </c>
      <c r="AF52" s="23">
        <f>COUNTIF($BI52,"*DEMATEL*")</f>
        <v>0</v>
      </c>
      <c r="AG52" s="23">
        <f>COUNTIF($BI52,"*MAUT*")</f>
        <v>0</v>
      </c>
      <c r="AH52" s="23">
        <f>COUNTIF($BI52,"*BCG*")</f>
        <v>0</v>
      </c>
      <c r="AI52" s="23">
        <f>COUNTIF($BI52,"*BSC*")</f>
        <v>0</v>
      </c>
      <c r="AJ52" s="23">
        <f>COUNTIF($BI52,"*ROA*")</f>
        <v>0</v>
      </c>
      <c r="AK52" s="23">
        <f>COUNTIF($BI52,"*VTA*")</f>
        <v>0</v>
      </c>
      <c r="AL52" s="23">
        <f>COUNTIF($BI52,"*SEM*")</f>
        <v>0</v>
      </c>
      <c r="AM52" s="23">
        <f>COUNTIF($BI52,"*COPRAS*")</f>
        <v>0</v>
      </c>
      <c r="AN52" s="23">
        <f t="shared" si="119"/>
        <v>0</v>
      </c>
      <c r="AO52" s="23">
        <f>COUNTIF($BI52,"*Outranking*")</f>
        <v>0</v>
      </c>
      <c r="AP52" s="23">
        <f>IF(COUNTIF($BI52,"*Linear*")-COUNTIF($BI52,"*Non-Linear*")&lt;0,0,COUNTIF($BI52,"*Linear*")-COUNTIF($BI52,"*Non-Linear*"))</f>
        <v>0</v>
      </c>
      <c r="AQ52" s="23">
        <f>COUNTIF($BI52,"*Non-Linear*")</f>
        <v>0</v>
      </c>
      <c r="AR52" s="23">
        <f>COUNTIF($BI52,"*Multi-objective*")</f>
        <v>0</v>
      </c>
      <c r="AS52" s="23">
        <f>COUNTIF($BI52,"*Stochastic*")</f>
        <v>0</v>
      </c>
      <c r="AT52" s="23">
        <f>COUNTIF($BI52,"*Goal*")</f>
        <v>0</v>
      </c>
      <c r="AU52" s="23">
        <f>COUNTIF($BI52,"*DEA*")</f>
        <v>0</v>
      </c>
      <c r="AV52" s="23">
        <f>COUNTIF($BI52,"*Grey*")</f>
        <v>0</v>
      </c>
      <c r="AW52" s="23">
        <f>COUNTIF($BI52,"*Clustering*")</f>
        <v>0</v>
      </c>
      <c r="AX52" s="23">
        <f>COUNTIF($BI52,"*K-Means*")</f>
        <v>0</v>
      </c>
      <c r="AY52" s="23">
        <f>COUNTIF($BI52,"*Genetic*")</f>
        <v>0</v>
      </c>
      <c r="AZ52" s="23">
        <f>COUNTIF($BI52,"*Evolutionary*")</f>
        <v>0</v>
      </c>
      <c r="BA52" s="23">
        <f>COUNTIF($BI52,"*Nash*")</f>
        <v>0</v>
      </c>
      <c r="BB52" s="23">
        <f>COUNTIF($BI52,"*Gini*")</f>
        <v>0</v>
      </c>
      <c r="BC52" s="23">
        <f>COUNTIF($BI52,"*Dominance*")</f>
        <v>0</v>
      </c>
      <c r="BD52" s="23">
        <f>COUNTIF($BI52,"*Pythagorean*")</f>
        <v>0</v>
      </c>
      <c r="BE52" s="23">
        <f>COUNTIF($BI52,"*Reference*")</f>
        <v>0</v>
      </c>
      <c r="BF52" s="23">
        <f>COUNTIF($BI52,"*Correlation*")</f>
        <v>0</v>
      </c>
      <c r="BG52" s="23">
        <f>COUNTIF($BI52,"*NIMBUS*")</f>
        <v>0</v>
      </c>
      <c r="BH52" s="23">
        <f>COUNTIF($BI52,"*Not-specified*")</f>
        <v>0</v>
      </c>
      <c r="BI52" s="23" t="s">
        <v>823</v>
      </c>
      <c r="BJ52" s="23" t="s">
        <v>776</v>
      </c>
      <c r="BK52" s="23">
        <f t="shared" si="120"/>
        <v>1</v>
      </c>
      <c r="BL52" s="23">
        <f t="shared" si="120"/>
        <v>0</v>
      </c>
      <c r="BM52" s="23">
        <f t="shared" si="120"/>
        <v>0</v>
      </c>
      <c r="BN52" s="6" t="s">
        <v>1180</v>
      </c>
      <c r="BO52" s="12">
        <f>COUNTIF($BN52,"*Deter*")</f>
        <v>1</v>
      </c>
      <c r="BP52" s="12">
        <f>COUNTIF($BN52,"*Stoch*")</f>
        <v>0</v>
      </c>
      <c r="BQ52" s="12">
        <f>COUNTIF($BN52,"*Fuzzy*")</f>
        <v>1</v>
      </c>
      <c r="BR52" s="6" t="s">
        <v>1182</v>
      </c>
      <c r="BS52" s="12">
        <f>COUNTIF($BR52,"*Dis*")</f>
        <v>1</v>
      </c>
      <c r="BT52" s="12">
        <f>COUNTIF($BR52,"*Cont*")</f>
        <v>1</v>
      </c>
      <c r="BU52" s="12">
        <f>COUNTIF($BR52,$BU$1)</f>
        <v>1</v>
      </c>
      <c r="BV52" s="23" t="s">
        <v>898</v>
      </c>
      <c r="BW52" s="13">
        <v>0</v>
      </c>
      <c r="BX52" s="13">
        <v>0</v>
      </c>
      <c r="BY52" s="13">
        <v>0</v>
      </c>
      <c r="BZ52" s="13">
        <v>0</v>
      </c>
      <c r="CA52" s="13">
        <v>1</v>
      </c>
      <c r="CB52" s="24" t="s">
        <v>921</v>
      </c>
      <c r="CC52" s="12">
        <f>COUNTIF($CB52,"*Not Specified*")</f>
        <v>0</v>
      </c>
      <c r="CD52" s="12">
        <f>COUNTIF($CB52,"*Aerospacial*")</f>
        <v>0</v>
      </c>
      <c r="CE52" s="12">
        <f>COUNTIF($CB52,"*Agriculture*")</f>
        <v>0</v>
      </c>
      <c r="CF52" s="12">
        <f>COUNTIF($CB52,"*Automotive*")</f>
        <v>0</v>
      </c>
      <c r="CG52" s="12">
        <f>COUNTIF($CB52,"*Biotechnology*")</f>
        <v>0</v>
      </c>
      <c r="CH52" s="12">
        <f>COUNTIF($CB52,"*Energy*")</f>
        <v>0</v>
      </c>
      <c r="CI52" s="12">
        <f>COUNTIF($CB52,"*Food*")</f>
        <v>0</v>
      </c>
      <c r="CJ52" s="12">
        <f>COUNTIF($CB52,"*Innovation*")</f>
        <v>0</v>
      </c>
      <c r="CK52" s="12">
        <f>COUNTIF($CB52,"*Manufacturing*")</f>
        <v>0</v>
      </c>
      <c r="CL52" s="12">
        <f>COUNTIF($CB52,"*Military*")</f>
        <v>0</v>
      </c>
      <c r="CM52" s="12">
        <f>COUNTIF($CB52,"*Nuclear*")</f>
        <v>0</v>
      </c>
      <c r="CN52" s="12">
        <f>COUNTIF($CB52,"*Spacial*")</f>
        <v>0</v>
      </c>
      <c r="CO52" s="12">
        <f>COUNTIF($CB52,"*Telecommunications*")</f>
        <v>0</v>
      </c>
      <c r="CP52" s="12">
        <f>COUNTIF($CB52,"*Civil*")</f>
        <v>0</v>
      </c>
      <c r="CQ52" s="12">
        <f>COUNTIF($CB52,"*Government*")</f>
        <v>0</v>
      </c>
      <c r="CR52" s="12">
        <f>COUNTIF($CB52,"*Mechanical*")</f>
        <v>0</v>
      </c>
      <c r="CS52" s="12">
        <f>COUNTIF($CB52,"*Textile*")</f>
        <v>0</v>
      </c>
      <c r="CT52" s="12">
        <f>COUNTIF($CB52,"*Chemical*")</f>
        <v>0</v>
      </c>
      <c r="CU52" s="12">
        <f>COUNTIF($CB52,"*Metallurgy*")</f>
        <v>0</v>
      </c>
      <c r="CV52" s="12">
        <f>COUNTIF($CB52,"*Public*")</f>
        <v>0</v>
      </c>
      <c r="CW52" s="12">
        <f>COUNTIF($CB52,"*Research*")</f>
        <v>0</v>
      </c>
      <c r="CX52" s="12">
        <f>COUNTIF($CB52,"*Electricity*")</f>
        <v>0</v>
      </c>
      <c r="CY52" s="12">
        <f>COUNTIF($CB52,"*Industrial*")</f>
        <v>0</v>
      </c>
      <c r="CZ52" s="12">
        <f>COUNTIF($CB52,"*Information Technology*")</f>
        <v>1</v>
      </c>
      <c r="DA52" s="18">
        <f>COUNTIF($CB52,"*Pharmaceutical*")</f>
        <v>0</v>
      </c>
      <c r="DB52" s="18">
        <f>SUM(JL52:JO52)</f>
        <v>0</v>
      </c>
      <c r="DC52" s="18">
        <f>SUM(MQ52:MY52)</f>
        <v>1</v>
      </c>
      <c r="DD52" s="18">
        <f>SUM(MZ52:NF52)</f>
        <v>1</v>
      </c>
      <c r="DE52" s="18">
        <f>SUM(MB52:MF52)</f>
        <v>0</v>
      </c>
      <c r="DF52" s="18">
        <f>SUM(NG52:NL52)</f>
        <v>0</v>
      </c>
      <c r="DG52" s="18">
        <f>SUM(FM52:GK52)</f>
        <v>0</v>
      </c>
      <c r="DH52" s="18">
        <f>SUM(EG52:EX52)</f>
        <v>1</v>
      </c>
      <c r="DI52" s="18">
        <f>SUM(KB52:KM52)</f>
        <v>0</v>
      </c>
      <c r="DJ52" s="18">
        <f>SUM(MG52:MJ52)</f>
        <v>0</v>
      </c>
      <c r="DK52" s="18">
        <f>SUM(GL52:HJ52)</f>
        <v>0</v>
      </c>
      <c r="DL52" s="18">
        <f>SUM(HK52:IE52)</f>
        <v>0</v>
      </c>
      <c r="DM52" s="18">
        <f>SUM(IF52:IP52)</f>
        <v>1</v>
      </c>
      <c r="DN52" s="18">
        <f>SUM(EY52:FL52)</f>
        <v>2</v>
      </c>
      <c r="DO52" s="18">
        <f>SUM(KN52:LV52)</f>
        <v>0</v>
      </c>
      <c r="DP52" s="18">
        <f>SUM(LL52:LS52)</f>
        <v>0</v>
      </c>
      <c r="DQ52" s="18">
        <f>SUM(JP52:JX52)</f>
        <v>0</v>
      </c>
      <c r="DR52" s="18">
        <f>SUM(MK52:MP52)</f>
        <v>1</v>
      </c>
      <c r="DS52" s="18">
        <f>SUM(NM52:NS52)</f>
        <v>0</v>
      </c>
      <c r="DT52" s="18">
        <f>SUM(NT52:NZ52)</f>
        <v>2</v>
      </c>
      <c r="DU52" s="18">
        <f>SUM(OA52:OI52)</f>
        <v>0</v>
      </c>
      <c r="DV52" s="18">
        <f>SUM(JY52:KA52)</f>
        <v>0</v>
      </c>
      <c r="DW52" s="18">
        <f>SUM(LT52:MA52)</f>
        <v>0</v>
      </c>
      <c r="DX52" s="18">
        <f>SUM(IQ52:JK52)</f>
        <v>0</v>
      </c>
      <c r="DY52" s="17">
        <f>DG52+DK52</f>
        <v>0</v>
      </c>
      <c r="DZ52" s="12">
        <f>DI52+DO52+DW52+DP52</f>
        <v>0</v>
      </c>
      <c r="EA52" s="12">
        <f>DX52+DM52</f>
        <v>1</v>
      </c>
      <c r="EB52" s="12">
        <f>DT52+DU52+DF52</f>
        <v>2</v>
      </c>
      <c r="EC52" s="12">
        <f>DH52+DN52+DL52</f>
        <v>3</v>
      </c>
      <c r="ED52" s="12">
        <f>DD52+DS52+DC52</f>
        <v>2</v>
      </c>
      <c r="EE52" s="12">
        <f>DV52+DQ52+DB52</f>
        <v>0</v>
      </c>
      <c r="EF52" s="12">
        <f>DR52+DE52+DJ52</f>
        <v>1</v>
      </c>
      <c r="EO52" s="18">
        <v>1</v>
      </c>
      <c r="EX52" s="18"/>
      <c r="FD52" s="20">
        <v>1</v>
      </c>
      <c r="FK52" s="20">
        <v>1</v>
      </c>
      <c r="HJ52" s="18"/>
      <c r="IB52" s="18"/>
      <c r="IF52" s="18">
        <v>1</v>
      </c>
      <c r="IP52" s="18"/>
      <c r="JK52" s="18"/>
      <c r="JO52" s="18"/>
      <c r="JU52" s="18"/>
      <c r="JX52" s="18"/>
      <c r="KA52" s="18"/>
      <c r="KM52" s="18"/>
      <c r="KX52" s="18"/>
      <c r="LG52" s="18"/>
      <c r="LS52" s="18"/>
      <c r="MA52" s="18"/>
      <c r="MB52" s="18"/>
      <c r="MF52" s="18"/>
      <c r="MJ52" s="18"/>
      <c r="MP52" s="18">
        <v>1</v>
      </c>
      <c r="MY52" s="18">
        <v>1</v>
      </c>
      <c r="NB52" s="18">
        <v>1</v>
      </c>
      <c r="NF52" s="18"/>
      <c r="NL52" s="18"/>
      <c r="NR52" s="18"/>
      <c r="NU52" s="18">
        <v>1</v>
      </c>
      <c r="NW52" s="18">
        <v>1</v>
      </c>
      <c r="NY52" s="18"/>
      <c r="NZ52" s="18"/>
      <c r="OH52" s="18"/>
    </row>
    <row r="53" spans="1:399" hidden="1" x14ac:dyDescent="0.25">
      <c r="A53" s="13" t="s">
        <v>7</v>
      </c>
      <c r="B53" s="5" t="s">
        <v>135</v>
      </c>
      <c r="D53" s="5" t="s">
        <v>288</v>
      </c>
      <c r="E53" s="12" t="s">
        <v>312</v>
      </c>
      <c r="F53" s="5" t="s">
        <v>400</v>
      </c>
      <c r="G53" s="5" t="s">
        <v>551</v>
      </c>
      <c r="H53" s="12" t="s">
        <v>313</v>
      </c>
      <c r="I53" s="12" t="s">
        <v>609</v>
      </c>
      <c r="J53" s="12">
        <v>108</v>
      </c>
      <c r="K53" s="12">
        <v>2005</v>
      </c>
      <c r="N53" s="12" t="s">
        <v>737</v>
      </c>
      <c r="O53" s="12" t="s">
        <v>313</v>
      </c>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V53"/>
      <c r="BW53" s="1"/>
      <c r="BX53" s="1"/>
      <c r="BY53" s="1"/>
      <c r="BZ53" s="1"/>
      <c r="CA53" s="1"/>
      <c r="CB53"/>
      <c r="CC53" s="1"/>
      <c r="CD53" s="1"/>
      <c r="CE53" s="1"/>
      <c r="CF53" s="1"/>
      <c r="CG53" s="1"/>
      <c r="CH53" s="1"/>
      <c r="CI53" s="1"/>
      <c r="CJ53" s="1"/>
      <c r="CK53" s="1"/>
      <c r="CL53" s="1"/>
      <c r="CM53" s="1"/>
      <c r="CN53" s="1"/>
      <c r="CO53" s="1"/>
      <c r="CP53" s="1"/>
      <c r="CQ53" s="1"/>
      <c r="CR53" s="1"/>
      <c r="CS53" s="1"/>
      <c r="CT53" s="1"/>
      <c r="CU53" s="1"/>
      <c r="CV53" s="1"/>
      <c r="CW53" s="1"/>
      <c r="CX53" s="1"/>
      <c r="CY53" s="1"/>
      <c r="CZ53" s="1"/>
      <c r="DA53" s="21"/>
      <c r="DB53" s="1"/>
      <c r="DC53" s="1"/>
      <c r="DD53" s="1"/>
      <c r="DE53" s="1"/>
      <c r="DF53" s="1"/>
      <c r="DG53" s="1"/>
      <c r="DH53" s="1"/>
      <c r="DI53" s="1"/>
      <c r="DJ53" s="1"/>
      <c r="DK53" s="1"/>
      <c r="DL53" s="1"/>
      <c r="DM53" s="1"/>
      <c r="DN53" s="1"/>
      <c r="DO53" s="1"/>
      <c r="DP53" s="1"/>
      <c r="DQ53" s="1"/>
      <c r="DR53" s="1"/>
      <c r="DS53" s="1"/>
      <c r="DT53" s="1"/>
      <c r="DU53" s="1"/>
      <c r="DV53" s="1"/>
      <c r="DW53" s="1"/>
      <c r="DX53" s="20"/>
      <c r="DY53" s="26"/>
      <c r="DZ53" s="1"/>
      <c r="EA53" s="1"/>
      <c r="EB53" s="1"/>
      <c r="EC53" s="1"/>
      <c r="ED53" s="1"/>
      <c r="EE53" s="1"/>
      <c r="EF53" s="1"/>
      <c r="EG53" s="26"/>
      <c r="EH53" s="1"/>
      <c r="EI53" s="1"/>
      <c r="EJ53" s="1"/>
      <c r="EK53" s="1"/>
      <c r="EL53" s="12"/>
      <c r="EM53" s="12"/>
      <c r="EN53" s="12"/>
      <c r="EO53" s="12"/>
      <c r="EP53" s="12"/>
      <c r="EQ53" s="12"/>
      <c r="ER53" s="12"/>
      <c r="ES53" s="12"/>
      <c r="ET53" s="1"/>
      <c r="EU53" s="1"/>
      <c r="EV53" s="1"/>
      <c r="EW53" s="1"/>
      <c r="EX53" s="21"/>
      <c r="EY53" s="1"/>
      <c r="EZ53" s="1"/>
      <c r="FA53" s="26"/>
      <c r="FB53" s="1"/>
      <c r="FC53" s="1"/>
      <c r="FD53" s="1"/>
      <c r="FE53" s="1"/>
      <c r="FF53" s="1"/>
      <c r="FG53" s="1"/>
      <c r="FH53" s="1"/>
      <c r="FI53" s="1"/>
      <c r="FJ53" s="1"/>
      <c r="FK53" s="1"/>
      <c r="FO53" s="1"/>
      <c r="FP53" s="1"/>
      <c r="FQ53" s="1"/>
      <c r="FR53" s="1"/>
      <c r="FS53" s="1"/>
      <c r="FT53" s="1"/>
      <c r="FU53" s="1"/>
      <c r="FV53" s="1"/>
      <c r="FW53" s="1"/>
      <c r="FX53" s="1"/>
      <c r="FY53" s="1"/>
      <c r="FZ53" s="1"/>
      <c r="GA53" s="1"/>
      <c r="GB53" s="1"/>
      <c r="GC53" s="1"/>
      <c r="GD53" s="1"/>
      <c r="GE53" s="1"/>
      <c r="GF53" s="1"/>
      <c r="GG53" s="1"/>
      <c r="GH53" s="1"/>
      <c r="GI53" s="1"/>
      <c r="GJ53" s="12"/>
      <c r="GM53" s="1"/>
      <c r="GN53" s="1"/>
      <c r="GO53" s="1"/>
      <c r="GP53" s="1"/>
      <c r="GQ53" s="1"/>
      <c r="GR53" s="1"/>
      <c r="GS53" s="1"/>
      <c r="GT53" s="1"/>
      <c r="GU53" s="1"/>
      <c r="GV53" s="1"/>
      <c r="GW53" s="1"/>
      <c r="GX53" s="1"/>
      <c r="GY53" s="1"/>
      <c r="GZ53" s="1"/>
      <c r="HA53" s="1"/>
      <c r="HB53" s="1"/>
      <c r="HC53" s="1"/>
      <c r="HD53" s="1"/>
      <c r="HE53" s="1"/>
      <c r="HF53" s="1"/>
      <c r="HG53" s="1"/>
      <c r="HH53" s="1"/>
      <c r="HI53" s="1"/>
      <c r="HJ53" s="21"/>
      <c r="HK53" s="1"/>
      <c r="HL53" s="1"/>
      <c r="HM53" s="1"/>
      <c r="HN53" s="1"/>
      <c r="HO53" s="1"/>
      <c r="HP53" s="1"/>
      <c r="HQ53" s="1"/>
      <c r="HR53" s="1"/>
      <c r="HS53" s="1"/>
      <c r="HT53" s="1"/>
      <c r="HU53" s="1"/>
      <c r="HV53" s="1"/>
      <c r="HW53" s="1"/>
      <c r="HX53" s="1"/>
      <c r="HY53" s="1"/>
      <c r="HZ53" s="1"/>
      <c r="IA53" s="1"/>
      <c r="IB53" s="21"/>
      <c r="IC53" s="1"/>
      <c r="ID53" s="1"/>
      <c r="IE53" s="1"/>
      <c r="IF53" s="1"/>
      <c r="IG53" s="1"/>
      <c r="IH53" s="1"/>
      <c r="II53" s="1"/>
      <c r="IJ53" s="1"/>
      <c r="IK53" s="1"/>
      <c r="IL53" s="1"/>
      <c r="IM53" s="1"/>
      <c r="IN53" s="1"/>
      <c r="IO53" s="1"/>
      <c r="IP53" s="21"/>
      <c r="IQ53" s="1"/>
      <c r="IR53" s="1"/>
      <c r="IS53" s="1"/>
      <c r="IT53" s="1"/>
      <c r="IU53" s="1"/>
      <c r="IV53" s="1"/>
      <c r="IW53" s="1"/>
      <c r="IX53" s="1"/>
      <c r="IY53" s="1"/>
      <c r="IZ53" s="1"/>
      <c r="JA53" s="1"/>
      <c r="JB53" s="1"/>
      <c r="JC53" s="1"/>
      <c r="JD53" s="1"/>
      <c r="JE53" s="1"/>
      <c r="JF53" s="1"/>
      <c r="JG53" s="1"/>
      <c r="JH53" s="1"/>
      <c r="JI53" s="1"/>
      <c r="JJ53" s="1"/>
      <c r="JK53" s="21"/>
      <c r="JL53" s="1"/>
      <c r="JM53" s="1"/>
      <c r="JN53" s="1"/>
      <c r="JO53" s="21"/>
      <c r="JP53" s="1"/>
      <c r="JQ53" s="1"/>
      <c r="JR53" s="1"/>
      <c r="JS53" s="1"/>
      <c r="JT53" s="1"/>
      <c r="JU53" s="21"/>
      <c r="JV53" s="1"/>
      <c r="JW53" s="1"/>
      <c r="JX53" s="21"/>
      <c r="JY53" s="1"/>
      <c r="JZ53" s="1"/>
      <c r="KA53" s="21"/>
      <c r="KB53" s="1"/>
      <c r="KC53" s="1"/>
      <c r="KD53" s="1"/>
      <c r="KE53" s="1"/>
      <c r="KF53" s="1"/>
      <c r="KG53" s="1"/>
      <c r="KH53" s="1"/>
      <c r="KI53" s="1"/>
      <c r="KJ53" s="1"/>
      <c r="KK53" s="1"/>
      <c r="KL53" s="1"/>
      <c r="KM53" s="21"/>
      <c r="KN53" s="1"/>
      <c r="KO53" s="1"/>
      <c r="KP53" s="1"/>
      <c r="KQ53" s="1"/>
      <c r="KR53" s="1"/>
      <c r="KS53" s="1"/>
      <c r="KT53" s="1"/>
      <c r="KU53" s="1"/>
      <c r="KV53" s="1"/>
      <c r="KW53" s="1"/>
      <c r="KX53" s="21"/>
      <c r="KY53" s="1"/>
      <c r="KZ53" s="1"/>
      <c r="LA53" s="1"/>
      <c r="LB53" s="1"/>
      <c r="LC53" s="1"/>
      <c r="LD53" s="1"/>
      <c r="LE53" s="1"/>
      <c r="LF53" s="1"/>
      <c r="LG53" s="21"/>
      <c r="LH53" s="22"/>
      <c r="LI53" s="22"/>
      <c r="LJ53" s="22"/>
      <c r="LK53" s="22"/>
      <c r="LL53" s="1"/>
      <c r="LM53" s="1"/>
      <c r="LN53" s="1"/>
      <c r="LO53" s="1"/>
      <c r="LP53" s="1"/>
      <c r="LQ53" s="1"/>
      <c r="LR53" s="1"/>
      <c r="LS53" s="21"/>
      <c r="LT53" s="1"/>
      <c r="LU53" s="1"/>
      <c r="LV53" s="1"/>
      <c r="LW53" s="1"/>
      <c r="LX53" s="1"/>
      <c r="LY53" s="1"/>
      <c r="LZ53" s="1"/>
      <c r="MA53" s="21"/>
      <c r="MB53" s="26"/>
      <c r="MC53" s="20"/>
      <c r="MD53" s="1"/>
      <c r="ME53" s="1"/>
      <c r="MF53" s="21"/>
      <c r="MG53" s="1"/>
      <c r="MH53" s="1"/>
      <c r="MI53" s="1"/>
      <c r="MJ53" s="21"/>
      <c r="MK53" s="1"/>
      <c r="ML53" s="1"/>
      <c r="MM53" s="1"/>
      <c r="MN53" s="1"/>
      <c r="MO53" s="1"/>
      <c r="MP53" s="21"/>
      <c r="MQ53" s="1"/>
      <c r="MR53" s="1"/>
      <c r="MS53" s="1"/>
      <c r="MT53" s="1"/>
      <c r="MU53" s="1"/>
      <c r="MV53" s="1"/>
      <c r="MW53" s="1"/>
      <c r="MX53" s="1"/>
      <c r="MY53" s="21"/>
      <c r="MZ53" s="1"/>
      <c r="NA53" s="1"/>
      <c r="NB53" s="1"/>
      <c r="NC53" s="1"/>
      <c r="ND53" s="1"/>
      <c r="NE53" s="1"/>
      <c r="NF53" s="21"/>
      <c r="NG53" s="1"/>
      <c r="NH53" s="1"/>
      <c r="NI53" s="1"/>
      <c r="NJ53" s="1"/>
      <c r="NK53" s="1"/>
      <c r="NL53" s="21"/>
      <c r="NM53" s="1"/>
      <c r="NN53" s="1"/>
      <c r="NO53" s="1"/>
      <c r="NP53" s="1"/>
      <c r="NQ53" s="1"/>
      <c r="NR53" s="21"/>
      <c r="NS53" s="1"/>
      <c r="NT53" s="1"/>
      <c r="NU53" s="1"/>
      <c r="NV53" s="1"/>
      <c r="NW53" s="1"/>
      <c r="NX53" s="1"/>
      <c r="NY53" s="21"/>
      <c r="NZ53" s="21"/>
      <c r="OA53" s="1"/>
      <c r="OB53" s="1"/>
      <c r="OC53" s="1"/>
      <c r="OD53" s="1"/>
      <c r="OE53" s="1"/>
      <c r="OF53" s="1"/>
      <c r="OG53" s="1"/>
      <c r="OH53" s="21"/>
      <c r="OI53" s="1"/>
    </row>
    <row r="54" spans="1:399" x14ac:dyDescent="0.25">
      <c r="A54" s="13" t="s">
        <v>9</v>
      </c>
      <c r="B54" s="5" t="s">
        <v>19</v>
      </c>
      <c r="C54" s="6">
        <v>0</v>
      </c>
      <c r="D54" s="5" t="s">
        <v>165</v>
      </c>
      <c r="E54" s="6" t="s">
        <v>311</v>
      </c>
      <c r="F54" s="5" t="s">
        <v>322</v>
      </c>
      <c r="G54" s="5" t="s">
        <v>428</v>
      </c>
      <c r="H54" s="6" t="s">
        <v>311</v>
      </c>
      <c r="I54" s="6" t="s">
        <v>574</v>
      </c>
      <c r="J54" s="6">
        <v>8</v>
      </c>
      <c r="K54" s="6">
        <v>2006</v>
      </c>
      <c r="L54" s="12">
        <f>IF(K54&lt;1996,1,0)</f>
        <v>0</v>
      </c>
      <c r="M54" s="12">
        <f>IF(K54&gt;=1996,1,0)</f>
        <v>1</v>
      </c>
      <c r="N54" s="6"/>
      <c r="O54" s="6" t="s">
        <v>311</v>
      </c>
      <c r="P54" s="6">
        <v>6</v>
      </c>
      <c r="Q54" s="6">
        <v>1</v>
      </c>
      <c r="R54" s="6">
        <v>0</v>
      </c>
      <c r="S54" s="6">
        <v>0</v>
      </c>
      <c r="T54" s="6">
        <f>COUNTIF(P54,"*Non*")</f>
        <v>0</v>
      </c>
      <c r="U54" s="6" t="s">
        <v>764</v>
      </c>
      <c r="V54" s="12">
        <f t="shared" ref="V54:X55" si="121">COUNTIF($U54,V$1)</f>
        <v>0</v>
      </c>
      <c r="W54" s="12">
        <f t="shared" si="121"/>
        <v>1</v>
      </c>
      <c r="X54" s="12">
        <f t="shared" si="121"/>
        <v>0</v>
      </c>
      <c r="Y54" s="23">
        <f>COUNTIF($BI54,"*AHP*")</f>
        <v>0</v>
      </c>
      <c r="Z54" s="23">
        <f>COUNTIF($BI54,"*ANP*")</f>
        <v>0</v>
      </c>
      <c r="AA54" s="23">
        <f>COUNTIF($BI54,"*TOPSIS*")</f>
        <v>0</v>
      </c>
      <c r="AB54" s="23">
        <f t="shared" ref="AB54:AB55" si="122">COUNTIF($BI54,"*VIKOR*")</f>
        <v>0</v>
      </c>
      <c r="AC54" s="23">
        <f>COUNTIF($BI54,"*DELPHI*")</f>
        <v>0</v>
      </c>
      <c r="AD54" s="23">
        <f>COUNTIF($BI54,"*CBA*")+COUNTIF($BI54,"*Cost Analysis*")</f>
        <v>0</v>
      </c>
      <c r="AE54" s="23">
        <f>COUNTIF($BI54,"*Scoring*")</f>
        <v>0</v>
      </c>
      <c r="AF54" s="23">
        <f>COUNTIF($BI54,"*DEMATEL*")</f>
        <v>0</v>
      </c>
      <c r="AG54" s="23">
        <f>COUNTIF($BI54,"*MAUT*")</f>
        <v>0</v>
      </c>
      <c r="AH54" s="23">
        <f>COUNTIF($BI54,"*BCG*")</f>
        <v>0</v>
      </c>
      <c r="AI54" s="23">
        <f>COUNTIF($BI54,"*BSC*")</f>
        <v>0</v>
      </c>
      <c r="AJ54" s="23">
        <f>COUNTIF($BI54,"*ROA*")</f>
        <v>1</v>
      </c>
      <c r="AK54" s="23">
        <f>COUNTIF($BI54,"*VTA*")</f>
        <v>0</v>
      </c>
      <c r="AL54" s="23">
        <f>COUNTIF($BI54,"*SEM*")</f>
        <v>0</v>
      </c>
      <c r="AM54" s="23">
        <f>COUNTIF($BI54,"*COPRAS*")</f>
        <v>0</v>
      </c>
      <c r="AN54" s="23">
        <f t="shared" ref="AN54:AN55" si="123">COUNTIF($BI54,"*SWARA*")</f>
        <v>0</v>
      </c>
      <c r="AO54" s="23">
        <f>COUNTIF($BI54,"*Outranking*")</f>
        <v>0</v>
      </c>
      <c r="AP54" s="23">
        <f>IF(COUNTIF($BI54,"*Linear*")-COUNTIF($BI54,"*Non-Linear*")&lt;0,0,COUNTIF($BI54,"*Linear*")-COUNTIF($BI54,"*Non-Linear*"))</f>
        <v>0</v>
      </c>
      <c r="AQ54" s="23">
        <f>COUNTIF($BI54,"*Non-Linear*")</f>
        <v>1</v>
      </c>
      <c r="AR54" s="23">
        <f>COUNTIF($BI54,"*Multi-objective*")</f>
        <v>0</v>
      </c>
      <c r="AS54" s="23">
        <f>COUNTIF($BI54,"*Stochastic*")</f>
        <v>0</v>
      </c>
      <c r="AT54" s="23">
        <f>COUNTIF($BI54,"*Goal*")</f>
        <v>0</v>
      </c>
      <c r="AU54" s="23">
        <f>COUNTIF($BI54,"*DEA*")</f>
        <v>0</v>
      </c>
      <c r="AV54" s="23">
        <f>COUNTIF($BI54,"*Grey*")</f>
        <v>0</v>
      </c>
      <c r="AW54" s="23">
        <f>COUNTIF($BI54,"*Clustering*")</f>
        <v>0</v>
      </c>
      <c r="AX54" s="23">
        <f>COUNTIF($BI54,"*K-Means*")</f>
        <v>0</v>
      </c>
      <c r="AY54" s="23">
        <f>COUNTIF($BI54,"*Genetic*")</f>
        <v>0</v>
      </c>
      <c r="AZ54" s="23">
        <f>COUNTIF($BI54,"*Evolutionary*")</f>
        <v>0</v>
      </c>
      <c r="BA54" s="23">
        <f>COUNTIF($BI54,"*Nash*")</f>
        <v>0</v>
      </c>
      <c r="BB54" s="23">
        <f>COUNTIF($BI54,"*Gini*")</f>
        <v>0</v>
      </c>
      <c r="BC54" s="23">
        <f>COUNTIF($BI54,"*Dominance*")</f>
        <v>0</v>
      </c>
      <c r="BD54" s="23">
        <f>COUNTIF($BI54,"*Pythagorean*")</f>
        <v>0</v>
      </c>
      <c r="BE54" s="23">
        <f>COUNTIF($BI54,"*Reference*")</f>
        <v>0</v>
      </c>
      <c r="BF54" s="23">
        <f>COUNTIF($BI54,"*Correlation*")</f>
        <v>0</v>
      </c>
      <c r="BG54" s="23">
        <f>COUNTIF($BI54,"*NIMBUS*")</f>
        <v>0</v>
      </c>
      <c r="BH54" s="23">
        <f>COUNTIF($BI54,"*Not-specified*")</f>
        <v>0</v>
      </c>
      <c r="BI54" s="23" t="s">
        <v>820</v>
      </c>
      <c r="BJ54" s="23" t="s">
        <v>771</v>
      </c>
      <c r="BK54" s="23">
        <f t="shared" ref="BK54:BM55" si="124">COUNTIF($BJ54,BK$1)</f>
        <v>0</v>
      </c>
      <c r="BL54" s="23">
        <f t="shared" si="124"/>
        <v>0</v>
      </c>
      <c r="BM54" s="23">
        <f t="shared" si="124"/>
        <v>1</v>
      </c>
      <c r="BN54" s="6" t="s">
        <v>1178</v>
      </c>
      <c r="BO54" s="12">
        <f>COUNTIF($BN54,"*Deter*")</f>
        <v>0</v>
      </c>
      <c r="BP54" s="12">
        <f>COUNTIF($BN54,"*Stoch*")</f>
        <v>1</v>
      </c>
      <c r="BQ54" s="12">
        <f>COUNTIF($BN54,"*Fuzzy*")</f>
        <v>1</v>
      </c>
      <c r="BR54" s="6" t="s">
        <v>783</v>
      </c>
      <c r="BS54" s="12">
        <f>COUNTIF($BR54,"*Dis*")</f>
        <v>1</v>
      </c>
      <c r="BT54" s="12">
        <f>COUNTIF($BR54,"*Cont*")</f>
        <v>0</v>
      </c>
      <c r="BU54" s="12">
        <f>COUNTIF($BR54,$BU$1)</f>
        <v>0</v>
      </c>
      <c r="BV54" s="23" t="s">
        <v>898</v>
      </c>
      <c r="BW54" s="13">
        <v>0</v>
      </c>
      <c r="BX54" s="13">
        <v>0</v>
      </c>
      <c r="BY54" s="13">
        <v>0</v>
      </c>
      <c r="BZ54" s="13">
        <v>0</v>
      </c>
      <c r="CA54" s="13">
        <v>1</v>
      </c>
      <c r="CB54" s="24" t="s">
        <v>921</v>
      </c>
      <c r="CC54" s="12">
        <f>COUNTIF($CB54,"*Not Specified*")</f>
        <v>0</v>
      </c>
      <c r="CD54" s="12">
        <f>COUNTIF($CB54,"*Aerospacial*")</f>
        <v>0</v>
      </c>
      <c r="CE54" s="12">
        <f>COUNTIF($CB54,"*Agriculture*")</f>
        <v>0</v>
      </c>
      <c r="CF54" s="12">
        <f>COUNTIF($CB54,"*Automotive*")</f>
        <v>0</v>
      </c>
      <c r="CG54" s="12">
        <f>COUNTIF($CB54,"*Biotechnology*")</f>
        <v>0</v>
      </c>
      <c r="CH54" s="12">
        <f>COUNTIF($CB54,"*Energy*")</f>
        <v>0</v>
      </c>
      <c r="CI54" s="12">
        <f>COUNTIF($CB54,"*Food*")</f>
        <v>0</v>
      </c>
      <c r="CJ54" s="12">
        <f>COUNTIF($CB54,"*Innovation*")</f>
        <v>0</v>
      </c>
      <c r="CK54" s="12">
        <f>COUNTIF($CB54,"*Manufacturing*")</f>
        <v>0</v>
      </c>
      <c r="CL54" s="12">
        <f>COUNTIF($CB54,"*Military*")</f>
        <v>0</v>
      </c>
      <c r="CM54" s="12">
        <f>COUNTIF($CB54,"*Nuclear*")</f>
        <v>0</v>
      </c>
      <c r="CN54" s="12">
        <f>COUNTIF($CB54,"*Spacial*")</f>
        <v>0</v>
      </c>
      <c r="CO54" s="12">
        <f>COUNTIF($CB54,"*Telecommunications*")</f>
        <v>0</v>
      </c>
      <c r="CP54" s="12">
        <f>COUNTIF($CB54,"*Civil*")</f>
        <v>0</v>
      </c>
      <c r="CQ54" s="12">
        <f>COUNTIF($CB54,"*Government*")</f>
        <v>0</v>
      </c>
      <c r="CR54" s="12">
        <f>COUNTIF($CB54,"*Mechanical*")</f>
        <v>0</v>
      </c>
      <c r="CS54" s="12">
        <f>COUNTIF($CB54,"*Textile*")</f>
        <v>0</v>
      </c>
      <c r="CT54" s="12">
        <f>COUNTIF($CB54,"*Chemical*")</f>
        <v>0</v>
      </c>
      <c r="CU54" s="12">
        <f>COUNTIF($CB54,"*Metallurgy*")</f>
        <v>0</v>
      </c>
      <c r="CV54" s="12">
        <f>COUNTIF($CB54,"*Public*")</f>
        <v>0</v>
      </c>
      <c r="CW54" s="12">
        <f>COUNTIF($CB54,"*Research*")</f>
        <v>0</v>
      </c>
      <c r="CX54" s="12">
        <f>COUNTIF($CB54,"*Electricity*")</f>
        <v>0</v>
      </c>
      <c r="CY54" s="12">
        <f>COUNTIF($CB54,"*Industrial*")</f>
        <v>0</v>
      </c>
      <c r="CZ54" s="12">
        <f>COUNTIF($CB54,"*Information Technology*")</f>
        <v>1</v>
      </c>
      <c r="DA54" s="18">
        <f>COUNTIF($CB54,"*Pharmaceutical*")</f>
        <v>0</v>
      </c>
      <c r="DB54" s="18">
        <f>SUM(JL54:JO54)</f>
        <v>0</v>
      </c>
      <c r="DC54" s="18">
        <f>SUM(MQ54:MY54)</f>
        <v>0</v>
      </c>
      <c r="DD54" s="18">
        <f>SUM(MZ54:NF54)</f>
        <v>0</v>
      </c>
      <c r="DE54" s="18">
        <f>SUM(MB54:MF54)</f>
        <v>0</v>
      </c>
      <c r="DF54" s="18">
        <f>SUM(NG54:NL54)</f>
        <v>0</v>
      </c>
      <c r="DG54" s="18">
        <f>SUM(FM54:GK54)</f>
        <v>0</v>
      </c>
      <c r="DH54" s="18">
        <f>SUM(EG54:EX54)</f>
        <v>0</v>
      </c>
      <c r="DI54" s="18">
        <f>SUM(KB54:KM54)</f>
        <v>2</v>
      </c>
      <c r="DJ54" s="18">
        <f>SUM(MG54:MJ54)</f>
        <v>0</v>
      </c>
      <c r="DK54" s="18">
        <f>SUM(GL54:HJ54)</f>
        <v>0</v>
      </c>
      <c r="DL54" s="18">
        <f>SUM(HK54:IE54)</f>
        <v>0</v>
      </c>
      <c r="DM54" s="18">
        <f>SUM(IF54:IP54)</f>
        <v>0</v>
      </c>
      <c r="DN54" s="18">
        <f>SUM(EY54:FL54)</f>
        <v>0</v>
      </c>
      <c r="DO54" s="18">
        <f>SUM(KN54:LV54)</f>
        <v>0</v>
      </c>
      <c r="DP54" s="18">
        <f>SUM(LL54:LS54)</f>
        <v>0</v>
      </c>
      <c r="DQ54" s="18">
        <f>SUM(JP54:JX54)</f>
        <v>0</v>
      </c>
      <c r="DR54" s="18">
        <f>SUM(MK54:MP54)</f>
        <v>0</v>
      </c>
      <c r="DS54" s="18">
        <f>SUM(NM54:NS54)</f>
        <v>0</v>
      </c>
      <c r="DT54" s="18">
        <f>SUM(NT54:NZ54)</f>
        <v>0</v>
      </c>
      <c r="DU54" s="18">
        <f>SUM(OA54:OI54)</f>
        <v>0</v>
      </c>
      <c r="DV54" s="18">
        <f>SUM(JY54:KA54)</f>
        <v>0</v>
      </c>
      <c r="DW54" s="18">
        <f>SUM(LT54:MA54)</f>
        <v>0</v>
      </c>
      <c r="DX54" s="18">
        <f>SUM(IQ54:JK54)</f>
        <v>1</v>
      </c>
      <c r="DY54" s="17">
        <f>DG54+DK54</f>
        <v>0</v>
      </c>
      <c r="DZ54" s="12">
        <f>DI54+DO54+DW54+DP54</f>
        <v>2</v>
      </c>
      <c r="EA54" s="12">
        <f>DX54+DM54</f>
        <v>1</v>
      </c>
      <c r="EB54" s="12">
        <f>DT54+DU54+DF54</f>
        <v>0</v>
      </c>
      <c r="EC54" s="12">
        <f>DH54+DN54+DL54</f>
        <v>0</v>
      </c>
      <c r="ED54" s="12">
        <f>DD54+DS54+DC54</f>
        <v>0</v>
      </c>
      <c r="EE54" s="12">
        <f>DV54+DQ54+DB54</f>
        <v>0</v>
      </c>
      <c r="EF54" s="12">
        <f>DR54+DE54+DJ54</f>
        <v>0</v>
      </c>
      <c r="EX54" s="18"/>
      <c r="HJ54" s="18"/>
      <c r="IB54" s="18"/>
      <c r="IP54" s="18"/>
      <c r="IT54" s="18">
        <v>1</v>
      </c>
      <c r="JK54" s="18"/>
      <c r="JO54" s="18"/>
      <c r="JU54" s="18"/>
      <c r="JX54" s="18"/>
      <c r="KA54" s="18"/>
      <c r="KC54" s="18">
        <v>1</v>
      </c>
      <c r="KL54" s="18">
        <v>1</v>
      </c>
      <c r="KM54" s="18"/>
      <c r="KX54" s="18"/>
      <c r="LG54" s="18"/>
      <c r="LS54" s="18"/>
      <c r="MA54" s="18"/>
      <c r="MB54" s="18"/>
      <c r="MF54" s="18"/>
      <c r="MJ54" s="18"/>
      <c r="MP54" s="18"/>
      <c r="MY54" s="18"/>
      <c r="NF54" s="18"/>
      <c r="NL54" s="18"/>
      <c r="NR54" s="18"/>
      <c r="NY54" s="18"/>
      <c r="NZ54" s="18"/>
      <c r="OH54" s="18"/>
    </row>
    <row r="55" spans="1:399" x14ac:dyDescent="0.25">
      <c r="A55" s="13" t="s">
        <v>7</v>
      </c>
      <c r="B55" s="5" t="s">
        <v>13</v>
      </c>
      <c r="C55" s="6">
        <v>0</v>
      </c>
      <c r="D55" s="5" t="s">
        <v>159</v>
      </c>
      <c r="E55" s="6" t="s">
        <v>311</v>
      </c>
      <c r="F55" s="5" t="s">
        <v>316</v>
      </c>
      <c r="G55" s="5" t="s">
        <v>422</v>
      </c>
      <c r="H55" s="6" t="s">
        <v>311</v>
      </c>
      <c r="I55" s="6" t="s">
        <v>576</v>
      </c>
      <c r="J55" s="6">
        <v>10</v>
      </c>
      <c r="K55" s="6">
        <v>2006</v>
      </c>
      <c r="L55" s="12">
        <f>IF(K55&lt;1996,1,0)</f>
        <v>0</v>
      </c>
      <c r="M55" s="12">
        <f>IF(K55&gt;=1996,1,0)</f>
        <v>1</v>
      </c>
      <c r="N55" s="6"/>
      <c r="O55" s="6" t="s">
        <v>311</v>
      </c>
      <c r="P55" s="6">
        <v>10</v>
      </c>
      <c r="Q55" s="6">
        <v>0</v>
      </c>
      <c r="R55" s="6">
        <v>1</v>
      </c>
      <c r="S55" s="6">
        <v>0</v>
      </c>
      <c r="T55" s="6">
        <f>COUNTIF(P55,"*Non*")</f>
        <v>0</v>
      </c>
      <c r="U55" s="6" t="s">
        <v>764</v>
      </c>
      <c r="V55" s="12">
        <f t="shared" si="121"/>
        <v>0</v>
      </c>
      <c r="W55" s="12">
        <f t="shared" si="121"/>
        <v>1</v>
      </c>
      <c r="X55" s="12">
        <f t="shared" si="121"/>
        <v>0</v>
      </c>
      <c r="Y55" s="23">
        <f>COUNTIF($BI55,"*AHP*")</f>
        <v>1</v>
      </c>
      <c r="Z55" s="23">
        <f>COUNTIF($BI55,"*ANP*")</f>
        <v>0</v>
      </c>
      <c r="AA55" s="23">
        <f>COUNTIF($BI55,"*TOPSIS*")</f>
        <v>0</v>
      </c>
      <c r="AB55" s="23">
        <f t="shared" si="122"/>
        <v>0</v>
      </c>
      <c r="AC55" s="23">
        <f>COUNTIF($BI55,"*DELPHI*")</f>
        <v>0</v>
      </c>
      <c r="AD55" s="23">
        <f>COUNTIF($BI55,"*CBA*")+COUNTIF($BI55,"*Cost Analysis*")</f>
        <v>0</v>
      </c>
      <c r="AE55" s="23">
        <f>COUNTIF($BI55,"*Scoring*")</f>
        <v>0</v>
      </c>
      <c r="AF55" s="23">
        <f>COUNTIF($BI55,"*DEMATEL*")</f>
        <v>0</v>
      </c>
      <c r="AG55" s="23">
        <f>COUNTIF($BI55,"*MAUT*")</f>
        <v>0</v>
      </c>
      <c r="AH55" s="23">
        <f>COUNTIF($BI55,"*BCG*")</f>
        <v>0</v>
      </c>
      <c r="AI55" s="23">
        <f>COUNTIF($BI55,"*BSC*")</f>
        <v>0</v>
      </c>
      <c r="AJ55" s="23">
        <f>COUNTIF($BI55,"*ROA*")</f>
        <v>0</v>
      </c>
      <c r="AK55" s="23">
        <f>COUNTIF($BI55,"*VTA*")</f>
        <v>0</v>
      </c>
      <c r="AL55" s="23">
        <f>COUNTIF($BI55,"*SEM*")</f>
        <v>0</v>
      </c>
      <c r="AM55" s="23">
        <f>COUNTIF($BI55,"*COPRAS*")</f>
        <v>0</v>
      </c>
      <c r="AN55" s="23">
        <f t="shared" si="123"/>
        <v>0</v>
      </c>
      <c r="AO55" s="23">
        <f>COUNTIF($BI55,"*Outranking*")</f>
        <v>0</v>
      </c>
      <c r="AP55" s="23">
        <f>IF(COUNTIF($BI55,"*Linear*")-COUNTIF($BI55,"*Non-Linear*")&lt;0,0,COUNTIF($BI55,"*Linear*")-COUNTIF($BI55,"*Non-Linear*"))</f>
        <v>1</v>
      </c>
      <c r="AQ55" s="23">
        <f>COUNTIF($BI55,"*Non-Linear*")</f>
        <v>0</v>
      </c>
      <c r="AR55" s="23">
        <f>COUNTIF($BI55,"*Multi-objective*")</f>
        <v>0</v>
      </c>
      <c r="AS55" s="23">
        <f>COUNTIF($BI55,"*Stochastic*")</f>
        <v>0</v>
      </c>
      <c r="AT55" s="23">
        <f>COUNTIF($BI55,"*Goal*")</f>
        <v>0</v>
      </c>
      <c r="AU55" s="23">
        <f>COUNTIF($BI55,"*DEA*")</f>
        <v>0</v>
      </c>
      <c r="AV55" s="23">
        <f>COUNTIF($BI55,"*Grey*")</f>
        <v>0</v>
      </c>
      <c r="AW55" s="23">
        <f>COUNTIF($BI55,"*Clustering*")</f>
        <v>0</v>
      </c>
      <c r="AX55" s="23">
        <f>COUNTIF($BI55,"*K-Means*")</f>
        <v>0</v>
      </c>
      <c r="AY55" s="23">
        <f>COUNTIF($BI55,"*Genetic*")</f>
        <v>0</v>
      </c>
      <c r="AZ55" s="23">
        <f>COUNTIF($BI55,"*Evolutionary*")</f>
        <v>0</v>
      </c>
      <c r="BA55" s="23">
        <f>COUNTIF($BI55,"*Nash*")</f>
        <v>0</v>
      </c>
      <c r="BB55" s="23">
        <f>COUNTIF($BI55,"*Gini*")</f>
        <v>0</v>
      </c>
      <c r="BC55" s="23">
        <f>COUNTIF($BI55,"*Dominance*")</f>
        <v>0</v>
      </c>
      <c r="BD55" s="23">
        <f>COUNTIF($BI55,"*Pythagorean*")</f>
        <v>0</v>
      </c>
      <c r="BE55" s="23">
        <f>COUNTIF($BI55,"*Reference*")</f>
        <v>0</v>
      </c>
      <c r="BF55" s="23">
        <f>COUNTIF($BI55,"*Correlation*")</f>
        <v>0</v>
      </c>
      <c r="BG55" s="23">
        <f>COUNTIF($BI55,"*NIMBUS*")</f>
        <v>0</v>
      </c>
      <c r="BH55" s="23">
        <f>COUNTIF($BI55,"*Not-specified*")</f>
        <v>0</v>
      </c>
      <c r="BI55" s="23" t="s">
        <v>815</v>
      </c>
      <c r="BJ55" s="23" t="s">
        <v>771</v>
      </c>
      <c r="BK55" s="23">
        <f t="shared" si="124"/>
        <v>0</v>
      </c>
      <c r="BL55" s="23">
        <f t="shared" si="124"/>
        <v>0</v>
      </c>
      <c r="BM55" s="23">
        <f t="shared" si="124"/>
        <v>1</v>
      </c>
      <c r="BN55" s="6" t="s">
        <v>1179</v>
      </c>
      <c r="BO55" s="12">
        <f>COUNTIF($BN55,"*Deter*")</f>
        <v>1</v>
      </c>
      <c r="BP55" s="12">
        <f>COUNTIF($BN55,"*Stoch*")</f>
        <v>0</v>
      </c>
      <c r="BQ55" s="12">
        <f>COUNTIF($BN55,"*Fuzzy*")</f>
        <v>0</v>
      </c>
      <c r="BR55" s="6" t="s">
        <v>1182</v>
      </c>
      <c r="BS55" s="12">
        <f>COUNTIF($BR55,"*Dis*")</f>
        <v>1</v>
      </c>
      <c r="BT55" s="12">
        <f>COUNTIF($BR55,"*Cont*")</f>
        <v>1</v>
      </c>
      <c r="BU55" s="12">
        <f>COUNTIF($BR55,$BU$1)</f>
        <v>1</v>
      </c>
      <c r="BV55" s="23" t="s">
        <v>883</v>
      </c>
      <c r="BW55" s="13">
        <v>0</v>
      </c>
      <c r="BX55" s="13">
        <v>0</v>
      </c>
      <c r="BY55" s="13">
        <v>1</v>
      </c>
      <c r="BZ55" s="13">
        <v>0</v>
      </c>
      <c r="CA55" s="13">
        <v>0</v>
      </c>
      <c r="CB55" s="24" t="s">
        <v>904</v>
      </c>
      <c r="CC55" s="12">
        <f>COUNTIF($CB55,"*Not Specified*")</f>
        <v>0</v>
      </c>
      <c r="CD55" s="12">
        <f>COUNTIF($CB55,"*Aerospacial*")</f>
        <v>0</v>
      </c>
      <c r="CE55" s="12">
        <f>COUNTIF($CB55,"*Agriculture*")</f>
        <v>0</v>
      </c>
      <c r="CF55" s="12">
        <f>COUNTIF($CB55,"*Automotive*")</f>
        <v>0</v>
      </c>
      <c r="CG55" s="12">
        <f>COUNTIF($CB55,"*Biotechnology*")</f>
        <v>0</v>
      </c>
      <c r="CH55" s="12">
        <f>COUNTIF($CB55,"*Energy*")</f>
        <v>0</v>
      </c>
      <c r="CI55" s="12">
        <f>COUNTIF($CB55,"*Food*")</f>
        <v>0</v>
      </c>
      <c r="CJ55" s="12">
        <f>COUNTIF($CB55,"*Innovation*")</f>
        <v>0</v>
      </c>
      <c r="CK55" s="12">
        <f>COUNTIF($CB55,"*Manufacturing*")</f>
        <v>0</v>
      </c>
      <c r="CL55" s="12">
        <f>COUNTIF($CB55,"*Military*")</f>
        <v>0</v>
      </c>
      <c r="CM55" s="12">
        <f>COUNTIF($CB55,"*Nuclear*")</f>
        <v>0</v>
      </c>
      <c r="CN55" s="12">
        <f>COUNTIF($CB55,"*Spacial*")</f>
        <v>0</v>
      </c>
      <c r="CO55" s="12">
        <f>COUNTIF($CB55,"*Telecommunications*")</f>
        <v>1</v>
      </c>
      <c r="CP55" s="12">
        <f>COUNTIF($CB55,"*Civil*")</f>
        <v>0</v>
      </c>
      <c r="CQ55" s="12">
        <f>COUNTIF($CB55,"*Government*")</f>
        <v>0</v>
      </c>
      <c r="CR55" s="12">
        <f>COUNTIF($CB55,"*Mechanical*")</f>
        <v>0</v>
      </c>
      <c r="CS55" s="12">
        <f>COUNTIF($CB55,"*Textile*")</f>
        <v>0</v>
      </c>
      <c r="CT55" s="12">
        <f>COUNTIF($CB55,"*Chemical*")</f>
        <v>0</v>
      </c>
      <c r="CU55" s="12">
        <f>COUNTIF($CB55,"*Metallurgy*")</f>
        <v>0</v>
      </c>
      <c r="CV55" s="12">
        <f>COUNTIF($CB55,"*Public*")</f>
        <v>0</v>
      </c>
      <c r="CW55" s="12">
        <f>COUNTIF($CB55,"*Research*")</f>
        <v>0</v>
      </c>
      <c r="CX55" s="12">
        <f>COUNTIF($CB55,"*Electricity*")</f>
        <v>0</v>
      </c>
      <c r="CY55" s="12">
        <f>COUNTIF($CB55,"*Industrial*")</f>
        <v>0</v>
      </c>
      <c r="CZ55" s="12">
        <f>COUNTIF($CB55,"*Information Technology*")</f>
        <v>0</v>
      </c>
      <c r="DA55" s="18">
        <f>COUNTIF($CB55,"*Pharmaceutical*")</f>
        <v>0</v>
      </c>
      <c r="DB55" s="18">
        <f>SUM(JL55:JO55)</f>
        <v>0</v>
      </c>
      <c r="DC55" s="18">
        <f>SUM(MQ55:MY55)</f>
        <v>0</v>
      </c>
      <c r="DD55" s="18">
        <f>SUM(MZ55:NF55)</f>
        <v>0</v>
      </c>
      <c r="DE55" s="18">
        <f>SUM(MB55:MF55)</f>
        <v>0</v>
      </c>
      <c r="DF55" s="18">
        <f>SUM(NG55:NL55)</f>
        <v>0</v>
      </c>
      <c r="DG55" s="18">
        <f>SUM(FM55:GK55)</f>
        <v>0</v>
      </c>
      <c r="DH55" s="18">
        <f>SUM(EG55:EX55)</f>
        <v>1</v>
      </c>
      <c r="DI55" s="18">
        <f>SUM(KB55:KM55)</f>
        <v>1</v>
      </c>
      <c r="DJ55" s="18">
        <f>SUM(MG55:MJ55)</f>
        <v>0</v>
      </c>
      <c r="DK55" s="18">
        <f>SUM(GL55:HJ55)</f>
        <v>0</v>
      </c>
      <c r="DL55" s="18">
        <f>SUM(HK55:IE55)</f>
        <v>0</v>
      </c>
      <c r="DM55" s="18">
        <f>SUM(IF55:IP55)</f>
        <v>0</v>
      </c>
      <c r="DN55" s="18">
        <f>SUM(EY55:FL55)</f>
        <v>0</v>
      </c>
      <c r="DO55" s="18">
        <f>SUM(KN55:LV55)</f>
        <v>0</v>
      </c>
      <c r="DP55" s="18">
        <f>SUM(LL55:LS55)</f>
        <v>0</v>
      </c>
      <c r="DQ55" s="18">
        <f>SUM(JP55:JX55)</f>
        <v>1</v>
      </c>
      <c r="DR55" s="18">
        <f>SUM(MK55:MP55)</f>
        <v>0</v>
      </c>
      <c r="DS55" s="18">
        <f>SUM(NM55:NS55)</f>
        <v>0</v>
      </c>
      <c r="DT55" s="18">
        <f>SUM(NT55:NZ55)</f>
        <v>0</v>
      </c>
      <c r="DU55" s="18">
        <f>SUM(OA55:OI55)</f>
        <v>0</v>
      </c>
      <c r="DV55" s="18">
        <f>SUM(JY55:KA55)</f>
        <v>0</v>
      </c>
      <c r="DW55" s="18">
        <f>SUM(LT55:MA55)</f>
        <v>0</v>
      </c>
      <c r="DX55" s="18">
        <f>SUM(IQ55:JK55)</f>
        <v>1</v>
      </c>
      <c r="DY55" s="17">
        <f>DG55+DK55</f>
        <v>0</v>
      </c>
      <c r="DZ55" s="12">
        <f>DI55+DO55+DW55+DP55</f>
        <v>1</v>
      </c>
      <c r="EA55" s="12">
        <f>DX55+DM55</f>
        <v>1</v>
      </c>
      <c r="EB55" s="12">
        <f>DT55+DU55+DF55</f>
        <v>0</v>
      </c>
      <c r="EC55" s="12">
        <f>DH55+DN55+DL55</f>
        <v>1</v>
      </c>
      <c r="ED55" s="12">
        <f>DD55+DS55+DC55</f>
        <v>0</v>
      </c>
      <c r="EE55" s="12">
        <f>DV55+DQ55+DB55</f>
        <v>1</v>
      </c>
      <c r="EF55" s="12">
        <f>DR55+DE55+DJ55</f>
        <v>0</v>
      </c>
      <c r="EN55" s="18">
        <v>1</v>
      </c>
      <c r="EX55" s="18"/>
      <c r="HJ55" s="18"/>
      <c r="IB55" s="18"/>
      <c r="IP55" s="18"/>
      <c r="IT55" s="18">
        <v>1</v>
      </c>
      <c r="JK55" s="18"/>
      <c r="JO55" s="18"/>
      <c r="JQ55" s="18">
        <v>1</v>
      </c>
      <c r="JU55" s="18"/>
      <c r="JX55" s="18"/>
      <c r="KA55" s="18"/>
      <c r="KI55" s="18">
        <v>1</v>
      </c>
      <c r="KM55" s="18"/>
      <c r="KX55" s="18"/>
      <c r="LG55" s="18"/>
      <c r="LS55" s="18"/>
      <c r="MA55" s="18"/>
      <c r="MB55" s="18"/>
      <c r="MF55" s="18"/>
      <c r="MJ55" s="18"/>
      <c r="MP55" s="18"/>
      <c r="MY55" s="18"/>
      <c r="NF55" s="18"/>
      <c r="NL55" s="18"/>
      <c r="NR55" s="18"/>
      <c r="NY55" s="18"/>
      <c r="NZ55" s="18"/>
      <c r="OH55" s="18"/>
    </row>
    <row r="56" spans="1:399" hidden="1" x14ac:dyDescent="0.25">
      <c r="A56" s="13" t="s">
        <v>8</v>
      </c>
      <c r="B56" s="5" t="s">
        <v>110</v>
      </c>
      <c r="D56" s="5" t="s">
        <v>263</v>
      </c>
      <c r="E56" s="12" t="s">
        <v>313</v>
      </c>
      <c r="F56" s="5" t="s">
        <v>377</v>
      </c>
      <c r="G56" s="5" t="s">
        <v>525</v>
      </c>
      <c r="H56" s="12" t="s">
        <v>313</v>
      </c>
      <c r="J56" s="12">
        <v>38</v>
      </c>
      <c r="K56" s="12">
        <v>2006</v>
      </c>
      <c r="N56" s="12" t="s">
        <v>712</v>
      </c>
      <c r="O56" s="12" t="s">
        <v>313</v>
      </c>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V56"/>
      <c r="BW56" s="1"/>
      <c r="BX56" s="1"/>
      <c r="BY56" s="1"/>
      <c r="BZ56" s="1"/>
      <c r="CA56" s="1"/>
      <c r="CB56"/>
      <c r="CC56" s="1"/>
      <c r="CD56" s="1"/>
      <c r="CE56" s="1"/>
      <c r="CF56" s="1"/>
      <c r="CG56" s="1"/>
      <c r="CH56" s="1"/>
      <c r="CI56" s="1"/>
      <c r="CJ56" s="1"/>
      <c r="CK56" s="1"/>
      <c r="CL56" s="1"/>
      <c r="CM56" s="1"/>
      <c r="CN56" s="1"/>
      <c r="CO56" s="1"/>
      <c r="CP56" s="1"/>
      <c r="CQ56" s="1"/>
      <c r="CR56" s="1"/>
      <c r="CS56" s="1"/>
      <c r="CT56" s="1"/>
      <c r="CU56" s="1"/>
      <c r="CV56" s="1"/>
      <c r="CW56" s="1"/>
      <c r="CX56" s="1"/>
      <c r="CY56" s="1"/>
      <c r="CZ56" s="1"/>
      <c r="DA56" s="21"/>
      <c r="DB56" s="1"/>
      <c r="DC56" s="1"/>
      <c r="DD56" s="1"/>
      <c r="DE56" s="1"/>
      <c r="DF56" s="1"/>
      <c r="DG56" s="1"/>
      <c r="DH56" s="1"/>
      <c r="DI56" s="1"/>
      <c r="DJ56" s="1"/>
      <c r="DK56" s="1"/>
      <c r="DL56" s="1"/>
      <c r="DM56" s="1"/>
      <c r="DN56" s="1"/>
      <c r="DO56" s="1"/>
      <c r="DP56" s="1"/>
      <c r="DQ56" s="1"/>
      <c r="DR56" s="1"/>
      <c r="DS56" s="1"/>
      <c r="DT56" s="1"/>
      <c r="DU56" s="1"/>
      <c r="DV56" s="1"/>
      <c r="DW56" s="1"/>
      <c r="DX56" s="20"/>
      <c r="DY56" s="26"/>
      <c r="DZ56" s="1"/>
      <c r="EA56" s="1"/>
      <c r="EB56" s="1"/>
      <c r="EC56" s="1"/>
      <c r="ED56" s="1"/>
      <c r="EE56" s="1"/>
      <c r="EF56" s="1"/>
      <c r="EG56" s="26"/>
      <c r="EH56" s="1"/>
      <c r="EI56" s="1"/>
      <c r="EJ56" s="1"/>
      <c r="EK56" s="1"/>
      <c r="EL56" s="12"/>
      <c r="EM56" s="12"/>
      <c r="EN56" s="12"/>
      <c r="EO56" s="12"/>
      <c r="EP56" s="12"/>
      <c r="EQ56" s="12"/>
      <c r="ER56" s="12"/>
      <c r="ES56" s="12"/>
      <c r="ET56" s="1"/>
      <c r="EU56" s="1"/>
      <c r="EV56" s="1"/>
      <c r="EW56" s="1"/>
      <c r="EX56" s="21"/>
      <c r="EY56" s="1"/>
      <c r="EZ56" s="1"/>
      <c r="FA56" s="26"/>
      <c r="FB56" s="1"/>
      <c r="FC56" s="1"/>
      <c r="FD56" s="1"/>
      <c r="FE56" s="1"/>
      <c r="FF56" s="1"/>
      <c r="FG56" s="1"/>
      <c r="FH56" s="1"/>
      <c r="FI56" s="1"/>
      <c r="FJ56" s="1"/>
      <c r="FK56" s="1"/>
      <c r="FO56" s="1"/>
      <c r="FP56" s="1"/>
      <c r="FQ56" s="1"/>
      <c r="FR56" s="1"/>
      <c r="FS56" s="1"/>
      <c r="FT56" s="1"/>
      <c r="FU56" s="1"/>
      <c r="FV56" s="1"/>
      <c r="FW56" s="1"/>
      <c r="FX56" s="1"/>
      <c r="FY56" s="1"/>
      <c r="FZ56" s="1"/>
      <c r="GA56" s="1"/>
      <c r="GB56" s="1"/>
      <c r="GC56" s="1"/>
      <c r="GD56" s="1"/>
      <c r="GE56" s="1"/>
      <c r="GF56" s="1"/>
      <c r="GG56" s="1"/>
      <c r="GH56" s="1"/>
      <c r="GI56" s="1"/>
      <c r="GJ56" s="12"/>
      <c r="GM56" s="1"/>
      <c r="GN56" s="1"/>
      <c r="GO56" s="1"/>
      <c r="GP56" s="1"/>
      <c r="GQ56" s="1"/>
      <c r="GR56" s="1"/>
      <c r="GS56" s="1"/>
      <c r="GT56" s="1"/>
      <c r="GU56" s="1"/>
      <c r="GV56" s="1"/>
      <c r="GW56" s="1"/>
      <c r="GX56" s="1"/>
      <c r="GY56" s="1"/>
      <c r="GZ56" s="1"/>
      <c r="HA56" s="1"/>
      <c r="HB56" s="1"/>
      <c r="HC56" s="1"/>
      <c r="HD56" s="1"/>
      <c r="HE56" s="1"/>
      <c r="HF56" s="1"/>
      <c r="HG56" s="1"/>
      <c r="HH56" s="1"/>
      <c r="HI56" s="1"/>
      <c r="HJ56" s="21"/>
      <c r="HK56" s="1"/>
      <c r="HL56" s="1"/>
      <c r="HM56" s="1"/>
      <c r="HN56" s="1"/>
      <c r="HO56" s="1"/>
      <c r="HP56" s="1"/>
      <c r="HQ56" s="1"/>
      <c r="HR56" s="1"/>
      <c r="HS56" s="1"/>
      <c r="HT56" s="1"/>
      <c r="HU56" s="1"/>
      <c r="HV56" s="1"/>
      <c r="HW56" s="1"/>
      <c r="HX56" s="1"/>
      <c r="HY56" s="1"/>
      <c r="HZ56" s="1"/>
      <c r="IA56" s="1"/>
      <c r="IB56" s="21"/>
      <c r="IC56" s="1"/>
      <c r="ID56" s="1"/>
      <c r="IE56" s="1"/>
      <c r="IF56" s="1"/>
      <c r="IG56" s="1"/>
      <c r="IH56" s="1"/>
      <c r="II56" s="1"/>
      <c r="IJ56" s="1"/>
      <c r="IK56" s="1"/>
      <c r="IL56" s="1"/>
      <c r="IM56" s="1"/>
      <c r="IN56" s="1"/>
      <c r="IO56" s="1"/>
      <c r="IP56" s="21"/>
      <c r="IQ56" s="1"/>
      <c r="IR56" s="1"/>
      <c r="IS56" s="1"/>
      <c r="IT56" s="1"/>
      <c r="IU56" s="1"/>
      <c r="IV56" s="1"/>
      <c r="IW56" s="1"/>
      <c r="IX56" s="1"/>
      <c r="IY56" s="1"/>
      <c r="IZ56" s="1"/>
      <c r="JA56" s="1"/>
      <c r="JB56" s="1"/>
      <c r="JC56" s="1"/>
      <c r="JD56" s="1"/>
      <c r="JE56" s="1"/>
      <c r="JF56" s="1"/>
      <c r="JG56" s="1"/>
      <c r="JH56" s="1"/>
      <c r="JI56" s="1"/>
      <c r="JJ56" s="1"/>
      <c r="JK56" s="21"/>
      <c r="JL56" s="1"/>
      <c r="JM56" s="1"/>
      <c r="JN56" s="1"/>
      <c r="JO56" s="21"/>
      <c r="JP56" s="1"/>
      <c r="JQ56" s="1"/>
      <c r="JR56" s="1"/>
      <c r="JS56" s="1"/>
      <c r="JT56" s="1"/>
      <c r="JU56" s="21"/>
      <c r="JV56" s="1"/>
      <c r="JW56" s="1"/>
      <c r="JX56" s="21"/>
      <c r="JY56" s="1"/>
      <c r="JZ56" s="1"/>
      <c r="KA56" s="21"/>
      <c r="KB56" s="1"/>
      <c r="KC56" s="1"/>
      <c r="KD56" s="1"/>
      <c r="KE56" s="1"/>
      <c r="KF56" s="1"/>
      <c r="KG56" s="1"/>
      <c r="KH56" s="1"/>
      <c r="KI56" s="1"/>
      <c r="KJ56" s="1"/>
      <c r="KK56" s="1"/>
      <c r="KL56" s="1"/>
      <c r="KM56" s="21"/>
      <c r="KN56" s="1"/>
      <c r="KO56" s="1"/>
      <c r="KP56" s="1"/>
      <c r="KQ56" s="1"/>
      <c r="KR56" s="1"/>
      <c r="KS56" s="1"/>
      <c r="KT56" s="1"/>
      <c r="KU56" s="1"/>
      <c r="KV56" s="1"/>
      <c r="KW56" s="1"/>
      <c r="KX56" s="21"/>
      <c r="KY56" s="1"/>
      <c r="KZ56" s="1"/>
      <c r="LA56" s="1"/>
      <c r="LB56" s="1"/>
      <c r="LC56" s="1"/>
      <c r="LD56" s="1"/>
      <c r="LE56" s="1"/>
      <c r="LF56" s="1"/>
      <c r="LG56" s="21"/>
      <c r="LH56" s="22"/>
      <c r="LI56" s="22"/>
      <c r="LJ56" s="22"/>
      <c r="LK56" s="22"/>
      <c r="LL56" s="1"/>
      <c r="LM56" s="1"/>
      <c r="LN56" s="1"/>
      <c r="LO56" s="1"/>
      <c r="LP56" s="1"/>
      <c r="LQ56" s="1"/>
      <c r="LR56" s="1"/>
      <c r="LS56" s="21"/>
      <c r="LT56" s="1"/>
      <c r="LU56" s="1"/>
      <c r="LV56" s="1"/>
      <c r="LW56" s="1"/>
      <c r="LX56" s="1"/>
      <c r="LY56" s="1"/>
      <c r="LZ56" s="1"/>
      <c r="MA56" s="21"/>
      <c r="MB56" s="26"/>
      <c r="MC56" s="20"/>
      <c r="MD56" s="1"/>
      <c r="ME56" s="1"/>
      <c r="MF56" s="21"/>
      <c r="MG56" s="1"/>
      <c r="MH56" s="1"/>
      <c r="MI56" s="1"/>
      <c r="MJ56" s="21"/>
      <c r="MK56" s="1"/>
      <c r="ML56" s="1"/>
      <c r="MM56" s="1"/>
      <c r="MN56" s="1"/>
      <c r="MO56" s="1"/>
      <c r="MP56" s="21"/>
      <c r="MQ56" s="1"/>
      <c r="MR56" s="1"/>
      <c r="MS56" s="1"/>
      <c r="MT56" s="1"/>
      <c r="MU56" s="1"/>
      <c r="MV56" s="1"/>
      <c r="MW56" s="1"/>
      <c r="MX56" s="1"/>
      <c r="MY56" s="21"/>
      <c r="MZ56" s="1"/>
      <c r="NA56" s="1"/>
      <c r="NB56" s="1"/>
      <c r="NC56" s="1"/>
      <c r="ND56" s="1"/>
      <c r="NE56" s="1"/>
      <c r="NF56" s="21"/>
      <c r="NG56" s="1"/>
      <c r="NH56" s="1"/>
      <c r="NI56" s="1"/>
      <c r="NJ56" s="1"/>
      <c r="NK56" s="1"/>
      <c r="NL56" s="21"/>
      <c r="NM56" s="1"/>
      <c r="NN56" s="1"/>
      <c r="NO56" s="1"/>
      <c r="NP56" s="1"/>
      <c r="NQ56" s="1"/>
      <c r="NR56" s="21"/>
      <c r="NS56" s="1"/>
      <c r="NT56" s="1"/>
      <c r="NU56" s="1"/>
      <c r="NV56" s="1"/>
      <c r="NW56" s="1"/>
      <c r="NX56" s="1"/>
      <c r="NY56" s="21"/>
      <c r="NZ56" s="21"/>
      <c r="OA56" s="1"/>
      <c r="OB56" s="1"/>
      <c r="OC56" s="1"/>
      <c r="OD56" s="1"/>
      <c r="OE56" s="1"/>
      <c r="OF56" s="1"/>
      <c r="OG56" s="1"/>
      <c r="OH56" s="21"/>
      <c r="OI56" s="1"/>
    </row>
    <row r="57" spans="1:399" hidden="1" x14ac:dyDescent="0.25">
      <c r="A57" s="13" t="s">
        <v>9</v>
      </c>
      <c r="B57" s="5" t="s">
        <v>127</v>
      </c>
      <c r="D57" s="5" t="s">
        <v>280</v>
      </c>
      <c r="E57" s="12" t="s">
        <v>312</v>
      </c>
      <c r="F57" s="5" t="s">
        <v>395</v>
      </c>
      <c r="G57" s="5" t="s">
        <v>543</v>
      </c>
      <c r="H57" s="12" t="s">
        <v>312</v>
      </c>
      <c r="J57" s="12">
        <v>57</v>
      </c>
      <c r="K57" s="12">
        <v>2006</v>
      </c>
      <c r="N57" s="12" t="s">
        <v>729</v>
      </c>
      <c r="O57" s="12" t="s">
        <v>313</v>
      </c>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V57"/>
      <c r="BW57" s="1"/>
      <c r="BX57" s="1"/>
      <c r="BY57" s="1"/>
      <c r="BZ57" s="1"/>
      <c r="CA57" s="1"/>
      <c r="CB57"/>
      <c r="CC57" s="1"/>
      <c r="CD57" s="1"/>
      <c r="CE57" s="1"/>
      <c r="CF57" s="1"/>
      <c r="CG57" s="1"/>
      <c r="CH57" s="1"/>
      <c r="CI57" s="1"/>
      <c r="CJ57" s="1"/>
      <c r="CK57" s="1"/>
      <c r="CL57" s="1"/>
      <c r="CM57" s="1"/>
      <c r="CN57" s="1"/>
      <c r="CO57" s="1"/>
      <c r="CP57" s="1"/>
      <c r="CQ57" s="1"/>
      <c r="CR57" s="1"/>
      <c r="CS57" s="1"/>
      <c r="CT57" s="1"/>
      <c r="CU57" s="1"/>
      <c r="CV57" s="1"/>
      <c r="CW57" s="1"/>
      <c r="CX57" s="1"/>
      <c r="CY57" s="1"/>
      <c r="CZ57" s="1"/>
      <c r="DA57" s="21"/>
      <c r="DB57" s="1"/>
      <c r="DC57" s="1"/>
      <c r="DD57" s="1"/>
      <c r="DE57" s="1"/>
      <c r="DF57" s="1"/>
      <c r="DG57" s="1"/>
      <c r="DH57" s="1"/>
      <c r="DI57" s="1"/>
      <c r="DJ57" s="1"/>
      <c r="DK57" s="1"/>
      <c r="DL57" s="1"/>
      <c r="DM57" s="1"/>
      <c r="DN57" s="1"/>
      <c r="DO57" s="1"/>
      <c r="DP57" s="1"/>
      <c r="DQ57" s="1"/>
      <c r="DR57" s="1"/>
      <c r="DS57" s="1"/>
      <c r="DT57" s="1"/>
      <c r="DU57" s="1"/>
      <c r="DV57" s="1"/>
      <c r="DW57" s="1"/>
      <c r="DX57" s="20"/>
      <c r="DY57" s="26"/>
      <c r="DZ57" s="1"/>
      <c r="EA57" s="1"/>
      <c r="EB57" s="1"/>
      <c r="EC57" s="1"/>
      <c r="ED57" s="1"/>
      <c r="EE57" s="1"/>
      <c r="EF57" s="1"/>
      <c r="EG57" s="26"/>
      <c r="EH57" s="1"/>
      <c r="EI57" s="1"/>
      <c r="EJ57" s="1"/>
      <c r="EK57" s="1"/>
      <c r="EL57" s="12"/>
      <c r="EM57" s="12"/>
      <c r="EN57" s="12"/>
      <c r="EO57" s="12"/>
      <c r="EP57" s="12"/>
      <c r="EQ57" s="12"/>
      <c r="ER57" s="12"/>
      <c r="ES57" s="12"/>
      <c r="ET57" s="1"/>
      <c r="EU57" s="1"/>
      <c r="EV57" s="1"/>
      <c r="EW57" s="1"/>
      <c r="EX57" s="21"/>
      <c r="EY57" s="1"/>
      <c r="EZ57" s="1"/>
      <c r="FA57" s="26"/>
      <c r="FB57" s="1"/>
      <c r="FC57" s="1"/>
      <c r="FD57" s="1"/>
      <c r="FE57" s="1"/>
      <c r="FF57" s="1"/>
      <c r="FG57" s="1"/>
      <c r="FH57" s="1"/>
      <c r="FI57" s="1"/>
      <c r="FJ57" s="1"/>
      <c r="FK57" s="1"/>
      <c r="FO57" s="1"/>
      <c r="FP57" s="1"/>
      <c r="FQ57" s="1"/>
      <c r="FR57" s="1"/>
      <c r="FS57" s="1"/>
      <c r="FT57" s="1"/>
      <c r="FU57" s="1"/>
      <c r="FV57" s="1"/>
      <c r="FW57" s="1"/>
      <c r="FX57" s="1"/>
      <c r="FY57" s="1"/>
      <c r="FZ57" s="1"/>
      <c r="GA57" s="1"/>
      <c r="GB57" s="1"/>
      <c r="GC57" s="1"/>
      <c r="GD57" s="1"/>
      <c r="GE57" s="1"/>
      <c r="GF57" s="1"/>
      <c r="GG57" s="1"/>
      <c r="GH57" s="1"/>
      <c r="GI57" s="1"/>
      <c r="GJ57" s="12"/>
      <c r="GM57" s="1"/>
      <c r="GN57" s="1"/>
      <c r="GO57" s="1"/>
      <c r="GP57" s="1"/>
      <c r="GQ57" s="1"/>
      <c r="GR57" s="1"/>
      <c r="GS57" s="1"/>
      <c r="GT57" s="1"/>
      <c r="GU57" s="1"/>
      <c r="GV57" s="1"/>
      <c r="GW57" s="1"/>
      <c r="GX57" s="1"/>
      <c r="GY57" s="1"/>
      <c r="GZ57" s="1"/>
      <c r="HA57" s="1"/>
      <c r="HB57" s="1"/>
      <c r="HC57" s="1"/>
      <c r="HD57" s="1"/>
      <c r="HE57" s="1"/>
      <c r="HF57" s="1"/>
      <c r="HG57" s="1"/>
      <c r="HH57" s="1"/>
      <c r="HI57" s="1"/>
      <c r="HJ57" s="21"/>
      <c r="HK57" s="1"/>
      <c r="HL57" s="1"/>
      <c r="HM57" s="1"/>
      <c r="HN57" s="1"/>
      <c r="HO57" s="1"/>
      <c r="HP57" s="1"/>
      <c r="HQ57" s="1"/>
      <c r="HR57" s="1"/>
      <c r="HS57" s="1"/>
      <c r="HT57" s="1"/>
      <c r="HU57" s="1"/>
      <c r="HV57" s="1"/>
      <c r="HW57" s="1"/>
      <c r="HX57" s="1"/>
      <c r="HY57" s="1"/>
      <c r="HZ57" s="1"/>
      <c r="IA57" s="1"/>
      <c r="IB57" s="21"/>
      <c r="IC57" s="1"/>
      <c r="ID57" s="1"/>
      <c r="IE57" s="1"/>
      <c r="IF57" s="1"/>
      <c r="IG57" s="1"/>
      <c r="IH57" s="1"/>
      <c r="II57" s="1"/>
      <c r="IJ57" s="1"/>
      <c r="IK57" s="1"/>
      <c r="IL57" s="1"/>
      <c r="IM57" s="1"/>
      <c r="IN57" s="1"/>
      <c r="IO57" s="1"/>
      <c r="IP57" s="21"/>
      <c r="IQ57" s="1"/>
      <c r="IR57" s="1"/>
      <c r="IS57" s="1"/>
      <c r="IT57" s="1"/>
      <c r="IU57" s="1"/>
      <c r="IV57" s="1"/>
      <c r="IW57" s="1"/>
      <c r="IX57" s="1"/>
      <c r="IY57" s="1"/>
      <c r="IZ57" s="1"/>
      <c r="JA57" s="1"/>
      <c r="JB57" s="1"/>
      <c r="JC57" s="1"/>
      <c r="JD57" s="1"/>
      <c r="JE57" s="1"/>
      <c r="JF57" s="1"/>
      <c r="JG57" s="1"/>
      <c r="JH57" s="1"/>
      <c r="JI57" s="1"/>
      <c r="JJ57" s="1"/>
      <c r="JK57" s="21"/>
      <c r="JL57" s="1"/>
      <c r="JM57" s="1"/>
      <c r="JN57" s="1"/>
      <c r="JO57" s="21"/>
      <c r="JP57" s="1"/>
      <c r="JQ57" s="1"/>
      <c r="JR57" s="1"/>
      <c r="JS57" s="1"/>
      <c r="JT57" s="1"/>
      <c r="JU57" s="21"/>
      <c r="JV57" s="1"/>
      <c r="JW57" s="1"/>
      <c r="JX57" s="21"/>
      <c r="JY57" s="1"/>
      <c r="JZ57" s="1"/>
      <c r="KA57" s="21"/>
      <c r="KB57" s="1"/>
      <c r="KC57" s="1"/>
      <c r="KD57" s="1"/>
      <c r="KE57" s="1"/>
      <c r="KF57" s="1"/>
      <c r="KG57" s="1"/>
      <c r="KH57" s="1"/>
      <c r="KI57" s="1"/>
      <c r="KJ57" s="1"/>
      <c r="KK57" s="1"/>
      <c r="KL57" s="1"/>
      <c r="KM57" s="21"/>
      <c r="KN57" s="1"/>
      <c r="KO57" s="1"/>
      <c r="KP57" s="1"/>
      <c r="KQ57" s="1"/>
      <c r="KR57" s="1"/>
      <c r="KS57" s="1"/>
      <c r="KT57" s="1"/>
      <c r="KU57" s="1"/>
      <c r="KV57" s="1"/>
      <c r="KW57" s="1"/>
      <c r="KX57" s="21"/>
      <c r="KY57" s="1"/>
      <c r="KZ57" s="1"/>
      <c r="LA57" s="1"/>
      <c r="LB57" s="1"/>
      <c r="LC57" s="1"/>
      <c r="LD57" s="1"/>
      <c r="LE57" s="1"/>
      <c r="LF57" s="1"/>
      <c r="LG57" s="21"/>
      <c r="LH57" s="22"/>
      <c r="LI57" s="22"/>
      <c r="LJ57" s="22"/>
      <c r="LK57" s="22"/>
      <c r="LL57" s="1"/>
      <c r="LM57" s="1"/>
      <c r="LN57" s="1"/>
      <c r="LO57" s="1"/>
      <c r="LP57" s="1"/>
      <c r="LQ57" s="1"/>
      <c r="LR57" s="1"/>
      <c r="LS57" s="21"/>
      <c r="LT57" s="1"/>
      <c r="LU57" s="1"/>
      <c r="LV57" s="1"/>
      <c r="LW57" s="1"/>
      <c r="LX57" s="1"/>
      <c r="LY57" s="1"/>
      <c r="LZ57" s="1"/>
      <c r="MA57" s="21"/>
      <c r="MB57" s="26"/>
      <c r="MC57" s="20"/>
      <c r="MD57" s="1"/>
      <c r="ME57" s="1"/>
      <c r="MF57" s="21"/>
      <c r="MG57" s="1"/>
      <c r="MH57" s="1"/>
      <c r="MI57" s="1"/>
      <c r="MJ57" s="21"/>
      <c r="MK57" s="1"/>
      <c r="ML57" s="1"/>
      <c r="MM57" s="1"/>
      <c r="MN57" s="1"/>
      <c r="MO57" s="1"/>
      <c r="MP57" s="21"/>
      <c r="MQ57" s="1"/>
      <c r="MR57" s="1"/>
      <c r="MS57" s="1"/>
      <c r="MT57" s="1"/>
      <c r="MU57" s="1"/>
      <c r="MV57" s="1"/>
      <c r="MW57" s="1"/>
      <c r="MX57" s="1"/>
      <c r="MY57" s="21"/>
      <c r="MZ57" s="1"/>
      <c r="NA57" s="1"/>
      <c r="NB57" s="1"/>
      <c r="NC57" s="1"/>
      <c r="ND57" s="1"/>
      <c r="NE57" s="1"/>
      <c r="NF57" s="21"/>
      <c r="NG57" s="1"/>
      <c r="NH57" s="1"/>
      <c r="NI57" s="1"/>
      <c r="NJ57" s="1"/>
      <c r="NK57" s="1"/>
      <c r="NL57" s="21"/>
      <c r="NM57" s="1"/>
      <c r="NN57" s="1"/>
      <c r="NO57" s="1"/>
      <c r="NP57" s="1"/>
      <c r="NQ57" s="1"/>
      <c r="NR57" s="21"/>
      <c r="NS57" s="1"/>
      <c r="NT57" s="1"/>
      <c r="NU57" s="1"/>
      <c r="NV57" s="1"/>
      <c r="NW57" s="1"/>
      <c r="NX57" s="1"/>
      <c r="NY57" s="21"/>
      <c r="NZ57" s="21"/>
      <c r="OA57" s="1"/>
      <c r="OB57" s="1"/>
      <c r="OC57" s="1"/>
      <c r="OD57" s="1"/>
      <c r="OE57" s="1"/>
      <c r="OF57" s="1"/>
      <c r="OG57" s="1"/>
      <c r="OH57" s="21"/>
      <c r="OI57" s="1"/>
    </row>
    <row r="58" spans="1:399" x14ac:dyDescent="0.25">
      <c r="A58" s="13" t="s">
        <v>10</v>
      </c>
      <c r="B58" s="5" t="s">
        <v>17</v>
      </c>
      <c r="C58" s="12">
        <v>0</v>
      </c>
      <c r="D58" s="5" t="s">
        <v>163</v>
      </c>
      <c r="E58" s="12" t="s">
        <v>311</v>
      </c>
      <c r="F58" s="5" t="s">
        <v>320</v>
      </c>
      <c r="G58" s="5" t="s">
        <v>426</v>
      </c>
      <c r="H58" s="12" t="s">
        <v>311</v>
      </c>
      <c r="I58" s="12" t="s">
        <v>580</v>
      </c>
      <c r="J58" s="12">
        <v>102</v>
      </c>
      <c r="K58" s="12">
        <v>2007</v>
      </c>
      <c r="L58" s="12">
        <f t="shared" ref="L58:L67" si="125">IF(K58&lt;1996,1,0)</f>
        <v>0</v>
      </c>
      <c r="M58" s="12">
        <f t="shared" ref="M58:M67" si="126">IF(K58&gt;=1996,1,0)</f>
        <v>1</v>
      </c>
      <c r="N58" s="12" t="s">
        <v>627</v>
      </c>
      <c r="O58" s="12" t="s">
        <v>311</v>
      </c>
      <c r="P58" s="12" t="s">
        <v>926</v>
      </c>
      <c r="Q58" s="12">
        <v>0</v>
      </c>
      <c r="R58" s="12">
        <v>0</v>
      </c>
      <c r="S58" s="12">
        <v>0</v>
      </c>
      <c r="T58" s="12">
        <f t="shared" ref="T58:T67" si="127">COUNTIF(P58,"*Non*")</f>
        <v>1</v>
      </c>
      <c r="U58" s="12" t="s">
        <v>765</v>
      </c>
      <c r="V58" s="12">
        <f t="shared" ref="V58:X67" si="128">COUNTIF($U58,V$1)</f>
        <v>0</v>
      </c>
      <c r="W58" s="12">
        <f t="shared" si="128"/>
        <v>0</v>
      </c>
      <c r="X58" s="12">
        <f t="shared" si="128"/>
        <v>0</v>
      </c>
      <c r="Y58" s="23">
        <f t="shared" ref="Y58:Y67" si="129">COUNTIF($BI58,"*AHP*")</f>
        <v>0</v>
      </c>
      <c r="Z58" s="23">
        <f t="shared" ref="Z58:Z67" si="130">COUNTIF($BI58,"*ANP*")</f>
        <v>0</v>
      </c>
      <c r="AA58" s="23">
        <f t="shared" ref="AA58:AA67" si="131">COUNTIF($BI58,"*TOPSIS*")</f>
        <v>0</v>
      </c>
      <c r="AB58" s="23">
        <f t="shared" ref="AB58:AB67" si="132">COUNTIF($BI58,"*VIKOR*")</f>
        <v>0</v>
      </c>
      <c r="AC58" s="23">
        <f t="shared" ref="AC58:AC67" si="133">COUNTIF($BI58,"*DELPHI*")</f>
        <v>0</v>
      </c>
      <c r="AD58" s="23">
        <f t="shared" ref="AD58:AD67" si="134">COUNTIF($BI58,"*CBA*")+COUNTIF($BI58,"*Cost Analysis*")</f>
        <v>0</v>
      </c>
      <c r="AE58" s="23">
        <f t="shared" ref="AE58:AE67" si="135">COUNTIF($BI58,"*Scoring*")</f>
        <v>0</v>
      </c>
      <c r="AF58" s="23">
        <f t="shared" ref="AF58:AF67" si="136">COUNTIF($BI58,"*DEMATEL*")</f>
        <v>0</v>
      </c>
      <c r="AG58" s="23">
        <f t="shared" ref="AG58:AG67" si="137">COUNTIF($BI58,"*MAUT*")</f>
        <v>0</v>
      </c>
      <c r="AH58" s="23">
        <f t="shared" ref="AH58:AH67" si="138">COUNTIF($BI58,"*BCG*")</f>
        <v>0</v>
      </c>
      <c r="AI58" s="23">
        <f t="shared" ref="AI58:AI67" si="139">COUNTIF($BI58,"*BSC*")</f>
        <v>0</v>
      </c>
      <c r="AJ58" s="23">
        <v>0</v>
      </c>
      <c r="AK58" s="23">
        <f t="shared" ref="AK58:AK67" si="140">COUNTIF($BI58,"*VTA*")</f>
        <v>0</v>
      </c>
      <c r="AL58" s="23">
        <f t="shared" ref="AL58:AL67" si="141">COUNTIF($BI58,"*SEM*")</f>
        <v>0</v>
      </c>
      <c r="AM58" s="23">
        <f t="shared" ref="AM58:AM67" si="142">COUNTIF($BI58,"*COPRAS*")</f>
        <v>0</v>
      </c>
      <c r="AN58" s="23">
        <f t="shared" ref="AN58:AN67" si="143">COUNTIF($BI58,"*SWARA*")</f>
        <v>0</v>
      </c>
      <c r="AO58" s="23">
        <f t="shared" ref="AO58:AO67" si="144">COUNTIF($BI58,"*Outranking*")</f>
        <v>0</v>
      </c>
      <c r="AP58" s="23">
        <f t="shared" ref="AP58:AP67" si="145">IF(COUNTIF($BI58,"*Linear*")-COUNTIF($BI58,"*Non-Linear*")&lt;0,0,COUNTIF($BI58,"*Linear*")-COUNTIF($BI58,"*Non-Linear*"))</f>
        <v>1</v>
      </c>
      <c r="AQ58" s="23">
        <f t="shared" ref="AQ58:AQ67" si="146">COUNTIF($BI58,"*Non-Linear*")</f>
        <v>0</v>
      </c>
      <c r="AR58" s="23">
        <f t="shared" ref="AR58:AR67" si="147">COUNTIF($BI58,"*Multi-objective*")</f>
        <v>0</v>
      </c>
      <c r="AS58" s="23">
        <f t="shared" ref="AS58:AS67" si="148">COUNTIF($BI58,"*Stochastic*")</f>
        <v>0</v>
      </c>
      <c r="AT58" s="23">
        <f t="shared" ref="AT58:AT67" si="149">COUNTIF($BI58,"*Goal*")</f>
        <v>0</v>
      </c>
      <c r="AU58" s="23">
        <f t="shared" ref="AU58:AU67" si="150">COUNTIF($BI58,"*DEA*")</f>
        <v>0</v>
      </c>
      <c r="AV58" s="23">
        <f t="shared" ref="AV58:AV67" si="151">COUNTIF($BI58,"*Grey*")</f>
        <v>0</v>
      </c>
      <c r="AW58" s="23">
        <f t="shared" ref="AW58:AW67" si="152">COUNTIF($BI58,"*Clustering*")</f>
        <v>0</v>
      </c>
      <c r="AX58" s="23">
        <f t="shared" ref="AX58:AX67" si="153">COUNTIF($BI58,"*K-Means*")</f>
        <v>0</v>
      </c>
      <c r="AY58" s="23">
        <f t="shared" ref="AY58:AY67" si="154">COUNTIF($BI58,"*Genetic*")</f>
        <v>0</v>
      </c>
      <c r="AZ58" s="23">
        <f t="shared" ref="AZ58:AZ67" si="155">COUNTIF($BI58,"*Evolutionary*")</f>
        <v>0</v>
      </c>
      <c r="BA58" s="23">
        <f t="shared" ref="BA58:BA67" si="156">COUNTIF($BI58,"*Nash*")</f>
        <v>0</v>
      </c>
      <c r="BB58" s="23">
        <f t="shared" ref="BB58:BB67" si="157">COUNTIF($BI58,"*Gini*")</f>
        <v>0</v>
      </c>
      <c r="BC58" s="23">
        <f t="shared" ref="BC58:BC67" si="158">COUNTIF($BI58,"*Dominance*")</f>
        <v>0</v>
      </c>
      <c r="BD58" s="23">
        <f t="shared" ref="BD58:BD67" si="159">COUNTIF($BI58,"*Pythagorean*")</f>
        <v>0</v>
      </c>
      <c r="BE58" s="23">
        <f t="shared" ref="BE58:BE67" si="160">COUNTIF($BI58,"*Reference*")</f>
        <v>0</v>
      </c>
      <c r="BF58" s="23">
        <f t="shared" ref="BF58:BF67" si="161">COUNTIF($BI58,"*Correlation*")</f>
        <v>0</v>
      </c>
      <c r="BG58" s="23">
        <f t="shared" ref="BG58:BG67" si="162">COUNTIF($BI58,"*NIMBUS*")</f>
        <v>0</v>
      </c>
      <c r="BH58" s="23">
        <f t="shared" ref="BH58:BH67" si="163">COUNTIF($BI58,"*Not-specified*")</f>
        <v>0</v>
      </c>
      <c r="BI58" s="23" t="s">
        <v>819</v>
      </c>
      <c r="BJ58" s="23" t="s">
        <v>772</v>
      </c>
      <c r="BK58" s="23">
        <f t="shared" ref="BK58:BM67" si="164">COUNTIF($BJ58,BK$1)</f>
        <v>0</v>
      </c>
      <c r="BL58" s="23">
        <f t="shared" si="164"/>
        <v>1</v>
      </c>
      <c r="BM58" s="23">
        <f t="shared" si="164"/>
        <v>0</v>
      </c>
      <c r="BN58" s="12" t="s">
        <v>1178</v>
      </c>
      <c r="BO58" s="12">
        <f t="shared" ref="BO58:BO67" si="165">COUNTIF($BN58,"*Deter*")</f>
        <v>0</v>
      </c>
      <c r="BP58" s="12">
        <f t="shared" ref="BP58:BP67" si="166">COUNTIF($BN58,"*Stoch*")</f>
        <v>1</v>
      </c>
      <c r="BQ58" s="12">
        <f t="shared" ref="BQ58:BQ67" si="167">COUNTIF($BN58,"*Fuzzy*")</f>
        <v>1</v>
      </c>
      <c r="BR58" s="12" t="s">
        <v>1175</v>
      </c>
      <c r="BS58" s="12">
        <f t="shared" ref="BS58:BS67" si="168">COUNTIF($BR58,"*Dis*")</f>
        <v>0</v>
      </c>
      <c r="BT58" s="12">
        <f t="shared" ref="BT58:BT67" si="169">COUNTIF($BR58,"*Cont*")</f>
        <v>1</v>
      </c>
      <c r="BU58" s="12">
        <f t="shared" ref="BU58:BU67" si="170">COUNTIF($BR58,$BU$1)</f>
        <v>0</v>
      </c>
      <c r="BV58" s="23" t="s">
        <v>884</v>
      </c>
      <c r="BW58" s="13">
        <v>1</v>
      </c>
      <c r="BX58" s="13">
        <v>0</v>
      </c>
      <c r="BY58" s="13">
        <v>0</v>
      </c>
      <c r="BZ58" s="13">
        <v>0</v>
      </c>
      <c r="CA58" s="13">
        <v>0</v>
      </c>
      <c r="CB58" s="24" t="s">
        <v>903</v>
      </c>
      <c r="CC58" s="12">
        <f t="shared" ref="CC58:CC67" si="171">COUNTIF($CB58,"*Not Specified*")</f>
        <v>1</v>
      </c>
      <c r="CD58" s="12">
        <f t="shared" ref="CD58:CD67" si="172">COUNTIF($CB58,"*Aerospacial*")</f>
        <v>0</v>
      </c>
      <c r="CE58" s="12">
        <f t="shared" ref="CE58:CE67" si="173">COUNTIF($CB58,"*Agriculture*")</f>
        <v>0</v>
      </c>
      <c r="CF58" s="12">
        <f t="shared" ref="CF58:CF67" si="174">COUNTIF($CB58,"*Automotive*")</f>
        <v>0</v>
      </c>
      <c r="CG58" s="12">
        <f t="shared" ref="CG58:CG67" si="175">COUNTIF($CB58,"*Biotechnology*")</f>
        <v>0</v>
      </c>
      <c r="CH58" s="12">
        <f t="shared" ref="CH58:CH67" si="176">COUNTIF($CB58,"*Energy*")</f>
        <v>0</v>
      </c>
      <c r="CI58" s="12">
        <f t="shared" ref="CI58:CI67" si="177">COUNTIF($CB58,"*Food*")</f>
        <v>0</v>
      </c>
      <c r="CJ58" s="12">
        <f t="shared" ref="CJ58:CJ67" si="178">COUNTIF($CB58,"*Innovation*")</f>
        <v>0</v>
      </c>
      <c r="CK58" s="12">
        <f t="shared" ref="CK58:CK67" si="179">COUNTIF($CB58,"*Manufacturing*")</f>
        <v>0</v>
      </c>
      <c r="CL58" s="12">
        <f t="shared" ref="CL58:CL67" si="180">COUNTIF($CB58,"*Military*")</f>
        <v>0</v>
      </c>
      <c r="CM58" s="12">
        <f t="shared" ref="CM58:CM67" si="181">COUNTIF($CB58,"*Nuclear*")</f>
        <v>0</v>
      </c>
      <c r="CN58" s="12">
        <f t="shared" ref="CN58:CN67" si="182">COUNTIF($CB58,"*Spacial*")</f>
        <v>0</v>
      </c>
      <c r="CO58" s="12">
        <f t="shared" ref="CO58:CO67" si="183">COUNTIF($CB58,"*Telecommunications*")</f>
        <v>0</v>
      </c>
      <c r="CP58" s="12">
        <f t="shared" ref="CP58:CP67" si="184">COUNTIF($CB58,"*Civil*")</f>
        <v>0</v>
      </c>
      <c r="CQ58" s="12">
        <f t="shared" ref="CQ58:CQ67" si="185">COUNTIF($CB58,"*Government*")</f>
        <v>0</v>
      </c>
      <c r="CR58" s="12">
        <f t="shared" ref="CR58:CR67" si="186">COUNTIF($CB58,"*Mechanical*")</f>
        <v>0</v>
      </c>
      <c r="CS58" s="12">
        <f t="shared" ref="CS58:CS67" si="187">COUNTIF($CB58,"*Textile*")</f>
        <v>0</v>
      </c>
      <c r="CT58" s="12">
        <f t="shared" ref="CT58:CT67" si="188">COUNTIF($CB58,"*Chemical*")</f>
        <v>0</v>
      </c>
      <c r="CU58" s="12">
        <f t="shared" ref="CU58:CU67" si="189">COUNTIF($CB58,"*Metallurgy*")</f>
        <v>0</v>
      </c>
      <c r="CV58" s="12">
        <f t="shared" ref="CV58:CV67" si="190">COUNTIF($CB58,"*Public*")</f>
        <v>0</v>
      </c>
      <c r="CW58" s="12">
        <f t="shared" ref="CW58:CW67" si="191">COUNTIF($CB58,"*Research*")</f>
        <v>0</v>
      </c>
      <c r="CX58" s="12">
        <f t="shared" ref="CX58:CX67" si="192">COUNTIF($CB58,"*Electricity*")</f>
        <v>0</v>
      </c>
      <c r="CY58" s="12">
        <f t="shared" ref="CY58:CY67" si="193">COUNTIF($CB58,"*Industrial*")</f>
        <v>0</v>
      </c>
      <c r="CZ58" s="12">
        <f t="shared" ref="CZ58:CZ67" si="194">COUNTIF($CB58,"*Information Technology*")</f>
        <v>0</v>
      </c>
      <c r="DA58" s="19">
        <f t="shared" ref="DA58:DA67" si="195">COUNTIF($CB58,"*Pharmaceutical*")</f>
        <v>0</v>
      </c>
      <c r="DB58" s="18">
        <f t="shared" ref="DB58:DB67" si="196">SUM(JL58:JO58)</f>
        <v>0</v>
      </c>
      <c r="DC58" s="18">
        <f t="shared" ref="DC58:DC67" si="197">SUM(MQ58:MY58)</f>
        <v>0</v>
      </c>
      <c r="DD58" s="18">
        <f t="shared" ref="DD58:DD67" si="198">SUM(MZ58:NF58)</f>
        <v>0</v>
      </c>
      <c r="DE58" s="18">
        <f t="shared" ref="DE58:DE67" si="199">SUM(MB58:MF58)</f>
        <v>0</v>
      </c>
      <c r="DF58" s="18">
        <f t="shared" ref="DF58:DF67" si="200">SUM(NG58:NL58)</f>
        <v>0</v>
      </c>
      <c r="DG58" s="18">
        <f t="shared" ref="DG58:DG67" si="201">SUM(FM58:GK58)</f>
        <v>0</v>
      </c>
      <c r="DH58" s="18">
        <f t="shared" ref="DH58:DH67" si="202">SUM(EG58:EX58)</f>
        <v>1</v>
      </c>
      <c r="DI58" s="18">
        <f t="shared" ref="DI58:DI67" si="203">SUM(KB58:KM58)</f>
        <v>0</v>
      </c>
      <c r="DJ58" s="18">
        <f t="shared" ref="DJ58:DJ67" si="204">SUM(MG58:MJ58)</f>
        <v>0</v>
      </c>
      <c r="DK58" s="18">
        <f t="shared" ref="DK58:DK67" si="205">SUM(GL58:HJ58)</f>
        <v>0</v>
      </c>
      <c r="DL58" s="18">
        <f t="shared" ref="DL58:DL67" si="206">SUM(HK58:IE58)</f>
        <v>0</v>
      </c>
      <c r="DM58" s="18">
        <f t="shared" ref="DM58:DM67" si="207">SUM(IF58:IP58)</f>
        <v>0</v>
      </c>
      <c r="DN58" s="18">
        <f t="shared" ref="DN58:DN67" si="208">SUM(EY58:FL58)</f>
        <v>0</v>
      </c>
      <c r="DO58" s="18">
        <f t="shared" ref="DO58:DO67" si="209">SUM(KN58:LV58)</f>
        <v>0</v>
      </c>
      <c r="DP58" s="18">
        <f t="shared" ref="DP58:DP67" si="210">SUM(LL58:LS58)</f>
        <v>0</v>
      </c>
      <c r="DQ58" s="18">
        <f t="shared" ref="DQ58:DQ67" si="211">SUM(JP58:JX58)</f>
        <v>1</v>
      </c>
      <c r="DR58" s="18">
        <f t="shared" ref="DR58:DR67" si="212">SUM(MK58:MP58)</f>
        <v>0</v>
      </c>
      <c r="DS58" s="18">
        <f t="shared" ref="DS58:DS67" si="213">SUM(NM58:NS58)</f>
        <v>1</v>
      </c>
      <c r="DT58" s="18">
        <f t="shared" ref="DT58:DT67" si="214">SUM(NT58:NZ58)</f>
        <v>0</v>
      </c>
      <c r="DU58" s="18">
        <f t="shared" ref="DU58:DU67" si="215">SUM(OA58:OI58)</f>
        <v>0</v>
      </c>
      <c r="DV58" s="18">
        <f t="shared" ref="DV58:DV67" si="216">SUM(JY58:KA58)</f>
        <v>0</v>
      </c>
      <c r="DW58" s="18">
        <f t="shared" ref="DW58:DW67" si="217">SUM(LT58:MA58)</f>
        <v>0</v>
      </c>
      <c r="DX58" s="18">
        <f t="shared" ref="DX58:DX67" si="218">SUM(IQ58:JK58)</f>
        <v>0</v>
      </c>
      <c r="DY58" s="17">
        <f t="shared" ref="DY58:DY67" si="219">DG58+DK58</f>
        <v>0</v>
      </c>
      <c r="DZ58" s="12">
        <f t="shared" ref="DZ58:DZ67" si="220">DI58+DO58+DW58+DP58</f>
        <v>0</v>
      </c>
      <c r="EA58" s="12">
        <f t="shared" ref="EA58:EA67" si="221">DX58+DM58</f>
        <v>0</v>
      </c>
      <c r="EB58" s="12">
        <f t="shared" ref="EB58:EB67" si="222">DT58+DU58+DF58</f>
        <v>0</v>
      </c>
      <c r="EC58" s="12">
        <f t="shared" ref="EC58:EC67" si="223">DH58+DN58+DL58</f>
        <v>1</v>
      </c>
      <c r="ED58" s="12">
        <f t="shared" ref="ED58:ED67" si="224">DD58+DS58+DC58</f>
        <v>1</v>
      </c>
      <c r="EE58" s="12">
        <f t="shared" ref="EE58:EE67" si="225">DV58+DQ58+DB58</f>
        <v>1</v>
      </c>
      <c r="EF58" s="12">
        <f t="shared" ref="EF58:EF67" si="226">DR58+DE58+DJ58</f>
        <v>0</v>
      </c>
      <c r="EQ58" s="18">
        <v>1</v>
      </c>
      <c r="JU58" s="19">
        <v>1</v>
      </c>
      <c r="NM58" s="18">
        <v>1</v>
      </c>
    </row>
    <row r="59" spans="1:399" x14ac:dyDescent="0.25">
      <c r="A59" s="13" t="s">
        <v>9</v>
      </c>
      <c r="B59" s="5" t="s">
        <v>26</v>
      </c>
      <c r="C59" s="12">
        <v>0</v>
      </c>
      <c r="D59" s="5" t="s">
        <v>172</v>
      </c>
      <c r="E59" s="12" t="s">
        <v>312</v>
      </c>
      <c r="F59" s="5" t="s">
        <v>326</v>
      </c>
      <c r="G59" s="5" t="s">
        <v>435</v>
      </c>
      <c r="H59" s="12" t="s">
        <v>311</v>
      </c>
      <c r="I59" s="12" t="s">
        <v>584</v>
      </c>
      <c r="J59" s="12">
        <v>69</v>
      </c>
      <c r="K59" s="12">
        <v>2007</v>
      </c>
      <c r="L59" s="12">
        <f t="shared" si="125"/>
        <v>0</v>
      </c>
      <c r="M59" s="12">
        <f t="shared" si="126"/>
        <v>1</v>
      </c>
      <c r="N59" s="12" t="s">
        <v>635</v>
      </c>
      <c r="O59" s="12" t="s">
        <v>311</v>
      </c>
      <c r="P59" s="12">
        <v>4</v>
      </c>
      <c r="Q59" s="12">
        <v>1</v>
      </c>
      <c r="R59" s="12">
        <v>0</v>
      </c>
      <c r="S59" s="12">
        <v>0</v>
      </c>
      <c r="T59" s="12">
        <f t="shared" si="127"/>
        <v>0</v>
      </c>
      <c r="U59" s="12" t="s">
        <v>766</v>
      </c>
      <c r="V59" s="12">
        <f t="shared" si="128"/>
        <v>1</v>
      </c>
      <c r="W59" s="12">
        <f t="shared" si="128"/>
        <v>0</v>
      </c>
      <c r="X59" s="12">
        <f t="shared" si="128"/>
        <v>0</v>
      </c>
      <c r="Y59" s="23">
        <f t="shared" si="129"/>
        <v>0</v>
      </c>
      <c r="Z59" s="23">
        <f t="shared" si="130"/>
        <v>0</v>
      </c>
      <c r="AA59" s="23">
        <f t="shared" si="131"/>
        <v>0</v>
      </c>
      <c r="AB59" s="23">
        <f t="shared" si="132"/>
        <v>0</v>
      </c>
      <c r="AC59" s="23">
        <f t="shared" si="133"/>
        <v>0</v>
      </c>
      <c r="AD59" s="23">
        <f t="shared" si="134"/>
        <v>0</v>
      </c>
      <c r="AE59" s="23">
        <f t="shared" si="135"/>
        <v>0</v>
      </c>
      <c r="AF59" s="23">
        <f t="shared" si="136"/>
        <v>0</v>
      </c>
      <c r="AG59" s="23">
        <f t="shared" si="137"/>
        <v>0</v>
      </c>
      <c r="AH59" s="23">
        <f t="shared" si="138"/>
        <v>0</v>
      </c>
      <c r="AI59" s="23">
        <f t="shared" si="139"/>
        <v>0</v>
      </c>
      <c r="AJ59" s="23">
        <f t="shared" ref="AJ59:AJ67" si="227">COUNTIF($BI59,"*ROA*")</f>
        <v>0</v>
      </c>
      <c r="AK59" s="23">
        <f t="shared" si="140"/>
        <v>0</v>
      </c>
      <c r="AL59" s="23">
        <f t="shared" si="141"/>
        <v>0</v>
      </c>
      <c r="AM59" s="23">
        <f t="shared" si="142"/>
        <v>0</v>
      </c>
      <c r="AN59" s="23">
        <f t="shared" si="143"/>
        <v>0</v>
      </c>
      <c r="AO59" s="23">
        <f t="shared" si="144"/>
        <v>0</v>
      </c>
      <c r="AP59" s="23">
        <f t="shared" si="145"/>
        <v>1</v>
      </c>
      <c r="AQ59" s="23">
        <f t="shared" si="146"/>
        <v>0</v>
      </c>
      <c r="AR59" s="23">
        <f t="shared" si="147"/>
        <v>1</v>
      </c>
      <c r="AS59" s="23">
        <f t="shared" si="148"/>
        <v>1</v>
      </c>
      <c r="AT59" s="23">
        <f t="shared" si="149"/>
        <v>0</v>
      </c>
      <c r="AU59" s="23">
        <f t="shared" si="150"/>
        <v>0</v>
      </c>
      <c r="AV59" s="23">
        <f t="shared" si="151"/>
        <v>0</v>
      </c>
      <c r="AW59" s="23">
        <f t="shared" si="152"/>
        <v>0</v>
      </c>
      <c r="AX59" s="23">
        <f t="shared" si="153"/>
        <v>0</v>
      </c>
      <c r="AY59" s="23">
        <f t="shared" si="154"/>
        <v>0</v>
      </c>
      <c r="AZ59" s="23">
        <f t="shared" si="155"/>
        <v>1</v>
      </c>
      <c r="BA59" s="23">
        <f t="shared" si="156"/>
        <v>0</v>
      </c>
      <c r="BB59" s="23">
        <f t="shared" si="157"/>
        <v>0</v>
      </c>
      <c r="BC59" s="23">
        <f t="shared" si="158"/>
        <v>0</v>
      </c>
      <c r="BD59" s="23">
        <f t="shared" si="159"/>
        <v>0</v>
      </c>
      <c r="BE59" s="23">
        <f t="shared" si="160"/>
        <v>0</v>
      </c>
      <c r="BF59" s="23">
        <f t="shared" si="161"/>
        <v>0</v>
      </c>
      <c r="BG59" s="23">
        <f t="shared" si="162"/>
        <v>0</v>
      </c>
      <c r="BH59" s="23">
        <f t="shared" si="163"/>
        <v>0</v>
      </c>
      <c r="BI59" s="23" t="s">
        <v>833</v>
      </c>
      <c r="BJ59" s="23" t="s">
        <v>772</v>
      </c>
      <c r="BK59" s="23">
        <f t="shared" si="164"/>
        <v>0</v>
      </c>
      <c r="BL59" s="23">
        <f t="shared" si="164"/>
        <v>1</v>
      </c>
      <c r="BM59" s="23">
        <f t="shared" si="164"/>
        <v>0</v>
      </c>
      <c r="BN59" s="12" t="s">
        <v>1177</v>
      </c>
      <c r="BO59" s="12">
        <f t="shared" si="165"/>
        <v>0</v>
      </c>
      <c r="BP59" s="12">
        <f t="shared" si="166"/>
        <v>1</v>
      </c>
      <c r="BQ59" s="12">
        <f t="shared" si="167"/>
        <v>0</v>
      </c>
      <c r="BR59" s="12" t="s">
        <v>1175</v>
      </c>
      <c r="BS59" s="12">
        <f t="shared" si="168"/>
        <v>0</v>
      </c>
      <c r="BT59" s="12">
        <f t="shared" si="169"/>
        <v>1</v>
      </c>
      <c r="BU59" s="12">
        <f t="shared" si="170"/>
        <v>0</v>
      </c>
      <c r="BV59" s="23" t="s">
        <v>880</v>
      </c>
      <c r="BW59" s="13">
        <v>0</v>
      </c>
      <c r="BX59" s="13">
        <v>1</v>
      </c>
      <c r="BY59" s="13">
        <v>0</v>
      </c>
      <c r="BZ59" s="13">
        <v>0</v>
      </c>
      <c r="CA59" s="13">
        <v>0</v>
      </c>
      <c r="CB59" s="24" t="s">
        <v>903</v>
      </c>
      <c r="CC59" s="12">
        <f t="shared" si="171"/>
        <v>1</v>
      </c>
      <c r="CD59" s="12">
        <f t="shared" si="172"/>
        <v>0</v>
      </c>
      <c r="CE59" s="12">
        <f t="shared" si="173"/>
        <v>0</v>
      </c>
      <c r="CF59" s="12">
        <f t="shared" si="174"/>
        <v>0</v>
      </c>
      <c r="CG59" s="12">
        <f t="shared" si="175"/>
        <v>0</v>
      </c>
      <c r="CH59" s="12">
        <f t="shared" si="176"/>
        <v>0</v>
      </c>
      <c r="CI59" s="12">
        <f t="shared" si="177"/>
        <v>0</v>
      </c>
      <c r="CJ59" s="12">
        <f t="shared" si="178"/>
        <v>0</v>
      </c>
      <c r="CK59" s="12">
        <f t="shared" si="179"/>
        <v>0</v>
      </c>
      <c r="CL59" s="12">
        <f t="shared" si="180"/>
        <v>0</v>
      </c>
      <c r="CM59" s="12">
        <f t="shared" si="181"/>
        <v>0</v>
      </c>
      <c r="CN59" s="12">
        <f t="shared" si="182"/>
        <v>0</v>
      </c>
      <c r="CO59" s="12">
        <f t="shared" si="183"/>
        <v>0</v>
      </c>
      <c r="CP59" s="12">
        <f t="shared" si="184"/>
        <v>0</v>
      </c>
      <c r="CQ59" s="12">
        <f t="shared" si="185"/>
        <v>0</v>
      </c>
      <c r="CR59" s="12">
        <f t="shared" si="186"/>
        <v>0</v>
      </c>
      <c r="CS59" s="12">
        <f t="shared" si="187"/>
        <v>0</v>
      </c>
      <c r="CT59" s="12">
        <f t="shared" si="188"/>
        <v>0</v>
      </c>
      <c r="CU59" s="12">
        <f t="shared" si="189"/>
        <v>0</v>
      </c>
      <c r="CV59" s="12">
        <f t="shared" si="190"/>
        <v>0</v>
      </c>
      <c r="CW59" s="12">
        <f t="shared" si="191"/>
        <v>0</v>
      </c>
      <c r="CX59" s="12">
        <f t="shared" si="192"/>
        <v>0</v>
      </c>
      <c r="CY59" s="12">
        <f t="shared" si="193"/>
        <v>0</v>
      </c>
      <c r="CZ59" s="12">
        <f t="shared" si="194"/>
        <v>0</v>
      </c>
      <c r="DA59" s="19">
        <f t="shared" si="195"/>
        <v>0</v>
      </c>
      <c r="DB59" s="18">
        <f t="shared" si="196"/>
        <v>0</v>
      </c>
      <c r="DC59" s="18">
        <f t="shared" si="197"/>
        <v>0</v>
      </c>
      <c r="DD59" s="18">
        <f t="shared" si="198"/>
        <v>0</v>
      </c>
      <c r="DE59" s="18">
        <f t="shared" si="199"/>
        <v>0</v>
      </c>
      <c r="DF59" s="18">
        <f t="shared" si="200"/>
        <v>0</v>
      </c>
      <c r="DG59" s="18">
        <f t="shared" si="201"/>
        <v>0</v>
      </c>
      <c r="DH59" s="18">
        <f t="shared" si="202"/>
        <v>1</v>
      </c>
      <c r="DI59" s="18">
        <f t="shared" si="203"/>
        <v>1</v>
      </c>
      <c r="DJ59" s="18">
        <f t="shared" si="204"/>
        <v>0</v>
      </c>
      <c r="DK59" s="18">
        <f t="shared" si="205"/>
        <v>0</v>
      </c>
      <c r="DL59" s="18">
        <f t="shared" si="206"/>
        <v>1</v>
      </c>
      <c r="DM59" s="18">
        <f t="shared" si="207"/>
        <v>0</v>
      </c>
      <c r="DN59" s="18">
        <f t="shared" si="208"/>
        <v>0</v>
      </c>
      <c r="DO59" s="18">
        <f t="shared" si="209"/>
        <v>0</v>
      </c>
      <c r="DP59" s="18">
        <f t="shared" si="210"/>
        <v>0</v>
      </c>
      <c r="DQ59" s="18">
        <f t="shared" si="211"/>
        <v>0</v>
      </c>
      <c r="DR59" s="18">
        <f t="shared" si="212"/>
        <v>0</v>
      </c>
      <c r="DS59" s="18">
        <f t="shared" si="213"/>
        <v>0</v>
      </c>
      <c r="DT59" s="18">
        <f t="shared" si="214"/>
        <v>0</v>
      </c>
      <c r="DU59" s="18">
        <f t="shared" si="215"/>
        <v>0</v>
      </c>
      <c r="DV59" s="18">
        <f t="shared" si="216"/>
        <v>0</v>
      </c>
      <c r="DW59" s="18">
        <f t="shared" si="217"/>
        <v>0</v>
      </c>
      <c r="DX59" s="18">
        <f t="shared" si="218"/>
        <v>0</v>
      </c>
      <c r="DY59" s="17">
        <f t="shared" si="219"/>
        <v>0</v>
      </c>
      <c r="DZ59" s="12">
        <f t="shared" si="220"/>
        <v>1</v>
      </c>
      <c r="EA59" s="12">
        <f t="shared" si="221"/>
        <v>0</v>
      </c>
      <c r="EB59" s="12">
        <f t="shared" si="222"/>
        <v>0</v>
      </c>
      <c r="EC59" s="12">
        <f t="shared" si="223"/>
        <v>2</v>
      </c>
      <c r="ED59" s="12">
        <f t="shared" si="224"/>
        <v>0</v>
      </c>
      <c r="EE59" s="12">
        <f t="shared" si="225"/>
        <v>0</v>
      </c>
      <c r="EF59" s="12">
        <f t="shared" si="226"/>
        <v>0</v>
      </c>
      <c r="EN59" s="18">
        <v>1</v>
      </c>
      <c r="HK59" s="18">
        <v>1</v>
      </c>
      <c r="KB59" s="18">
        <v>1</v>
      </c>
    </row>
    <row r="60" spans="1:399" x14ac:dyDescent="0.25">
      <c r="A60" s="13" t="s">
        <v>8</v>
      </c>
      <c r="B60" s="5" t="s">
        <v>38</v>
      </c>
      <c r="C60" s="12">
        <v>0</v>
      </c>
      <c r="D60" s="5" t="s">
        <v>185</v>
      </c>
      <c r="E60" s="12" t="s">
        <v>311</v>
      </c>
      <c r="F60" s="5" t="s">
        <v>337</v>
      </c>
      <c r="G60" s="5" t="s">
        <v>448</v>
      </c>
      <c r="H60" s="12" t="s">
        <v>311</v>
      </c>
      <c r="I60" s="12" t="s">
        <v>585</v>
      </c>
      <c r="J60" s="12">
        <v>13</v>
      </c>
      <c r="K60" s="12">
        <v>2007</v>
      </c>
      <c r="L60" s="12">
        <f t="shared" si="125"/>
        <v>0</v>
      </c>
      <c r="M60" s="12">
        <f t="shared" si="126"/>
        <v>1</v>
      </c>
      <c r="N60" s="12" t="s">
        <v>646</v>
      </c>
      <c r="O60" s="12" t="s">
        <v>311</v>
      </c>
      <c r="P60" s="12">
        <v>5</v>
      </c>
      <c r="Q60" s="12">
        <v>1</v>
      </c>
      <c r="R60" s="12">
        <v>0</v>
      </c>
      <c r="S60" s="12">
        <v>0</v>
      </c>
      <c r="T60" s="12">
        <f t="shared" si="127"/>
        <v>0</v>
      </c>
      <c r="U60" s="12" t="s">
        <v>766</v>
      </c>
      <c r="V60" s="12">
        <f t="shared" si="128"/>
        <v>1</v>
      </c>
      <c r="W60" s="12">
        <f t="shared" si="128"/>
        <v>0</v>
      </c>
      <c r="X60" s="12">
        <f t="shared" si="128"/>
        <v>0</v>
      </c>
      <c r="Y60" s="23">
        <f t="shared" si="129"/>
        <v>1</v>
      </c>
      <c r="Z60" s="23">
        <f t="shared" si="130"/>
        <v>0</v>
      </c>
      <c r="AA60" s="23">
        <f t="shared" si="131"/>
        <v>0</v>
      </c>
      <c r="AB60" s="23">
        <f t="shared" si="132"/>
        <v>0</v>
      </c>
      <c r="AC60" s="23">
        <f t="shared" si="133"/>
        <v>0</v>
      </c>
      <c r="AD60" s="23">
        <f t="shared" si="134"/>
        <v>0</v>
      </c>
      <c r="AE60" s="23">
        <f t="shared" si="135"/>
        <v>0</v>
      </c>
      <c r="AF60" s="23">
        <f t="shared" si="136"/>
        <v>0</v>
      </c>
      <c r="AG60" s="23">
        <f t="shared" si="137"/>
        <v>0</v>
      </c>
      <c r="AH60" s="23">
        <f t="shared" si="138"/>
        <v>0</v>
      </c>
      <c r="AI60" s="23">
        <f t="shared" si="139"/>
        <v>0</v>
      </c>
      <c r="AJ60" s="23">
        <f t="shared" si="227"/>
        <v>0</v>
      </c>
      <c r="AK60" s="23">
        <f t="shared" si="140"/>
        <v>0</v>
      </c>
      <c r="AL60" s="23">
        <f t="shared" si="141"/>
        <v>0</v>
      </c>
      <c r="AM60" s="23">
        <f t="shared" si="142"/>
        <v>0</v>
      </c>
      <c r="AN60" s="23">
        <f t="shared" si="143"/>
        <v>0</v>
      </c>
      <c r="AO60" s="23">
        <f t="shared" si="144"/>
        <v>0</v>
      </c>
      <c r="AP60" s="23">
        <f t="shared" si="145"/>
        <v>0</v>
      </c>
      <c r="AQ60" s="23">
        <f t="shared" si="146"/>
        <v>0</v>
      </c>
      <c r="AR60" s="23">
        <f t="shared" si="147"/>
        <v>0</v>
      </c>
      <c r="AS60" s="23">
        <f t="shared" si="148"/>
        <v>0</v>
      </c>
      <c r="AT60" s="23">
        <f t="shared" si="149"/>
        <v>0</v>
      </c>
      <c r="AU60" s="23">
        <f t="shared" si="150"/>
        <v>0</v>
      </c>
      <c r="AV60" s="23">
        <f t="shared" si="151"/>
        <v>0</v>
      </c>
      <c r="AW60" s="23">
        <f t="shared" si="152"/>
        <v>0</v>
      </c>
      <c r="AX60" s="23">
        <f t="shared" si="153"/>
        <v>0</v>
      </c>
      <c r="AY60" s="23">
        <f t="shared" si="154"/>
        <v>0</v>
      </c>
      <c r="AZ60" s="23">
        <f t="shared" si="155"/>
        <v>0</v>
      </c>
      <c r="BA60" s="23">
        <f t="shared" si="156"/>
        <v>0</v>
      </c>
      <c r="BB60" s="23">
        <f t="shared" si="157"/>
        <v>0</v>
      </c>
      <c r="BC60" s="23">
        <f t="shared" si="158"/>
        <v>0</v>
      </c>
      <c r="BD60" s="23">
        <f t="shared" si="159"/>
        <v>0</v>
      </c>
      <c r="BE60" s="23">
        <f t="shared" si="160"/>
        <v>0</v>
      </c>
      <c r="BF60" s="23">
        <f t="shared" si="161"/>
        <v>0</v>
      </c>
      <c r="BG60" s="23">
        <f t="shared" si="162"/>
        <v>0</v>
      </c>
      <c r="BH60" s="23">
        <f t="shared" si="163"/>
        <v>0</v>
      </c>
      <c r="BI60" s="23" t="s">
        <v>784</v>
      </c>
      <c r="BJ60" s="23" t="s">
        <v>776</v>
      </c>
      <c r="BK60" s="23">
        <f t="shared" si="164"/>
        <v>1</v>
      </c>
      <c r="BL60" s="23">
        <f t="shared" si="164"/>
        <v>0</v>
      </c>
      <c r="BM60" s="23">
        <f t="shared" si="164"/>
        <v>0</v>
      </c>
      <c r="BN60" s="12" t="s">
        <v>1179</v>
      </c>
      <c r="BO60" s="12">
        <f t="shared" si="165"/>
        <v>1</v>
      </c>
      <c r="BP60" s="12">
        <f t="shared" si="166"/>
        <v>0</v>
      </c>
      <c r="BQ60" s="12">
        <f t="shared" si="167"/>
        <v>0</v>
      </c>
      <c r="BR60" s="12" t="s">
        <v>1175</v>
      </c>
      <c r="BS60" s="12">
        <f t="shared" si="168"/>
        <v>0</v>
      </c>
      <c r="BT60" s="12">
        <f t="shared" si="169"/>
        <v>1</v>
      </c>
      <c r="BU60" s="12">
        <f t="shared" si="170"/>
        <v>0</v>
      </c>
      <c r="BV60" s="23" t="s">
        <v>891</v>
      </c>
      <c r="BW60" s="13">
        <v>1</v>
      </c>
      <c r="BX60" s="13">
        <v>0</v>
      </c>
      <c r="BY60" s="13">
        <v>0</v>
      </c>
      <c r="BZ60" s="13">
        <v>0</v>
      </c>
      <c r="CA60" s="13">
        <v>0</v>
      </c>
      <c r="CB60" s="24" t="s">
        <v>871</v>
      </c>
      <c r="CC60" s="12">
        <f t="shared" si="171"/>
        <v>0</v>
      </c>
      <c r="CD60" s="12">
        <f t="shared" si="172"/>
        <v>0</v>
      </c>
      <c r="CE60" s="12">
        <f t="shared" si="173"/>
        <v>0</v>
      </c>
      <c r="CF60" s="12">
        <f t="shared" si="174"/>
        <v>0</v>
      </c>
      <c r="CG60" s="12">
        <f t="shared" si="175"/>
        <v>0</v>
      </c>
      <c r="CH60" s="12">
        <f t="shared" si="176"/>
        <v>0</v>
      </c>
      <c r="CI60" s="12">
        <f t="shared" si="177"/>
        <v>0</v>
      </c>
      <c r="CJ60" s="12">
        <f t="shared" si="178"/>
        <v>0</v>
      </c>
      <c r="CK60" s="12">
        <f t="shared" si="179"/>
        <v>0</v>
      </c>
      <c r="CL60" s="12">
        <f t="shared" si="180"/>
        <v>0</v>
      </c>
      <c r="CM60" s="12">
        <f t="shared" si="181"/>
        <v>1</v>
      </c>
      <c r="CN60" s="12">
        <f t="shared" si="182"/>
        <v>0</v>
      </c>
      <c r="CO60" s="12">
        <f t="shared" si="183"/>
        <v>0</v>
      </c>
      <c r="CP60" s="12">
        <f t="shared" si="184"/>
        <v>0</v>
      </c>
      <c r="CQ60" s="12">
        <f t="shared" si="185"/>
        <v>0</v>
      </c>
      <c r="CR60" s="12">
        <f t="shared" si="186"/>
        <v>0</v>
      </c>
      <c r="CS60" s="12">
        <f t="shared" si="187"/>
        <v>0</v>
      </c>
      <c r="CT60" s="12">
        <f t="shared" si="188"/>
        <v>0</v>
      </c>
      <c r="CU60" s="12">
        <f t="shared" si="189"/>
        <v>0</v>
      </c>
      <c r="CV60" s="12">
        <f t="shared" si="190"/>
        <v>0</v>
      </c>
      <c r="CW60" s="12">
        <f t="shared" si="191"/>
        <v>0</v>
      </c>
      <c r="CX60" s="12">
        <f t="shared" si="192"/>
        <v>0</v>
      </c>
      <c r="CY60" s="12">
        <f t="shared" si="193"/>
        <v>0</v>
      </c>
      <c r="CZ60" s="12">
        <f t="shared" si="194"/>
        <v>0</v>
      </c>
      <c r="DA60" s="19">
        <f t="shared" si="195"/>
        <v>0</v>
      </c>
      <c r="DB60" s="18">
        <f t="shared" si="196"/>
        <v>0</v>
      </c>
      <c r="DC60" s="18">
        <f t="shared" si="197"/>
        <v>0</v>
      </c>
      <c r="DD60" s="18">
        <f t="shared" si="198"/>
        <v>0</v>
      </c>
      <c r="DE60" s="18">
        <f t="shared" si="199"/>
        <v>0</v>
      </c>
      <c r="DF60" s="18">
        <f t="shared" si="200"/>
        <v>0</v>
      </c>
      <c r="DG60" s="18">
        <f t="shared" si="201"/>
        <v>0</v>
      </c>
      <c r="DH60" s="18">
        <f t="shared" si="202"/>
        <v>0</v>
      </c>
      <c r="DI60" s="18">
        <f t="shared" si="203"/>
        <v>1</v>
      </c>
      <c r="DJ60" s="18">
        <f t="shared" si="204"/>
        <v>0</v>
      </c>
      <c r="DK60" s="18">
        <f t="shared" si="205"/>
        <v>0</v>
      </c>
      <c r="DL60" s="18">
        <f t="shared" si="206"/>
        <v>0</v>
      </c>
      <c r="DM60" s="18">
        <f t="shared" si="207"/>
        <v>0</v>
      </c>
      <c r="DN60" s="18">
        <f t="shared" si="208"/>
        <v>0</v>
      </c>
      <c r="DO60" s="18">
        <f t="shared" si="209"/>
        <v>0</v>
      </c>
      <c r="DP60" s="18">
        <f t="shared" si="210"/>
        <v>0</v>
      </c>
      <c r="DQ60" s="18">
        <f t="shared" si="211"/>
        <v>0</v>
      </c>
      <c r="DR60" s="18">
        <f t="shared" si="212"/>
        <v>0</v>
      </c>
      <c r="DS60" s="18">
        <f t="shared" si="213"/>
        <v>0</v>
      </c>
      <c r="DT60" s="18">
        <f t="shared" si="214"/>
        <v>0</v>
      </c>
      <c r="DU60" s="18">
        <f t="shared" si="215"/>
        <v>0</v>
      </c>
      <c r="DV60" s="18">
        <f t="shared" si="216"/>
        <v>0</v>
      </c>
      <c r="DW60" s="18">
        <f t="shared" si="217"/>
        <v>0</v>
      </c>
      <c r="DX60" s="18">
        <f t="shared" si="218"/>
        <v>0</v>
      </c>
      <c r="DY60" s="17">
        <f t="shared" si="219"/>
        <v>0</v>
      </c>
      <c r="DZ60" s="12">
        <f t="shared" si="220"/>
        <v>1</v>
      </c>
      <c r="EA60" s="12">
        <f t="shared" si="221"/>
        <v>0</v>
      </c>
      <c r="EB60" s="12">
        <f t="shared" si="222"/>
        <v>0</v>
      </c>
      <c r="EC60" s="12">
        <f t="shared" si="223"/>
        <v>0</v>
      </c>
      <c r="ED60" s="12">
        <f t="shared" si="224"/>
        <v>0</v>
      </c>
      <c r="EE60" s="12">
        <f t="shared" si="225"/>
        <v>0</v>
      </c>
      <c r="EF60" s="12">
        <f t="shared" si="226"/>
        <v>0</v>
      </c>
      <c r="KD60" s="18">
        <v>1</v>
      </c>
    </row>
    <row r="61" spans="1:399" x14ac:dyDescent="0.25">
      <c r="A61" s="13" t="s">
        <v>8</v>
      </c>
      <c r="B61" s="5" t="s">
        <v>18</v>
      </c>
      <c r="C61" s="6">
        <v>0</v>
      </c>
      <c r="D61" s="5" t="s">
        <v>164</v>
      </c>
      <c r="E61" s="6" t="s">
        <v>311</v>
      </c>
      <c r="F61" s="5" t="s">
        <v>321</v>
      </c>
      <c r="G61" s="5" t="s">
        <v>427</v>
      </c>
      <c r="H61" s="6" t="s">
        <v>311</v>
      </c>
      <c r="I61" s="6" t="s">
        <v>578</v>
      </c>
      <c r="J61" s="6">
        <v>136</v>
      </c>
      <c r="K61" s="6">
        <v>2007</v>
      </c>
      <c r="L61" s="12">
        <f t="shared" si="125"/>
        <v>0</v>
      </c>
      <c r="M61" s="12">
        <f t="shared" si="126"/>
        <v>1</v>
      </c>
      <c r="N61" s="6" t="s">
        <v>628</v>
      </c>
      <c r="O61" s="6" t="s">
        <v>311</v>
      </c>
      <c r="P61" s="12">
        <v>20</v>
      </c>
      <c r="Q61" s="6">
        <v>0</v>
      </c>
      <c r="R61" s="6">
        <v>1</v>
      </c>
      <c r="S61" s="6">
        <v>0</v>
      </c>
      <c r="T61" s="6">
        <f t="shared" si="127"/>
        <v>0</v>
      </c>
      <c r="U61" s="6" t="s">
        <v>764</v>
      </c>
      <c r="V61" s="12">
        <f t="shared" si="128"/>
        <v>0</v>
      </c>
      <c r="W61" s="12">
        <f t="shared" si="128"/>
        <v>1</v>
      </c>
      <c r="X61" s="12">
        <f t="shared" si="128"/>
        <v>0</v>
      </c>
      <c r="Y61" s="23">
        <f t="shared" si="129"/>
        <v>0</v>
      </c>
      <c r="Z61" s="23">
        <f t="shared" si="130"/>
        <v>0</v>
      </c>
      <c r="AA61" s="23">
        <f t="shared" si="131"/>
        <v>0</v>
      </c>
      <c r="AB61" s="23">
        <f t="shared" si="132"/>
        <v>0</v>
      </c>
      <c r="AC61" s="23">
        <f t="shared" si="133"/>
        <v>0</v>
      </c>
      <c r="AD61" s="23">
        <f t="shared" si="134"/>
        <v>0</v>
      </c>
      <c r="AE61" s="23">
        <f t="shared" si="135"/>
        <v>0</v>
      </c>
      <c r="AF61" s="23">
        <f t="shared" si="136"/>
        <v>0</v>
      </c>
      <c r="AG61" s="23">
        <f t="shared" si="137"/>
        <v>0</v>
      </c>
      <c r="AH61" s="23">
        <f t="shared" si="138"/>
        <v>0</v>
      </c>
      <c r="AI61" s="23">
        <f t="shared" si="139"/>
        <v>0</v>
      </c>
      <c r="AJ61" s="23">
        <f t="shared" si="227"/>
        <v>1</v>
      </c>
      <c r="AK61" s="23">
        <f t="shared" si="140"/>
        <v>0</v>
      </c>
      <c r="AL61" s="23">
        <f t="shared" si="141"/>
        <v>0</v>
      </c>
      <c r="AM61" s="23">
        <f t="shared" si="142"/>
        <v>0</v>
      </c>
      <c r="AN61" s="23">
        <f t="shared" si="143"/>
        <v>0</v>
      </c>
      <c r="AO61" s="23">
        <f t="shared" si="144"/>
        <v>0</v>
      </c>
      <c r="AP61" s="23">
        <f t="shared" si="145"/>
        <v>1</v>
      </c>
      <c r="AQ61" s="23">
        <f t="shared" si="146"/>
        <v>0</v>
      </c>
      <c r="AR61" s="23">
        <f t="shared" si="147"/>
        <v>0</v>
      </c>
      <c r="AS61" s="23">
        <f t="shared" si="148"/>
        <v>0</v>
      </c>
      <c r="AT61" s="23">
        <f t="shared" si="149"/>
        <v>0</v>
      </c>
      <c r="AU61" s="23">
        <f t="shared" si="150"/>
        <v>0</v>
      </c>
      <c r="AV61" s="23">
        <f t="shared" si="151"/>
        <v>0</v>
      </c>
      <c r="AW61" s="23">
        <f t="shared" si="152"/>
        <v>0</v>
      </c>
      <c r="AX61" s="23">
        <f t="shared" si="153"/>
        <v>0</v>
      </c>
      <c r="AY61" s="23">
        <f t="shared" si="154"/>
        <v>0</v>
      </c>
      <c r="AZ61" s="23">
        <f t="shared" si="155"/>
        <v>0</v>
      </c>
      <c r="BA61" s="23">
        <f t="shared" si="156"/>
        <v>0</v>
      </c>
      <c r="BB61" s="23">
        <f t="shared" si="157"/>
        <v>0</v>
      </c>
      <c r="BC61" s="23">
        <f t="shared" si="158"/>
        <v>0</v>
      </c>
      <c r="BD61" s="23">
        <f t="shared" si="159"/>
        <v>0</v>
      </c>
      <c r="BE61" s="23">
        <f t="shared" si="160"/>
        <v>0</v>
      </c>
      <c r="BF61" s="23">
        <f t="shared" si="161"/>
        <v>0</v>
      </c>
      <c r="BG61" s="23">
        <f t="shared" si="162"/>
        <v>0</v>
      </c>
      <c r="BH61" s="23">
        <f t="shared" si="163"/>
        <v>0</v>
      </c>
      <c r="BI61" s="23" t="s">
        <v>824</v>
      </c>
      <c r="BJ61" s="23" t="s">
        <v>771</v>
      </c>
      <c r="BK61" s="23">
        <f t="shared" si="164"/>
        <v>0</v>
      </c>
      <c r="BL61" s="23">
        <f t="shared" si="164"/>
        <v>0</v>
      </c>
      <c r="BM61" s="23">
        <f t="shared" si="164"/>
        <v>1</v>
      </c>
      <c r="BN61" s="6" t="s">
        <v>1178</v>
      </c>
      <c r="BO61" s="12">
        <f t="shared" si="165"/>
        <v>0</v>
      </c>
      <c r="BP61" s="12">
        <f t="shared" si="166"/>
        <v>1</v>
      </c>
      <c r="BQ61" s="12">
        <f t="shared" si="167"/>
        <v>1</v>
      </c>
      <c r="BR61" s="6" t="s">
        <v>783</v>
      </c>
      <c r="BS61" s="12">
        <f t="shared" si="168"/>
        <v>1</v>
      </c>
      <c r="BT61" s="12">
        <f t="shared" si="169"/>
        <v>0</v>
      </c>
      <c r="BU61" s="12">
        <f t="shared" si="170"/>
        <v>0</v>
      </c>
      <c r="BV61" s="23" t="s">
        <v>898</v>
      </c>
      <c r="BW61" s="13">
        <v>0</v>
      </c>
      <c r="BX61" s="13">
        <v>0</v>
      </c>
      <c r="BY61" s="13">
        <v>0</v>
      </c>
      <c r="BZ61" s="13">
        <v>0</v>
      </c>
      <c r="CA61" s="13">
        <v>1</v>
      </c>
      <c r="CB61" s="24" t="s">
        <v>869</v>
      </c>
      <c r="CC61" s="12">
        <f t="shared" si="171"/>
        <v>0</v>
      </c>
      <c r="CD61" s="12">
        <f t="shared" si="172"/>
        <v>0</v>
      </c>
      <c r="CE61" s="12">
        <f t="shared" si="173"/>
        <v>0</v>
      </c>
      <c r="CF61" s="12">
        <f t="shared" si="174"/>
        <v>0</v>
      </c>
      <c r="CG61" s="12">
        <f t="shared" si="175"/>
        <v>0</v>
      </c>
      <c r="CH61" s="12">
        <f t="shared" si="176"/>
        <v>0</v>
      </c>
      <c r="CI61" s="12">
        <f t="shared" si="177"/>
        <v>0</v>
      </c>
      <c r="CJ61" s="12">
        <f t="shared" si="178"/>
        <v>0</v>
      </c>
      <c r="CK61" s="12">
        <f t="shared" si="179"/>
        <v>0</v>
      </c>
      <c r="CL61" s="12">
        <f t="shared" si="180"/>
        <v>0</v>
      </c>
      <c r="CM61" s="12">
        <f t="shared" si="181"/>
        <v>0</v>
      </c>
      <c r="CN61" s="12">
        <f t="shared" si="182"/>
        <v>0</v>
      </c>
      <c r="CO61" s="12">
        <f t="shared" si="183"/>
        <v>0</v>
      </c>
      <c r="CP61" s="12">
        <f t="shared" si="184"/>
        <v>0</v>
      </c>
      <c r="CQ61" s="12">
        <f t="shared" si="185"/>
        <v>0</v>
      </c>
      <c r="CR61" s="12">
        <f t="shared" si="186"/>
        <v>0</v>
      </c>
      <c r="CS61" s="12">
        <f t="shared" si="187"/>
        <v>0</v>
      </c>
      <c r="CT61" s="12">
        <f t="shared" si="188"/>
        <v>0</v>
      </c>
      <c r="CU61" s="12">
        <f t="shared" si="189"/>
        <v>0</v>
      </c>
      <c r="CV61" s="12">
        <f t="shared" si="190"/>
        <v>0</v>
      </c>
      <c r="CW61" s="12">
        <f t="shared" si="191"/>
        <v>0</v>
      </c>
      <c r="CX61" s="12">
        <f t="shared" si="192"/>
        <v>0</v>
      </c>
      <c r="CY61" s="12">
        <f t="shared" si="193"/>
        <v>0</v>
      </c>
      <c r="CZ61" s="12">
        <f t="shared" si="194"/>
        <v>0</v>
      </c>
      <c r="DA61" s="18">
        <f t="shared" si="195"/>
        <v>1</v>
      </c>
      <c r="DB61" s="18">
        <f t="shared" si="196"/>
        <v>0</v>
      </c>
      <c r="DC61" s="18">
        <f t="shared" si="197"/>
        <v>0</v>
      </c>
      <c r="DD61" s="18">
        <f t="shared" si="198"/>
        <v>0</v>
      </c>
      <c r="DE61" s="18">
        <f t="shared" si="199"/>
        <v>0</v>
      </c>
      <c r="DF61" s="18">
        <f t="shared" si="200"/>
        <v>0</v>
      </c>
      <c r="DG61" s="18">
        <f t="shared" si="201"/>
        <v>0</v>
      </c>
      <c r="DH61" s="18">
        <f t="shared" si="202"/>
        <v>0</v>
      </c>
      <c r="DI61" s="18">
        <f t="shared" si="203"/>
        <v>1</v>
      </c>
      <c r="DJ61" s="18">
        <f t="shared" si="204"/>
        <v>0</v>
      </c>
      <c r="DK61" s="18">
        <f t="shared" si="205"/>
        <v>0</v>
      </c>
      <c r="DL61" s="18">
        <f t="shared" si="206"/>
        <v>0</v>
      </c>
      <c r="DM61" s="18">
        <f t="shared" si="207"/>
        <v>0</v>
      </c>
      <c r="DN61" s="18">
        <f t="shared" si="208"/>
        <v>0</v>
      </c>
      <c r="DO61" s="18">
        <f t="shared" si="209"/>
        <v>0</v>
      </c>
      <c r="DP61" s="18">
        <f t="shared" si="210"/>
        <v>0</v>
      </c>
      <c r="DQ61" s="18">
        <f t="shared" si="211"/>
        <v>0</v>
      </c>
      <c r="DR61" s="18">
        <f t="shared" si="212"/>
        <v>0</v>
      </c>
      <c r="DS61" s="18">
        <f t="shared" si="213"/>
        <v>0</v>
      </c>
      <c r="DT61" s="18">
        <f t="shared" si="214"/>
        <v>0</v>
      </c>
      <c r="DU61" s="18">
        <f t="shared" si="215"/>
        <v>0</v>
      </c>
      <c r="DV61" s="18">
        <f t="shared" si="216"/>
        <v>0</v>
      </c>
      <c r="DW61" s="18">
        <f t="shared" si="217"/>
        <v>0</v>
      </c>
      <c r="DX61" s="18">
        <f t="shared" si="218"/>
        <v>1</v>
      </c>
      <c r="DY61" s="17">
        <f t="shared" si="219"/>
        <v>0</v>
      </c>
      <c r="DZ61" s="12">
        <f t="shared" si="220"/>
        <v>1</v>
      </c>
      <c r="EA61" s="12">
        <f t="shared" si="221"/>
        <v>1</v>
      </c>
      <c r="EB61" s="12">
        <f t="shared" si="222"/>
        <v>0</v>
      </c>
      <c r="EC61" s="12">
        <f t="shared" si="223"/>
        <v>0</v>
      </c>
      <c r="ED61" s="12">
        <f t="shared" si="224"/>
        <v>0</v>
      </c>
      <c r="EE61" s="12">
        <f t="shared" si="225"/>
        <v>0</v>
      </c>
      <c r="EF61" s="12">
        <f t="shared" si="226"/>
        <v>0</v>
      </c>
      <c r="EX61" s="18"/>
      <c r="HJ61" s="18"/>
      <c r="IB61" s="18"/>
      <c r="IP61" s="18"/>
      <c r="IT61" s="18">
        <v>1</v>
      </c>
      <c r="JK61" s="18"/>
      <c r="JO61" s="18"/>
      <c r="JU61" s="18"/>
      <c r="JX61" s="18"/>
      <c r="KA61" s="18"/>
      <c r="KD61" s="18">
        <v>1</v>
      </c>
      <c r="KM61" s="18"/>
      <c r="KX61" s="18"/>
      <c r="LG61" s="18"/>
      <c r="LS61" s="18"/>
      <c r="MA61" s="18"/>
      <c r="MB61" s="18"/>
      <c r="MF61" s="18"/>
      <c r="MJ61" s="18"/>
      <c r="MP61" s="18"/>
      <c r="MY61" s="18"/>
      <c r="NF61" s="18"/>
      <c r="NL61" s="18"/>
      <c r="NR61" s="18"/>
      <c r="NY61" s="18"/>
      <c r="NZ61" s="18"/>
      <c r="OH61" s="18"/>
    </row>
    <row r="62" spans="1:399" x14ac:dyDescent="0.25">
      <c r="A62" s="13" t="s">
        <v>8</v>
      </c>
      <c r="B62" s="5" t="s">
        <v>14</v>
      </c>
      <c r="C62" s="12">
        <v>1</v>
      </c>
      <c r="D62" s="5" t="s">
        <v>160</v>
      </c>
      <c r="E62" s="12" t="s">
        <v>311</v>
      </c>
      <c r="F62" s="5" t="s">
        <v>317</v>
      </c>
      <c r="G62" s="5" t="s">
        <v>423</v>
      </c>
      <c r="H62" s="12" t="s">
        <v>311</v>
      </c>
      <c r="I62" s="12" t="s">
        <v>577</v>
      </c>
      <c r="J62" s="12">
        <v>35</v>
      </c>
      <c r="K62" s="12">
        <v>2008</v>
      </c>
      <c r="L62" s="12">
        <f t="shared" si="125"/>
        <v>0</v>
      </c>
      <c r="M62" s="12">
        <f t="shared" si="126"/>
        <v>1</v>
      </c>
      <c r="N62" s="12" t="s">
        <v>624</v>
      </c>
      <c r="O62" s="12" t="s">
        <v>311</v>
      </c>
      <c r="P62" s="12" t="s">
        <v>926</v>
      </c>
      <c r="Q62" s="12">
        <v>0</v>
      </c>
      <c r="R62" s="12">
        <v>0</v>
      </c>
      <c r="S62" s="12">
        <v>0</v>
      </c>
      <c r="T62" s="12">
        <f t="shared" si="127"/>
        <v>1</v>
      </c>
      <c r="U62" s="12" t="s">
        <v>764</v>
      </c>
      <c r="V62" s="12">
        <f t="shared" si="128"/>
        <v>0</v>
      </c>
      <c r="W62" s="12">
        <f t="shared" si="128"/>
        <v>1</v>
      </c>
      <c r="X62" s="12">
        <f t="shared" si="128"/>
        <v>0</v>
      </c>
      <c r="Y62" s="23">
        <f t="shared" si="129"/>
        <v>1</v>
      </c>
      <c r="Z62" s="23">
        <f t="shared" si="130"/>
        <v>0</v>
      </c>
      <c r="AA62" s="23">
        <f t="shared" si="131"/>
        <v>0</v>
      </c>
      <c r="AB62" s="23">
        <f t="shared" si="132"/>
        <v>0</v>
      </c>
      <c r="AC62" s="23">
        <f t="shared" si="133"/>
        <v>0</v>
      </c>
      <c r="AD62" s="23">
        <f t="shared" si="134"/>
        <v>0</v>
      </c>
      <c r="AE62" s="23">
        <f t="shared" si="135"/>
        <v>1</v>
      </c>
      <c r="AF62" s="23">
        <f t="shared" si="136"/>
        <v>0</v>
      </c>
      <c r="AG62" s="23">
        <f t="shared" si="137"/>
        <v>0</v>
      </c>
      <c r="AH62" s="23">
        <f t="shared" si="138"/>
        <v>1</v>
      </c>
      <c r="AI62" s="23">
        <f t="shared" si="139"/>
        <v>1</v>
      </c>
      <c r="AJ62" s="23">
        <f t="shared" si="227"/>
        <v>0</v>
      </c>
      <c r="AK62" s="23">
        <f t="shared" si="140"/>
        <v>0</v>
      </c>
      <c r="AL62" s="23">
        <f t="shared" si="141"/>
        <v>0</v>
      </c>
      <c r="AM62" s="23">
        <f t="shared" si="142"/>
        <v>0</v>
      </c>
      <c r="AN62" s="23">
        <f t="shared" si="143"/>
        <v>0</v>
      </c>
      <c r="AO62" s="23">
        <f t="shared" si="144"/>
        <v>0</v>
      </c>
      <c r="AP62" s="23">
        <f t="shared" si="145"/>
        <v>0</v>
      </c>
      <c r="AQ62" s="23">
        <f t="shared" si="146"/>
        <v>0</v>
      </c>
      <c r="AR62" s="23">
        <f t="shared" si="147"/>
        <v>0</v>
      </c>
      <c r="AS62" s="23">
        <f t="shared" si="148"/>
        <v>0</v>
      </c>
      <c r="AT62" s="23">
        <f t="shared" si="149"/>
        <v>0</v>
      </c>
      <c r="AU62" s="23">
        <f t="shared" si="150"/>
        <v>1</v>
      </c>
      <c r="AV62" s="23">
        <f t="shared" si="151"/>
        <v>0</v>
      </c>
      <c r="AW62" s="23">
        <f t="shared" si="152"/>
        <v>0</v>
      </c>
      <c r="AX62" s="23">
        <f t="shared" si="153"/>
        <v>0</v>
      </c>
      <c r="AY62" s="23">
        <f t="shared" si="154"/>
        <v>0</v>
      </c>
      <c r="AZ62" s="23">
        <f t="shared" si="155"/>
        <v>0</v>
      </c>
      <c r="BA62" s="23">
        <f t="shared" si="156"/>
        <v>0</v>
      </c>
      <c r="BB62" s="23">
        <f t="shared" si="157"/>
        <v>0</v>
      </c>
      <c r="BC62" s="23">
        <f t="shared" si="158"/>
        <v>0</v>
      </c>
      <c r="BD62" s="23">
        <f t="shared" si="159"/>
        <v>0</v>
      </c>
      <c r="BE62" s="23">
        <f t="shared" si="160"/>
        <v>0</v>
      </c>
      <c r="BF62" s="23">
        <f t="shared" si="161"/>
        <v>0</v>
      </c>
      <c r="BG62" s="23">
        <f t="shared" si="162"/>
        <v>0</v>
      </c>
      <c r="BH62" s="23">
        <f t="shared" si="163"/>
        <v>0</v>
      </c>
      <c r="BI62" s="23" t="s">
        <v>816</v>
      </c>
      <c r="BJ62" s="23" t="s">
        <v>771</v>
      </c>
      <c r="BK62" s="23">
        <f t="shared" si="164"/>
        <v>0</v>
      </c>
      <c r="BL62" s="23">
        <f t="shared" si="164"/>
        <v>0</v>
      </c>
      <c r="BM62" s="23">
        <f t="shared" si="164"/>
        <v>1</v>
      </c>
      <c r="BN62" s="12" t="s">
        <v>1179</v>
      </c>
      <c r="BO62" s="12">
        <f t="shared" si="165"/>
        <v>1</v>
      </c>
      <c r="BP62" s="12">
        <f t="shared" si="166"/>
        <v>0</v>
      </c>
      <c r="BQ62" s="12">
        <f t="shared" si="167"/>
        <v>0</v>
      </c>
      <c r="BR62" s="12" t="s">
        <v>1175</v>
      </c>
      <c r="BS62" s="12">
        <f t="shared" si="168"/>
        <v>0</v>
      </c>
      <c r="BT62" s="12">
        <f t="shared" si="169"/>
        <v>1</v>
      </c>
      <c r="BU62" s="12">
        <f t="shared" si="170"/>
        <v>0</v>
      </c>
      <c r="BV62" s="23" t="s">
        <v>898</v>
      </c>
      <c r="BW62" s="13">
        <v>0</v>
      </c>
      <c r="BX62" s="13">
        <v>0</v>
      </c>
      <c r="BY62" s="13">
        <v>0</v>
      </c>
      <c r="BZ62" s="13">
        <v>0</v>
      </c>
      <c r="CA62" s="13">
        <v>1</v>
      </c>
      <c r="CB62" s="24" t="s">
        <v>903</v>
      </c>
      <c r="CC62" s="12">
        <f t="shared" si="171"/>
        <v>1</v>
      </c>
      <c r="CD62" s="12">
        <f t="shared" si="172"/>
        <v>0</v>
      </c>
      <c r="CE62" s="12">
        <f t="shared" si="173"/>
        <v>0</v>
      </c>
      <c r="CF62" s="12">
        <f t="shared" si="174"/>
        <v>0</v>
      </c>
      <c r="CG62" s="12">
        <f t="shared" si="175"/>
        <v>0</v>
      </c>
      <c r="CH62" s="12">
        <f t="shared" si="176"/>
        <v>0</v>
      </c>
      <c r="CI62" s="12">
        <f t="shared" si="177"/>
        <v>0</v>
      </c>
      <c r="CJ62" s="12">
        <f t="shared" si="178"/>
        <v>0</v>
      </c>
      <c r="CK62" s="12">
        <f t="shared" si="179"/>
        <v>0</v>
      </c>
      <c r="CL62" s="12">
        <f t="shared" si="180"/>
        <v>0</v>
      </c>
      <c r="CM62" s="12">
        <f t="shared" si="181"/>
        <v>0</v>
      </c>
      <c r="CN62" s="12">
        <f t="shared" si="182"/>
        <v>0</v>
      </c>
      <c r="CO62" s="12">
        <f t="shared" si="183"/>
        <v>0</v>
      </c>
      <c r="CP62" s="12">
        <f t="shared" si="184"/>
        <v>0</v>
      </c>
      <c r="CQ62" s="12">
        <f t="shared" si="185"/>
        <v>0</v>
      </c>
      <c r="CR62" s="12">
        <f t="shared" si="186"/>
        <v>0</v>
      </c>
      <c r="CS62" s="12">
        <f t="shared" si="187"/>
        <v>0</v>
      </c>
      <c r="CT62" s="12">
        <f t="shared" si="188"/>
        <v>0</v>
      </c>
      <c r="CU62" s="12">
        <f t="shared" si="189"/>
        <v>0</v>
      </c>
      <c r="CV62" s="12">
        <f t="shared" si="190"/>
        <v>0</v>
      </c>
      <c r="CW62" s="12">
        <f t="shared" si="191"/>
        <v>0</v>
      </c>
      <c r="CX62" s="12">
        <f t="shared" si="192"/>
        <v>0</v>
      </c>
      <c r="CY62" s="12">
        <f t="shared" si="193"/>
        <v>0</v>
      </c>
      <c r="CZ62" s="12">
        <f t="shared" si="194"/>
        <v>0</v>
      </c>
      <c r="DA62" s="19">
        <f t="shared" si="195"/>
        <v>0</v>
      </c>
      <c r="DB62" s="18">
        <f t="shared" si="196"/>
        <v>0</v>
      </c>
      <c r="DC62" s="18">
        <f t="shared" si="197"/>
        <v>1</v>
      </c>
      <c r="DD62" s="18">
        <f t="shared" si="198"/>
        <v>0</v>
      </c>
      <c r="DE62" s="18">
        <f t="shared" si="199"/>
        <v>1</v>
      </c>
      <c r="DF62" s="18">
        <f t="shared" si="200"/>
        <v>0</v>
      </c>
      <c r="DG62" s="18">
        <f t="shared" si="201"/>
        <v>1</v>
      </c>
      <c r="DH62" s="18">
        <f t="shared" si="202"/>
        <v>0</v>
      </c>
      <c r="DI62" s="18">
        <f t="shared" si="203"/>
        <v>0</v>
      </c>
      <c r="DJ62" s="18">
        <f t="shared" si="204"/>
        <v>0</v>
      </c>
      <c r="DK62" s="18">
        <f t="shared" si="205"/>
        <v>1</v>
      </c>
      <c r="DL62" s="18">
        <f t="shared" si="206"/>
        <v>0</v>
      </c>
      <c r="DM62" s="18">
        <f t="shared" si="207"/>
        <v>0</v>
      </c>
      <c r="DN62" s="18">
        <f t="shared" si="208"/>
        <v>1</v>
      </c>
      <c r="DO62" s="18">
        <f t="shared" si="209"/>
        <v>3</v>
      </c>
      <c r="DP62" s="18">
        <f t="shared" si="210"/>
        <v>0</v>
      </c>
      <c r="DQ62" s="18">
        <f t="shared" si="211"/>
        <v>0</v>
      </c>
      <c r="DR62" s="18">
        <f t="shared" si="212"/>
        <v>1</v>
      </c>
      <c r="DS62" s="18">
        <f t="shared" si="213"/>
        <v>2</v>
      </c>
      <c r="DT62" s="18">
        <f t="shared" si="214"/>
        <v>2</v>
      </c>
      <c r="DU62" s="18">
        <f t="shared" si="215"/>
        <v>0</v>
      </c>
      <c r="DV62" s="18">
        <f t="shared" si="216"/>
        <v>0</v>
      </c>
      <c r="DW62" s="18">
        <f t="shared" si="217"/>
        <v>0</v>
      </c>
      <c r="DX62" s="18">
        <f t="shared" si="218"/>
        <v>3</v>
      </c>
      <c r="DY62" s="17">
        <f t="shared" si="219"/>
        <v>2</v>
      </c>
      <c r="DZ62" s="12">
        <f t="shared" si="220"/>
        <v>3</v>
      </c>
      <c r="EA62" s="12">
        <f t="shared" si="221"/>
        <v>3</v>
      </c>
      <c r="EB62" s="12">
        <f t="shared" si="222"/>
        <v>2</v>
      </c>
      <c r="EC62" s="12">
        <f t="shared" si="223"/>
        <v>1</v>
      </c>
      <c r="ED62" s="12">
        <f t="shared" si="224"/>
        <v>3</v>
      </c>
      <c r="EE62" s="12">
        <f t="shared" si="225"/>
        <v>0</v>
      </c>
      <c r="EF62" s="12">
        <f t="shared" si="226"/>
        <v>2</v>
      </c>
      <c r="FL62" s="20">
        <v>1</v>
      </c>
      <c r="GG62" s="20">
        <v>1</v>
      </c>
      <c r="GZ62" s="20">
        <v>1</v>
      </c>
      <c r="JB62" s="18">
        <v>1</v>
      </c>
      <c r="JD62" s="18">
        <v>1</v>
      </c>
      <c r="JE62" s="18">
        <v>1</v>
      </c>
      <c r="KO62" s="18">
        <v>1</v>
      </c>
      <c r="LH62" s="18">
        <v>1</v>
      </c>
      <c r="LJ62" s="18">
        <v>1</v>
      </c>
      <c r="MB62" s="17">
        <v>1</v>
      </c>
      <c r="MM62" s="18">
        <v>1</v>
      </c>
      <c r="MU62" s="18">
        <v>1</v>
      </c>
      <c r="NM62" s="18">
        <v>1</v>
      </c>
      <c r="NN62" s="18">
        <v>1</v>
      </c>
      <c r="NX62" s="18">
        <v>1</v>
      </c>
      <c r="NY62" s="19">
        <v>1</v>
      </c>
    </row>
    <row r="63" spans="1:399" x14ac:dyDescent="0.25">
      <c r="A63" s="13" t="s">
        <v>7</v>
      </c>
      <c r="B63" s="5" t="s">
        <v>11</v>
      </c>
      <c r="C63" s="6">
        <v>0</v>
      </c>
      <c r="D63" s="5" t="s">
        <v>157</v>
      </c>
      <c r="E63" s="6" t="s">
        <v>311</v>
      </c>
      <c r="F63" s="5" t="s">
        <v>314</v>
      </c>
      <c r="G63" s="5" t="s">
        <v>420</v>
      </c>
      <c r="H63" s="6" t="s">
        <v>311</v>
      </c>
      <c r="I63" s="6" t="s">
        <v>574</v>
      </c>
      <c r="J63" s="27">
        <v>10</v>
      </c>
      <c r="K63" s="27">
        <v>2008</v>
      </c>
      <c r="L63" s="12">
        <f t="shared" si="125"/>
        <v>0</v>
      </c>
      <c r="M63" s="12">
        <f t="shared" si="126"/>
        <v>1</v>
      </c>
      <c r="N63" s="6" t="s">
        <v>622</v>
      </c>
      <c r="O63" s="6" t="s">
        <v>311</v>
      </c>
      <c r="P63" s="12">
        <v>14</v>
      </c>
      <c r="Q63" s="6">
        <v>0</v>
      </c>
      <c r="R63" s="6">
        <v>1</v>
      </c>
      <c r="S63" s="6">
        <v>0</v>
      </c>
      <c r="T63" s="6">
        <f t="shared" si="127"/>
        <v>0</v>
      </c>
      <c r="U63" s="6" t="s">
        <v>764</v>
      </c>
      <c r="V63" s="12">
        <f t="shared" si="128"/>
        <v>0</v>
      </c>
      <c r="W63" s="12">
        <f t="shared" si="128"/>
        <v>1</v>
      </c>
      <c r="X63" s="12">
        <f t="shared" si="128"/>
        <v>0</v>
      </c>
      <c r="Y63" s="23">
        <f t="shared" si="129"/>
        <v>1</v>
      </c>
      <c r="Z63" s="23">
        <f t="shared" si="130"/>
        <v>0</v>
      </c>
      <c r="AA63" s="23">
        <f t="shared" si="131"/>
        <v>0</v>
      </c>
      <c r="AB63" s="23">
        <f t="shared" si="132"/>
        <v>0</v>
      </c>
      <c r="AC63" s="23">
        <f t="shared" si="133"/>
        <v>0</v>
      </c>
      <c r="AD63" s="23">
        <f t="shared" si="134"/>
        <v>0</v>
      </c>
      <c r="AE63" s="23">
        <f t="shared" si="135"/>
        <v>0</v>
      </c>
      <c r="AF63" s="23">
        <f t="shared" si="136"/>
        <v>0</v>
      </c>
      <c r="AG63" s="23">
        <f t="shared" si="137"/>
        <v>0</v>
      </c>
      <c r="AH63" s="23">
        <f t="shared" si="138"/>
        <v>0</v>
      </c>
      <c r="AI63" s="23">
        <f t="shared" si="139"/>
        <v>0</v>
      </c>
      <c r="AJ63" s="23">
        <f t="shared" si="227"/>
        <v>0</v>
      </c>
      <c r="AK63" s="23">
        <f t="shared" si="140"/>
        <v>1</v>
      </c>
      <c r="AL63" s="23">
        <f t="shared" si="141"/>
        <v>0</v>
      </c>
      <c r="AM63" s="23">
        <f t="shared" si="142"/>
        <v>0</v>
      </c>
      <c r="AN63" s="23">
        <f t="shared" si="143"/>
        <v>0</v>
      </c>
      <c r="AO63" s="23">
        <f t="shared" si="144"/>
        <v>0</v>
      </c>
      <c r="AP63" s="23">
        <f t="shared" si="145"/>
        <v>0</v>
      </c>
      <c r="AQ63" s="23">
        <f t="shared" si="146"/>
        <v>0</v>
      </c>
      <c r="AR63" s="23">
        <f t="shared" si="147"/>
        <v>0</v>
      </c>
      <c r="AS63" s="23">
        <f t="shared" si="148"/>
        <v>0</v>
      </c>
      <c r="AT63" s="23">
        <f t="shared" si="149"/>
        <v>0</v>
      </c>
      <c r="AU63" s="23">
        <f t="shared" si="150"/>
        <v>1</v>
      </c>
      <c r="AV63" s="23">
        <f t="shared" si="151"/>
        <v>0</v>
      </c>
      <c r="AW63" s="23">
        <f t="shared" si="152"/>
        <v>0</v>
      </c>
      <c r="AX63" s="23">
        <f t="shared" si="153"/>
        <v>0</v>
      </c>
      <c r="AY63" s="23">
        <f t="shared" si="154"/>
        <v>0</v>
      </c>
      <c r="AZ63" s="23">
        <f t="shared" si="155"/>
        <v>0</v>
      </c>
      <c r="BA63" s="23">
        <f t="shared" si="156"/>
        <v>0</v>
      </c>
      <c r="BB63" s="23">
        <f t="shared" si="157"/>
        <v>0</v>
      </c>
      <c r="BC63" s="23">
        <f t="shared" si="158"/>
        <v>0</v>
      </c>
      <c r="BD63" s="23">
        <f t="shared" si="159"/>
        <v>0</v>
      </c>
      <c r="BE63" s="23">
        <f t="shared" si="160"/>
        <v>0</v>
      </c>
      <c r="BF63" s="23">
        <f t="shared" si="161"/>
        <v>0</v>
      </c>
      <c r="BG63" s="23">
        <f t="shared" si="162"/>
        <v>0</v>
      </c>
      <c r="BH63" s="23">
        <f t="shared" si="163"/>
        <v>0</v>
      </c>
      <c r="BI63" s="23" t="s">
        <v>813</v>
      </c>
      <c r="BJ63" s="23" t="s">
        <v>771</v>
      </c>
      <c r="BK63" s="23">
        <f t="shared" si="164"/>
        <v>0</v>
      </c>
      <c r="BL63" s="23">
        <f t="shared" si="164"/>
        <v>0</v>
      </c>
      <c r="BM63" s="23">
        <f t="shared" si="164"/>
        <v>1</v>
      </c>
      <c r="BN63" s="6" t="s">
        <v>1179</v>
      </c>
      <c r="BO63" s="12">
        <f t="shared" si="165"/>
        <v>1</v>
      </c>
      <c r="BP63" s="12">
        <f t="shared" si="166"/>
        <v>0</v>
      </c>
      <c r="BQ63" s="12">
        <f t="shared" si="167"/>
        <v>0</v>
      </c>
      <c r="BR63" s="6" t="s">
        <v>1182</v>
      </c>
      <c r="BS63" s="12">
        <f t="shared" si="168"/>
        <v>1</v>
      </c>
      <c r="BT63" s="12">
        <f t="shared" si="169"/>
        <v>1</v>
      </c>
      <c r="BU63" s="12">
        <f t="shared" si="170"/>
        <v>1</v>
      </c>
      <c r="BV63" s="23" t="s">
        <v>882</v>
      </c>
      <c r="BW63" s="13">
        <v>2</v>
      </c>
      <c r="BX63" s="13">
        <v>1</v>
      </c>
      <c r="BY63" s="13">
        <v>0</v>
      </c>
      <c r="BZ63" s="13">
        <v>0</v>
      </c>
      <c r="CA63" s="13">
        <v>0</v>
      </c>
      <c r="CB63" s="24" t="s">
        <v>903</v>
      </c>
      <c r="CC63" s="12">
        <f t="shared" si="171"/>
        <v>1</v>
      </c>
      <c r="CD63" s="12">
        <f t="shared" si="172"/>
        <v>0</v>
      </c>
      <c r="CE63" s="12">
        <f t="shared" si="173"/>
        <v>0</v>
      </c>
      <c r="CF63" s="12">
        <f t="shared" si="174"/>
        <v>0</v>
      </c>
      <c r="CG63" s="12">
        <f t="shared" si="175"/>
        <v>0</v>
      </c>
      <c r="CH63" s="12">
        <f t="shared" si="176"/>
        <v>0</v>
      </c>
      <c r="CI63" s="12">
        <f t="shared" si="177"/>
        <v>0</v>
      </c>
      <c r="CJ63" s="12">
        <f t="shared" si="178"/>
        <v>0</v>
      </c>
      <c r="CK63" s="12">
        <f t="shared" si="179"/>
        <v>0</v>
      </c>
      <c r="CL63" s="12">
        <f t="shared" si="180"/>
        <v>0</v>
      </c>
      <c r="CM63" s="12">
        <f t="shared" si="181"/>
        <v>0</v>
      </c>
      <c r="CN63" s="12">
        <f t="shared" si="182"/>
        <v>0</v>
      </c>
      <c r="CO63" s="12">
        <f t="shared" si="183"/>
        <v>0</v>
      </c>
      <c r="CP63" s="12">
        <f t="shared" si="184"/>
        <v>0</v>
      </c>
      <c r="CQ63" s="12">
        <f t="shared" si="185"/>
        <v>0</v>
      </c>
      <c r="CR63" s="12">
        <f t="shared" si="186"/>
        <v>0</v>
      </c>
      <c r="CS63" s="12">
        <f t="shared" si="187"/>
        <v>0</v>
      </c>
      <c r="CT63" s="12">
        <f t="shared" si="188"/>
        <v>0</v>
      </c>
      <c r="CU63" s="12">
        <f t="shared" si="189"/>
        <v>0</v>
      </c>
      <c r="CV63" s="12">
        <f t="shared" si="190"/>
        <v>0</v>
      </c>
      <c r="CW63" s="12">
        <f t="shared" si="191"/>
        <v>0</v>
      </c>
      <c r="CX63" s="12">
        <f t="shared" si="192"/>
        <v>0</v>
      </c>
      <c r="CY63" s="12">
        <f t="shared" si="193"/>
        <v>0</v>
      </c>
      <c r="CZ63" s="12">
        <f t="shared" si="194"/>
        <v>0</v>
      </c>
      <c r="DA63" s="18">
        <f t="shared" si="195"/>
        <v>0</v>
      </c>
      <c r="DB63" s="18">
        <f t="shared" si="196"/>
        <v>0</v>
      </c>
      <c r="DC63" s="18">
        <f t="shared" si="197"/>
        <v>1</v>
      </c>
      <c r="DD63" s="18">
        <f t="shared" si="198"/>
        <v>0</v>
      </c>
      <c r="DE63" s="18">
        <f t="shared" si="199"/>
        <v>0</v>
      </c>
      <c r="DF63" s="18">
        <f t="shared" si="200"/>
        <v>0</v>
      </c>
      <c r="DG63" s="18">
        <f t="shared" si="201"/>
        <v>0</v>
      </c>
      <c r="DH63" s="18">
        <f t="shared" si="202"/>
        <v>2</v>
      </c>
      <c r="DI63" s="18">
        <f t="shared" si="203"/>
        <v>1</v>
      </c>
      <c r="DJ63" s="18">
        <f t="shared" si="204"/>
        <v>0</v>
      </c>
      <c r="DK63" s="18">
        <f t="shared" si="205"/>
        <v>1</v>
      </c>
      <c r="DL63" s="18">
        <f t="shared" si="206"/>
        <v>1</v>
      </c>
      <c r="DM63" s="18">
        <f t="shared" si="207"/>
        <v>0</v>
      </c>
      <c r="DN63" s="18">
        <f t="shared" si="208"/>
        <v>3</v>
      </c>
      <c r="DO63" s="18">
        <f t="shared" si="209"/>
        <v>0</v>
      </c>
      <c r="DP63" s="18">
        <f t="shared" si="210"/>
        <v>0</v>
      </c>
      <c r="DQ63" s="18">
        <f t="shared" si="211"/>
        <v>0</v>
      </c>
      <c r="DR63" s="18">
        <f t="shared" si="212"/>
        <v>1</v>
      </c>
      <c r="DS63" s="18">
        <f t="shared" si="213"/>
        <v>1</v>
      </c>
      <c r="DT63" s="18">
        <f t="shared" si="214"/>
        <v>1</v>
      </c>
      <c r="DU63" s="18">
        <f t="shared" si="215"/>
        <v>0</v>
      </c>
      <c r="DV63" s="18">
        <f t="shared" si="216"/>
        <v>0</v>
      </c>
      <c r="DW63" s="18">
        <f t="shared" si="217"/>
        <v>0</v>
      </c>
      <c r="DX63" s="18">
        <f t="shared" si="218"/>
        <v>1</v>
      </c>
      <c r="DY63" s="17">
        <f t="shared" si="219"/>
        <v>1</v>
      </c>
      <c r="DZ63" s="12">
        <f t="shared" si="220"/>
        <v>1</v>
      </c>
      <c r="EA63" s="12">
        <f t="shared" si="221"/>
        <v>1</v>
      </c>
      <c r="EB63" s="12">
        <f t="shared" si="222"/>
        <v>1</v>
      </c>
      <c r="EC63" s="12">
        <f t="shared" si="223"/>
        <v>6</v>
      </c>
      <c r="ED63" s="12">
        <f t="shared" si="224"/>
        <v>2</v>
      </c>
      <c r="EE63" s="12">
        <f t="shared" si="225"/>
        <v>0</v>
      </c>
      <c r="EF63" s="12">
        <f t="shared" si="226"/>
        <v>1</v>
      </c>
      <c r="EJ63" s="18">
        <v>1</v>
      </c>
      <c r="EO63" s="18">
        <v>1</v>
      </c>
      <c r="EX63" s="18"/>
      <c r="FA63" s="17">
        <v>1</v>
      </c>
      <c r="FC63" s="20">
        <v>1</v>
      </c>
      <c r="FG63" s="20">
        <v>1</v>
      </c>
      <c r="GM63" s="20">
        <v>1</v>
      </c>
      <c r="HJ63" s="18"/>
      <c r="IB63" s="18"/>
      <c r="IE63" s="18">
        <v>1</v>
      </c>
      <c r="IP63" s="18"/>
      <c r="IT63" s="18">
        <v>1</v>
      </c>
      <c r="JK63" s="18"/>
      <c r="JO63" s="18"/>
      <c r="JU63" s="18"/>
      <c r="JX63" s="18"/>
      <c r="KA63" s="18"/>
      <c r="KD63" s="18">
        <v>1</v>
      </c>
      <c r="KM63" s="18"/>
      <c r="KX63" s="18"/>
      <c r="LG63" s="18"/>
      <c r="LS63" s="18"/>
      <c r="MA63" s="18"/>
      <c r="MB63" s="18"/>
      <c r="MF63" s="18"/>
      <c r="MJ63" s="18"/>
      <c r="MP63" s="18">
        <v>1</v>
      </c>
      <c r="MQ63" s="18">
        <v>1</v>
      </c>
      <c r="MY63" s="18"/>
      <c r="NF63" s="18"/>
      <c r="NL63" s="18"/>
      <c r="NQ63" s="18">
        <v>1</v>
      </c>
      <c r="NR63" s="18"/>
      <c r="NX63" s="18">
        <v>1</v>
      </c>
      <c r="NY63" s="18"/>
      <c r="NZ63" s="18"/>
      <c r="OH63" s="18"/>
    </row>
    <row r="64" spans="1:399" x14ac:dyDescent="0.25">
      <c r="A64" s="13" t="s">
        <v>8</v>
      </c>
      <c r="B64" s="5" t="s">
        <v>61</v>
      </c>
      <c r="C64" s="6">
        <v>0</v>
      </c>
      <c r="D64" s="5" t="s">
        <v>211</v>
      </c>
      <c r="E64" s="6" t="s">
        <v>311</v>
      </c>
      <c r="F64" s="5" t="s">
        <v>321</v>
      </c>
      <c r="G64" s="5" t="s">
        <v>473</v>
      </c>
      <c r="H64" s="6" t="s">
        <v>311</v>
      </c>
      <c r="I64" s="6" t="s">
        <v>589</v>
      </c>
      <c r="J64" s="6">
        <v>132</v>
      </c>
      <c r="K64" s="6">
        <v>2008</v>
      </c>
      <c r="L64" s="12">
        <f t="shared" si="125"/>
        <v>0</v>
      </c>
      <c r="M64" s="12">
        <f t="shared" si="126"/>
        <v>1</v>
      </c>
      <c r="N64" s="6" t="s">
        <v>668</v>
      </c>
      <c r="O64" s="6" t="s">
        <v>311</v>
      </c>
      <c r="P64" s="12" t="s">
        <v>758</v>
      </c>
      <c r="Q64" s="6">
        <v>0</v>
      </c>
      <c r="R64" s="6">
        <v>2</v>
      </c>
      <c r="S64" s="6">
        <v>0</v>
      </c>
      <c r="T64" s="6">
        <f t="shared" si="127"/>
        <v>0</v>
      </c>
      <c r="U64" s="6" t="s">
        <v>764</v>
      </c>
      <c r="V64" s="12">
        <f t="shared" si="128"/>
        <v>0</v>
      </c>
      <c r="W64" s="12">
        <f t="shared" si="128"/>
        <v>1</v>
      </c>
      <c r="X64" s="12">
        <f t="shared" si="128"/>
        <v>0</v>
      </c>
      <c r="Y64" s="23">
        <f t="shared" si="129"/>
        <v>0</v>
      </c>
      <c r="Z64" s="23">
        <f t="shared" si="130"/>
        <v>0</v>
      </c>
      <c r="AA64" s="23">
        <f t="shared" si="131"/>
        <v>0</v>
      </c>
      <c r="AB64" s="23">
        <f t="shared" si="132"/>
        <v>0</v>
      </c>
      <c r="AC64" s="23">
        <f t="shared" si="133"/>
        <v>0</v>
      </c>
      <c r="AD64" s="23">
        <f t="shared" si="134"/>
        <v>0</v>
      </c>
      <c r="AE64" s="23">
        <f t="shared" si="135"/>
        <v>0</v>
      </c>
      <c r="AF64" s="23">
        <f t="shared" si="136"/>
        <v>0</v>
      </c>
      <c r="AG64" s="23">
        <f t="shared" si="137"/>
        <v>0</v>
      </c>
      <c r="AH64" s="23">
        <f t="shared" si="138"/>
        <v>0</v>
      </c>
      <c r="AI64" s="23">
        <f t="shared" si="139"/>
        <v>1</v>
      </c>
      <c r="AJ64" s="23">
        <f t="shared" si="227"/>
        <v>0</v>
      </c>
      <c r="AK64" s="23">
        <f t="shared" si="140"/>
        <v>0</v>
      </c>
      <c r="AL64" s="23">
        <f t="shared" si="141"/>
        <v>0</v>
      </c>
      <c r="AM64" s="23">
        <f t="shared" si="142"/>
        <v>0</v>
      </c>
      <c r="AN64" s="23">
        <f t="shared" si="143"/>
        <v>0</v>
      </c>
      <c r="AO64" s="23">
        <f t="shared" si="144"/>
        <v>0</v>
      </c>
      <c r="AP64" s="23">
        <f t="shared" si="145"/>
        <v>1</v>
      </c>
      <c r="AQ64" s="23">
        <f t="shared" si="146"/>
        <v>0</v>
      </c>
      <c r="AR64" s="23">
        <f t="shared" si="147"/>
        <v>0</v>
      </c>
      <c r="AS64" s="23">
        <f t="shared" si="148"/>
        <v>0</v>
      </c>
      <c r="AT64" s="23">
        <f t="shared" si="149"/>
        <v>0</v>
      </c>
      <c r="AU64" s="23">
        <f t="shared" si="150"/>
        <v>1</v>
      </c>
      <c r="AV64" s="23">
        <f t="shared" si="151"/>
        <v>0</v>
      </c>
      <c r="AW64" s="23">
        <f t="shared" si="152"/>
        <v>0</v>
      </c>
      <c r="AX64" s="23">
        <f t="shared" si="153"/>
        <v>0</v>
      </c>
      <c r="AY64" s="23">
        <f t="shared" si="154"/>
        <v>0</v>
      </c>
      <c r="AZ64" s="23">
        <f t="shared" si="155"/>
        <v>0</v>
      </c>
      <c r="BA64" s="23">
        <f t="shared" si="156"/>
        <v>0</v>
      </c>
      <c r="BB64" s="23">
        <f t="shared" si="157"/>
        <v>0</v>
      </c>
      <c r="BC64" s="23">
        <f t="shared" si="158"/>
        <v>0</v>
      </c>
      <c r="BD64" s="23">
        <f t="shared" si="159"/>
        <v>0</v>
      </c>
      <c r="BE64" s="23">
        <f t="shared" si="160"/>
        <v>0</v>
      </c>
      <c r="BF64" s="23">
        <f t="shared" si="161"/>
        <v>0</v>
      </c>
      <c r="BG64" s="23">
        <f t="shared" si="162"/>
        <v>0</v>
      </c>
      <c r="BH64" s="23">
        <f t="shared" si="163"/>
        <v>0</v>
      </c>
      <c r="BI64" s="23" t="s">
        <v>855</v>
      </c>
      <c r="BJ64" s="23" t="s">
        <v>771</v>
      </c>
      <c r="BK64" s="23">
        <f t="shared" si="164"/>
        <v>0</v>
      </c>
      <c r="BL64" s="23">
        <f t="shared" si="164"/>
        <v>0</v>
      </c>
      <c r="BM64" s="23">
        <f t="shared" si="164"/>
        <v>1</v>
      </c>
      <c r="BN64" s="6" t="s">
        <v>1179</v>
      </c>
      <c r="BO64" s="12">
        <f t="shared" si="165"/>
        <v>1</v>
      </c>
      <c r="BP64" s="12">
        <f t="shared" si="166"/>
        <v>0</v>
      </c>
      <c r="BQ64" s="12">
        <f t="shared" si="167"/>
        <v>0</v>
      </c>
      <c r="BR64" s="6" t="s">
        <v>1175</v>
      </c>
      <c r="BS64" s="12">
        <f t="shared" si="168"/>
        <v>0</v>
      </c>
      <c r="BT64" s="12">
        <f t="shared" si="169"/>
        <v>1</v>
      </c>
      <c r="BU64" s="12">
        <f t="shared" si="170"/>
        <v>0</v>
      </c>
      <c r="BV64" s="23" t="s">
        <v>876</v>
      </c>
      <c r="BW64" s="13">
        <v>0</v>
      </c>
      <c r="BX64" s="13">
        <v>1</v>
      </c>
      <c r="BY64" s="13">
        <v>0</v>
      </c>
      <c r="BZ64" s="13">
        <v>0</v>
      </c>
      <c r="CA64" s="13">
        <v>0</v>
      </c>
      <c r="CB64" s="24" t="s">
        <v>870</v>
      </c>
      <c r="CC64" s="12">
        <f t="shared" si="171"/>
        <v>0</v>
      </c>
      <c r="CD64" s="12">
        <f t="shared" si="172"/>
        <v>0</v>
      </c>
      <c r="CE64" s="12">
        <f t="shared" si="173"/>
        <v>0</v>
      </c>
      <c r="CF64" s="12">
        <f t="shared" si="174"/>
        <v>0</v>
      </c>
      <c r="CG64" s="12">
        <f t="shared" si="175"/>
        <v>0</v>
      </c>
      <c r="CH64" s="12">
        <f t="shared" si="176"/>
        <v>0</v>
      </c>
      <c r="CI64" s="12">
        <f t="shared" si="177"/>
        <v>0</v>
      </c>
      <c r="CJ64" s="12">
        <f t="shared" si="178"/>
        <v>0</v>
      </c>
      <c r="CK64" s="12">
        <f t="shared" si="179"/>
        <v>0</v>
      </c>
      <c r="CL64" s="12">
        <f t="shared" si="180"/>
        <v>0</v>
      </c>
      <c r="CM64" s="12">
        <f t="shared" si="181"/>
        <v>0</v>
      </c>
      <c r="CN64" s="12">
        <f t="shared" si="182"/>
        <v>0</v>
      </c>
      <c r="CO64" s="12">
        <f t="shared" si="183"/>
        <v>0</v>
      </c>
      <c r="CP64" s="12">
        <f t="shared" si="184"/>
        <v>0</v>
      </c>
      <c r="CQ64" s="12">
        <f t="shared" si="185"/>
        <v>0</v>
      </c>
      <c r="CR64" s="12">
        <f t="shared" si="186"/>
        <v>0</v>
      </c>
      <c r="CS64" s="12">
        <f t="shared" si="187"/>
        <v>0</v>
      </c>
      <c r="CT64" s="12">
        <f t="shared" si="188"/>
        <v>0</v>
      </c>
      <c r="CU64" s="12">
        <f t="shared" si="189"/>
        <v>0</v>
      </c>
      <c r="CV64" s="12">
        <f t="shared" si="190"/>
        <v>0</v>
      </c>
      <c r="CW64" s="12">
        <f t="shared" si="191"/>
        <v>0</v>
      </c>
      <c r="CX64" s="12">
        <f t="shared" si="192"/>
        <v>0</v>
      </c>
      <c r="CY64" s="12">
        <f t="shared" si="193"/>
        <v>1</v>
      </c>
      <c r="CZ64" s="12">
        <f t="shared" si="194"/>
        <v>0</v>
      </c>
      <c r="DA64" s="18">
        <f t="shared" si="195"/>
        <v>0</v>
      </c>
      <c r="DB64" s="18">
        <f t="shared" si="196"/>
        <v>1</v>
      </c>
      <c r="DC64" s="18">
        <f t="shared" si="197"/>
        <v>1</v>
      </c>
      <c r="DD64" s="18">
        <f t="shared" si="198"/>
        <v>0</v>
      </c>
      <c r="DE64" s="18">
        <f t="shared" si="199"/>
        <v>0</v>
      </c>
      <c r="DF64" s="18">
        <f t="shared" si="200"/>
        <v>0</v>
      </c>
      <c r="DG64" s="18">
        <f t="shared" si="201"/>
        <v>1</v>
      </c>
      <c r="DH64" s="18">
        <f t="shared" si="202"/>
        <v>1</v>
      </c>
      <c r="DI64" s="18">
        <f t="shared" si="203"/>
        <v>2</v>
      </c>
      <c r="DJ64" s="18">
        <f t="shared" si="204"/>
        <v>2</v>
      </c>
      <c r="DK64" s="18">
        <f t="shared" si="205"/>
        <v>2</v>
      </c>
      <c r="DL64" s="18">
        <f t="shared" si="206"/>
        <v>0</v>
      </c>
      <c r="DM64" s="18">
        <f t="shared" si="207"/>
        <v>0</v>
      </c>
      <c r="DN64" s="18">
        <f t="shared" si="208"/>
        <v>0</v>
      </c>
      <c r="DO64" s="18">
        <f t="shared" si="209"/>
        <v>9</v>
      </c>
      <c r="DP64" s="18">
        <f t="shared" si="210"/>
        <v>6</v>
      </c>
      <c r="DQ64" s="18">
        <f t="shared" si="211"/>
        <v>0</v>
      </c>
      <c r="DR64" s="18">
        <f t="shared" si="212"/>
        <v>0</v>
      </c>
      <c r="DS64" s="18">
        <f t="shared" si="213"/>
        <v>1</v>
      </c>
      <c r="DT64" s="18">
        <f t="shared" si="214"/>
        <v>0</v>
      </c>
      <c r="DU64" s="18">
        <f t="shared" si="215"/>
        <v>1</v>
      </c>
      <c r="DV64" s="18">
        <f t="shared" si="216"/>
        <v>1</v>
      </c>
      <c r="DW64" s="18">
        <f t="shared" si="217"/>
        <v>0</v>
      </c>
      <c r="DX64" s="18">
        <f t="shared" si="218"/>
        <v>2</v>
      </c>
      <c r="DY64" s="17">
        <f t="shared" si="219"/>
        <v>3</v>
      </c>
      <c r="DZ64" s="12">
        <f t="shared" si="220"/>
        <v>17</v>
      </c>
      <c r="EA64" s="12">
        <f t="shared" si="221"/>
        <v>2</v>
      </c>
      <c r="EB64" s="12">
        <f t="shared" si="222"/>
        <v>1</v>
      </c>
      <c r="EC64" s="12">
        <f t="shared" si="223"/>
        <v>1</v>
      </c>
      <c r="ED64" s="12">
        <f t="shared" si="224"/>
        <v>2</v>
      </c>
      <c r="EE64" s="12">
        <f t="shared" si="225"/>
        <v>2</v>
      </c>
      <c r="EF64" s="12">
        <f t="shared" si="226"/>
        <v>2</v>
      </c>
      <c r="EK64" s="18">
        <v>1</v>
      </c>
      <c r="EX64" s="18"/>
      <c r="FP64" s="20">
        <v>1</v>
      </c>
      <c r="GN64" s="20">
        <v>1</v>
      </c>
      <c r="GO64" s="20">
        <v>1</v>
      </c>
      <c r="HJ64" s="18"/>
      <c r="IB64" s="18"/>
      <c r="IP64" s="18"/>
      <c r="IT64" s="18">
        <v>1</v>
      </c>
      <c r="JF64" s="18">
        <v>1</v>
      </c>
      <c r="JK64" s="18"/>
      <c r="JL64" s="18">
        <v>1</v>
      </c>
      <c r="JO64" s="18"/>
      <c r="JU64" s="18"/>
      <c r="JX64" s="18"/>
      <c r="JZ64" s="18">
        <v>1</v>
      </c>
      <c r="KA64" s="18"/>
      <c r="KC64" s="18">
        <v>1</v>
      </c>
      <c r="KI64" s="18">
        <v>1</v>
      </c>
      <c r="KM64" s="18"/>
      <c r="KU64" s="18">
        <v>1</v>
      </c>
      <c r="KW64" s="18">
        <v>1</v>
      </c>
      <c r="KX64" s="18"/>
      <c r="LB64" s="18">
        <v>1</v>
      </c>
      <c r="LG64" s="18"/>
      <c r="LM64" s="18">
        <v>1</v>
      </c>
      <c r="LN64" s="18">
        <v>1</v>
      </c>
      <c r="LO64" s="18">
        <v>1</v>
      </c>
      <c r="LP64" s="18">
        <v>1</v>
      </c>
      <c r="LQ64" s="18">
        <v>1</v>
      </c>
      <c r="LS64" s="18">
        <v>1</v>
      </c>
      <c r="MA64" s="18"/>
      <c r="MB64" s="18"/>
      <c r="MF64" s="18"/>
      <c r="MI64" s="18">
        <v>1</v>
      </c>
      <c r="MJ64" s="18">
        <v>1</v>
      </c>
      <c r="MP64" s="18"/>
      <c r="MR64" s="18">
        <v>1</v>
      </c>
      <c r="MY64" s="18"/>
      <c r="NF64" s="18"/>
      <c r="NL64" s="18"/>
      <c r="NR64" s="18">
        <v>1</v>
      </c>
      <c r="NY64" s="18"/>
      <c r="NZ64" s="18"/>
      <c r="OE64" s="18">
        <v>1</v>
      </c>
      <c r="OH64" s="18"/>
    </row>
    <row r="65" spans="1:399" x14ac:dyDescent="0.25">
      <c r="A65" s="13" t="s">
        <v>8</v>
      </c>
      <c r="B65" s="5" t="s">
        <v>23</v>
      </c>
      <c r="C65" s="6">
        <v>0</v>
      </c>
      <c r="D65" s="5" t="s">
        <v>169</v>
      </c>
      <c r="E65" s="6" t="s">
        <v>312</v>
      </c>
      <c r="F65" s="5" t="s">
        <v>326</v>
      </c>
      <c r="G65" s="5" t="s">
        <v>432</v>
      </c>
      <c r="H65" s="6" t="s">
        <v>312</v>
      </c>
      <c r="I65" s="6" t="s">
        <v>582</v>
      </c>
      <c r="J65" s="6">
        <v>16</v>
      </c>
      <c r="K65" s="6">
        <v>2008</v>
      </c>
      <c r="L65" s="12">
        <f t="shared" si="125"/>
        <v>0</v>
      </c>
      <c r="M65" s="12">
        <f t="shared" si="126"/>
        <v>1</v>
      </c>
      <c r="N65" s="6" t="s">
        <v>632</v>
      </c>
      <c r="O65" s="6" t="s">
        <v>311</v>
      </c>
      <c r="P65" s="12">
        <v>3</v>
      </c>
      <c r="Q65" s="6">
        <v>1</v>
      </c>
      <c r="R65" s="6">
        <v>0</v>
      </c>
      <c r="S65" s="6">
        <v>0</v>
      </c>
      <c r="T65" s="6">
        <f t="shared" si="127"/>
        <v>0</v>
      </c>
      <c r="U65" s="6" t="s">
        <v>766</v>
      </c>
      <c r="V65" s="12">
        <f t="shared" si="128"/>
        <v>1</v>
      </c>
      <c r="W65" s="12">
        <f t="shared" si="128"/>
        <v>0</v>
      </c>
      <c r="X65" s="12">
        <f t="shared" si="128"/>
        <v>0</v>
      </c>
      <c r="Y65" s="23">
        <f t="shared" si="129"/>
        <v>0</v>
      </c>
      <c r="Z65" s="23">
        <f t="shared" si="130"/>
        <v>0</v>
      </c>
      <c r="AA65" s="23">
        <f t="shared" si="131"/>
        <v>0</v>
      </c>
      <c r="AB65" s="23">
        <f t="shared" si="132"/>
        <v>0</v>
      </c>
      <c r="AC65" s="23">
        <f t="shared" si="133"/>
        <v>0</v>
      </c>
      <c r="AD65" s="23">
        <f t="shared" si="134"/>
        <v>0</v>
      </c>
      <c r="AE65" s="23">
        <f t="shared" si="135"/>
        <v>0</v>
      </c>
      <c r="AF65" s="23">
        <f t="shared" si="136"/>
        <v>0</v>
      </c>
      <c r="AG65" s="23">
        <f t="shared" si="137"/>
        <v>0</v>
      </c>
      <c r="AH65" s="23">
        <f t="shared" si="138"/>
        <v>0</v>
      </c>
      <c r="AI65" s="23">
        <f t="shared" si="139"/>
        <v>0</v>
      </c>
      <c r="AJ65" s="23">
        <f t="shared" si="227"/>
        <v>0</v>
      </c>
      <c r="AK65" s="23">
        <f t="shared" si="140"/>
        <v>0</v>
      </c>
      <c r="AL65" s="23">
        <f t="shared" si="141"/>
        <v>0</v>
      </c>
      <c r="AM65" s="23">
        <f t="shared" si="142"/>
        <v>0</v>
      </c>
      <c r="AN65" s="23">
        <f t="shared" si="143"/>
        <v>0</v>
      </c>
      <c r="AO65" s="23">
        <f t="shared" si="144"/>
        <v>0</v>
      </c>
      <c r="AP65" s="23">
        <f t="shared" si="145"/>
        <v>1</v>
      </c>
      <c r="AQ65" s="23">
        <f t="shared" si="146"/>
        <v>0</v>
      </c>
      <c r="AR65" s="23">
        <f t="shared" si="147"/>
        <v>0</v>
      </c>
      <c r="AS65" s="23">
        <f t="shared" si="148"/>
        <v>1</v>
      </c>
      <c r="AT65" s="23">
        <f t="shared" si="149"/>
        <v>0</v>
      </c>
      <c r="AU65" s="23">
        <f t="shared" si="150"/>
        <v>0</v>
      </c>
      <c r="AV65" s="23">
        <f t="shared" si="151"/>
        <v>0</v>
      </c>
      <c r="AW65" s="23">
        <f t="shared" si="152"/>
        <v>0</v>
      </c>
      <c r="AX65" s="23">
        <f t="shared" si="153"/>
        <v>0</v>
      </c>
      <c r="AY65" s="23">
        <f t="shared" si="154"/>
        <v>0</v>
      </c>
      <c r="AZ65" s="23">
        <f t="shared" si="155"/>
        <v>0</v>
      </c>
      <c r="BA65" s="23">
        <f t="shared" si="156"/>
        <v>0</v>
      </c>
      <c r="BB65" s="23">
        <f t="shared" si="157"/>
        <v>0</v>
      </c>
      <c r="BC65" s="23">
        <f t="shared" si="158"/>
        <v>0</v>
      </c>
      <c r="BD65" s="23">
        <f t="shared" si="159"/>
        <v>0</v>
      </c>
      <c r="BE65" s="23">
        <f t="shared" si="160"/>
        <v>0</v>
      </c>
      <c r="BF65" s="23">
        <f t="shared" si="161"/>
        <v>0</v>
      </c>
      <c r="BG65" s="23">
        <f t="shared" si="162"/>
        <v>0</v>
      </c>
      <c r="BH65" s="23">
        <f t="shared" si="163"/>
        <v>0</v>
      </c>
      <c r="BI65" s="23" t="s">
        <v>834</v>
      </c>
      <c r="BJ65" s="23" t="s">
        <v>772</v>
      </c>
      <c r="BK65" s="23">
        <f t="shared" si="164"/>
        <v>0</v>
      </c>
      <c r="BL65" s="23">
        <f t="shared" si="164"/>
        <v>1</v>
      </c>
      <c r="BM65" s="23">
        <f t="shared" si="164"/>
        <v>0</v>
      </c>
      <c r="BN65" s="6" t="s">
        <v>1177</v>
      </c>
      <c r="BO65" s="12">
        <f t="shared" si="165"/>
        <v>0</v>
      </c>
      <c r="BP65" s="12">
        <f t="shared" si="166"/>
        <v>1</v>
      </c>
      <c r="BQ65" s="12">
        <f t="shared" si="167"/>
        <v>0</v>
      </c>
      <c r="BR65" s="6" t="s">
        <v>1175</v>
      </c>
      <c r="BS65" s="12">
        <f t="shared" si="168"/>
        <v>0</v>
      </c>
      <c r="BT65" s="12">
        <f t="shared" si="169"/>
        <v>1</v>
      </c>
      <c r="BU65" s="12">
        <f t="shared" si="170"/>
        <v>0</v>
      </c>
      <c r="BV65" s="23" t="s">
        <v>883</v>
      </c>
      <c r="BW65" s="13">
        <v>0</v>
      </c>
      <c r="BX65" s="13">
        <v>0</v>
      </c>
      <c r="BY65" s="13">
        <v>1</v>
      </c>
      <c r="BZ65" s="13">
        <v>0</v>
      </c>
      <c r="CA65" s="13">
        <v>0</v>
      </c>
      <c r="CB65" s="24" t="s">
        <v>903</v>
      </c>
      <c r="CC65" s="12">
        <f t="shared" si="171"/>
        <v>1</v>
      </c>
      <c r="CD65" s="12">
        <f t="shared" si="172"/>
        <v>0</v>
      </c>
      <c r="CE65" s="12">
        <f t="shared" si="173"/>
        <v>0</v>
      </c>
      <c r="CF65" s="12">
        <f t="shared" si="174"/>
        <v>0</v>
      </c>
      <c r="CG65" s="12">
        <f t="shared" si="175"/>
        <v>0</v>
      </c>
      <c r="CH65" s="12">
        <f t="shared" si="176"/>
        <v>0</v>
      </c>
      <c r="CI65" s="12">
        <f t="shared" si="177"/>
        <v>0</v>
      </c>
      <c r="CJ65" s="12">
        <f t="shared" si="178"/>
        <v>0</v>
      </c>
      <c r="CK65" s="12">
        <f t="shared" si="179"/>
        <v>0</v>
      </c>
      <c r="CL65" s="12">
        <f t="shared" si="180"/>
        <v>0</v>
      </c>
      <c r="CM65" s="12">
        <f t="shared" si="181"/>
        <v>0</v>
      </c>
      <c r="CN65" s="12">
        <f t="shared" si="182"/>
        <v>0</v>
      </c>
      <c r="CO65" s="12">
        <f t="shared" si="183"/>
        <v>0</v>
      </c>
      <c r="CP65" s="12">
        <f t="shared" si="184"/>
        <v>0</v>
      </c>
      <c r="CQ65" s="12">
        <f t="shared" si="185"/>
        <v>0</v>
      </c>
      <c r="CR65" s="12">
        <f t="shared" si="186"/>
        <v>0</v>
      </c>
      <c r="CS65" s="12">
        <f t="shared" si="187"/>
        <v>0</v>
      </c>
      <c r="CT65" s="12">
        <f t="shared" si="188"/>
        <v>0</v>
      </c>
      <c r="CU65" s="12">
        <f t="shared" si="189"/>
        <v>0</v>
      </c>
      <c r="CV65" s="12">
        <f t="shared" si="190"/>
        <v>0</v>
      </c>
      <c r="CW65" s="12">
        <f t="shared" si="191"/>
        <v>0</v>
      </c>
      <c r="CX65" s="12">
        <f t="shared" si="192"/>
        <v>0</v>
      </c>
      <c r="CY65" s="12">
        <f t="shared" si="193"/>
        <v>0</v>
      </c>
      <c r="CZ65" s="12">
        <f t="shared" si="194"/>
        <v>0</v>
      </c>
      <c r="DA65" s="18">
        <f t="shared" si="195"/>
        <v>0</v>
      </c>
      <c r="DB65" s="18">
        <f t="shared" si="196"/>
        <v>0</v>
      </c>
      <c r="DC65" s="18">
        <f t="shared" si="197"/>
        <v>0</v>
      </c>
      <c r="DD65" s="18">
        <f t="shared" si="198"/>
        <v>0</v>
      </c>
      <c r="DE65" s="18">
        <f t="shared" si="199"/>
        <v>0</v>
      </c>
      <c r="DF65" s="18">
        <f t="shared" si="200"/>
        <v>0</v>
      </c>
      <c r="DG65" s="18">
        <f t="shared" si="201"/>
        <v>0</v>
      </c>
      <c r="DH65" s="18">
        <f t="shared" si="202"/>
        <v>1</v>
      </c>
      <c r="DI65" s="18">
        <f t="shared" si="203"/>
        <v>1</v>
      </c>
      <c r="DJ65" s="18">
        <f t="shared" si="204"/>
        <v>0</v>
      </c>
      <c r="DK65" s="18">
        <f t="shared" si="205"/>
        <v>0</v>
      </c>
      <c r="DL65" s="18">
        <f t="shared" si="206"/>
        <v>0</v>
      </c>
      <c r="DM65" s="18">
        <f t="shared" si="207"/>
        <v>0</v>
      </c>
      <c r="DN65" s="18">
        <f t="shared" si="208"/>
        <v>0</v>
      </c>
      <c r="DO65" s="18">
        <f t="shared" si="209"/>
        <v>0</v>
      </c>
      <c r="DP65" s="18">
        <f t="shared" si="210"/>
        <v>0</v>
      </c>
      <c r="DQ65" s="18">
        <f t="shared" si="211"/>
        <v>1</v>
      </c>
      <c r="DR65" s="18">
        <f t="shared" si="212"/>
        <v>0</v>
      </c>
      <c r="DS65" s="18">
        <f t="shared" si="213"/>
        <v>0</v>
      </c>
      <c r="DT65" s="18">
        <f t="shared" si="214"/>
        <v>0</v>
      </c>
      <c r="DU65" s="18">
        <f t="shared" si="215"/>
        <v>0</v>
      </c>
      <c r="DV65" s="18">
        <f t="shared" si="216"/>
        <v>0</v>
      </c>
      <c r="DW65" s="18">
        <f t="shared" si="217"/>
        <v>0</v>
      </c>
      <c r="DX65" s="18">
        <f t="shared" si="218"/>
        <v>0</v>
      </c>
      <c r="DY65" s="17">
        <f t="shared" si="219"/>
        <v>0</v>
      </c>
      <c r="DZ65" s="12">
        <f t="shared" si="220"/>
        <v>1</v>
      </c>
      <c r="EA65" s="12">
        <f t="shared" si="221"/>
        <v>0</v>
      </c>
      <c r="EB65" s="12">
        <f t="shared" si="222"/>
        <v>0</v>
      </c>
      <c r="EC65" s="12">
        <f t="shared" si="223"/>
        <v>1</v>
      </c>
      <c r="ED65" s="12">
        <f t="shared" si="224"/>
        <v>0</v>
      </c>
      <c r="EE65" s="12">
        <f t="shared" si="225"/>
        <v>1</v>
      </c>
      <c r="EF65" s="12">
        <f t="shared" si="226"/>
        <v>0</v>
      </c>
      <c r="EQ65" s="18">
        <v>1</v>
      </c>
      <c r="EX65" s="18"/>
      <c r="HJ65" s="18"/>
      <c r="IB65" s="18"/>
      <c r="IP65" s="18"/>
      <c r="JK65" s="18"/>
      <c r="JO65" s="18"/>
      <c r="JU65" s="18"/>
      <c r="JX65" s="18">
        <v>1</v>
      </c>
      <c r="KA65" s="18"/>
      <c r="KB65" s="18">
        <v>1</v>
      </c>
      <c r="KM65" s="18"/>
      <c r="KX65" s="18"/>
      <c r="LG65" s="18"/>
      <c r="LS65" s="18"/>
      <c r="MA65" s="18"/>
      <c r="MB65" s="18"/>
      <c r="MF65" s="18"/>
      <c r="MJ65" s="18"/>
      <c r="MP65" s="18"/>
      <c r="MY65" s="18"/>
      <c r="NF65" s="18"/>
      <c r="NL65" s="18"/>
      <c r="NR65" s="18"/>
      <c r="NY65" s="18"/>
      <c r="NZ65" s="18"/>
      <c r="OH65" s="18"/>
    </row>
    <row r="66" spans="1:399" x14ac:dyDescent="0.25">
      <c r="A66" s="13" t="s">
        <v>8</v>
      </c>
      <c r="B66" s="5" t="s">
        <v>56</v>
      </c>
      <c r="C66" s="6">
        <v>1</v>
      </c>
      <c r="D66" s="5" t="s">
        <v>204</v>
      </c>
      <c r="E66" s="6" t="s">
        <v>311</v>
      </c>
      <c r="F66" s="5" t="s">
        <v>348</v>
      </c>
      <c r="G66" s="5" t="s">
        <v>467</v>
      </c>
      <c r="H66" s="6" t="s">
        <v>311</v>
      </c>
      <c r="I66" s="6" t="s">
        <v>588</v>
      </c>
      <c r="J66" s="6">
        <v>15</v>
      </c>
      <c r="K66" s="6">
        <v>2008</v>
      </c>
      <c r="L66" s="12">
        <f t="shared" si="125"/>
        <v>0</v>
      </c>
      <c r="M66" s="12">
        <f t="shared" si="126"/>
        <v>1</v>
      </c>
      <c r="N66" s="6" t="s">
        <v>662</v>
      </c>
      <c r="O66" s="6" t="s">
        <v>311</v>
      </c>
      <c r="P66" s="6">
        <v>18</v>
      </c>
      <c r="Q66" s="6">
        <v>0</v>
      </c>
      <c r="R66" s="6">
        <v>1</v>
      </c>
      <c r="S66" s="6">
        <v>0</v>
      </c>
      <c r="T66" s="6">
        <f t="shared" si="127"/>
        <v>0</v>
      </c>
      <c r="U66" s="6" t="s">
        <v>764</v>
      </c>
      <c r="V66" s="12">
        <f t="shared" si="128"/>
        <v>0</v>
      </c>
      <c r="W66" s="12">
        <f t="shared" si="128"/>
        <v>1</v>
      </c>
      <c r="X66" s="12">
        <f t="shared" si="128"/>
        <v>0</v>
      </c>
      <c r="Y66" s="23">
        <f t="shared" si="129"/>
        <v>1</v>
      </c>
      <c r="Z66" s="23">
        <f t="shared" si="130"/>
        <v>0</v>
      </c>
      <c r="AA66" s="23">
        <f t="shared" si="131"/>
        <v>0</v>
      </c>
      <c r="AB66" s="23">
        <f t="shared" si="132"/>
        <v>0</v>
      </c>
      <c r="AC66" s="23">
        <f t="shared" si="133"/>
        <v>0</v>
      </c>
      <c r="AD66" s="23">
        <f t="shared" si="134"/>
        <v>0</v>
      </c>
      <c r="AE66" s="23">
        <f t="shared" si="135"/>
        <v>0</v>
      </c>
      <c r="AF66" s="23">
        <f t="shared" si="136"/>
        <v>0</v>
      </c>
      <c r="AG66" s="23">
        <f t="shared" si="137"/>
        <v>0</v>
      </c>
      <c r="AH66" s="23">
        <f t="shared" si="138"/>
        <v>0</v>
      </c>
      <c r="AI66" s="23">
        <f t="shared" si="139"/>
        <v>0</v>
      </c>
      <c r="AJ66" s="23">
        <f t="shared" si="227"/>
        <v>0</v>
      </c>
      <c r="AK66" s="23">
        <f t="shared" si="140"/>
        <v>0</v>
      </c>
      <c r="AL66" s="23">
        <f t="shared" si="141"/>
        <v>0</v>
      </c>
      <c r="AM66" s="23">
        <f t="shared" si="142"/>
        <v>0</v>
      </c>
      <c r="AN66" s="23">
        <f t="shared" si="143"/>
        <v>0</v>
      </c>
      <c r="AO66" s="23">
        <f t="shared" si="144"/>
        <v>0</v>
      </c>
      <c r="AP66" s="23">
        <f t="shared" si="145"/>
        <v>1</v>
      </c>
      <c r="AQ66" s="23">
        <f t="shared" si="146"/>
        <v>0</v>
      </c>
      <c r="AR66" s="23">
        <f t="shared" si="147"/>
        <v>1</v>
      </c>
      <c r="AS66" s="23">
        <f t="shared" si="148"/>
        <v>0</v>
      </c>
      <c r="AT66" s="23">
        <f t="shared" si="149"/>
        <v>0</v>
      </c>
      <c r="AU66" s="23">
        <f t="shared" si="150"/>
        <v>0</v>
      </c>
      <c r="AV66" s="23">
        <f t="shared" si="151"/>
        <v>0</v>
      </c>
      <c r="AW66" s="23">
        <f t="shared" si="152"/>
        <v>0</v>
      </c>
      <c r="AX66" s="23">
        <f t="shared" si="153"/>
        <v>0</v>
      </c>
      <c r="AY66" s="23">
        <f t="shared" si="154"/>
        <v>1</v>
      </c>
      <c r="AZ66" s="23">
        <f t="shared" si="155"/>
        <v>0</v>
      </c>
      <c r="BA66" s="23">
        <f t="shared" si="156"/>
        <v>0</v>
      </c>
      <c r="BB66" s="23">
        <f t="shared" si="157"/>
        <v>0</v>
      </c>
      <c r="BC66" s="23">
        <f t="shared" si="158"/>
        <v>0</v>
      </c>
      <c r="BD66" s="23">
        <f t="shared" si="159"/>
        <v>0</v>
      </c>
      <c r="BE66" s="23">
        <f t="shared" si="160"/>
        <v>0</v>
      </c>
      <c r="BF66" s="23">
        <f t="shared" si="161"/>
        <v>0</v>
      </c>
      <c r="BG66" s="23">
        <f t="shared" si="162"/>
        <v>0</v>
      </c>
      <c r="BH66" s="23">
        <f t="shared" si="163"/>
        <v>0</v>
      </c>
      <c r="BI66" s="23" t="s">
        <v>865</v>
      </c>
      <c r="BJ66" s="23" t="s">
        <v>771</v>
      </c>
      <c r="BK66" s="23">
        <f t="shared" si="164"/>
        <v>0</v>
      </c>
      <c r="BL66" s="23">
        <f t="shared" si="164"/>
        <v>0</v>
      </c>
      <c r="BM66" s="23">
        <f t="shared" si="164"/>
        <v>1</v>
      </c>
      <c r="BN66" s="6" t="s">
        <v>1180</v>
      </c>
      <c r="BO66" s="12">
        <f t="shared" si="165"/>
        <v>1</v>
      </c>
      <c r="BP66" s="12">
        <f t="shared" si="166"/>
        <v>0</v>
      </c>
      <c r="BQ66" s="12">
        <f t="shared" si="167"/>
        <v>1</v>
      </c>
      <c r="BR66" s="6" t="s">
        <v>1175</v>
      </c>
      <c r="BS66" s="12">
        <f t="shared" si="168"/>
        <v>0</v>
      </c>
      <c r="BT66" s="12">
        <f t="shared" si="169"/>
        <v>1</v>
      </c>
      <c r="BU66" s="12">
        <f t="shared" si="170"/>
        <v>0</v>
      </c>
      <c r="BV66" s="23" t="s">
        <v>898</v>
      </c>
      <c r="BW66" s="13">
        <v>0</v>
      </c>
      <c r="BX66" s="13">
        <v>0</v>
      </c>
      <c r="BY66" s="13">
        <v>0</v>
      </c>
      <c r="BZ66" s="13">
        <v>0</v>
      </c>
      <c r="CA66" s="13">
        <v>1</v>
      </c>
      <c r="CB66" s="24" t="s">
        <v>905</v>
      </c>
      <c r="CC66" s="12">
        <f t="shared" si="171"/>
        <v>0</v>
      </c>
      <c r="CD66" s="12">
        <f t="shared" si="172"/>
        <v>0</v>
      </c>
      <c r="CE66" s="12">
        <f t="shared" si="173"/>
        <v>0</v>
      </c>
      <c r="CF66" s="12">
        <f t="shared" si="174"/>
        <v>0</v>
      </c>
      <c r="CG66" s="12">
        <f t="shared" si="175"/>
        <v>0</v>
      </c>
      <c r="CH66" s="12">
        <f t="shared" si="176"/>
        <v>0</v>
      </c>
      <c r="CI66" s="12">
        <f t="shared" si="177"/>
        <v>0</v>
      </c>
      <c r="CJ66" s="12">
        <f t="shared" si="178"/>
        <v>0</v>
      </c>
      <c r="CK66" s="12">
        <f t="shared" si="179"/>
        <v>0</v>
      </c>
      <c r="CL66" s="12">
        <f t="shared" si="180"/>
        <v>0</v>
      </c>
      <c r="CM66" s="12">
        <f t="shared" si="181"/>
        <v>0</v>
      </c>
      <c r="CN66" s="12">
        <f t="shared" si="182"/>
        <v>0</v>
      </c>
      <c r="CO66" s="12">
        <f t="shared" si="183"/>
        <v>0</v>
      </c>
      <c r="CP66" s="12">
        <f t="shared" si="184"/>
        <v>0</v>
      </c>
      <c r="CQ66" s="12">
        <f t="shared" si="185"/>
        <v>0</v>
      </c>
      <c r="CR66" s="12">
        <f t="shared" si="186"/>
        <v>0</v>
      </c>
      <c r="CS66" s="12">
        <f t="shared" si="187"/>
        <v>0</v>
      </c>
      <c r="CT66" s="12">
        <f t="shared" si="188"/>
        <v>0</v>
      </c>
      <c r="CU66" s="12">
        <f t="shared" si="189"/>
        <v>1</v>
      </c>
      <c r="CV66" s="12">
        <f t="shared" si="190"/>
        <v>0</v>
      </c>
      <c r="CW66" s="12">
        <f t="shared" si="191"/>
        <v>0</v>
      </c>
      <c r="CX66" s="12">
        <f t="shared" si="192"/>
        <v>0</v>
      </c>
      <c r="CY66" s="12">
        <f t="shared" si="193"/>
        <v>0</v>
      </c>
      <c r="CZ66" s="12">
        <f t="shared" si="194"/>
        <v>0</v>
      </c>
      <c r="DA66" s="18">
        <f t="shared" si="195"/>
        <v>0</v>
      </c>
      <c r="DB66" s="18">
        <f t="shared" si="196"/>
        <v>0</v>
      </c>
      <c r="DC66" s="18">
        <f t="shared" si="197"/>
        <v>0</v>
      </c>
      <c r="DD66" s="18">
        <f t="shared" si="198"/>
        <v>0</v>
      </c>
      <c r="DE66" s="18">
        <f t="shared" si="199"/>
        <v>0</v>
      </c>
      <c r="DF66" s="18">
        <f t="shared" si="200"/>
        <v>0</v>
      </c>
      <c r="DG66" s="18">
        <f t="shared" si="201"/>
        <v>0</v>
      </c>
      <c r="DH66" s="18">
        <f t="shared" si="202"/>
        <v>0</v>
      </c>
      <c r="DI66" s="18">
        <f t="shared" si="203"/>
        <v>1</v>
      </c>
      <c r="DJ66" s="18">
        <f t="shared" si="204"/>
        <v>0</v>
      </c>
      <c r="DK66" s="18">
        <f t="shared" si="205"/>
        <v>0</v>
      </c>
      <c r="DL66" s="18">
        <f t="shared" si="206"/>
        <v>1</v>
      </c>
      <c r="DM66" s="18">
        <f t="shared" si="207"/>
        <v>0</v>
      </c>
      <c r="DN66" s="18">
        <f t="shared" si="208"/>
        <v>1</v>
      </c>
      <c r="DO66" s="18">
        <f t="shared" si="209"/>
        <v>3</v>
      </c>
      <c r="DP66" s="18">
        <f t="shared" si="210"/>
        <v>0</v>
      </c>
      <c r="DQ66" s="18">
        <f t="shared" si="211"/>
        <v>0</v>
      </c>
      <c r="DR66" s="18">
        <f t="shared" si="212"/>
        <v>0</v>
      </c>
      <c r="DS66" s="18">
        <f t="shared" si="213"/>
        <v>0</v>
      </c>
      <c r="DT66" s="18">
        <f t="shared" si="214"/>
        <v>0</v>
      </c>
      <c r="DU66" s="18">
        <f t="shared" si="215"/>
        <v>1</v>
      </c>
      <c r="DV66" s="18">
        <f t="shared" si="216"/>
        <v>0</v>
      </c>
      <c r="DW66" s="18">
        <f t="shared" si="217"/>
        <v>1</v>
      </c>
      <c r="DX66" s="18">
        <f t="shared" si="218"/>
        <v>0</v>
      </c>
      <c r="DY66" s="17">
        <f t="shared" si="219"/>
        <v>0</v>
      </c>
      <c r="DZ66" s="12">
        <f t="shared" si="220"/>
        <v>5</v>
      </c>
      <c r="EA66" s="12">
        <f t="shared" si="221"/>
        <v>0</v>
      </c>
      <c r="EB66" s="12">
        <f t="shared" si="222"/>
        <v>1</v>
      </c>
      <c r="EC66" s="12">
        <f t="shared" si="223"/>
        <v>2</v>
      </c>
      <c r="ED66" s="12">
        <f t="shared" si="224"/>
        <v>0</v>
      </c>
      <c r="EE66" s="12">
        <f t="shared" si="225"/>
        <v>0</v>
      </c>
      <c r="EF66" s="12">
        <f t="shared" si="226"/>
        <v>0</v>
      </c>
      <c r="EX66" s="18"/>
      <c r="FG66" s="20">
        <v>1</v>
      </c>
      <c r="HJ66" s="18"/>
      <c r="HY66" s="18">
        <v>1</v>
      </c>
      <c r="IB66" s="18"/>
      <c r="IP66" s="18"/>
      <c r="JK66" s="18"/>
      <c r="JO66" s="18"/>
      <c r="JU66" s="18"/>
      <c r="JX66" s="18"/>
      <c r="KA66" s="18"/>
      <c r="KD66" s="18">
        <v>1</v>
      </c>
      <c r="KM66" s="18"/>
      <c r="KP66" s="18">
        <v>1</v>
      </c>
      <c r="KX66" s="18"/>
      <c r="LD66" s="18">
        <v>1</v>
      </c>
      <c r="LG66" s="18"/>
      <c r="LS66" s="18"/>
      <c r="LV66" s="18">
        <v>1</v>
      </c>
      <c r="MA66" s="18"/>
      <c r="MB66" s="18"/>
      <c r="MF66" s="18"/>
      <c r="MJ66" s="18"/>
      <c r="MP66" s="18"/>
      <c r="MY66" s="18"/>
      <c r="NF66" s="18"/>
      <c r="NL66" s="18"/>
      <c r="NR66" s="18"/>
      <c r="NY66" s="18"/>
      <c r="NZ66" s="18"/>
      <c r="OC66" s="18">
        <v>1</v>
      </c>
      <c r="OH66" s="18"/>
    </row>
    <row r="67" spans="1:399" x14ac:dyDescent="0.25">
      <c r="A67" s="13" t="s">
        <v>8</v>
      </c>
      <c r="B67" s="5" t="s">
        <v>49</v>
      </c>
      <c r="C67" s="12">
        <v>1</v>
      </c>
      <c r="D67" s="5" t="s">
        <v>197</v>
      </c>
      <c r="E67" s="12" t="s">
        <v>312</v>
      </c>
      <c r="F67" s="5" t="s">
        <v>343</v>
      </c>
      <c r="G67" s="5" t="s">
        <v>460</v>
      </c>
      <c r="H67" s="12" t="s">
        <v>311</v>
      </c>
      <c r="I67" s="12" t="s">
        <v>574</v>
      </c>
      <c r="J67" s="12">
        <v>17</v>
      </c>
      <c r="K67" s="12">
        <v>2008</v>
      </c>
      <c r="L67" s="12">
        <f t="shared" si="125"/>
        <v>0</v>
      </c>
      <c r="M67" s="12">
        <f t="shared" si="126"/>
        <v>1</v>
      </c>
      <c r="N67" s="12" t="s">
        <v>655</v>
      </c>
      <c r="O67" s="12" t="s">
        <v>311</v>
      </c>
      <c r="P67" s="12">
        <v>6</v>
      </c>
      <c r="Q67" s="12">
        <v>1</v>
      </c>
      <c r="R67" s="12">
        <v>0</v>
      </c>
      <c r="S67" s="12">
        <v>0</v>
      </c>
      <c r="T67" s="12">
        <f t="shared" si="127"/>
        <v>0</v>
      </c>
      <c r="U67" s="12" t="s">
        <v>764</v>
      </c>
      <c r="V67" s="12">
        <f t="shared" si="128"/>
        <v>0</v>
      </c>
      <c r="W67" s="12">
        <f t="shared" si="128"/>
        <v>1</v>
      </c>
      <c r="X67" s="12">
        <f t="shared" si="128"/>
        <v>0</v>
      </c>
      <c r="Y67" s="23">
        <f t="shared" si="129"/>
        <v>1</v>
      </c>
      <c r="Z67" s="23">
        <f t="shared" si="130"/>
        <v>0</v>
      </c>
      <c r="AA67" s="23">
        <f t="shared" si="131"/>
        <v>0</v>
      </c>
      <c r="AB67" s="23">
        <f t="shared" si="132"/>
        <v>0</v>
      </c>
      <c r="AC67" s="23">
        <f t="shared" si="133"/>
        <v>0</v>
      </c>
      <c r="AD67" s="23">
        <f t="shared" si="134"/>
        <v>0</v>
      </c>
      <c r="AE67" s="23">
        <f t="shared" si="135"/>
        <v>0</v>
      </c>
      <c r="AF67" s="23">
        <f t="shared" si="136"/>
        <v>0</v>
      </c>
      <c r="AG67" s="23">
        <f t="shared" si="137"/>
        <v>0</v>
      </c>
      <c r="AH67" s="23">
        <f t="shared" si="138"/>
        <v>0</v>
      </c>
      <c r="AI67" s="23">
        <f t="shared" si="139"/>
        <v>0</v>
      </c>
      <c r="AJ67" s="23">
        <f t="shared" si="227"/>
        <v>1</v>
      </c>
      <c r="AK67" s="23">
        <f t="shared" si="140"/>
        <v>0</v>
      </c>
      <c r="AL67" s="23">
        <f t="shared" si="141"/>
        <v>0</v>
      </c>
      <c r="AM67" s="23">
        <f t="shared" si="142"/>
        <v>0</v>
      </c>
      <c r="AN67" s="23">
        <f t="shared" si="143"/>
        <v>0</v>
      </c>
      <c r="AO67" s="23">
        <f t="shared" si="144"/>
        <v>0</v>
      </c>
      <c r="AP67" s="23">
        <f t="shared" si="145"/>
        <v>0</v>
      </c>
      <c r="AQ67" s="23">
        <f t="shared" si="146"/>
        <v>0</v>
      </c>
      <c r="AR67" s="23">
        <f t="shared" si="147"/>
        <v>0</v>
      </c>
      <c r="AS67" s="23">
        <f t="shared" si="148"/>
        <v>0</v>
      </c>
      <c r="AT67" s="23">
        <f t="shared" si="149"/>
        <v>0</v>
      </c>
      <c r="AU67" s="23">
        <f t="shared" si="150"/>
        <v>0</v>
      </c>
      <c r="AV67" s="23">
        <f t="shared" si="151"/>
        <v>0</v>
      </c>
      <c r="AW67" s="23">
        <f t="shared" si="152"/>
        <v>0</v>
      </c>
      <c r="AX67" s="23">
        <f t="shared" si="153"/>
        <v>0</v>
      </c>
      <c r="AY67" s="23">
        <f t="shared" si="154"/>
        <v>0</v>
      </c>
      <c r="AZ67" s="23">
        <f t="shared" si="155"/>
        <v>0</v>
      </c>
      <c r="BA67" s="23">
        <f t="shared" si="156"/>
        <v>0</v>
      </c>
      <c r="BB67" s="23">
        <f t="shared" si="157"/>
        <v>0</v>
      </c>
      <c r="BC67" s="23">
        <f t="shared" si="158"/>
        <v>0</v>
      </c>
      <c r="BD67" s="23">
        <f t="shared" si="159"/>
        <v>0</v>
      </c>
      <c r="BE67" s="23">
        <f t="shared" si="160"/>
        <v>0</v>
      </c>
      <c r="BF67" s="23">
        <f t="shared" si="161"/>
        <v>0</v>
      </c>
      <c r="BG67" s="23">
        <f t="shared" si="162"/>
        <v>0</v>
      </c>
      <c r="BH67" s="23">
        <f t="shared" si="163"/>
        <v>0</v>
      </c>
      <c r="BI67" s="23" t="s">
        <v>846</v>
      </c>
      <c r="BJ67" s="23" t="s">
        <v>776</v>
      </c>
      <c r="BK67" s="23">
        <f t="shared" si="164"/>
        <v>1</v>
      </c>
      <c r="BL67" s="23">
        <f t="shared" si="164"/>
        <v>0</v>
      </c>
      <c r="BM67" s="23">
        <f t="shared" si="164"/>
        <v>0</v>
      </c>
      <c r="BN67" s="12" t="s">
        <v>1180</v>
      </c>
      <c r="BO67" s="12">
        <f t="shared" si="165"/>
        <v>1</v>
      </c>
      <c r="BP67" s="12">
        <f t="shared" si="166"/>
        <v>0</v>
      </c>
      <c r="BQ67" s="12">
        <f t="shared" si="167"/>
        <v>1</v>
      </c>
      <c r="BR67" s="12" t="s">
        <v>1175</v>
      </c>
      <c r="BS67" s="12">
        <f t="shared" si="168"/>
        <v>0</v>
      </c>
      <c r="BT67" s="12">
        <f t="shared" si="169"/>
        <v>1</v>
      </c>
      <c r="BU67" s="12">
        <f t="shared" si="170"/>
        <v>0</v>
      </c>
      <c r="BV67" s="23" t="s">
        <v>898</v>
      </c>
      <c r="BW67" s="13">
        <v>0</v>
      </c>
      <c r="BX67" s="13">
        <v>0</v>
      </c>
      <c r="BY67" s="13">
        <v>0</v>
      </c>
      <c r="BZ67" s="13">
        <v>0</v>
      </c>
      <c r="CA67" s="13">
        <v>1</v>
      </c>
      <c r="CB67" s="24" t="s">
        <v>922</v>
      </c>
      <c r="CC67" s="12">
        <f t="shared" si="171"/>
        <v>0</v>
      </c>
      <c r="CD67" s="12">
        <f t="shared" si="172"/>
        <v>0</v>
      </c>
      <c r="CE67" s="12">
        <f t="shared" si="173"/>
        <v>0</v>
      </c>
      <c r="CF67" s="12">
        <f t="shared" si="174"/>
        <v>0</v>
      </c>
      <c r="CG67" s="12">
        <f t="shared" si="175"/>
        <v>0</v>
      </c>
      <c r="CH67" s="12">
        <f t="shared" si="176"/>
        <v>0</v>
      </c>
      <c r="CI67" s="12">
        <f t="shared" si="177"/>
        <v>0</v>
      </c>
      <c r="CJ67" s="12">
        <f t="shared" si="178"/>
        <v>0</v>
      </c>
      <c r="CK67" s="12">
        <f t="shared" si="179"/>
        <v>0</v>
      </c>
      <c r="CL67" s="12">
        <f t="shared" si="180"/>
        <v>0</v>
      </c>
      <c r="CM67" s="12">
        <f t="shared" si="181"/>
        <v>0</v>
      </c>
      <c r="CN67" s="12">
        <f t="shared" si="182"/>
        <v>0</v>
      </c>
      <c r="CO67" s="12">
        <f t="shared" si="183"/>
        <v>0</v>
      </c>
      <c r="CP67" s="12">
        <f t="shared" si="184"/>
        <v>0</v>
      </c>
      <c r="CQ67" s="12">
        <f t="shared" si="185"/>
        <v>0</v>
      </c>
      <c r="CR67" s="12">
        <f t="shared" si="186"/>
        <v>0</v>
      </c>
      <c r="CS67" s="12">
        <f t="shared" si="187"/>
        <v>0</v>
      </c>
      <c r="CT67" s="12">
        <f t="shared" si="188"/>
        <v>0</v>
      </c>
      <c r="CU67" s="12">
        <f t="shared" si="189"/>
        <v>0</v>
      </c>
      <c r="CV67" s="12">
        <f t="shared" si="190"/>
        <v>0</v>
      </c>
      <c r="CW67" s="12">
        <f t="shared" si="191"/>
        <v>0</v>
      </c>
      <c r="CX67" s="12">
        <f t="shared" si="192"/>
        <v>1</v>
      </c>
      <c r="CY67" s="12">
        <f t="shared" si="193"/>
        <v>0</v>
      </c>
      <c r="CZ67" s="12">
        <f t="shared" si="194"/>
        <v>0</v>
      </c>
      <c r="DA67" s="19">
        <f t="shared" si="195"/>
        <v>0</v>
      </c>
      <c r="DB67" s="18">
        <f t="shared" si="196"/>
        <v>0</v>
      </c>
      <c r="DC67" s="18">
        <f t="shared" si="197"/>
        <v>0</v>
      </c>
      <c r="DD67" s="18">
        <f t="shared" si="198"/>
        <v>0</v>
      </c>
      <c r="DE67" s="18">
        <f t="shared" si="199"/>
        <v>0</v>
      </c>
      <c r="DF67" s="18">
        <f t="shared" si="200"/>
        <v>0</v>
      </c>
      <c r="DG67" s="18">
        <f t="shared" si="201"/>
        <v>0</v>
      </c>
      <c r="DH67" s="18">
        <f t="shared" si="202"/>
        <v>1</v>
      </c>
      <c r="DI67" s="18">
        <f t="shared" si="203"/>
        <v>0</v>
      </c>
      <c r="DJ67" s="18">
        <f t="shared" si="204"/>
        <v>0</v>
      </c>
      <c r="DK67" s="18">
        <f t="shared" si="205"/>
        <v>5</v>
      </c>
      <c r="DL67" s="18">
        <f t="shared" si="206"/>
        <v>2</v>
      </c>
      <c r="DM67" s="18">
        <f t="shared" si="207"/>
        <v>0</v>
      </c>
      <c r="DN67" s="18">
        <f t="shared" si="208"/>
        <v>0</v>
      </c>
      <c r="DO67" s="18">
        <f t="shared" si="209"/>
        <v>0</v>
      </c>
      <c r="DP67" s="18">
        <f t="shared" si="210"/>
        <v>0</v>
      </c>
      <c r="DQ67" s="18">
        <f t="shared" si="211"/>
        <v>1</v>
      </c>
      <c r="DR67" s="18">
        <f t="shared" si="212"/>
        <v>0</v>
      </c>
      <c r="DS67" s="18">
        <f t="shared" si="213"/>
        <v>0</v>
      </c>
      <c r="DT67" s="18">
        <f t="shared" si="214"/>
        <v>1</v>
      </c>
      <c r="DU67" s="18">
        <f t="shared" si="215"/>
        <v>0</v>
      </c>
      <c r="DV67" s="18">
        <f t="shared" si="216"/>
        <v>0</v>
      </c>
      <c r="DW67" s="18">
        <f t="shared" si="217"/>
        <v>1</v>
      </c>
      <c r="DX67" s="18">
        <f t="shared" si="218"/>
        <v>1</v>
      </c>
      <c r="DY67" s="17">
        <f t="shared" si="219"/>
        <v>5</v>
      </c>
      <c r="DZ67" s="12">
        <f t="shared" si="220"/>
        <v>1</v>
      </c>
      <c r="EA67" s="12">
        <f t="shared" si="221"/>
        <v>1</v>
      </c>
      <c r="EB67" s="12">
        <f t="shared" si="222"/>
        <v>1</v>
      </c>
      <c r="EC67" s="12">
        <f t="shared" si="223"/>
        <v>3</v>
      </c>
      <c r="ED67" s="12">
        <f t="shared" si="224"/>
        <v>0</v>
      </c>
      <c r="EE67" s="12">
        <f t="shared" si="225"/>
        <v>1</v>
      </c>
      <c r="EF67" s="12">
        <f t="shared" si="226"/>
        <v>0</v>
      </c>
      <c r="EW67" s="18">
        <v>1</v>
      </c>
      <c r="GQ67" s="20">
        <v>1</v>
      </c>
      <c r="HB67" s="20">
        <v>1</v>
      </c>
      <c r="HC67" s="18">
        <v>1</v>
      </c>
      <c r="HD67" s="18">
        <v>1</v>
      </c>
      <c r="HE67" s="18">
        <v>1</v>
      </c>
      <c r="HL67" s="18">
        <v>1</v>
      </c>
      <c r="HT67" s="18">
        <v>1</v>
      </c>
      <c r="IR67" s="18">
        <v>1</v>
      </c>
      <c r="JP67" s="18">
        <v>1</v>
      </c>
      <c r="LX67" s="18">
        <v>1</v>
      </c>
      <c r="NT67" s="18">
        <v>1</v>
      </c>
    </row>
    <row r="68" spans="1:399" hidden="1" x14ac:dyDescent="0.25">
      <c r="A68" s="13" t="s">
        <v>9</v>
      </c>
      <c r="B68" s="5" t="s">
        <v>95</v>
      </c>
      <c r="D68" s="5" t="s">
        <v>248</v>
      </c>
      <c r="E68" s="12" t="s">
        <v>311</v>
      </c>
      <c r="F68" s="5" t="s">
        <v>373</v>
      </c>
      <c r="G68" s="5" t="s">
        <v>510</v>
      </c>
      <c r="H68" s="12" t="s">
        <v>313</v>
      </c>
      <c r="J68" s="12">
        <v>5</v>
      </c>
      <c r="K68" s="12">
        <v>2008</v>
      </c>
      <c r="N68" s="12" t="s">
        <v>700</v>
      </c>
      <c r="O68" s="12" t="s">
        <v>313</v>
      </c>
      <c r="U68" s="12" t="s">
        <v>769</v>
      </c>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V68"/>
      <c r="BW68" s="1"/>
      <c r="BX68" s="1"/>
      <c r="BY68" s="1"/>
      <c r="BZ68" s="1"/>
      <c r="CA68" s="1"/>
      <c r="CB68"/>
      <c r="CC68" s="1"/>
      <c r="CD68" s="1"/>
      <c r="CE68" s="1"/>
      <c r="CF68" s="1"/>
      <c r="CG68" s="1"/>
      <c r="CH68" s="1"/>
      <c r="CI68" s="1"/>
      <c r="CJ68" s="1"/>
      <c r="CK68" s="1"/>
      <c r="CL68" s="1"/>
      <c r="CM68" s="1"/>
      <c r="CN68" s="1"/>
      <c r="CO68" s="1"/>
      <c r="CP68" s="1"/>
      <c r="CQ68" s="1"/>
      <c r="CR68" s="1"/>
      <c r="CS68" s="1"/>
      <c r="CT68" s="1"/>
      <c r="CU68" s="1"/>
      <c r="CV68" s="1"/>
      <c r="CW68" s="1"/>
      <c r="CX68" s="1"/>
      <c r="CY68" s="1"/>
      <c r="CZ68" s="1"/>
      <c r="DA68" s="21"/>
      <c r="DB68" s="1"/>
      <c r="DC68" s="1"/>
      <c r="DD68" s="1"/>
      <c r="DE68" s="1"/>
      <c r="DF68" s="1"/>
      <c r="DG68" s="1"/>
      <c r="DH68" s="1"/>
      <c r="DI68" s="1"/>
      <c r="DJ68" s="1"/>
      <c r="DK68" s="1"/>
      <c r="DL68" s="1"/>
      <c r="DM68" s="1"/>
      <c r="DN68" s="1"/>
      <c r="DO68" s="1"/>
      <c r="DP68" s="1"/>
      <c r="DQ68" s="1"/>
      <c r="DR68" s="1"/>
      <c r="DS68" s="1"/>
      <c r="DT68" s="1"/>
      <c r="DU68" s="1"/>
      <c r="DV68" s="1"/>
      <c r="DW68" s="1"/>
      <c r="DX68" s="20"/>
      <c r="DY68" s="26"/>
      <c r="DZ68" s="1"/>
      <c r="EA68" s="1"/>
      <c r="EB68" s="1"/>
      <c r="EC68" s="1"/>
      <c r="ED68" s="1"/>
      <c r="EE68" s="1"/>
      <c r="EF68" s="1"/>
      <c r="EG68" s="26"/>
      <c r="EH68" s="1"/>
      <c r="EI68" s="1"/>
      <c r="EJ68" s="1"/>
      <c r="EK68" s="1"/>
      <c r="EL68" s="12"/>
      <c r="EM68" s="12"/>
      <c r="EN68" s="12"/>
      <c r="EO68" s="12"/>
      <c r="EP68" s="12"/>
      <c r="EQ68" s="12"/>
      <c r="ER68" s="12"/>
      <c r="ES68" s="12"/>
      <c r="ET68" s="1"/>
      <c r="EU68" s="1"/>
      <c r="EV68" s="1"/>
      <c r="EW68" s="1"/>
      <c r="EX68" s="21"/>
      <c r="EY68" s="1"/>
      <c r="EZ68" s="1"/>
      <c r="FA68" s="26"/>
      <c r="FB68" s="1"/>
      <c r="FC68" s="1"/>
      <c r="FD68" s="1"/>
      <c r="FE68" s="1"/>
      <c r="FF68" s="1"/>
      <c r="FG68" s="1"/>
      <c r="FH68" s="1"/>
      <c r="FI68" s="1"/>
      <c r="FJ68" s="1"/>
      <c r="FK68" s="1"/>
      <c r="FO68" s="1"/>
      <c r="FP68" s="1"/>
      <c r="FQ68" s="1"/>
      <c r="FR68" s="1"/>
      <c r="FS68" s="1"/>
      <c r="FT68" s="1"/>
      <c r="FU68" s="1"/>
      <c r="FV68" s="1"/>
      <c r="FW68" s="1"/>
      <c r="FX68" s="1"/>
      <c r="FY68" s="1"/>
      <c r="FZ68" s="1"/>
      <c r="GA68" s="1"/>
      <c r="GB68" s="1"/>
      <c r="GC68" s="1"/>
      <c r="GD68" s="1"/>
      <c r="GE68" s="1"/>
      <c r="GF68" s="1"/>
      <c r="GG68" s="1"/>
      <c r="GH68" s="1"/>
      <c r="GI68" s="1"/>
      <c r="GJ68" s="12"/>
      <c r="GM68" s="1"/>
      <c r="GN68" s="1"/>
      <c r="GO68" s="1"/>
      <c r="GP68" s="1"/>
      <c r="GQ68" s="1"/>
      <c r="GR68" s="1"/>
      <c r="GS68" s="1"/>
      <c r="GT68" s="1"/>
      <c r="GU68" s="1"/>
      <c r="GV68" s="1"/>
      <c r="GW68" s="1"/>
      <c r="GX68" s="1"/>
      <c r="GY68" s="1"/>
      <c r="GZ68" s="1"/>
      <c r="HA68" s="1"/>
      <c r="HB68" s="1"/>
      <c r="HC68" s="1"/>
      <c r="HD68" s="1"/>
      <c r="HE68" s="1"/>
      <c r="HF68" s="1"/>
      <c r="HG68" s="1"/>
      <c r="HH68" s="1"/>
      <c r="HI68" s="1"/>
      <c r="HJ68" s="21"/>
      <c r="HK68" s="1"/>
      <c r="HL68" s="1"/>
      <c r="HM68" s="1"/>
      <c r="HN68" s="1"/>
      <c r="HO68" s="1"/>
      <c r="HP68" s="1"/>
      <c r="HQ68" s="1"/>
      <c r="HR68" s="1"/>
      <c r="HS68" s="1"/>
      <c r="HT68" s="1"/>
      <c r="HU68" s="1"/>
      <c r="HV68" s="1"/>
      <c r="HW68" s="1"/>
      <c r="HX68" s="1"/>
      <c r="HY68" s="1"/>
      <c r="HZ68" s="1"/>
      <c r="IA68" s="1"/>
      <c r="IB68" s="21"/>
      <c r="IC68" s="1"/>
      <c r="ID68" s="1"/>
      <c r="IE68" s="1"/>
      <c r="IF68" s="1"/>
      <c r="IG68" s="1"/>
      <c r="IH68" s="1"/>
      <c r="II68" s="1"/>
      <c r="IJ68" s="1"/>
      <c r="IK68" s="1"/>
      <c r="IL68" s="1"/>
      <c r="IM68" s="1"/>
      <c r="IN68" s="1"/>
      <c r="IO68" s="1"/>
      <c r="IP68" s="21"/>
      <c r="IQ68" s="1"/>
      <c r="IR68" s="1"/>
      <c r="IS68" s="1"/>
      <c r="IT68" s="1"/>
      <c r="IU68" s="1"/>
      <c r="IV68" s="1"/>
      <c r="IW68" s="1"/>
      <c r="IX68" s="1"/>
      <c r="IY68" s="1"/>
      <c r="IZ68" s="1"/>
      <c r="JA68" s="1"/>
      <c r="JB68" s="1"/>
      <c r="JC68" s="1"/>
      <c r="JD68" s="1"/>
      <c r="JE68" s="1"/>
      <c r="JF68" s="1"/>
      <c r="JG68" s="1"/>
      <c r="JH68" s="1"/>
      <c r="JI68" s="1"/>
      <c r="JJ68" s="1"/>
      <c r="JK68" s="21"/>
      <c r="JL68" s="1"/>
      <c r="JM68" s="1"/>
      <c r="JN68" s="1"/>
      <c r="JO68" s="21"/>
      <c r="JP68" s="1"/>
      <c r="JQ68" s="1"/>
      <c r="JR68" s="1"/>
      <c r="JS68" s="1"/>
      <c r="JT68" s="1"/>
      <c r="JU68" s="21"/>
      <c r="JV68" s="1"/>
      <c r="JW68" s="1"/>
      <c r="JX68" s="21"/>
      <c r="JY68" s="1"/>
      <c r="JZ68" s="1"/>
      <c r="KA68" s="21"/>
      <c r="KB68" s="1"/>
      <c r="KC68" s="1"/>
      <c r="KD68" s="1"/>
      <c r="KE68" s="1"/>
      <c r="KF68" s="1"/>
      <c r="KG68" s="1"/>
      <c r="KH68" s="1"/>
      <c r="KI68" s="1"/>
      <c r="KJ68" s="1"/>
      <c r="KK68" s="1"/>
      <c r="KL68" s="1"/>
      <c r="KM68" s="21"/>
      <c r="KN68" s="1"/>
      <c r="KO68" s="1"/>
      <c r="KP68" s="1"/>
      <c r="KQ68" s="1"/>
      <c r="KR68" s="1"/>
      <c r="KS68" s="1"/>
      <c r="KT68" s="1"/>
      <c r="KU68" s="1"/>
      <c r="KV68" s="1"/>
      <c r="KW68" s="1"/>
      <c r="KX68" s="21"/>
      <c r="KY68" s="1"/>
      <c r="KZ68" s="1"/>
      <c r="LA68" s="1"/>
      <c r="LB68" s="1"/>
      <c r="LC68" s="1"/>
      <c r="LD68" s="1"/>
      <c r="LE68" s="1"/>
      <c r="LF68" s="1"/>
      <c r="LG68" s="21"/>
      <c r="LH68" s="22"/>
      <c r="LI68" s="22"/>
      <c r="LJ68" s="22"/>
      <c r="LK68" s="22"/>
      <c r="LL68" s="1"/>
      <c r="LM68" s="1"/>
      <c r="LN68" s="1"/>
      <c r="LO68" s="1"/>
      <c r="LP68" s="1"/>
      <c r="LQ68" s="1"/>
      <c r="LR68" s="1"/>
      <c r="LS68" s="21"/>
      <c r="LT68" s="1"/>
      <c r="LU68" s="1"/>
      <c r="LV68" s="1"/>
      <c r="LW68" s="1"/>
      <c r="LX68" s="1"/>
      <c r="LY68" s="1"/>
      <c r="LZ68" s="1"/>
      <c r="MA68" s="21"/>
      <c r="MB68" s="26"/>
      <c r="MC68" s="20"/>
      <c r="MD68" s="1"/>
      <c r="ME68" s="1"/>
      <c r="MF68" s="21"/>
      <c r="MG68" s="1"/>
      <c r="MH68" s="1"/>
      <c r="MI68" s="1"/>
      <c r="MJ68" s="21"/>
      <c r="MK68" s="1"/>
      <c r="ML68" s="1"/>
      <c r="MM68" s="1"/>
      <c r="MN68" s="1"/>
      <c r="MO68" s="1"/>
      <c r="MP68" s="21"/>
      <c r="MQ68" s="1"/>
      <c r="MR68" s="1"/>
      <c r="MS68" s="1"/>
      <c r="MT68" s="1"/>
      <c r="MU68" s="1"/>
      <c r="MV68" s="1"/>
      <c r="MW68" s="1"/>
      <c r="MX68" s="1"/>
      <c r="MY68" s="21"/>
      <c r="MZ68" s="1"/>
      <c r="NA68" s="1"/>
      <c r="NB68" s="1"/>
      <c r="NC68" s="1"/>
      <c r="ND68" s="1"/>
      <c r="NE68" s="1"/>
      <c r="NF68" s="21"/>
      <c r="NG68" s="1"/>
      <c r="NH68" s="1"/>
      <c r="NI68" s="1"/>
      <c r="NJ68" s="1"/>
      <c r="NK68" s="1"/>
      <c r="NL68" s="21"/>
      <c r="NM68" s="1"/>
      <c r="NN68" s="1"/>
      <c r="NO68" s="1"/>
      <c r="NP68" s="1"/>
      <c r="NQ68" s="1"/>
      <c r="NR68" s="21"/>
      <c r="NS68" s="1"/>
      <c r="NT68" s="1"/>
      <c r="NU68" s="1"/>
      <c r="NV68" s="1"/>
      <c r="NW68" s="1"/>
      <c r="NX68" s="1"/>
      <c r="NY68" s="21"/>
      <c r="NZ68" s="21"/>
      <c r="OA68" s="1"/>
      <c r="OB68" s="1"/>
      <c r="OC68" s="1"/>
      <c r="OD68" s="1"/>
      <c r="OE68" s="1"/>
      <c r="OF68" s="1"/>
      <c r="OG68" s="1"/>
      <c r="OH68" s="21"/>
      <c r="OI68" s="1"/>
    </row>
    <row r="69" spans="1:399" hidden="1" x14ac:dyDescent="0.25">
      <c r="A69" s="13" t="s">
        <v>7</v>
      </c>
      <c r="B69" s="5" t="s">
        <v>130</v>
      </c>
      <c r="D69" s="5" t="s">
        <v>283</v>
      </c>
      <c r="E69" s="12" t="s">
        <v>312</v>
      </c>
      <c r="F69" s="5" t="s">
        <v>397</v>
      </c>
      <c r="G69" s="5" t="s">
        <v>546</v>
      </c>
      <c r="H69" s="12" t="s">
        <v>313</v>
      </c>
      <c r="I69" s="12" t="s">
        <v>608</v>
      </c>
      <c r="J69" s="12">
        <v>19</v>
      </c>
      <c r="K69" s="12">
        <v>2008</v>
      </c>
      <c r="N69" s="12" t="s">
        <v>732</v>
      </c>
      <c r="O69" s="12" t="s">
        <v>313</v>
      </c>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V69"/>
      <c r="BW69" s="1"/>
      <c r="BX69" s="1"/>
      <c r="BY69" s="1"/>
      <c r="BZ69" s="1"/>
      <c r="CA69" s="1"/>
      <c r="CB69"/>
      <c r="CC69" s="1"/>
      <c r="CD69" s="1"/>
      <c r="CE69" s="1"/>
      <c r="CF69" s="1"/>
      <c r="CG69" s="1"/>
      <c r="CH69" s="1"/>
      <c r="CI69" s="1"/>
      <c r="CJ69" s="1"/>
      <c r="CK69" s="1"/>
      <c r="CL69" s="1"/>
      <c r="CM69" s="1"/>
      <c r="CN69" s="1"/>
      <c r="CO69" s="1"/>
      <c r="CP69" s="1"/>
      <c r="CQ69" s="1"/>
      <c r="CR69" s="1"/>
      <c r="CS69" s="1"/>
      <c r="CT69" s="1"/>
      <c r="CU69" s="1"/>
      <c r="CV69" s="1"/>
      <c r="CW69" s="1"/>
      <c r="CX69" s="1"/>
      <c r="CY69" s="1"/>
      <c r="CZ69" s="1"/>
      <c r="DA69" s="21"/>
      <c r="DB69" s="1"/>
      <c r="DC69" s="1"/>
      <c r="DD69" s="1"/>
      <c r="DE69" s="1"/>
      <c r="DF69" s="1"/>
      <c r="DG69" s="1"/>
      <c r="DH69" s="1"/>
      <c r="DI69" s="1"/>
      <c r="DJ69" s="1"/>
      <c r="DK69" s="1"/>
      <c r="DL69" s="1"/>
      <c r="DM69" s="1"/>
      <c r="DN69" s="1"/>
      <c r="DO69" s="1"/>
      <c r="DP69" s="1"/>
      <c r="DQ69" s="1"/>
      <c r="DR69" s="1"/>
      <c r="DS69" s="1"/>
      <c r="DT69" s="1"/>
      <c r="DU69" s="1"/>
      <c r="DV69" s="1"/>
      <c r="DW69" s="1"/>
      <c r="DX69" s="20"/>
      <c r="DY69" s="26"/>
      <c r="DZ69" s="1"/>
      <c r="EA69" s="1"/>
      <c r="EB69" s="1"/>
      <c r="EC69" s="1"/>
      <c r="ED69" s="1"/>
      <c r="EE69" s="1"/>
      <c r="EF69" s="1"/>
      <c r="EG69" s="26"/>
      <c r="EH69" s="1"/>
      <c r="EI69" s="1"/>
      <c r="EJ69" s="1"/>
      <c r="EK69" s="1"/>
      <c r="EL69" s="12"/>
      <c r="EM69" s="12"/>
      <c r="EN69" s="12"/>
      <c r="EO69" s="12"/>
      <c r="EP69" s="12"/>
      <c r="EQ69" s="12"/>
      <c r="ER69" s="12"/>
      <c r="ES69" s="12"/>
      <c r="ET69" s="1"/>
      <c r="EU69" s="1"/>
      <c r="EV69" s="1"/>
      <c r="EW69" s="1"/>
      <c r="EX69" s="21"/>
      <c r="EY69" s="1"/>
      <c r="EZ69" s="1"/>
      <c r="FA69" s="26"/>
      <c r="FB69" s="1"/>
      <c r="FC69" s="1"/>
      <c r="FD69" s="1"/>
      <c r="FE69" s="1"/>
      <c r="FF69" s="1"/>
      <c r="FG69" s="1"/>
      <c r="FH69" s="1"/>
      <c r="FI69" s="1"/>
      <c r="FJ69" s="1"/>
      <c r="FK69" s="1"/>
      <c r="FO69" s="1"/>
      <c r="FP69" s="1"/>
      <c r="FQ69" s="1"/>
      <c r="FR69" s="1"/>
      <c r="FS69" s="1"/>
      <c r="FT69" s="1"/>
      <c r="FU69" s="1"/>
      <c r="FV69" s="1"/>
      <c r="FW69" s="1"/>
      <c r="FX69" s="1"/>
      <c r="FY69" s="1"/>
      <c r="FZ69" s="1"/>
      <c r="GA69" s="1"/>
      <c r="GB69" s="1"/>
      <c r="GC69" s="1"/>
      <c r="GD69" s="1"/>
      <c r="GE69" s="1"/>
      <c r="GF69" s="1"/>
      <c r="GG69" s="1"/>
      <c r="GH69" s="1"/>
      <c r="GI69" s="1"/>
      <c r="GJ69" s="12"/>
      <c r="GM69" s="1"/>
      <c r="GN69" s="1"/>
      <c r="GO69" s="1"/>
      <c r="GP69" s="1"/>
      <c r="GQ69" s="1"/>
      <c r="GR69" s="1"/>
      <c r="GS69" s="1"/>
      <c r="GT69" s="1"/>
      <c r="GU69" s="1"/>
      <c r="GV69" s="1"/>
      <c r="GW69" s="1"/>
      <c r="GX69" s="1"/>
      <c r="GY69" s="1"/>
      <c r="GZ69" s="1"/>
      <c r="HA69" s="1"/>
      <c r="HB69" s="1"/>
      <c r="HC69" s="1"/>
      <c r="HD69" s="1"/>
      <c r="HE69" s="1"/>
      <c r="HF69" s="1"/>
      <c r="HG69" s="1"/>
      <c r="HH69" s="1"/>
      <c r="HI69" s="1"/>
      <c r="HJ69" s="21"/>
      <c r="HK69" s="1"/>
      <c r="HL69" s="1"/>
      <c r="HM69" s="1"/>
      <c r="HN69" s="1"/>
      <c r="HO69" s="1"/>
      <c r="HP69" s="1"/>
      <c r="HQ69" s="1"/>
      <c r="HR69" s="1"/>
      <c r="HS69" s="1"/>
      <c r="HT69" s="1"/>
      <c r="HU69" s="1"/>
      <c r="HV69" s="1"/>
      <c r="HW69" s="1"/>
      <c r="HX69" s="1"/>
      <c r="HY69" s="1"/>
      <c r="HZ69" s="1"/>
      <c r="IA69" s="1"/>
      <c r="IB69" s="21"/>
      <c r="IC69" s="1"/>
      <c r="ID69" s="1"/>
      <c r="IE69" s="1"/>
      <c r="IF69" s="1"/>
      <c r="IG69" s="1"/>
      <c r="IH69" s="1"/>
      <c r="II69" s="1"/>
      <c r="IJ69" s="1"/>
      <c r="IK69" s="1"/>
      <c r="IL69" s="1"/>
      <c r="IM69" s="1"/>
      <c r="IN69" s="1"/>
      <c r="IO69" s="1"/>
      <c r="IP69" s="21"/>
      <c r="IQ69" s="1"/>
      <c r="IR69" s="1"/>
      <c r="IS69" s="1"/>
      <c r="IT69" s="1"/>
      <c r="IU69" s="1"/>
      <c r="IV69" s="1"/>
      <c r="IW69" s="1"/>
      <c r="IX69" s="1"/>
      <c r="IY69" s="1"/>
      <c r="IZ69" s="1"/>
      <c r="JA69" s="1"/>
      <c r="JB69" s="1"/>
      <c r="JC69" s="1"/>
      <c r="JD69" s="1"/>
      <c r="JE69" s="1"/>
      <c r="JF69" s="1"/>
      <c r="JG69" s="1"/>
      <c r="JH69" s="1"/>
      <c r="JI69" s="1"/>
      <c r="JJ69" s="1"/>
      <c r="JK69" s="21"/>
      <c r="JL69" s="1"/>
      <c r="JM69" s="1"/>
      <c r="JN69" s="1"/>
      <c r="JO69" s="21"/>
      <c r="JP69" s="1"/>
      <c r="JQ69" s="1"/>
      <c r="JR69" s="1"/>
      <c r="JS69" s="1"/>
      <c r="JT69" s="1"/>
      <c r="JU69" s="21"/>
      <c r="JV69" s="1"/>
      <c r="JW69" s="1"/>
      <c r="JX69" s="21"/>
      <c r="JY69" s="1"/>
      <c r="JZ69" s="1"/>
      <c r="KA69" s="21"/>
      <c r="KB69" s="1"/>
      <c r="KC69" s="1"/>
      <c r="KD69" s="1"/>
      <c r="KE69" s="1"/>
      <c r="KF69" s="1"/>
      <c r="KG69" s="1"/>
      <c r="KH69" s="1"/>
      <c r="KI69" s="1"/>
      <c r="KJ69" s="1"/>
      <c r="KK69" s="1"/>
      <c r="KL69" s="1"/>
      <c r="KM69" s="21"/>
      <c r="KN69" s="1"/>
      <c r="KO69" s="1"/>
      <c r="KP69" s="1"/>
      <c r="KQ69" s="1"/>
      <c r="KR69" s="1"/>
      <c r="KS69" s="1"/>
      <c r="KT69" s="1"/>
      <c r="KU69" s="1"/>
      <c r="KV69" s="1"/>
      <c r="KW69" s="1"/>
      <c r="KX69" s="21"/>
      <c r="KY69" s="1"/>
      <c r="KZ69" s="1"/>
      <c r="LA69" s="1"/>
      <c r="LB69" s="1"/>
      <c r="LC69" s="1"/>
      <c r="LD69" s="1"/>
      <c r="LE69" s="1"/>
      <c r="LF69" s="1"/>
      <c r="LG69" s="21"/>
      <c r="LH69" s="22"/>
      <c r="LI69" s="22"/>
      <c r="LJ69" s="22"/>
      <c r="LK69" s="22"/>
      <c r="LL69" s="1"/>
      <c r="LM69" s="1"/>
      <c r="LN69" s="1"/>
      <c r="LO69" s="1"/>
      <c r="LP69" s="1"/>
      <c r="LQ69" s="1"/>
      <c r="LR69" s="1"/>
      <c r="LS69" s="21"/>
      <c r="LT69" s="1"/>
      <c r="LU69" s="1"/>
      <c r="LV69" s="1"/>
      <c r="LW69" s="1"/>
      <c r="LX69" s="1"/>
      <c r="LY69" s="1"/>
      <c r="LZ69" s="1"/>
      <c r="MA69" s="21"/>
      <c r="MB69" s="26"/>
      <c r="MC69" s="20"/>
      <c r="MD69" s="1"/>
      <c r="ME69" s="1"/>
      <c r="MF69" s="21"/>
      <c r="MG69" s="1"/>
      <c r="MH69" s="1"/>
      <c r="MI69" s="1"/>
      <c r="MJ69" s="21"/>
      <c r="MK69" s="1"/>
      <c r="ML69" s="1"/>
      <c r="MM69" s="1"/>
      <c r="MN69" s="1"/>
      <c r="MO69" s="1"/>
      <c r="MP69" s="21"/>
      <c r="MQ69" s="1"/>
      <c r="MR69" s="1"/>
      <c r="MS69" s="1"/>
      <c r="MT69" s="1"/>
      <c r="MU69" s="1"/>
      <c r="MV69" s="1"/>
      <c r="MW69" s="1"/>
      <c r="MX69" s="1"/>
      <c r="MY69" s="21"/>
      <c r="MZ69" s="1"/>
      <c r="NA69" s="1"/>
      <c r="NB69" s="1"/>
      <c r="NC69" s="1"/>
      <c r="ND69" s="1"/>
      <c r="NE69" s="1"/>
      <c r="NF69" s="21"/>
      <c r="NG69" s="1"/>
      <c r="NH69" s="1"/>
      <c r="NI69" s="1"/>
      <c r="NJ69" s="1"/>
      <c r="NK69" s="1"/>
      <c r="NL69" s="21"/>
      <c r="NM69" s="1"/>
      <c r="NN69" s="1"/>
      <c r="NO69" s="1"/>
      <c r="NP69" s="1"/>
      <c r="NQ69" s="1"/>
      <c r="NR69" s="21"/>
      <c r="NS69" s="1"/>
      <c r="NT69" s="1"/>
      <c r="NU69" s="1"/>
      <c r="NV69" s="1"/>
      <c r="NW69" s="1"/>
      <c r="NX69" s="1"/>
      <c r="NY69" s="21"/>
      <c r="NZ69" s="21"/>
      <c r="OA69" s="1"/>
      <c r="OB69" s="1"/>
      <c r="OC69" s="1"/>
      <c r="OD69" s="1"/>
      <c r="OE69" s="1"/>
      <c r="OF69" s="1"/>
      <c r="OG69" s="1"/>
      <c r="OH69" s="21"/>
      <c r="OI69" s="1"/>
    </row>
    <row r="70" spans="1:399" hidden="1" x14ac:dyDescent="0.25">
      <c r="A70" s="13" t="s">
        <v>8</v>
      </c>
      <c r="B70" s="5" t="s">
        <v>107</v>
      </c>
      <c r="D70" s="5" t="s">
        <v>260</v>
      </c>
      <c r="E70" s="12" t="s">
        <v>311</v>
      </c>
      <c r="F70" s="5" t="s">
        <v>377</v>
      </c>
      <c r="G70" s="5" t="s">
        <v>522</v>
      </c>
      <c r="H70" s="12" t="s">
        <v>313</v>
      </c>
      <c r="J70" s="12">
        <v>46</v>
      </c>
      <c r="K70" s="12">
        <v>2008</v>
      </c>
      <c r="N70" s="12" t="s">
        <v>710</v>
      </c>
      <c r="O70" s="12" t="s">
        <v>313</v>
      </c>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V70"/>
      <c r="BW70" s="1"/>
      <c r="BX70" s="1"/>
      <c r="BY70" s="1"/>
      <c r="BZ70" s="1"/>
      <c r="CA70" s="1"/>
      <c r="CB70"/>
      <c r="CC70" s="1"/>
      <c r="CD70" s="1"/>
      <c r="CE70" s="1"/>
      <c r="CF70" s="1"/>
      <c r="CG70" s="1"/>
      <c r="CH70" s="1"/>
      <c r="CI70" s="1"/>
      <c r="CJ70" s="1"/>
      <c r="CK70" s="1"/>
      <c r="CL70" s="1"/>
      <c r="CM70" s="1"/>
      <c r="CN70" s="1"/>
      <c r="CO70" s="1"/>
      <c r="CP70" s="1"/>
      <c r="CQ70" s="1"/>
      <c r="CR70" s="1"/>
      <c r="CS70" s="1"/>
      <c r="CT70" s="1"/>
      <c r="CU70" s="1"/>
      <c r="CV70" s="1"/>
      <c r="CW70" s="1"/>
      <c r="CX70" s="1"/>
      <c r="CY70" s="1"/>
      <c r="CZ70" s="1"/>
      <c r="DA70" s="21"/>
      <c r="DB70" s="1"/>
      <c r="DC70" s="1"/>
      <c r="DD70" s="1"/>
      <c r="DE70" s="1"/>
      <c r="DF70" s="1"/>
      <c r="DG70" s="1"/>
      <c r="DH70" s="1"/>
      <c r="DI70" s="1"/>
      <c r="DJ70" s="1"/>
      <c r="DK70" s="1"/>
      <c r="DL70" s="1"/>
      <c r="DM70" s="1"/>
      <c r="DN70" s="1"/>
      <c r="DO70" s="1"/>
      <c r="DP70" s="1"/>
      <c r="DQ70" s="1"/>
      <c r="DR70" s="1"/>
      <c r="DS70" s="1"/>
      <c r="DT70" s="1"/>
      <c r="DU70" s="1"/>
      <c r="DV70" s="1"/>
      <c r="DW70" s="1"/>
      <c r="DX70" s="20"/>
      <c r="DY70" s="26"/>
      <c r="DZ70" s="1"/>
      <c r="EA70" s="1"/>
      <c r="EB70" s="1"/>
      <c r="EC70" s="1"/>
      <c r="ED70" s="1"/>
      <c r="EE70" s="1"/>
      <c r="EF70" s="1"/>
      <c r="EG70" s="26"/>
      <c r="EH70" s="1"/>
      <c r="EI70" s="1"/>
      <c r="EJ70" s="1"/>
      <c r="EK70" s="1"/>
      <c r="EL70" s="12"/>
      <c r="EM70" s="12"/>
      <c r="EN70" s="12"/>
      <c r="EO70" s="12"/>
      <c r="EP70" s="12"/>
      <c r="EQ70" s="12"/>
      <c r="ER70" s="12"/>
      <c r="ES70" s="12"/>
      <c r="ET70" s="1"/>
      <c r="EU70" s="1"/>
      <c r="EV70" s="1"/>
      <c r="EW70" s="1"/>
      <c r="EX70" s="21"/>
      <c r="EY70" s="1"/>
      <c r="EZ70" s="1"/>
      <c r="FA70" s="26"/>
      <c r="FB70" s="1"/>
      <c r="FC70" s="1"/>
      <c r="FD70" s="1"/>
      <c r="FE70" s="1"/>
      <c r="FF70" s="1"/>
      <c r="FG70" s="1"/>
      <c r="FH70" s="1"/>
      <c r="FI70" s="1"/>
      <c r="FJ70" s="1"/>
      <c r="FK70" s="1"/>
      <c r="FO70" s="1"/>
      <c r="FP70" s="1"/>
      <c r="FQ70" s="1"/>
      <c r="FR70" s="1"/>
      <c r="FS70" s="1"/>
      <c r="FT70" s="1"/>
      <c r="FU70" s="1"/>
      <c r="FV70" s="1"/>
      <c r="FW70" s="1"/>
      <c r="FX70" s="1"/>
      <c r="FY70" s="1"/>
      <c r="FZ70" s="1"/>
      <c r="GA70" s="1"/>
      <c r="GB70" s="1"/>
      <c r="GC70" s="1"/>
      <c r="GD70" s="1"/>
      <c r="GE70" s="1"/>
      <c r="GF70" s="1"/>
      <c r="GG70" s="1"/>
      <c r="GH70" s="1"/>
      <c r="GI70" s="1"/>
      <c r="GJ70" s="12"/>
      <c r="GM70" s="1"/>
      <c r="GN70" s="1"/>
      <c r="GO70" s="1"/>
      <c r="GP70" s="1"/>
      <c r="GQ70" s="1"/>
      <c r="GR70" s="1"/>
      <c r="GS70" s="1"/>
      <c r="GT70" s="1"/>
      <c r="GU70" s="1"/>
      <c r="GV70" s="1"/>
      <c r="GW70" s="1"/>
      <c r="GX70" s="1"/>
      <c r="GY70" s="1"/>
      <c r="GZ70" s="1"/>
      <c r="HA70" s="1"/>
      <c r="HB70" s="1"/>
      <c r="HC70" s="1"/>
      <c r="HD70" s="1"/>
      <c r="HE70" s="1"/>
      <c r="HF70" s="1"/>
      <c r="HG70" s="1"/>
      <c r="HH70" s="1"/>
      <c r="HI70" s="1"/>
      <c r="HJ70" s="21"/>
      <c r="HK70" s="1"/>
      <c r="HL70" s="1"/>
      <c r="HM70" s="1"/>
      <c r="HN70" s="1"/>
      <c r="HO70" s="1"/>
      <c r="HP70" s="1"/>
      <c r="HQ70" s="1"/>
      <c r="HR70" s="1"/>
      <c r="HS70" s="1"/>
      <c r="HT70" s="1"/>
      <c r="HU70" s="1"/>
      <c r="HV70" s="1"/>
      <c r="HW70" s="1"/>
      <c r="HX70" s="1"/>
      <c r="HY70" s="1"/>
      <c r="HZ70" s="1"/>
      <c r="IA70" s="1"/>
      <c r="IB70" s="21"/>
      <c r="IC70" s="1"/>
      <c r="ID70" s="1"/>
      <c r="IE70" s="1"/>
      <c r="IF70" s="1"/>
      <c r="IG70" s="1"/>
      <c r="IH70" s="1"/>
      <c r="II70" s="1"/>
      <c r="IJ70" s="1"/>
      <c r="IK70" s="1"/>
      <c r="IL70" s="1"/>
      <c r="IM70" s="1"/>
      <c r="IN70" s="1"/>
      <c r="IO70" s="1"/>
      <c r="IP70" s="21"/>
      <c r="IQ70" s="1"/>
      <c r="IR70" s="1"/>
      <c r="IS70" s="1"/>
      <c r="IT70" s="1"/>
      <c r="IU70" s="1"/>
      <c r="IV70" s="1"/>
      <c r="IW70" s="1"/>
      <c r="IX70" s="1"/>
      <c r="IY70" s="1"/>
      <c r="IZ70" s="1"/>
      <c r="JA70" s="1"/>
      <c r="JB70" s="1"/>
      <c r="JC70" s="1"/>
      <c r="JD70" s="1"/>
      <c r="JE70" s="1"/>
      <c r="JF70" s="1"/>
      <c r="JG70" s="1"/>
      <c r="JH70" s="1"/>
      <c r="JI70" s="1"/>
      <c r="JJ70" s="1"/>
      <c r="JK70" s="21"/>
      <c r="JL70" s="1"/>
      <c r="JM70" s="1"/>
      <c r="JN70" s="1"/>
      <c r="JO70" s="21"/>
      <c r="JP70" s="1"/>
      <c r="JQ70" s="1"/>
      <c r="JR70" s="1"/>
      <c r="JS70" s="1"/>
      <c r="JT70" s="1"/>
      <c r="JU70" s="21"/>
      <c r="JV70" s="1"/>
      <c r="JW70" s="1"/>
      <c r="JX70" s="21"/>
      <c r="JY70" s="1"/>
      <c r="JZ70" s="1"/>
      <c r="KA70" s="21"/>
      <c r="KB70" s="1"/>
      <c r="KC70" s="1"/>
      <c r="KD70" s="1"/>
      <c r="KE70" s="1"/>
      <c r="KF70" s="1"/>
      <c r="KG70" s="1"/>
      <c r="KH70" s="1"/>
      <c r="KI70" s="1"/>
      <c r="KJ70" s="1"/>
      <c r="KK70" s="1"/>
      <c r="KL70" s="1"/>
      <c r="KM70" s="21"/>
      <c r="KN70" s="1"/>
      <c r="KO70" s="1"/>
      <c r="KP70" s="1"/>
      <c r="KQ70" s="1"/>
      <c r="KR70" s="1"/>
      <c r="KS70" s="1"/>
      <c r="KT70" s="1"/>
      <c r="KU70" s="1"/>
      <c r="KV70" s="1"/>
      <c r="KW70" s="1"/>
      <c r="KX70" s="21"/>
      <c r="KY70" s="1"/>
      <c r="KZ70" s="1"/>
      <c r="LA70" s="1"/>
      <c r="LB70" s="1"/>
      <c r="LC70" s="1"/>
      <c r="LD70" s="1"/>
      <c r="LE70" s="1"/>
      <c r="LF70" s="1"/>
      <c r="LG70" s="21"/>
      <c r="LH70" s="22"/>
      <c r="LI70" s="22"/>
      <c r="LJ70" s="22"/>
      <c r="LK70" s="22"/>
      <c r="LL70" s="1"/>
      <c r="LM70" s="1"/>
      <c r="LN70" s="1"/>
      <c r="LO70" s="1"/>
      <c r="LP70" s="1"/>
      <c r="LQ70" s="1"/>
      <c r="LR70" s="1"/>
      <c r="LS70" s="21"/>
      <c r="LT70" s="1"/>
      <c r="LU70" s="1"/>
      <c r="LV70" s="1"/>
      <c r="LW70" s="1"/>
      <c r="LX70" s="1"/>
      <c r="LY70" s="1"/>
      <c r="LZ70" s="1"/>
      <c r="MA70" s="21"/>
      <c r="MB70" s="26"/>
      <c r="MC70" s="20"/>
      <c r="MD70" s="1"/>
      <c r="ME70" s="1"/>
      <c r="MF70" s="21"/>
      <c r="MG70" s="1"/>
      <c r="MH70" s="1"/>
      <c r="MI70" s="1"/>
      <c r="MJ70" s="21"/>
      <c r="MK70" s="1"/>
      <c r="ML70" s="1"/>
      <c r="MM70" s="1"/>
      <c r="MN70" s="1"/>
      <c r="MO70" s="1"/>
      <c r="MP70" s="21"/>
      <c r="MQ70" s="1"/>
      <c r="MR70" s="1"/>
      <c r="MS70" s="1"/>
      <c r="MT70" s="1"/>
      <c r="MU70" s="1"/>
      <c r="MV70" s="1"/>
      <c r="MW70" s="1"/>
      <c r="MX70" s="1"/>
      <c r="MY70" s="21"/>
      <c r="MZ70" s="1"/>
      <c r="NA70" s="1"/>
      <c r="NB70" s="1"/>
      <c r="NC70" s="1"/>
      <c r="ND70" s="1"/>
      <c r="NE70" s="1"/>
      <c r="NF70" s="21"/>
      <c r="NG70" s="1"/>
      <c r="NH70" s="1"/>
      <c r="NI70" s="1"/>
      <c r="NJ70" s="1"/>
      <c r="NK70" s="1"/>
      <c r="NL70" s="21"/>
      <c r="NM70" s="1"/>
      <c r="NN70" s="1"/>
      <c r="NO70" s="1"/>
      <c r="NP70" s="1"/>
      <c r="NQ70" s="1"/>
      <c r="NR70" s="21"/>
      <c r="NS70" s="1"/>
      <c r="NT70" s="1"/>
      <c r="NU70" s="1"/>
      <c r="NV70" s="1"/>
      <c r="NW70" s="1"/>
      <c r="NX70" s="1"/>
      <c r="NY70" s="21"/>
      <c r="NZ70" s="21"/>
      <c r="OA70" s="1"/>
      <c r="OB70" s="1"/>
      <c r="OC70" s="1"/>
      <c r="OD70" s="1"/>
      <c r="OE70" s="1"/>
      <c r="OF70" s="1"/>
      <c r="OG70" s="1"/>
      <c r="OH70" s="21"/>
      <c r="OI70" s="1"/>
    </row>
    <row r="71" spans="1:399" hidden="1" x14ac:dyDescent="0.25">
      <c r="A71" s="13" t="s">
        <v>9</v>
      </c>
      <c r="B71" s="5" t="s">
        <v>109</v>
      </c>
      <c r="D71" s="5" t="s">
        <v>262</v>
      </c>
      <c r="E71" s="12" t="s">
        <v>311</v>
      </c>
      <c r="F71" s="5" t="s">
        <v>378</v>
      </c>
      <c r="G71" s="5" t="s">
        <v>524</v>
      </c>
      <c r="H71" s="12" t="s">
        <v>313</v>
      </c>
      <c r="J71" s="12">
        <v>13</v>
      </c>
      <c r="K71" s="12">
        <v>2008</v>
      </c>
      <c r="O71" s="12" t="s">
        <v>313</v>
      </c>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V71"/>
      <c r="BW71" s="1"/>
      <c r="BX71" s="1"/>
      <c r="BY71" s="1"/>
      <c r="BZ71" s="1"/>
      <c r="CA71" s="1"/>
      <c r="CB71"/>
      <c r="CC71" s="1"/>
      <c r="CD71" s="1"/>
      <c r="CE71" s="1"/>
      <c r="CF71" s="1"/>
      <c r="CG71" s="1"/>
      <c r="CH71" s="1"/>
      <c r="CI71" s="1"/>
      <c r="CJ71" s="1"/>
      <c r="CK71" s="1"/>
      <c r="CL71" s="1"/>
      <c r="CM71" s="1"/>
      <c r="CN71" s="1"/>
      <c r="CO71" s="1"/>
      <c r="CP71" s="1"/>
      <c r="CQ71" s="1"/>
      <c r="CR71" s="1"/>
      <c r="CS71" s="1"/>
      <c r="CT71" s="1"/>
      <c r="CU71" s="1"/>
      <c r="CV71" s="1"/>
      <c r="CW71" s="1"/>
      <c r="CX71" s="1"/>
      <c r="CY71" s="1"/>
      <c r="CZ71" s="1"/>
      <c r="DA71" s="21"/>
      <c r="DB71" s="1"/>
      <c r="DC71" s="1"/>
      <c r="DD71" s="1"/>
      <c r="DE71" s="1"/>
      <c r="DF71" s="1"/>
      <c r="DG71" s="1"/>
      <c r="DH71" s="1"/>
      <c r="DI71" s="1"/>
      <c r="DJ71" s="1"/>
      <c r="DK71" s="1"/>
      <c r="DL71" s="1"/>
      <c r="DM71" s="1"/>
      <c r="DN71" s="1"/>
      <c r="DO71" s="1"/>
      <c r="DP71" s="1"/>
      <c r="DQ71" s="1"/>
      <c r="DR71" s="1"/>
      <c r="DS71" s="1"/>
      <c r="DT71" s="1"/>
      <c r="DU71" s="1"/>
      <c r="DV71" s="1"/>
      <c r="DW71" s="1"/>
      <c r="DX71" s="20"/>
      <c r="DY71" s="26"/>
      <c r="DZ71" s="1"/>
      <c r="EA71" s="1"/>
      <c r="EB71" s="1"/>
      <c r="EC71" s="1"/>
      <c r="ED71" s="1"/>
      <c r="EE71" s="1"/>
      <c r="EF71" s="1"/>
      <c r="EG71" s="26"/>
      <c r="EH71" s="1"/>
      <c r="EI71" s="1"/>
      <c r="EJ71" s="1"/>
      <c r="EK71" s="1"/>
      <c r="EL71" s="12"/>
      <c r="EM71" s="12"/>
      <c r="EN71" s="12"/>
      <c r="EO71" s="12"/>
      <c r="EP71" s="12"/>
      <c r="EQ71" s="12"/>
      <c r="ER71" s="12"/>
      <c r="ES71" s="12"/>
      <c r="ET71" s="1"/>
      <c r="EU71" s="1"/>
      <c r="EV71" s="1"/>
      <c r="EW71" s="1"/>
      <c r="EX71" s="21"/>
      <c r="EY71" s="1"/>
      <c r="EZ71" s="1"/>
      <c r="FA71" s="26"/>
      <c r="FB71" s="1"/>
      <c r="FC71" s="1"/>
      <c r="FD71" s="1"/>
      <c r="FE71" s="1"/>
      <c r="FF71" s="1"/>
      <c r="FG71" s="1"/>
      <c r="FH71" s="1"/>
      <c r="FI71" s="1"/>
      <c r="FJ71" s="1"/>
      <c r="FK71" s="1"/>
      <c r="FO71" s="1"/>
      <c r="FP71" s="1"/>
      <c r="FQ71" s="1"/>
      <c r="FR71" s="1"/>
      <c r="FS71" s="1"/>
      <c r="FT71" s="1"/>
      <c r="FU71" s="1"/>
      <c r="FV71" s="1"/>
      <c r="FW71" s="1"/>
      <c r="FX71" s="1"/>
      <c r="FY71" s="1"/>
      <c r="FZ71" s="1"/>
      <c r="GA71" s="1"/>
      <c r="GB71" s="1"/>
      <c r="GC71" s="1"/>
      <c r="GD71" s="1"/>
      <c r="GE71" s="1"/>
      <c r="GF71" s="1"/>
      <c r="GG71" s="1"/>
      <c r="GH71" s="1"/>
      <c r="GI71" s="1"/>
      <c r="GJ71" s="12"/>
      <c r="GM71" s="1"/>
      <c r="GN71" s="1"/>
      <c r="GO71" s="1"/>
      <c r="GP71" s="1"/>
      <c r="GQ71" s="1"/>
      <c r="GR71" s="1"/>
      <c r="GS71" s="1"/>
      <c r="GT71" s="1"/>
      <c r="GU71" s="1"/>
      <c r="GV71" s="1"/>
      <c r="GW71" s="1"/>
      <c r="GX71" s="1"/>
      <c r="GY71" s="1"/>
      <c r="GZ71" s="1"/>
      <c r="HA71" s="1"/>
      <c r="HB71" s="1"/>
      <c r="HC71" s="1"/>
      <c r="HD71" s="1"/>
      <c r="HE71" s="1"/>
      <c r="HF71" s="1"/>
      <c r="HG71" s="1"/>
      <c r="HH71" s="1"/>
      <c r="HI71" s="1"/>
      <c r="HJ71" s="21"/>
      <c r="HK71" s="1"/>
      <c r="HL71" s="1"/>
      <c r="HM71" s="1"/>
      <c r="HN71" s="1"/>
      <c r="HO71" s="1"/>
      <c r="HP71" s="1"/>
      <c r="HQ71" s="1"/>
      <c r="HR71" s="1"/>
      <c r="HS71" s="1"/>
      <c r="HT71" s="1"/>
      <c r="HU71" s="1"/>
      <c r="HV71" s="1"/>
      <c r="HW71" s="1"/>
      <c r="HX71" s="1"/>
      <c r="HY71" s="1"/>
      <c r="HZ71" s="1"/>
      <c r="IA71" s="1"/>
      <c r="IB71" s="21"/>
      <c r="IC71" s="1"/>
      <c r="ID71" s="1"/>
      <c r="IE71" s="1"/>
      <c r="IF71" s="1"/>
      <c r="IG71" s="1"/>
      <c r="IH71" s="1"/>
      <c r="II71" s="1"/>
      <c r="IJ71" s="1"/>
      <c r="IK71" s="1"/>
      <c r="IL71" s="1"/>
      <c r="IM71" s="1"/>
      <c r="IN71" s="1"/>
      <c r="IO71" s="1"/>
      <c r="IP71" s="21"/>
      <c r="IQ71" s="1"/>
      <c r="IR71" s="1"/>
      <c r="IS71" s="1"/>
      <c r="IT71" s="1"/>
      <c r="IU71" s="1"/>
      <c r="IV71" s="1"/>
      <c r="IW71" s="1"/>
      <c r="IX71" s="1"/>
      <c r="IY71" s="1"/>
      <c r="IZ71" s="1"/>
      <c r="JA71" s="1"/>
      <c r="JB71" s="1"/>
      <c r="JC71" s="1"/>
      <c r="JD71" s="1"/>
      <c r="JE71" s="1"/>
      <c r="JF71" s="1"/>
      <c r="JG71" s="1"/>
      <c r="JH71" s="1"/>
      <c r="JI71" s="1"/>
      <c r="JJ71" s="1"/>
      <c r="JK71" s="21"/>
      <c r="JL71" s="1"/>
      <c r="JM71" s="1"/>
      <c r="JN71" s="1"/>
      <c r="JO71" s="21"/>
      <c r="JP71" s="1"/>
      <c r="JQ71" s="1"/>
      <c r="JR71" s="1"/>
      <c r="JS71" s="1"/>
      <c r="JT71" s="1"/>
      <c r="JU71" s="21"/>
      <c r="JV71" s="1"/>
      <c r="JW71" s="1"/>
      <c r="JX71" s="21"/>
      <c r="JY71" s="1"/>
      <c r="JZ71" s="1"/>
      <c r="KA71" s="21"/>
      <c r="KB71" s="1"/>
      <c r="KC71" s="1"/>
      <c r="KD71" s="1"/>
      <c r="KE71" s="1"/>
      <c r="KF71" s="1"/>
      <c r="KG71" s="1"/>
      <c r="KH71" s="1"/>
      <c r="KI71" s="1"/>
      <c r="KJ71" s="1"/>
      <c r="KK71" s="1"/>
      <c r="KL71" s="1"/>
      <c r="KM71" s="21"/>
      <c r="KN71" s="1"/>
      <c r="KO71" s="1"/>
      <c r="KP71" s="1"/>
      <c r="KQ71" s="1"/>
      <c r="KR71" s="1"/>
      <c r="KS71" s="1"/>
      <c r="KT71" s="1"/>
      <c r="KU71" s="1"/>
      <c r="KV71" s="1"/>
      <c r="KW71" s="1"/>
      <c r="KX71" s="21"/>
      <c r="KY71" s="1"/>
      <c r="KZ71" s="1"/>
      <c r="LA71" s="1"/>
      <c r="LB71" s="1"/>
      <c r="LC71" s="1"/>
      <c r="LD71" s="1"/>
      <c r="LE71" s="1"/>
      <c r="LF71" s="1"/>
      <c r="LG71" s="21"/>
      <c r="LH71" s="22"/>
      <c r="LI71" s="22"/>
      <c r="LJ71" s="22"/>
      <c r="LK71" s="22"/>
      <c r="LL71" s="1"/>
      <c r="LM71" s="1"/>
      <c r="LN71" s="1"/>
      <c r="LO71" s="1"/>
      <c r="LP71" s="1"/>
      <c r="LQ71" s="1"/>
      <c r="LR71" s="1"/>
      <c r="LS71" s="21"/>
      <c r="LT71" s="1"/>
      <c r="LU71" s="1"/>
      <c r="LV71" s="1"/>
      <c r="LW71" s="1"/>
      <c r="LX71" s="1"/>
      <c r="LY71" s="1"/>
      <c r="LZ71" s="1"/>
      <c r="MA71" s="21"/>
      <c r="MB71" s="26"/>
      <c r="MC71" s="20"/>
      <c r="MD71" s="1"/>
      <c r="ME71" s="1"/>
      <c r="MF71" s="21"/>
      <c r="MG71" s="1"/>
      <c r="MH71" s="1"/>
      <c r="MI71" s="1"/>
      <c r="MJ71" s="21"/>
      <c r="MK71" s="1"/>
      <c r="ML71" s="1"/>
      <c r="MM71" s="1"/>
      <c r="MN71" s="1"/>
      <c r="MO71" s="1"/>
      <c r="MP71" s="21"/>
      <c r="MQ71" s="1"/>
      <c r="MR71" s="1"/>
      <c r="MS71" s="1"/>
      <c r="MT71" s="1"/>
      <c r="MU71" s="1"/>
      <c r="MV71" s="1"/>
      <c r="MW71" s="1"/>
      <c r="MX71" s="1"/>
      <c r="MY71" s="21"/>
      <c r="MZ71" s="1"/>
      <c r="NA71" s="1"/>
      <c r="NB71" s="1"/>
      <c r="NC71" s="1"/>
      <c r="ND71" s="1"/>
      <c r="NE71" s="1"/>
      <c r="NF71" s="21"/>
      <c r="NG71" s="1"/>
      <c r="NH71" s="1"/>
      <c r="NI71" s="1"/>
      <c r="NJ71" s="1"/>
      <c r="NK71" s="1"/>
      <c r="NL71" s="21"/>
      <c r="NM71" s="1"/>
      <c r="NN71" s="1"/>
      <c r="NO71" s="1"/>
      <c r="NP71" s="1"/>
      <c r="NQ71" s="1"/>
      <c r="NR71" s="21"/>
      <c r="NS71" s="1"/>
      <c r="NT71" s="1"/>
      <c r="NU71" s="1"/>
      <c r="NV71" s="1"/>
      <c r="NW71" s="1"/>
      <c r="NX71" s="1"/>
      <c r="NY71" s="21"/>
      <c r="NZ71" s="21"/>
      <c r="OA71" s="1"/>
      <c r="OB71" s="1"/>
      <c r="OC71" s="1"/>
      <c r="OD71" s="1"/>
      <c r="OE71" s="1"/>
      <c r="OF71" s="1"/>
      <c r="OG71" s="1"/>
      <c r="OH71" s="21"/>
      <c r="OI71" s="1"/>
    </row>
    <row r="72" spans="1:399" hidden="1" x14ac:dyDescent="0.25">
      <c r="A72" s="13" t="s">
        <v>9</v>
      </c>
      <c r="B72" s="5" t="s">
        <v>136</v>
      </c>
      <c r="D72" s="5" t="s">
        <v>289</v>
      </c>
      <c r="E72" s="12" t="s">
        <v>311</v>
      </c>
      <c r="F72" s="5" t="s">
        <v>401</v>
      </c>
      <c r="G72" s="5" t="s">
        <v>552</v>
      </c>
      <c r="H72" s="12" t="s">
        <v>313</v>
      </c>
      <c r="J72" s="12">
        <v>17</v>
      </c>
      <c r="K72" s="12">
        <v>2008</v>
      </c>
      <c r="N72" s="12" t="s">
        <v>738</v>
      </c>
      <c r="O72" s="12" t="s">
        <v>313</v>
      </c>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V72"/>
      <c r="BW72" s="1"/>
      <c r="BX72" s="1"/>
      <c r="BY72" s="1"/>
      <c r="BZ72" s="1"/>
      <c r="CA72" s="1"/>
      <c r="CB72"/>
      <c r="CC72" s="1"/>
      <c r="CD72" s="1"/>
      <c r="CE72" s="1"/>
      <c r="CF72" s="1"/>
      <c r="CG72" s="1"/>
      <c r="CH72" s="1"/>
      <c r="CI72" s="1"/>
      <c r="CJ72" s="1"/>
      <c r="CK72" s="1"/>
      <c r="CL72" s="1"/>
      <c r="CM72" s="1"/>
      <c r="CN72" s="1"/>
      <c r="CO72" s="1"/>
      <c r="CP72" s="1"/>
      <c r="CQ72" s="1"/>
      <c r="CR72" s="1"/>
      <c r="CS72" s="1"/>
      <c r="CT72" s="1"/>
      <c r="CU72" s="1"/>
      <c r="CV72" s="1"/>
      <c r="CW72" s="1"/>
      <c r="CX72" s="1"/>
      <c r="CY72" s="1"/>
      <c r="CZ72" s="1"/>
      <c r="DA72" s="21"/>
      <c r="DB72" s="1"/>
      <c r="DC72" s="1"/>
      <c r="DD72" s="1"/>
      <c r="DE72" s="1"/>
      <c r="DF72" s="1"/>
      <c r="DG72" s="1"/>
      <c r="DH72" s="1"/>
      <c r="DI72" s="1"/>
      <c r="DJ72" s="1"/>
      <c r="DK72" s="1"/>
      <c r="DL72" s="1"/>
      <c r="DM72" s="1"/>
      <c r="DN72" s="1"/>
      <c r="DO72" s="1"/>
      <c r="DP72" s="1"/>
      <c r="DQ72" s="1"/>
      <c r="DR72" s="1"/>
      <c r="DS72" s="1"/>
      <c r="DT72" s="1"/>
      <c r="DU72" s="1"/>
      <c r="DV72" s="1"/>
      <c r="DW72" s="1"/>
      <c r="DX72" s="20"/>
      <c r="DY72" s="26"/>
      <c r="DZ72" s="1"/>
      <c r="EA72" s="1"/>
      <c r="EB72" s="1"/>
      <c r="EC72" s="1"/>
      <c r="ED72" s="1"/>
      <c r="EE72" s="1"/>
      <c r="EF72" s="1"/>
      <c r="EG72" s="26"/>
      <c r="EH72" s="1"/>
      <c r="EI72" s="1"/>
      <c r="EJ72" s="1"/>
      <c r="EK72" s="1"/>
      <c r="EL72" s="12"/>
      <c r="EM72" s="12"/>
      <c r="EN72" s="12"/>
      <c r="EO72" s="12"/>
      <c r="EP72" s="12"/>
      <c r="EQ72" s="12"/>
      <c r="ER72" s="12"/>
      <c r="ES72" s="12"/>
      <c r="ET72" s="1"/>
      <c r="EU72" s="1"/>
      <c r="EV72" s="1"/>
      <c r="EW72" s="1"/>
      <c r="EX72" s="21"/>
      <c r="EY72" s="1"/>
      <c r="EZ72" s="1"/>
      <c r="FA72" s="26"/>
      <c r="FB72" s="1"/>
      <c r="FC72" s="1"/>
      <c r="FD72" s="1"/>
      <c r="FE72" s="1"/>
      <c r="FF72" s="1"/>
      <c r="FG72" s="1"/>
      <c r="FH72" s="1"/>
      <c r="FI72" s="1"/>
      <c r="FJ72" s="1"/>
      <c r="FK72" s="1"/>
      <c r="FO72" s="1"/>
      <c r="FP72" s="1"/>
      <c r="FQ72" s="1"/>
      <c r="FR72" s="1"/>
      <c r="FS72" s="1"/>
      <c r="FT72" s="1"/>
      <c r="FU72" s="1"/>
      <c r="FV72" s="1"/>
      <c r="FW72" s="1"/>
      <c r="FX72" s="1"/>
      <c r="FY72" s="1"/>
      <c r="FZ72" s="1"/>
      <c r="GA72" s="1"/>
      <c r="GB72" s="1"/>
      <c r="GC72" s="1"/>
      <c r="GD72" s="1"/>
      <c r="GE72" s="1"/>
      <c r="GF72" s="1"/>
      <c r="GG72" s="1"/>
      <c r="GH72" s="1"/>
      <c r="GI72" s="1"/>
      <c r="GJ72" s="12"/>
      <c r="GM72" s="1"/>
      <c r="GN72" s="1"/>
      <c r="GO72" s="1"/>
      <c r="GP72" s="1"/>
      <c r="GQ72" s="1"/>
      <c r="GR72" s="1"/>
      <c r="GS72" s="1"/>
      <c r="GT72" s="1"/>
      <c r="GU72" s="1"/>
      <c r="GV72" s="1"/>
      <c r="GW72" s="1"/>
      <c r="GX72" s="1"/>
      <c r="GY72" s="1"/>
      <c r="GZ72" s="1"/>
      <c r="HA72" s="1"/>
      <c r="HB72" s="1"/>
      <c r="HC72" s="1"/>
      <c r="HD72" s="1"/>
      <c r="HE72" s="1"/>
      <c r="HF72" s="1"/>
      <c r="HG72" s="1"/>
      <c r="HH72" s="1"/>
      <c r="HI72" s="1"/>
      <c r="HJ72" s="21"/>
      <c r="HK72" s="1"/>
      <c r="HL72" s="1"/>
      <c r="HM72" s="1"/>
      <c r="HN72" s="1"/>
      <c r="HO72" s="1"/>
      <c r="HP72" s="1"/>
      <c r="HQ72" s="1"/>
      <c r="HR72" s="1"/>
      <c r="HS72" s="1"/>
      <c r="HT72" s="1"/>
      <c r="HU72" s="1"/>
      <c r="HV72" s="1"/>
      <c r="HW72" s="1"/>
      <c r="HX72" s="1"/>
      <c r="HY72" s="1"/>
      <c r="HZ72" s="1"/>
      <c r="IA72" s="1"/>
      <c r="IB72" s="21"/>
      <c r="IC72" s="1"/>
      <c r="ID72" s="1"/>
      <c r="IE72" s="1"/>
      <c r="IF72" s="1"/>
      <c r="IG72" s="1"/>
      <c r="IH72" s="1"/>
      <c r="II72" s="1"/>
      <c r="IJ72" s="1"/>
      <c r="IK72" s="1"/>
      <c r="IL72" s="1"/>
      <c r="IM72" s="1"/>
      <c r="IN72" s="1"/>
      <c r="IO72" s="1"/>
      <c r="IP72" s="21"/>
      <c r="IQ72" s="1"/>
      <c r="IR72" s="1"/>
      <c r="IS72" s="1"/>
      <c r="IT72" s="1"/>
      <c r="IU72" s="1"/>
      <c r="IV72" s="1"/>
      <c r="IW72" s="1"/>
      <c r="IX72" s="1"/>
      <c r="IY72" s="1"/>
      <c r="IZ72" s="1"/>
      <c r="JA72" s="1"/>
      <c r="JB72" s="1"/>
      <c r="JC72" s="1"/>
      <c r="JD72" s="1"/>
      <c r="JE72" s="1"/>
      <c r="JF72" s="1"/>
      <c r="JG72" s="1"/>
      <c r="JH72" s="1"/>
      <c r="JI72" s="1"/>
      <c r="JJ72" s="1"/>
      <c r="JK72" s="21"/>
      <c r="JL72" s="1"/>
      <c r="JM72" s="1"/>
      <c r="JN72" s="1"/>
      <c r="JO72" s="21"/>
      <c r="JP72" s="1"/>
      <c r="JQ72" s="1"/>
      <c r="JR72" s="1"/>
      <c r="JS72" s="1"/>
      <c r="JT72" s="1"/>
      <c r="JU72" s="21"/>
      <c r="JV72" s="1"/>
      <c r="JW72" s="1"/>
      <c r="JX72" s="21"/>
      <c r="JY72" s="1"/>
      <c r="JZ72" s="1"/>
      <c r="KA72" s="21"/>
      <c r="KB72" s="1"/>
      <c r="KC72" s="1"/>
      <c r="KD72" s="1"/>
      <c r="KE72" s="1"/>
      <c r="KF72" s="1"/>
      <c r="KG72" s="1"/>
      <c r="KH72" s="1"/>
      <c r="KI72" s="1"/>
      <c r="KJ72" s="1"/>
      <c r="KK72" s="1"/>
      <c r="KL72" s="1"/>
      <c r="KM72" s="21"/>
      <c r="KN72" s="1"/>
      <c r="KO72" s="1"/>
      <c r="KP72" s="1"/>
      <c r="KQ72" s="1"/>
      <c r="KR72" s="1"/>
      <c r="KS72" s="1"/>
      <c r="KT72" s="1"/>
      <c r="KU72" s="1"/>
      <c r="KV72" s="1"/>
      <c r="KW72" s="1"/>
      <c r="KX72" s="21"/>
      <c r="KY72" s="1"/>
      <c r="KZ72" s="1"/>
      <c r="LA72" s="1"/>
      <c r="LB72" s="1"/>
      <c r="LC72" s="1"/>
      <c r="LD72" s="1"/>
      <c r="LE72" s="1"/>
      <c r="LF72" s="1"/>
      <c r="LG72" s="21"/>
      <c r="LH72" s="22"/>
      <c r="LI72" s="22"/>
      <c r="LJ72" s="22"/>
      <c r="LK72" s="22"/>
      <c r="LL72" s="1"/>
      <c r="LM72" s="1"/>
      <c r="LN72" s="1"/>
      <c r="LO72" s="1"/>
      <c r="LP72" s="1"/>
      <c r="LQ72" s="1"/>
      <c r="LR72" s="1"/>
      <c r="LS72" s="21"/>
      <c r="LT72" s="1"/>
      <c r="LU72" s="1"/>
      <c r="LV72" s="1"/>
      <c r="LW72" s="1"/>
      <c r="LX72" s="1"/>
      <c r="LY72" s="1"/>
      <c r="LZ72" s="1"/>
      <c r="MA72" s="21"/>
      <c r="MB72" s="26"/>
      <c r="MC72" s="20"/>
      <c r="MD72" s="1"/>
      <c r="ME72" s="1"/>
      <c r="MF72" s="21"/>
      <c r="MG72" s="1"/>
      <c r="MH72" s="1"/>
      <c r="MI72" s="1"/>
      <c r="MJ72" s="21"/>
      <c r="MK72" s="1"/>
      <c r="ML72" s="1"/>
      <c r="MM72" s="1"/>
      <c r="MN72" s="1"/>
      <c r="MO72" s="1"/>
      <c r="MP72" s="21"/>
      <c r="MQ72" s="1"/>
      <c r="MR72" s="1"/>
      <c r="MS72" s="1"/>
      <c r="MT72" s="1"/>
      <c r="MU72" s="1"/>
      <c r="MV72" s="1"/>
      <c r="MW72" s="1"/>
      <c r="MX72" s="1"/>
      <c r="MY72" s="21"/>
      <c r="MZ72" s="1"/>
      <c r="NA72" s="1"/>
      <c r="NB72" s="1"/>
      <c r="NC72" s="1"/>
      <c r="ND72" s="1"/>
      <c r="NE72" s="1"/>
      <c r="NF72" s="21"/>
      <c r="NG72" s="1"/>
      <c r="NH72" s="1"/>
      <c r="NI72" s="1"/>
      <c r="NJ72" s="1"/>
      <c r="NK72" s="1"/>
      <c r="NL72" s="21"/>
      <c r="NM72" s="1"/>
      <c r="NN72" s="1"/>
      <c r="NO72" s="1"/>
      <c r="NP72" s="1"/>
      <c r="NQ72" s="1"/>
      <c r="NR72" s="21"/>
      <c r="NS72" s="1"/>
      <c r="NT72" s="1"/>
      <c r="NU72" s="1"/>
      <c r="NV72" s="1"/>
      <c r="NW72" s="1"/>
      <c r="NX72" s="1"/>
      <c r="NY72" s="21"/>
      <c r="NZ72" s="21"/>
      <c r="OA72" s="1"/>
      <c r="OB72" s="1"/>
      <c r="OC72" s="1"/>
      <c r="OD72" s="1"/>
      <c r="OE72" s="1"/>
      <c r="OF72" s="1"/>
      <c r="OG72" s="1"/>
      <c r="OH72" s="21"/>
      <c r="OI72" s="1"/>
    </row>
    <row r="73" spans="1:399" hidden="1" x14ac:dyDescent="0.25">
      <c r="A73" s="4" t="s">
        <v>9</v>
      </c>
      <c r="B73" s="5" t="s">
        <v>90</v>
      </c>
      <c r="C73" s="6"/>
      <c r="D73" s="5" t="s">
        <v>243</v>
      </c>
      <c r="E73" s="6" t="s">
        <v>312</v>
      </c>
      <c r="F73" s="5" t="s">
        <v>371</v>
      </c>
      <c r="G73" s="5" t="s">
        <v>505</v>
      </c>
      <c r="H73" s="6" t="s">
        <v>313</v>
      </c>
      <c r="I73" s="6"/>
      <c r="J73" s="6">
        <v>13</v>
      </c>
      <c r="K73" s="6">
        <v>2008</v>
      </c>
      <c r="N73" s="6" t="s">
        <v>695</v>
      </c>
      <c r="O73" s="6" t="s">
        <v>313</v>
      </c>
      <c r="P73" s="6"/>
      <c r="Q73" s="6"/>
      <c r="R73" s="6"/>
      <c r="S73" s="6"/>
      <c r="T73" s="6"/>
      <c r="U73" s="6"/>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s="6"/>
      <c r="BR73" s="6"/>
      <c r="BV73"/>
      <c r="BW73" s="1"/>
      <c r="BX73" s="1"/>
      <c r="BY73" s="1"/>
      <c r="BZ73" s="1"/>
      <c r="CA73" s="1"/>
      <c r="CB73"/>
      <c r="CC73" s="1"/>
      <c r="CD73" s="1"/>
      <c r="CE73" s="1"/>
      <c r="CF73" s="1"/>
      <c r="CG73" s="1"/>
      <c r="CH73" s="1"/>
      <c r="CI73" s="1"/>
      <c r="CJ73" s="1"/>
      <c r="CK73" s="1"/>
      <c r="CL73" s="1"/>
      <c r="CM73" s="1"/>
      <c r="CN73" s="1"/>
      <c r="CO73" s="1"/>
      <c r="CP73" s="1"/>
      <c r="CQ73" s="1"/>
      <c r="CR73" s="1"/>
      <c r="CS73" s="1"/>
      <c r="CT73" s="1"/>
      <c r="CU73" s="1"/>
      <c r="CV73" s="1"/>
      <c r="CW73" s="1"/>
      <c r="CX73" s="1"/>
      <c r="CY73" s="1"/>
      <c r="CZ73" s="1"/>
      <c r="DA73" s="20"/>
      <c r="DB73" s="1"/>
      <c r="DC73" s="1"/>
      <c r="DD73" s="1"/>
      <c r="DE73" s="1"/>
      <c r="DF73" s="1"/>
      <c r="DG73" s="1"/>
      <c r="DH73" s="1"/>
      <c r="DI73" s="1"/>
      <c r="DJ73" s="1"/>
      <c r="DK73" s="1"/>
      <c r="DL73" s="1"/>
      <c r="DM73" s="1"/>
      <c r="DN73" s="1"/>
      <c r="DO73" s="1"/>
      <c r="DP73" s="1"/>
      <c r="DQ73" s="1"/>
      <c r="DR73" s="1"/>
      <c r="DS73" s="1"/>
      <c r="DT73" s="1"/>
      <c r="DU73" s="1"/>
      <c r="DV73" s="1"/>
      <c r="DW73" s="1"/>
      <c r="DX73" s="20"/>
      <c r="DY73" s="26"/>
      <c r="DZ73" s="1"/>
      <c r="EA73" s="1"/>
      <c r="EB73" s="1"/>
      <c r="EC73" s="1"/>
      <c r="ED73" s="1"/>
      <c r="EE73" s="1"/>
      <c r="EF73" s="1"/>
      <c r="EG73" s="26"/>
      <c r="EH73" s="1"/>
      <c r="EI73" s="1"/>
      <c r="EJ73" s="1"/>
      <c r="EK73" s="1"/>
      <c r="EL73" s="12"/>
      <c r="EM73" s="12"/>
      <c r="EN73" s="12"/>
      <c r="EO73" s="12"/>
      <c r="EP73" s="12"/>
      <c r="EQ73" s="12"/>
      <c r="ER73" s="12"/>
      <c r="ES73" s="12"/>
      <c r="ET73" s="1"/>
      <c r="EU73" s="1"/>
      <c r="EV73" s="1"/>
      <c r="EW73" s="1"/>
      <c r="EX73" s="20"/>
      <c r="EY73" s="1"/>
      <c r="EZ73" s="1"/>
      <c r="FA73" s="26"/>
      <c r="FB73" s="1"/>
      <c r="FC73" s="1"/>
      <c r="FD73" s="1"/>
      <c r="FE73" s="1"/>
      <c r="FF73" s="1"/>
      <c r="FG73" s="1"/>
      <c r="FH73" s="1"/>
      <c r="FI73" s="1"/>
      <c r="FJ73" s="1"/>
      <c r="FK73" s="1"/>
      <c r="FO73" s="1"/>
      <c r="FP73" s="1"/>
      <c r="FQ73" s="1"/>
      <c r="FR73" s="1"/>
      <c r="FS73" s="1"/>
      <c r="FT73" s="1"/>
      <c r="FU73" s="1"/>
      <c r="FV73" s="1"/>
      <c r="FW73" s="1"/>
      <c r="FX73" s="1"/>
      <c r="FY73" s="1"/>
      <c r="FZ73" s="1"/>
      <c r="GA73" s="1"/>
      <c r="GB73" s="1"/>
      <c r="GC73" s="1"/>
      <c r="GD73" s="1"/>
      <c r="GE73" s="1"/>
      <c r="GF73" s="1"/>
      <c r="GG73" s="1"/>
      <c r="GH73" s="1"/>
      <c r="GI73" s="1"/>
      <c r="GJ73" s="12"/>
      <c r="GM73" s="1"/>
      <c r="GN73" s="1"/>
      <c r="GO73" s="1"/>
      <c r="GP73" s="1"/>
      <c r="GQ73" s="1"/>
      <c r="GR73" s="1"/>
      <c r="GS73" s="1"/>
      <c r="GT73" s="1"/>
      <c r="GU73" s="1"/>
      <c r="GV73" s="1"/>
      <c r="GW73" s="1"/>
      <c r="GX73" s="1"/>
      <c r="GY73" s="1"/>
      <c r="GZ73" s="1"/>
      <c r="HA73" s="1"/>
      <c r="HB73" s="1"/>
      <c r="HC73" s="1"/>
      <c r="HD73" s="1"/>
      <c r="HE73" s="1"/>
      <c r="HF73" s="1"/>
      <c r="HG73" s="1"/>
      <c r="HH73" s="1"/>
      <c r="HI73" s="1"/>
      <c r="HJ73" s="20"/>
      <c r="HK73" s="1"/>
      <c r="HL73" s="1"/>
      <c r="HM73" s="1"/>
      <c r="HN73" s="1"/>
      <c r="HO73" s="1"/>
      <c r="HP73" s="1"/>
      <c r="HQ73" s="1"/>
      <c r="HR73" s="1"/>
      <c r="HS73" s="1"/>
      <c r="HT73" s="1"/>
      <c r="HU73" s="1"/>
      <c r="HV73" s="1"/>
      <c r="HW73" s="1"/>
      <c r="HX73" s="1"/>
      <c r="HY73" s="1"/>
      <c r="HZ73" s="1"/>
      <c r="IA73" s="1"/>
      <c r="IB73" s="20"/>
      <c r="IC73" s="1"/>
      <c r="ID73" s="1"/>
      <c r="IE73" s="1"/>
      <c r="IF73" s="1"/>
      <c r="IG73" s="1"/>
      <c r="IH73" s="1"/>
      <c r="II73" s="1"/>
      <c r="IJ73" s="1"/>
      <c r="IK73" s="1"/>
      <c r="IL73" s="1"/>
      <c r="IM73" s="1"/>
      <c r="IN73" s="1"/>
      <c r="IO73" s="1"/>
      <c r="IP73" s="20"/>
      <c r="IQ73" s="1"/>
      <c r="IR73" s="1"/>
      <c r="IS73" s="1"/>
      <c r="IT73" s="1"/>
      <c r="IU73" s="1"/>
      <c r="IV73" s="1"/>
      <c r="IW73" s="1"/>
      <c r="IX73" s="1"/>
      <c r="IY73" s="1"/>
      <c r="IZ73" s="1"/>
      <c r="JA73" s="1"/>
      <c r="JB73" s="1"/>
      <c r="JC73" s="1"/>
      <c r="JD73" s="1"/>
      <c r="JE73" s="1"/>
      <c r="JF73" s="1"/>
      <c r="JG73" s="1"/>
      <c r="JH73" s="1"/>
      <c r="JI73" s="1"/>
      <c r="JJ73" s="1"/>
      <c r="JK73" s="20"/>
      <c r="JL73" s="1"/>
      <c r="JM73" s="1"/>
      <c r="JN73" s="1"/>
      <c r="JO73" s="20"/>
      <c r="JP73" s="1"/>
      <c r="JQ73" s="1"/>
      <c r="JR73" s="1"/>
      <c r="JS73" s="1"/>
      <c r="JT73" s="1"/>
      <c r="JU73" s="20"/>
      <c r="JV73" s="1"/>
      <c r="JW73" s="1"/>
      <c r="JX73" s="20"/>
      <c r="JY73" s="1"/>
      <c r="JZ73" s="1"/>
      <c r="KA73" s="20"/>
      <c r="KB73" s="1"/>
      <c r="KC73" s="1"/>
      <c r="KD73" s="1"/>
      <c r="KE73" s="1"/>
      <c r="KF73" s="1"/>
      <c r="KG73" s="1"/>
      <c r="KH73" s="1"/>
      <c r="KI73" s="1"/>
      <c r="KJ73" s="1"/>
      <c r="KK73" s="1"/>
      <c r="KL73" s="1"/>
      <c r="KM73" s="20"/>
      <c r="KN73" s="1"/>
      <c r="KO73" s="1"/>
      <c r="KP73" s="1"/>
      <c r="KQ73" s="1"/>
      <c r="KR73" s="1"/>
      <c r="KS73" s="1"/>
      <c r="KT73" s="1"/>
      <c r="KU73" s="1"/>
      <c r="KV73" s="1"/>
      <c r="KW73" s="1"/>
      <c r="KX73" s="20"/>
      <c r="KY73" s="1"/>
      <c r="KZ73" s="1"/>
      <c r="LA73" s="1"/>
      <c r="LB73" s="1"/>
      <c r="LC73" s="1"/>
      <c r="LD73" s="1"/>
      <c r="LE73" s="1"/>
      <c r="LF73" s="1"/>
      <c r="LG73" s="20"/>
      <c r="LH73" s="22"/>
      <c r="LI73" s="22"/>
      <c r="LJ73" s="22"/>
      <c r="LK73" s="22"/>
      <c r="LL73" s="1"/>
      <c r="LM73" s="1"/>
      <c r="LN73" s="1"/>
      <c r="LO73" s="1"/>
      <c r="LP73" s="1"/>
      <c r="LQ73" s="1"/>
      <c r="LR73" s="1"/>
      <c r="LS73" s="20"/>
      <c r="LT73" s="1"/>
      <c r="LU73" s="1"/>
      <c r="LV73" s="1"/>
      <c r="LW73" s="1"/>
      <c r="LX73" s="1"/>
      <c r="LY73" s="1"/>
      <c r="LZ73" s="1"/>
      <c r="MA73" s="20"/>
      <c r="MB73" s="20"/>
      <c r="MC73" s="20"/>
      <c r="MD73" s="1"/>
      <c r="ME73" s="1"/>
      <c r="MF73" s="20"/>
      <c r="MG73" s="1"/>
      <c r="MH73" s="1"/>
      <c r="MI73" s="1"/>
      <c r="MJ73" s="20"/>
      <c r="MK73" s="1"/>
      <c r="ML73" s="1"/>
      <c r="MM73" s="1"/>
      <c r="MN73" s="1"/>
      <c r="MO73" s="1"/>
      <c r="MP73" s="20"/>
      <c r="MQ73" s="1"/>
      <c r="MR73" s="1"/>
      <c r="MS73" s="1"/>
      <c r="MT73" s="1"/>
      <c r="MU73" s="1"/>
      <c r="MV73" s="1"/>
      <c r="MW73" s="1"/>
      <c r="MX73" s="1"/>
      <c r="MY73" s="20"/>
      <c r="MZ73" s="1"/>
      <c r="NA73" s="1"/>
      <c r="NB73" s="1"/>
      <c r="NC73" s="1"/>
      <c r="ND73" s="1"/>
      <c r="NE73" s="1"/>
      <c r="NF73" s="20"/>
      <c r="NG73" s="1"/>
      <c r="NH73" s="1"/>
      <c r="NI73" s="1"/>
      <c r="NJ73" s="1"/>
      <c r="NK73" s="1"/>
      <c r="NL73" s="20"/>
      <c r="NM73" s="1"/>
      <c r="NN73" s="1"/>
      <c r="NO73" s="1"/>
      <c r="NP73" s="1"/>
      <c r="NQ73" s="1"/>
      <c r="NR73" s="20"/>
      <c r="NS73" s="1"/>
      <c r="NT73" s="1"/>
      <c r="NU73" s="1"/>
      <c r="NV73" s="1"/>
      <c r="NW73" s="1"/>
      <c r="NX73" s="1"/>
      <c r="NY73" s="20"/>
      <c r="NZ73" s="20"/>
      <c r="OA73" s="1"/>
      <c r="OB73" s="1"/>
      <c r="OC73" s="1"/>
      <c r="OD73" s="1"/>
      <c r="OE73" s="1"/>
      <c r="OF73" s="1"/>
      <c r="OG73" s="1"/>
      <c r="OH73" s="20"/>
      <c r="OI73" s="1"/>
    </row>
    <row r="74" spans="1:399" hidden="1" x14ac:dyDescent="0.25">
      <c r="A74" s="13" t="s">
        <v>9</v>
      </c>
      <c r="B74" s="5" t="s">
        <v>121</v>
      </c>
      <c r="C74" s="6"/>
      <c r="D74" s="5" t="s">
        <v>274</v>
      </c>
      <c r="E74" s="6" t="s">
        <v>312</v>
      </c>
      <c r="F74" s="5" t="s">
        <v>389</v>
      </c>
      <c r="G74" s="5" t="s">
        <v>537</v>
      </c>
      <c r="H74" s="6" t="s">
        <v>312</v>
      </c>
      <c r="I74" s="6"/>
      <c r="J74" s="6">
        <v>11</v>
      </c>
      <c r="K74" s="6">
        <v>2008</v>
      </c>
      <c r="N74" s="6" t="s">
        <v>724</v>
      </c>
      <c r="O74" s="6" t="s">
        <v>313</v>
      </c>
      <c r="Q74" s="6"/>
      <c r="R74" s="6"/>
      <c r="S74" s="6"/>
      <c r="T74" s="6"/>
      <c r="U74" s="6"/>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s="6"/>
      <c r="BR74" s="6"/>
      <c r="BV74"/>
      <c r="BW74" s="1"/>
      <c r="BX74" s="1"/>
      <c r="BY74" s="1"/>
      <c r="BZ74" s="1"/>
      <c r="CA74" s="1"/>
      <c r="CB74"/>
      <c r="CC74" s="1"/>
      <c r="CD74" s="1"/>
      <c r="CE74" s="1"/>
      <c r="CF74" s="1"/>
      <c r="CG74" s="1"/>
      <c r="CH74" s="1"/>
      <c r="CI74" s="1"/>
      <c r="CJ74" s="1"/>
      <c r="CK74" s="1"/>
      <c r="CL74" s="1"/>
      <c r="CM74" s="1"/>
      <c r="CN74" s="1"/>
      <c r="CO74" s="1"/>
      <c r="CP74" s="1"/>
      <c r="CQ74" s="1"/>
      <c r="CR74" s="1"/>
      <c r="CS74" s="1"/>
      <c r="CT74" s="1"/>
      <c r="CU74" s="1"/>
      <c r="CV74" s="1"/>
      <c r="CW74" s="1"/>
      <c r="CX74" s="1"/>
      <c r="CY74" s="1"/>
      <c r="CZ74" s="1"/>
      <c r="DA74" s="20"/>
      <c r="DB74" s="1"/>
      <c r="DC74" s="1"/>
      <c r="DD74" s="1"/>
      <c r="DE74" s="1"/>
      <c r="DF74" s="1"/>
      <c r="DG74" s="1"/>
      <c r="DH74" s="1"/>
      <c r="DI74" s="1"/>
      <c r="DJ74" s="1"/>
      <c r="DK74" s="1"/>
      <c r="DL74" s="1"/>
      <c r="DM74" s="1"/>
      <c r="DN74" s="1"/>
      <c r="DO74" s="1"/>
      <c r="DP74" s="1"/>
      <c r="DQ74" s="1"/>
      <c r="DR74" s="1"/>
      <c r="DS74" s="1"/>
      <c r="DT74" s="1"/>
      <c r="DU74" s="1"/>
      <c r="DV74" s="1"/>
      <c r="DW74" s="1"/>
      <c r="DX74" s="20"/>
      <c r="DY74" s="26"/>
      <c r="DZ74" s="1"/>
      <c r="EA74" s="1"/>
      <c r="EB74" s="1"/>
      <c r="EC74" s="1"/>
      <c r="ED74" s="1"/>
      <c r="EE74" s="1"/>
      <c r="EF74" s="1"/>
      <c r="EG74" s="26"/>
      <c r="EH74" s="1"/>
      <c r="EI74" s="1"/>
      <c r="EJ74" s="1"/>
      <c r="EK74" s="1"/>
      <c r="EL74" s="12"/>
      <c r="EM74" s="12"/>
      <c r="EN74" s="12"/>
      <c r="EO74" s="12"/>
      <c r="EP74" s="12"/>
      <c r="EQ74" s="12"/>
      <c r="ER74" s="12"/>
      <c r="ES74" s="12"/>
      <c r="ET74" s="1"/>
      <c r="EU74" s="1"/>
      <c r="EV74" s="1"/>
      <c r="EW74" s="1"/>
      <c r="EX74" s="20"/>
      <c r="EY74" s="1"/>
      <c r="EZ74" s="1"/>
      <c r="FA74" s="26"/>
      <c r="FB74" s="1"/>
      <c r="FC74" s="1"/>
      <c r="FD74" s="1"/>
      <c r="FE74" s="1"/>
      <c r="FF74" s="1"/>
      <c r="FG74" s="1"/>
      <c r="FH74" s="1"/>
      <c r="FI74" s="1"/>
      <c r="FJ74" s="1"/>
      <c r="FK74" s="1"/>
      <c r="FO74" s="1"/>
      <c r="FP74" s="1"/>
      <c r="FQ74" s="1"/>
      <c r="FR74" s="1"/>
      <c r="FS74" s="1"/>
      <c r="FT74" s="1"/>
      <c r="FU74" s="1"/>
      <c r="FV74" s="1"/>
      <c r="FW74" s="1"/>
      <c r="FX74" s="1"/>
      <c r="FY74" s="1"/>
      <c r="FZ74" s="1"/>
      <c r="GA74" s="1"/>
      <c r="GB74" s="1"/>
      <c r="GC74" s="1"/>
      <c r="GD74" s="1"/>
      <c r="GE74" s="1"/>
      <c r="GF74" s="1"/>
      <c r="GG74" s="1"/>
      <c r="GH74" s="1"/>
      <c r="GI74" s="1"/>
      <c r="GJ74" s="12"/>
      <c r="GM74" s="1"/>
      <c r="GN74" s="1"/>
      <c r="GO74" s="1"/>
      <c r="GP74" s="1"/>
      <c r="GQ74" s="1"/>
      <c r="GR74" s="1"/>
      <c r="GS74" s="1"/>
      <c r="GT74" s="1"/>
      <c r="GU74" s="1"/>
      <c r="GV74" s="1"/>
      <c r="GW74" s="1"/>
      <c r="GX74" s="1"/>
      <c r="GY74" s="1"/>
      <c r="GZ74" s="1"/>
      <c r="HA74" s="1"/>
      <c r="HB74" s="1"/>
      <c r="HC74" s="1"/>
      <c r="HD74" s="1"/>
      <c r="HE74" s="1"/>
      <c r="HF74" s="1"/>
      <c r="HG74" s="1"/>
      <c r="HH74" s="1"/>
      <c r="HI74" s="1"/>
      <c r="HJ74" s="20"/>
      <c r="HK74" s="1"/>
      <c r="HL74" s="1"/>
      <c r="HM74" s="1"/>
      <c r="HN74" s="1"/>
      <c r="HO74" s="1"/>
      <c r="HP74" s="1"/>
      <c r="HQ74" s="1"/>
      <c r="HR74" s="1"/>
      <c r="HS74" s="1"/>
      <c r="HT74" s="1"/>
      <c r="HU74" s="1"/>
      <c r="HV74" s="1"/>
      <c r="HW74" s="1"/>
      <c r="HX74" s="1"/>
      <c r="HY74" s="1"/>
      <c r="HZ74" s="1"/>
      <c r="IA74" s="1"/>
      <c r="IB74" s="20"/>
      <c r="IC74" s="1"/>
      <c r="ID74" s="1"/>
      <c r="IE74" s="1"/>
      <c r="IF74" s="1"/>
      <c r="IG74" s="1"/>
      <c r="IH74" s="1"/>
      <c r="II74" s="1"/>
      <c r="IJ74" s="1"/>
      <c r="IK74" s="1"/>
      <c r="IL74" s="1"/>
      <c r="IM74" s="1"/>
      <c r="IN74" s="1"/>
      <c r="IO74" s="1"/>
      <c r="IP74" s="20"/>
      <c r="IQ74" s="1"/>
      <c r="IR74" s="1"/>
      <c r="IS74" s="1"/>
      <c r="IT74" s="1"/>
      <c r="IU74" s="1"/>
      <c r="IV74" s="1"/>
      <c r="IW74" s="1"/>
      <c r="IX74" s="1"/>
      <c r="IY74" s="1"/>
      <c r="IZ74" s="1"/>
      <c r="JA74" s="1"/>
      <c r="JB74" s="1"/>
      <c r="JC74" s="1"/>
      <c r="JD74" s="1"/>
      <c r="JE74" s="1"/>
      <c r="JF74" s="1"/>
      <c r="JG74" s="1"/>
      <c r="JH74" s="1"/>
      <c r="JI74" s="1"/>
      <c r="JJ74" s="1"/>
      <c r="JK74" s="20"/>
      <c r="JL74" s="1"/>
      <c r="JM74" s="1"/>
      <c r="JN74" s="1"/>
      <c r="JO74" s="20"/>
      <c r="JP74" s="1"/>
      <c r="JQ74" s="1"/>
      <c r="JR74" s="1"/>
      <c r="JS74" s="1"/>
      <c r="JT74" s="1"/>
      <c r="JU74" s="20"/>
      <c r="JV74" s="1"/>
      <c r="JW74" s="1"/>
      <c r="JX74" s="20"/>
      <c r="JY74" s="1"/>
      <c r="JZ74" s="1"/>
      <c r="KA74" s="20"/>
      <c r="KB74" s="1"/>
      <c r="KC74" s="1"/>
      <c r="KD74" s="1"/>
      <c r="KE74" s="1"/>
      <c r="KF74" s="1"/>
      <c r="KG74" s="1"/>
      <c r="KH74" s="1"/>
      <c r="KI74" s="1"/>
      <c r="KJ74" s="1"/>
      <c r="KK74" s="1"/>
      <c r="KL74" s="1"/>
      <c r="KM74" s="20"/>
      <c r="KN74" s="1"/>
      <c r="KO74" s="1"/>
      <c r="KP74" s="1"/>
      <c r="KQ74" s="1"/>
      <c r="KR74" s="1"/>
      <c r="KS74" s="1"/>
      <c r="KT74" s="1"/>
      <c r="KU74" s="1"/>
      <c r="KV74" s="1"/>
      <c r="KW74" s="1"/>
      <c r="KX74" s="20"/>
      <c r="KY74" s="1"/>
      <c r="KZ74" s="1"/>
      <c r="LA74" s="1"/>
      <c r="LB74" s="1"/>
      <c r="LC74" s="1"/>
      <c r="LD74" s="1"/>
      <c r="LE74" s="1"/>
      <c r="LF74" s="1"/>
      <c r="LG74" s="20"/>
      <c r="LH74" s="22"/>
      <c r="LI74" s="22"/>
      <c r="LJ74" s="22"/>
      <c r="LK74" s="22"/>
      <c r="LL74" s="1"/>
      <c r="LM74" s="1"/>
      <c r="LN74" s="1"/>
      <c r="LO74" s="1"/>
      <c r="LP74" s="1"/>
      <c r="LQ74" s="1"/>
      <c r="LR74" s="1"/>
      <c r="LS74" s="20"/>
      <c r="LT74" s="1"/>
      <c r="LU74" s="1"/>
      <c r="LV74" s="1"/>
      <c r="LW74" s="1"/>
      <c r="LX74" s="1"/>
      <c r="LY74" s="1"/>
      <c r="LZ74" s="1"/>
      <c r="MA74" s="20"/>
      <c r="MB74" s="20"/>
      <c r="MC74" s="20"/>
      <c r="MD74" s="1"/>
      <c r="ME74" s="1"/>
      <c r="MF74" s="20"/>
      <c r="MG74" s="1"/>
      <c r="MH74" s="1"/>
      <c r="MI74" s="1"/>
      <c r="MJ74" s="20"/>
      <c r="MK74" s="1"/>
      <c r="ML74" s="1"/>
      <c r="MM74" s="1"/>
      <c r="MN74" s="1"/>
      <c r="MO74" s="1"/>
      <c r="MP74" s="20"/>
      <c r="MQ74" s="1"/>
      <c r="MR74" s="1"/>
      <c r="MS74" s="1"/>
      <c r="MT74" s="1"/>
      <c r="MU74" s="1"/>
      <c r="MV74" s="1"/>
      <c r="MW74" s="1"/>
      <c r="MX74" s="1"/>
      <c r="MY74" s="20"/>
      <c r="MZ74" s="1"/>
      <c r="NA74" s="1"/>
      <c r="NB74" s="1"/>
      <c r="NC74" s="1"/>
      <c r="ND74" s="1"/>
      <c r="NE74" s="1"/>
      <c r="NF74" s="20"/>
      <c r="NG74" s="1"/>
      <c r="NH74" s="1"/>
      <c r="NI74" s="1"/>
      <c r="NJ74" s="1"/>
      <c r="NK74" s="1"/>
      <c r="NL74" s="20"/>
      <c r="NM74" s="1"/>
      <c r="NN74" s="1"/>
      <c r="NO74" s="1"/>
      <c r="NP74" s="1"/>
      <c r="NQ74" s="1"/>
      <c r="NR74" s="20"/>
      <c r="NS74" s="1"/>
      <c r="NT74" s="1"/>
      <c r="NU74" s="1"/>
      <c r="NV74" s="1"/>
      <c r="NW74" s="1"/>
      <c r="NX74" s="1"/>
      <c r="NY74" s="20"/>
      <c r="NZ74" s="20"/>
      <c r="OA74" s="1"/>
      <c r="OB74" s="1"/>
      <c r="OC74" s="1"/>
      <c r="OD74" s="1"/>
      <c r="OE74" s="1"/>
      <c r="OF74" s="1"/>
      <c r="OG74" s="1"/>
      <c r="OH74" s="20"/>
      <c r="OI74" s="1"/>
    </row>
    <row r="75" spans="1:399" hidden="1" x14ac:dyDescent="0.25">
      <c r="A75" s="4" t="s">
        <v>8</v>
      </c>
      <c r="B75" s="5" t="s">
        <v>145</v>
      </c>
      <c r="C75" s="6"/>
      <c r="D75" s="5" t="s">
        <v>299</v>
      </c>
      <c r="E75" s="6" t="s">
        <v>312</v>
      </c>
      <c r="F75" s="5" t="s">
        <v>410</v>
      </c>
      <c r="G75" s="5" t="s">
        <v>562</v>
      </c>
      <c r="H75" s="6" t="s">
        <v>312</v>
      </c>
      <c r="I75" s="6"/>
      <c r="J75" s="6">
        <v>19</v>
      </c>
      <c r="K75" s="6">
        <v>2008</v>
      </c>
      <c r="N75" s="6" t="s">
        <v>746</v>
      </c>
      <c r="O75" s="6" t="s">
        <v>313</v>
      </c>
      <c r="P75" s="6"/>
      <c r="Q75" s="6"/>
      <c r="R75" s="6"/>
      <c r="S75" s="6"/>
      <c r="T75" s="6"/>
      <c r="U75" s="6"/>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s="6"/>
      <c r="BR75" s="6"/>
      <c r="BV75"/>
      <c r="BW75" s="1"/>
      <c r="BX75" s="1"/>
      <c r="BY75" s="1"/>
      <c r="BZ75" s="1"/>
      <c r="CA75" s="1"/>
      <c r="CB75"/>
      <c r="CC75" s="1"/>
      <c r="CD75" s="1"/>
      <c r="CE75" s="1"/>
      <c r="CF75" s="1"/>
      <c r="CG75" s="1"/>
      <c r="CH75" s="1"/>
      <c r="CI75" s="1"/>
      <c r="CJ75" s="1"/>
      <c r="CK75" s="1"/>
      <c r="CL75" s="1"/>
      <c r="CM75" s="1"/>
      <c r="CN75" s="1"/>
      <c r="CO75" s="1"/>
      <c r="CP75" s="1"/>
      <c r="CQ75" s="1"/>
      <c r="CR75" s="1"/>
      <c r="CS75" s="1"/>
      <c r="CT75" s="1"/>
      <c r="CU75" s="1"/>
      <c r="CV75" s="1"/>
      <c r="CW75" s="1"/>
      <c r="CX75" s="1"/>
      <c r="CY75" s="1"/>
      <c r="CZ75" s="1"/>
      <c r="DA75" s="20"/>
      <c r="DB75" s="1"/>
      <c r="DC75" s="1"/>
      <c r="DD75" s="1"/>
      <c r="DE75" s="1"/>
      <c r="DF75" s="1"/>
      <c r="DG75" s="1"/>
      <c r="DH75" s="1"/>
      <c r="DI75" s="1"/>
      <c r="DJ75" s="1"/>
      <c r="DK75" s="1"/>
      <c r="DL75" s="1"/>
      <c r="DM75" s="1"/>
      <c r="DN75" s="1"/>
      <c r="DO75" s="1"/>
      <c r="DP75" s="1"/>
      <c r="DQ75" s="1"/>
      <c r="DR75" s="1"/>
      <c r="DS75" s="1"/>
      <c r="DT75" s="1"/>
      <c r="DU75" s="1"/>
      <c r="DV75" s="1"/>
      <c r="DW75" s="1"/>
      <c r="DX75" s="20"/>
      <c r="DY75" s="26"/>
      <c r="DZ75" s="1"/>
      <c r="EA75" s="1"/>
      <c r="EB75" s="1"/>
      <c r="EC75" s="1"/>
      <c r="ED75" s="1"/>
      <c r="EE75" s="1"/>
      <c r="EF75" s="1"/>
      <c r="EG75" s="26"/>
      <c r="EH75" s="1"/>
      <c r="EI75" s="1"/>
      <c r="EJ75" s="1"/>
      <c r="EK75" s="1"/>
      <c r="EL75" s="12"/>
      <c r="EM75" s="12"/>
      <c r="EN75" s="12"/>
      <c r="EO75" s="12"/>
      <c r="EP75" s="12"/>
      <c r="EQ75" s="12"/>
      <c r="ER75" s="12"/>
      <c r="ES75" s="12"/>
      <c r="ET75" s="1"/>
      <c r="EU75" s="1"/>
      <c r="EV75" s="1"/>
      <c r="EW75" s="1"/>
      <c r="EX75" s="20"/>
      <c r="EY75" s="1"/>
      <c r="EZ75" s="1"/>
      <c r="FA75" s="26"/>
      <c r="FB75" s="1"/>
      <c r="FC75" s="1"/>
      <c r="FD75" s="1"/>
      <c r="FE75" s="1"/>
      <c r="FF75" s="1"/>
      <c r="FG75" s="1"/>
      <c r="FH75" s="1"/>
      <c r="FI75" s="1"/>
      <c r="FJ75" s="1"/>
      <c r="FK75" s="1"/>
      <c r="FO75" s="1"/>
      <c r="FP75" s="1"/>
      <c r="FQ75" s="1"/>
      <c r="FR75" s="1"/>
      <c r="FS75" s="1"/>
      <c r="FT75" s="1"/>
      <c r="FU75" s="1"/>
      <c r="FV75" s="1"/>
      <c r="FW75" s="1"/>
      <c r="FX75" s="1"/>
      <c r="FY75" s="1"/>
      <c r="FZ75" s="1"/>
      <c r="GA75" s="1"/>
      <c r="GB75" s="1"/>
      <c r="GC75" s="1"/>
      <c r="GD75" s="1"/>
      <c r="GE75" s="1"/>
      <c r="GF75" s="1"/>
      <c r="GG75" s="1"/>
      <c r="GH75" s="1"/>
      <c r="GI75" s="1"/>
      <c r="GJ75" s="12"/>
      <c r="GM75" s="1"/>
      <c r="GN75" s="1"/>
      <c r="GO75" s="1"/>
      <c r="GP75" s="1"/>
      <c r="GQ75" s="1"/>
      <c r="GR75" s="1"/>
      <c r="GS75" s="1"/>
      <c r="GT75" s="1"/>
      <c r="GU75" s="1"/>
      <c r="GV75" s="1"/>
      <c r="GW75" s="1"/>
      <c r="GX75" s="1"/>
      <c r="GY75" s="1"/>
      <c r="GZ75" s="1"/>
      <c r="HA75" s="1"/>
      <c r="HB75" s="1"/>
      <c r="HC75" s="1"/>
      <c r="HD75" s="1"/>
      <c r="HE75" s="1"/>
      <c r="HF75" s="1"/>
      <c r="HG75" s="1"/>
      <c r="HH75" s="1"/>
      <c r="HI75" s="1"/>
      <c r="HJ75" s="20"/>
      <c r="HK75" s="1"/>
      <c r="HL75" s="1"/>
      <c r="HM75" s="1"/>
      <c r="HN75" s="1"/>
      <c r="HO75" s="1"/>
      <c r="HP75" s="1"/>
      <c r="HQ75" s="1"/>
      <c r="HR75" s="1"/>
      <c r="HS75" s="1"/>
      <c r="HT75" s="1"/>
      <c r="HU75" s="1"/>
      <c r="HV75" s="1"/>
      <c r="HW75" s="1"/>
      <c r="HX75" s="1"/>
      <c r="HY75" s="1"/>
      <c r="HZ75" s="1"/>
      <c r="IA75" s="1"/>
      <c r="IB75" s="20"/>
      <c r="IC75" s="1"/>
      <c r="ID75" s="1"/>
      <c r="IE75" s="1"/>
      <c r="IF75" s="1"/>
      <c r="IG75" s="1"/>
      <c r="IH75" s="1"/>
      <c r="II75" s="1"/>
      <c r="IJ75" s="1"/>
      <c r="IK75" s="1"/>
      <c r="IL75" s="1"/>
      <c r="IM75" s="1"/>
      <c r="IN75" s="1"/>
      <c r="IO75" s="1"/>
      <c r="IP75" s="20"/>
      <c r="IQ75" s="1"/>
      <c r="IR75" s="1"/>
      <c r="IS75" s="1"/>
      <c r="IT75" s="1"/>
      <c r="IU75" s="1"/>
      <c r="IV75" s="1"/>
      <c r="IW75" s="1"/>
      <c r="IX75" s="1"/>
      <c r="IY75" s="1"/>
      <c r="IZ75" s="1"/>
      <c r="JA75" s="1"/>
      <c r="JB75" s="1"/>
      <c r="JC75" s="1"/>
      <c r="JD75" s="1"/>
      <c r="JE75" s="1"/>
      <c r="JF75" s="1"/>
      <c r="JG75" s="1"/>
      <c r="JH75" s="1"/>
      <c r="JI75" s="1"/>
      <c r="JJ75" s="1"/>
      <c r="JK75" s="20"/>
      <c r="JL75" s="1"/>
      <c r="JM75" s="1"/>
      <c r="JN75" s="1"/>
      <c r="JO75" s="20"/>
      <c r="JP75" s="1"/>
      <c r="JQ75" s="1"/>
      <c r="JR75" s="1"/>
      <c r="JS75" s="1"/>
      <c r="JT75" s="1"/>
      <c r="JU75" s="20"/>
      <c r="JV75" s="1"/>
      <c r="JW75" s="1"/>
      <c r="JX75" s="20"/>
      <c r="JY75" s="1"/>
      <c r="JZ75" s="1"/>
      <c r="KA75" s="20"/>
      <c r="KB75" s="1"/>
      <c r="KC75" s="1"/>
      <c r="KD75" s="1"/>
      <c r="KE75" s="1"/>
      <c r="KF75" s="1"/>
      <c r="KG75" s="1"/>
      <c r="KH75" s="1"/>
      <c r="KI75" s="1"/>
      <c r="KJ75" s="1"/>
      <c r="KK75" s="1"/>
      <c r="KL75" s="1"/>
      <c r="KM75" s="20"/>
      <c r="KN75" s="1"/>
      <c r="KO75" s="1"/>
      <c r="KP75" s="1"/>
      <c r="KQ75" s="1"/>
      <c r="KR75" s="1"/>
      <c r="KS75" s="1"/>
      <c r="KT75" s="1"/>
      <c r="KU75" s="1"/>
      <c r="KV75" s="1"/>
      <c r="KW75" s="1"/>
      <c r="KX75" s="20"/>
      <c r="KY75" s="1"/>
      <c r="KZ75" s="1"/>
      <c r="LA75" s="1"/>
      <c r="LB75" s="1"/>
      <c r="LC75" s="1"/>
      <c r="LD75" s="1"/>
      <c r="LE75" s="1"/>
      <c r="LF75" s="1"/>
      <c r="LG75" s="20"/>
      <c r="LH75" s="22"/>
      <c r="LI75" s="22"/>
      <c r="LJ75" s="22"/>
      <c r="LK75" s="22"/>
      <c r="LL75" s="1"/>
      <c r="LM75" s="1"/>
      <c r="LN75" s="1"/>
      <c r="LO75" s="1"/>
      <c r="LP75" s="1"/>
      <c r="LQ75" s="1"/>
      <c r="LR75" s="1"/>
      <c r="LS75" s="20"/>
      <c r="LT75" s="1"/>
      <c r="LU75" s="1"/>
      <c r="LV75" s="1"/>
      <c r="LW75" s="1"/>
      <c r="LX75" s="1"/>
      <c r="LY75" s="1"/>
      <c r="LZ75" s="1"/>
      <c r="MA75" s="20"/>
      <c r="MB75" s="20"/>
      <c r="MC75" s="20"/>
      <c r="MD75" s="1"/>
      <c r="ME75" s="1"/>
      <c r="MF75" s="20"/>
      <c r="MG75" s="1"/>
      <c r="MH75" s="1"/>
      <c r="MI75" s="1"/>
      <c r="MJ75" s="20"/>
      <c r="MK75" s="1"/>
      <c r="ML75" s="1"/>
      <c r="MM75" s="1"/>
      <c r="MN75" s="1"/>
      <c r="MO75" s="1"/>
      <c r="MP75" s="20"/>
      <c r="MQ75" s="1"/>
      <c r="MR75" s="1"/>
      <c r="MS75" s="1"/>
      <c r="MT75" s="1"/>
      <c r="MU75" s="1"/>
      <c r="MV75" s="1"/>
      <c r="MW75" s="1"/>
      <c r="MX75" s="1"/>
      <c r="MY75" s="20"/>
      <c r="MZ75" s="1"/>
      <c r="NA75" s="1"/>
      <c r="NB75" s="1"/>
      <c r="NC75" s="1"/>
      <c r="ND75" s="1"/>
      <c r="NE75" s="1"/>
      <c r="NF75" s="20"/>
      <c r="NG75" s="1"/>
      <c r="NH75" s="1"/>
      <c r="NI75" s="1"/>
      <c r="NJ75" s="1"/>
      <c r="NK75" s="1"/>
      <c r="NL75" s="20"/>
      <c r="NM75" s="1"/>
      <c r="NN75" s="1"/>
      <c r="NO75" s="1"/>
      <c r="NP75" s="1"/>
      <c r="NQ75" s="1"/>
      <c r="NR75" s="20"/>
      <c r="NS75" s="1"/>
      <c r="NT75" s="1"/>
      <c r="NU75" s="1"/>
      <c r="NV75" s="1"/>
      <c r="NW75" s="1"/>
      <c r="NX75" s="1"/>
      <c r="NY75" s="20"/>
      <c r="NZ75" s="20"/>
      <c r="OA75" s="1"/>
      <c r="OB75" s="1"/>
      <c r="OC75" s="1"/>
      <c r="OD75" s="1"/>
      <c r="OE75" s="1"/>
      <c r="OF75" s="1"/>
      <c r="OG75" s="1"/>
      <c r="OH75" s="20"/>
      <c r="OI75" s="1"/>
    </row>
    <row r="76" spans="1:399" hidden="1" x14ac:dyDescent="0.25">
      <c r="A76" s="4" t="s">
        <v>9</v>
      </c>
      <c r="B76" s="5" t="s">
        <v>42</v>
      </c>
      <c r="C76" s="6"/>
      <c r="D76" s="7" t="s">
        <v>189</v>
      </c>
      <c r="E76" s="6" t="s">
        <v>312</v>
      </c>
      <c r="F76" s="5" t="s">
        <v>321</v>
      </c>
      <c r="G76" s="5" t="s">
        <v>452</v>
      </c>
      <c r="H76" s="6" t="s">
        <v>312</v>
      </c>
      <c r="I76" s="6" t="s">
        <v>578</v>
      </c>
      <c r="J76" s="6">
        <v>154</v>
      </c>
      <c r="K76" s="6">
        <v>2008</v>
      </c>
      <c r="N76" s="6" t="s">
        <v>650</v>
      </c>
      <c r="O76" s="6" t="s">
        <v>313</v>
      </c>
      <c r="P76" s="6"/>
      <c r="Q76" s="6"/>
      <c r="R76" s="6"/>
      <c r="S76" s="6"/>
      <c r="T76" s="6"/>
      <c r="U76" s="6" t="s">
        <v>764</v>
      </c>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s="6" t="s">
        <v>778</v>
      </c>
      <c r="BR76" s="6" t="s">
        <v>874</v>
      </c>
      <c r="BV76" t="s">
        <v>868</v>
      </c>
      <c r="BW76" s="1"/>
      <c r="BX76" s="1"/>
      <c r="BY76" s="1"/>
      <c r="BZ76" s="1"/>
      <c r="CA76" s="1"/>
      <c r="CB76" s="14"/>
      <c r="CC76" s="1"/>
      <c r="CD76" s="1"/>
      <c r="CE76" s="1"/>
      <c r="CF76" s="1"/>
      <c r="CG76" s="1"/>
      <c r="CH76" s="1"/>
      <c r="CI76" s="1"/>
      <c r="CJ76" s="1"/>
      <c r="CK76" s="1"/>
      <c r="CL76" s="1"/>
      <c r="CM76" s="1"/>
      <c r="CN76" s="1"/>
      <c r="CO76" s="1"/>
      <c r="CP76" s="1"/>
      <c r="CQ76" s="1"/>
      <c r="CR76" s="1"/>
      <c r="CS76" s="1"/>
      <c r="CT76" s="1"/>
      <c r="CU76" s="1"/>
      <c r="CV76" s="1"/>
      <c r="CW76" s="1"/>
      <c r="CX76" s="1"/>
      <c r="CY76" s="1"/>
      <c r="CZ76" s="1"/>
      <c r="DA76" s="20"/>
      <c r="DB76" s="1"/>
      <c r="DC76" s="1"/>
      <c r="DD76" s="1"/>
      <c r="DE76" s="1"/>
      <c r="DF76" s="1"/>
      <c r="DG76" s="1"/>
      <c r="DH76" s="1"/>
      <c r="DI76" s="1"/>
      <c r="DJ76" s="1"/>
      <c r="DK76" s="1"/>
      <c r="DL76" s="1"/>
      <c r="DM76" s="1"/>
      <c r="DN76" s="1"/>
      <c r="DO76" s="1"/>
      <c r="DP76" s="1"/>
      <c r="DQ76" s="1"/>
      <c r="DR76" s="1"/>
      <c r="DS76" s="1"/>
      <c r="DT76" s="1"/>
      <c r="DU76" s="1"/>
      <c r="DV76" s="1"/>
      <c r="DW76" s="1"/>
      <c r="DX76" s="20"/>
      <c r="DY76" s="26"/>
      <c r="DZ76" s="1"/>
      <c r="EA76" s="1"/>
      <c r="EB76" s="1"/>
      <c r="EC76" s="1"/>
      <c r="ED76" s="1"/>
      <c r="EE76" s="1"/>
      <c r="EF76" s="1"/>
      <c r="EG76" s="26"/>
      <c r="EH76" s="1"/>
      <c r="EI76" s="1"/>
      <c r="EJ76" s="1"/>
      <c r="EK76" s="1"/>
      <c r="EL76" s="12"/>
      <c r="EM76" s="12"/>
      <c r="EN76" s="12"/>
      <c r="EO76" s="12"/>
      <c r="EP76" s="12"/>
      <c r="EQ76" s="12"/>
      <c r="ER76" s="12"/>
      <c r="ES76" s="12"/>
      <c r="ET76" s="1"/>
      <c r="EU76" s="1"/>
      <c r="EV76" s="1"/>
      <c r="EW76" s="1"/>
      <c r="EX76" s="20"/>
      <c r="EY76" s="1"/>
      <c r="EZ76" s="1"/>
      <c r="FA76" s="26"/>
      <c r="FB76" s="1"/>
      <c r="FC76" s="1"/>
      <c r="FD76" s="1"/>
      <c r="FE76" s="1"/>
      <c r="FF76" s="1"/>
      <c r="FG76" s="1"/>
      <c r="FH76" s="1"/>
      <c r="FI76" s="1"/>
      <c r="FJ76" s="1"/>
      <c r="FK76" s="1"/>
      <c r="FO76" s="1"/>
      <c r="FP76" s="1"/>
      <c r="FQ76" s="1"/>
      <c r="FR76" s="1"/>
      <c r="FS76" s="1"/>
      <c r="FT76" s="1"/>
      <c r="FU76" s="1"/>
      <c r="FV76" s="1"/>
      <c r="FW76" s="1"/>
      <c r="FX76" s="1"/>
      <c r="FY76" s="1"/>
      <c r="FZ76" s="1"/>
      <c r="GA76" s="1"/>
      <c r="GB76" s="1"/>
      <c r="GC76" s="1"/>
      <c r="GD76" s="1"/>
      <c r="GE76" s="1"/>
      <c r="GF76" s="1"/>
      <c r="GG76" s="1"/>
      <c r="GH76" s="1"/>
      <c r="GI76" s="1"/>
      <c r="GJ76" s="12"/>
      <c r="GM76" s="1"/>
      <c r="GN76" s="1"/>
      <c r="GO76" s="1"/>
      <c r="GP76" s="1"/>
      <c r="GQ76" s="1"/>
      <c r="GR76" s="1"/>
      <c r="GS76" s="1"/>
      <c r="GT76" s="1"/>
      <c r="GU76" s="1"/>
      <c r="GV76" s="1"/>
      <c r="GW76" s="1"/>
      <c r="GX76" s="1"/>
      <c r="GY76" s="1"/>
      <c r="GZ76" s="1"/>
      <c r="HA76" s="1"/>
      <c r="HB76" s="1"/>
      <c r="HC76" s="1"/>
      <c r="HD76" s="1"/>
      <c r="HE76" s="1"/>
      <c r="HF76" s="1"/>
      <c r="HG76" s="1"/>
      <c r="HH76" s="1"/>
      <c r="HI76" s="1"/>
      <c r="HJ76" s="20"/>
      <c r="HK76" s="1"/>
      <c r="HL76" s="1"/>
      <c r="HM76" s="1"/>
      <c r="HN76" s="1"/>
      <c r="HO76" s="1"/>
      <c r="HP76" s="1"/>
      <c r="HQ76" s="1"/>
      <c r="HR76" s="1"/>
      <c r="HS76" s="1"/>
      <c r="HT76" s="1"/>
      <c r="HU76" s="1"/>
      <c r="HV76" s="1"/>
      <c r="HW76" s="1"/>
      <c r="HX76" s="1"/>
      <c r="HY76" s="1"/>
      <c r="HZ76" s="1"/>
      <c r="IA76" s="1"/>
      <c r="IB76" s="20"/>
      <c r="IC76" s="1"/>
      <c r="ID76" s="1"/>
      <c r="IE76" s="1"/>
      <c r="IF76" s="1"/>
      <c r="IG76" s="1"/>
      <c r="IH76" s="1"/>
      <c r="II76" s="1"/>
      <c r="IJ76" s="1"/>
      <c r="IK76" s="1"/>
      <c r="IL76" s="1"/>
      <c r="IM76" s="1"/>
      <c r="IN76" s="1"/>
      <c r="IO76" s="1"/>
      <c r="IP76" s="20"/>
      <c r="IQ76" s="1"/>
      <c r="IR76" s="1"/>
      <c r="IS76" s="1"/>
      <c r="IT76" s="1"/>
      <c r="IU76" s="1"/>
      <c r="IV76" s="1"/>
      <c r="IW76" s="1"/>
      <c r="IX76" s="1"/>
      <c r="IY76" s="1"/>
      <c r="IZ76" s="1"/>
      <c r="JA76" s="1"/>
      <c r="JB76" s="1"/>
      <c r="JC76" s="1"/>
      <c r="JD76" s="1"/>
      <c r="JE76" s="1"/>
      <c r="JF76" s="1"/>
      <c r="JG76" s="1"/>
      <c r="JH76" s="1"/>
      <c r="JI76" s="1"/>
      <c r="JJ76" s="1"/>
      <c r="JK76" s="20"/>
      <c r="JL76" s="1"/>
      <c r="JM76" s="1"/>
      <c r="JN76" s="1"/>
      <c r="JO76" s="20"/>
      <c r="JP76" s="1"/>
      <c r="JQ76" s="1"/>
      <c r="JR76" s="1"/>
      <c r="JS76" s="1"/>
      <c r="JT76" s="1"/>
      <c r="JU76" s="20"/>
      <c r="JV76" s="1"/>
      <c r="JW76" s="1"/>
      <c r="JX76" s="20"/>
      <c r="JY76" s="1"/>
      <c r="JZ76" s="1"/>
      <c r="KA76" s="20"/>
      <c r="KB76" s="1"/>
      <c r="KC76" s="1"/>
      <c r="KD76" s="1"/>
      <c r="KE76" s="1"/>
      <c r="KF76" s="1"/>
      <c r="KG76" s="1"/>
      <c r="KH76" s="1"/>
      <c r="KI76" s="1"/>
      <c r="KJ76" s="1"/>
      <c r="KK76" s="1"/>
      <c r="KL76" s="1"/>
      <c r="KM76" s="20"/>
      <c r="KN76" s="1"/>
      <c r="KO76" s="1"/>
      <c r="KP76" s="1"/>
      <c r="KQ76" s="1"/>
      <c r="KR76" s="1"/>
      <c r="KS76" s="1"/>
      <c r="KT76" s="1"/>
      <c r="KU76" s="1"/>
      <c r="KV76" s="1"/>
      <c r="KW76" s="1"/>
      <c r="KX76" s="20"/>
      <c r="KY76" s="1"/>
      <c r="KZ76" s="1"/>
      <c r="LA76" s="1"/>
      <c r="LB76" s="1"/>
      <c r="LC76" s="1"/>
      <c r="LD76" s="1"/>
      <c r="LE76" s="1"/>
      <c r="LF76" s="1"/>
      <c r="LG76" s="20"/>
      <c r="LH76" s="22"/>
      <c r="LI76" s="22"/>
      <c r="LJ76" s="22"/>
      <c r="LK76" s="22"/>
      <c r="LL76" s="1"/>
      <c r="LM76" s="1"/>
      <c r="LN76" s="1"/>
      <c r="LO76" s="1"/>
      <c r="LP76" s="1"/>
      <c r="LQ76" s="1"/>
      <c r="LR76" s="1"/>
      <c r="LS76" s="20"/>
      <c r="LT76" s="1"/>
      <c r="LU76" s="1"/>
      <c r="LV76" s="1"/>
      <c r="LW76" s="1"/>
      <c r="LX76" s="1"/>
      <c r="LY76" s="1"/>
      <c r="LZ76" s="1"/>
      <c r="MA76" s="20"/>
      <c r="MB76" s="20"/>
      <c r="MC76" s="20"/>
      <c r="MD76" s="1"/>
      <c r="ME76" s="1"/>
      <c r="MF76" s="20"/>
      <c r="MG76" s="1"/>
      <c r="MH76" s="1"/>
      <c r="MI76" s="1"/>
      <c r="MJ76" s="20"/>
      <c r="MK76" s="1"/>
      <c r="ML76" s="1"/>
      <c r="MM76" s="1"/>
      <c r="MN76" s="1"/>
      <c r="MO76" s="1"/>
      <c r="MP76" s="20"/>
      <c r="MQ76" s="1"/>
      <c r="MR76" s="1"/>
      <c r="MS76" s="1"/>
      <c r="MT76" s="1"/>
      <c r="MU76" s="1"/>
      <c r="MV76" s="1"/>
      <c r="MW76" s="1"/>
      <c r="MX76" s="1"/>
      <c r="MY76" s="20"/>
      <c r="MZ76" s="1"/>
      <c r="NA76" s="1"/>
      <c r="NB76" s="1"/>
      <c r="NC76" s="1"/>
      <c r="ND76" s="1"/>
      <c r="NE76" s="1"/>
      <c r="NF76" s="20"/>
      <c r="NG76" s="1"/>
      <c r="NH76" s="1"/>
      <c r="NI76" s="1"/>
      <c r="NJ76" s="1"/>
      <c r="NK76" s="1"/>
      <c r="NL76" s="20"/>
      <c r="NM76" s="1"/>
      <c r="NN76" s="1"/>
      <c r="NO76" s="1"/>
      <c r="NP76" s="1"/>
      <c r="NQ76" s="1"/>
      <c r="NR76" s="20"/>
      <c r="NS76" s="1"/>
      <c r="NT76" s="1"/>
      <c r="NU76" s="1"/>
      <c r="NV76" s="1"/>
      <c r="NW76" s="1"/>
      <c r="NX76" s="1"/>
      <c r="NY76" s="20"/>
      <c r="NZ76" s="20"/>
      <c r="OA76" s="1"/>
      <c r="OB76" s="1"/>
      <c r="OC76" s="1"/>
      <c r="OD76" s="1"/>
      <c r="OE76" s="1"/>
      <c r="OF76" s="1"/>
      <c r="OG76" s="1"/>
      <c r="OH76" s="20"/>
      <c r="OI76" s="1"/>
    </row>
    <row r="77" spans="1:399" hidden="1" x14ac:dyDescent="0.25">
      <c r="A77" s="13" t="s">
        <v>8</v>
      </c>
      <c r="B77" s="5" t="s">
        <v>45</v>
      </c>
      <c r="D77" s="7" t="s">
        <v>192</v>
      </c>
      <c r="E77" s="12" t="s">
        <v>312</v>
      </c>
      <c r="F77" s="5" t="s">
        <v>332</v>
      </c>
      <c r="G77" s="5" t="s">
        <v>455</v>
      </c>
      <c r="H77" s="12" t="s">
        <v>312</v>
      </c>
      <c r="I77" s="12" t="s">
        <v>578</v>
      </c>
      <c r="J77" s="12">
        <v>178</v>
      </c>
      <c r="K77" s="12">
        <v>2008</v>
      </c>
      <c r="N77" s="12" t="s">
        <v>652</v>
      </c>
      <c r="O77" s="12" t="s">
        <v>313</v>
      </c>
      <c r="U77" s="12" t="s">
        <v>764</v>
      </c>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s="12" t="s">
        <v>778</v>
      </c>
      <c r="BR77" s="12" t="s">
        <v>873</v>
      </c>
      <c r="BV77" t="s">
        <v>757</v>
      </c>
      <c r="BW77" s="1"/>
      <c r="BX77" s="1"/>
      <c r="BY77" s="1"/>
      <c r="BZ77" s="1"/>
      <c r="CA77" s="1"/>
      <c r="CB77" s="14"/>
      <c r="CC77" s="1"/>
      <c r="CD77" s="1"/>
      <c r="CE77" s="1"/>
      <c r="CF77" s="1"/>
      <c r="CG77" s="1"/>
      <c r="CH77" s="1"/>
      <c r="CI77" s="1"/>
      <c r="CJ77" s="1"/>
      <c r="CK77" s="1"/>
      <c r="CL77" s="1"/>
      <c r="CM77" s="1"/>
      <c r="CN77" s="1"/>
      <c r="CO77" s="1"/>
      <c r="CP77" s="1"/>
      <c r="CQ77" s="1"/>
      <c r="CR77" s="1"/>
      <c r="CS77" s="1"/>
      <c r="CT77" s="1"/>
      <c r="CU77" s="1"/>
      <c r="CV77" s="1"/>
      <c r="CW77" s="1"/>
      <c r="CX77" s="1"/>
      <c r="CY77" s="1"/>
      <c r="CZ77" s="1"/>
      <c r="DA77" s="21"/>
      <c r="DB77" s="1"/>
      <c r="DC77" s="1"/>
      <c r="DD77" s="1"/>
      <c r="DE77" s="1"/>
      <c r="DF77" s="1"/>
      <c r="DG77" s="1"/>
      <c r="DH77" s="1"/>
      <c r="DI77" s="1"/>
      <c r="DJ77" s="1"/>
      <c r="DK77" s="1"/>
      <c r="DL77" s="1"/>
      <c r="DM77" s="1"/>
      <c r="DN77" s="1"/>
      <c r="DO77" s="1"/>
      <c r="DP77" s="1"/>
      <c r="DQ77" s="1"/>
      <c r="DR77" s="1"/>
      <c r="DS77" s="1"/>
      <c r="DT77" s="1"/>
      <c r="DU77" s="1"/>
      <c r="DV77" s="1"/>
      <c r="DW77" s="1"/>
      <c r="DX77" s="20"/>
      <c r="DY77" s="26"/>
      <c r="DZ77" s="1"/>
      <c r="EA77" s="1"/>
      <c r="EB77" s="1"/>
      <c r="EC77" s="1"/>
      <c r="ED77" s="1"/>
      <c r="EE77" s="1"/>
      <c r="EF77" s="1"/>
      <c r="EG77" s="26"/>
      <c r="EH77" s="1"/>
      <c r="EI77" s="1"/>
      <c r="EJ77" s="1"/>
      <c r="EK77" s="1"/>
      <c r="EL77" s="12"/>
      <c r="EM77" s="12"/>
      <c r="EN77" s="12"/>
      <c r="EO77" s="12"/>
      <c r="EP77" s="12"/>
      <c r="EQ77" s="12"/>
      <c r="ER77" s="12"/>
      <c r="ES77" s="12"/>
      <c r="ET77" s="1"/>
      <c r="EU77" s="1"/>
      <c r="EV77" s="1"/>
      <c r="EW77" s="1"/>
      <c r="EX77" s="21"/>
      <c r="EY77" s="1"/>
      <c r="EZ77" s="1"/>
      <c r="FA77" s="26"/>
      <c r="FB77" s="1"/>
      <c r="FC77" s="1"/>
      <c r="FD77" s="1"/>
      <c r="FE77" s="1"/>
      <c r="FF77" s="1"/>
      <c r="FG77" s="1"/>
      <c r="FH77" s="1"/>
      <c r="FI77" s="1"/>
      <c r="FJ77" s="1"/>
      <c r="FK77" s="1"/>
      <c r="FO77" s="1"/>
      <c r="FP77" s="1"/>
      <c r="FQ77" s="1"/>
      <c r="FR77" s="1"/>
      <c r="FS77" s="1"/>
      <c r="FT77" s="1"/>
      <c r="FU77" s="1"/>
      <c r="FV77" s="1"/>
      <c r="FW77" s="1"/>
      <c r="FX77" s="1"/>
      <c r="FY77" s="1"/>
      <c r="FZ77" s="1"/>
      <c r="GA77" s="1"/>
      <c r="GB77" s="1"/>
      <c r="GC77" s="1"/>
      <c r="GD77" s="1"/>
      <c r="GE77" s="1"/>
      <c r="GF77" s="1"/>
      <c r="GG77" s="1"/>
      <c r="GH77" s="1"/>
      <c r="GI77" s="1"/>
      <c r="GJ77" s="12"/>
      <c r="GM77" s="1"/>
      <c r="GN77" s="1"/>
      <c r="GO77" s="1"/>
      <c r="GP77" s="1"/>
      <c r="GQ77" s="1"/>
      <c r="GR77" s="1"/>
      <c r="GS77" s="1"/>
      <c r="GT77" s="1"/>
      <c r="GU77" s="1"/>
      <c r="GV77" s="1"/>
      <c r="GW77" s="1"/>
      <c r="GX77" s="1"/>
      <c r="GY77" s="1"/>
      <c r="GZ77" s="1"/>
      <c r="HA77" s="1"/>
      <c r="HB77" s="1"/>
      <c r="HC77" s="1"/>
      <c r="HD77" s="1"/>
      <c r="HE77" s="1"/>
      <c r="HF77" s="1"/>
      <c r="HG77" s="1"/>
      <c r="HH77" s="1"/>
      <c r="HI77" s="1"/>
      <c r="HJ77" s="21"/>
      <c r="HK77" s="1"/>
      <c r="HL77" s="1"/>
      <c r="HM77" s="1"/>
      <c r="HN77" s="1"/>
      <c r="HO77" s="1"/>
      <c r="HP77" s="1"/>
      <c r="HQ77" s="1"/>
      <c r="HR77" s="1"/>
      <c r="HS77" s="1"/>
      <c r="HT77" s="1"/>
      <c r="HU77" s="1"/>
      <c r="HV77" s="1"/>
      <c r="HW77" s="1"/>
      <c r="HX77" s="1"/>
      <c r="HY77" s="1"/>
      <c r="HZ77" s="1"/>
      <c r="IA77" s="1"/>
      <c r="IB77" s="21"/>
      <c r="IC77" s="1"/>
      <c r="ID77" s="1"/>
      <c r="IE77" s="1"/>
      <c r="IF77" s="1"/>
      <c r="IG77" s="1"/>
      <c r="IH77" s="1"/>
      <c r="II77" s="1"/>
      <c r="IJ77" s="1"/>
      <c r="IK77" s="1"/>
      <c r="IL77" s="1"/>
      <c r="IM77" s="1"/>
      <c r="IN77" s="1"/>
      <c r="IO77" s="1"/>
      <c r="IP77" s="21"/>
      <c r="IQ77" s="1"/>
      <c r="IR77" s="1"/>
      <c r="IS77" s="1"/>
      <c r="IT77" s="1"/>
      <c r="IU77" s="1"/>
      <c r="IV77" s="1"/>
      <c r="IW77" s="1"/>
      <c r="IX77" s="1"/>
      <c r="IY77" s="1"/>
      <c r="IZ77" s="1"/>
      <c r="JA77" s="1"/>
      <c r="JB77" s="1"/>
      <c r="JC77" s="1"/>
      <c r="JD77" s="1"/>
      <c r="JE77" s="1"/>
      <c r="JF77" s="1"/>
      <c r="JG77" s="1"/>
      <c r="JH77" s="1"/>
      <c r="JI77" s="1"/>
      <c r="JJ77" s="1"/>
      <c r="JK77" s="21"/>
      <c r="JL77" s="1"/>
      <c r="JM77" s="1"/>
      <c r="JN77" s="1"/>
      <c r="JO77" s="21"/>
      <c r="JP77" s="1"/>
      <c r="JQ77" s="1"/>
      <c r="JR77" s="1"/>
      <c r="JS77" s="1"/>
      <c r="JT77" s="1"/>
      <c r="JU77" s="21"/>
      <c r="JV77" s="1"/>
      <c r="JW77" s="1"/>
      <c r="JX77" s="21"/>
      <c r="JY77" s="1"/>
      <c r="JZ77" s="1"/>
      <c r="KA77" s="21"/>
      <c r="KB77" s="1"/>
      <c r="KC77" s="1"/>
      <c r="KD77" s="1"/>
      <c r="KE77" s="1"/>
      <c r="KF77" s="1"/>
      <c r="KG77" s="1"/>
      <c r="KH77" s="1"/>
      <c r="KI77" s="1"/>
      <c r="KJ77" s="1"/>
      <c r="KK77" s="1"/>
      <c r="KL77" s="1"/>
      <c r="KM77" s="21"/>
      <c r="KN77" s="1"/>
      <c r="KO77" s="1"/>
      <c r="KP77" s="1"/>
      <c r="KQ77" s="1"/>
      <c r="KR77" s="1"/>
      <c r="KS77" s="1"/>
      <c r="KT77" s="1"/>
      <c r="KU77" s="1"/>
      <c r="KV77" s="1"/>
      <c r="KW77" s="1"/>
      <c r="KX77" s="21"/>
      <c r="KY77" s="1"/>
      <c r="KZ77" s="1"/>
      <c r="LA77" s="1"/>
      <c r="LB77" s="1"/>
      <c r="LC77" s="1"/>
      <c r="LD77" s="1"/>
      <c r="LE77" s="1"/>
      <c r="LF77" s="1"/>
      <c r="LG77" s="21"/>
      <c r="LH77" s="22"/>
      <c r="LI77" s="22"/>
      <c r="LJ77" s="22"/>
      <c r="LK77" s="22"/>
      <c r="LL77" s="1"/>
      <c r="LM77" s="1"/>
      <c r="LN77" s="1"/>
      <c r="LO77" s="1"/>
      <c r="LP77" s="1"/>
      <c r="LQ77" s="1"/>
      <c r="LR77" s="1"/>
      <c r="LS77" s="21"/>
      <c r="LT77" s="1"/>
      <c r="LU77" s="1"/>
      <c r="LV77" s="1"/>
      <c r="LW77" s="1"/>
      <c r="LX77" s="1"/>
      <c r="LY77" s="1"/>
      <c r="LZ77" s="1"/>
      <c r="MA77" s="21"/>
      <c r="MB77" s="26"/>
      <c r="MC77" s="20"/>
      <c r="MD77" s="1"/>
      <c r="ME77" s="1"/>
      <c r="MF77" s="21"/>
      <c r="MG77" s="1"/>
      <c r="MH77" s="1"/>
      <c r="MI77" s="1"/>
      <c r="MJ77" s="21"/>
      <c r="MK77" s="1"/>
      <c r="ML77" s="1"/>
      <c r="MM77" s="1"/>
      <c r="MN77" s="1"/>
      <c r="MO77" s="1"/>
      <c r="MP77" s="21"/>
      <c r="MQ77" s="1"/>
      <c r="MR77" s="1"/>
      <c r="MS77" s="1"/>
      <c r="MT77" s="1"/>
      <c r="MU77" s="1"/>
      <c r="MV77" s="1"/>
      <c r="MW77" s="1"/>
      <c r="MX77" s="1"/>
      <c r="MY77" s="21"/>
      <c r="MZ77" s="1"/>
      <c r="NA77" s="1"/>
      <c r="NB77" s="1"/>
      <c r="NC77" s="1"/>
      <c r="ND77" s="1"/>
      <c r="NE77" s="1"/>
      <c r="NF77" s="21"/>
      <c r="NG77" s="1"/>
      <c r="NH77" s="1"/>
      <c r="NI77" s="1"/>
      <c r="NJ77" s="1"/>
      <c r="NK77" s="1"/>
      <c r="NL77" s="21"/>
      <c r="NM77" s="1"/>
      <c r="NN77" s="1"/>
      <c r="NO77" s="1"/>
      <c r="NP77" s="1"/>
      <c r="NQ77" s="1"/>
      <c r="NR77" s="21"/>
      <c r="NS77" s="1"/>
      <c r="NT77" s="1"/>
      <c r="NU77" s="1"/>
      <c r="NV77" s="1"/>
      <c r="NW77" s="1"/>
      <c r="NX77" s="1"/>
      <c r="NY77" s="21"/>
      <c r="NZ77" s="21"/>
      <c r="OA77" s="1"/>
      <c r="OB77" s="1"/>
      <c r="OC77" s="1"/>
      <c r="OD77" s="1"/>
      <c r="OE77" s="1"/>
      <c r="OF77" s="1"/>
      <c r="OG77" s="1"/>
      <c r="OH77" s="21"/>
      <c r="OI77" s="1"/>
    </row>
    <row r="78" spans="1:399" x14ac:dyDescent="0.25">
      <c r="A78" s="13" t="s">
        <v>8</v>
      </c>
      <c r="B78" s="5" t="s">
        <v>40</v>
      </c>
      <c r="C78" s="6">
        <v>0</v>
      </c>
      <c r="D78" s="5" t="s">
        <v>187</v>
      </c>
      <c r="E78" s="6" t="s">
        <v>312</v>
      </c>
      <c r="F78" s="5" t="s">
        <v>332</v>
      </c>
      <c r="G78" s="5" t="s">
        <v>450</v>
      </c>
      <c r="H78" s="6" t="s">
        <v>311</v>
      </c>
      <c r="I78" s="6" t="s">
        <v>582</v>
      </c>
      <c r="J78" s="6">
        <v>26</v>
      </c>
      <c r="K78" s="6">
        <v>2009</v>
      </c>
      <c r="L78" s="12">
        <f>IF(K78&lt;1996,1,0)</f>
        <v>0</v>
      </c>
      <c r="M78" s="12">
        <f>IF(K78&gt;=1996,1,0)</f>
        <v>1</v>
      </c>
      <c r="N78" s="6" t="s">
        <v>648</v>
      </c>
      <c r="O78" s="6" t="s">
        <v>311</v>
      </c>
      <c r="P78" s="6">
        <v>37</v>
      </c>
      <c r="Q78" s="6">
        <v>0</v>
      </c>
      <c r="R78" s="6">
        <v>1</v>
      </c>
      <c r="S78" s="6">
        <v>0</v>
      </c>
      <c r="T78" s="6">
        <f>COUNTIF(P78,"*Non*")</f>
        <v>0</v>
      </c>
      <c r="U78" s="6" t="s">
        <v>766</v>
      </c>
      <c r="V78" s="12">
        <f>COUNTIF($U78,V$1)</f>
        <v>1</v>
      </c>
      <c r="W78" s="12">
        <f>COUNTIF($U78,W$1)</f>
        <v>0</v>
      </c>
      <c r="X78" s="12">
        <f>COUNTIF($U78,X$1)</f>
        <v>0</v>
      </c>
      <c r="Y78" s="23">
        <f>COUNTIF($BI78,"*AHP*")</f>
        <v>0</v>
      </c>
      <c r="Z78" s="23">
        <f>COUNTIF($BI78,"*ANP*")</f>
        <v>0</v>
      </c>
      <c r="AA78" s="23">
        <f>COUNTIF($BI78,"*TOPSIS*")</f>
        <v>0</v>
      </c>
      <c r="AB78" s="23">
        <f>COUNTIF($BI78,"*VIKOR*")</f>
        <v>0</v>
      </c>
      <c r="AC78" s="23">
        <f>COUNTIF($BI78,"*DELPHI*")</f>
        <v>0</v>
      </c>
      <c r="AD78" s="23">
        <f>COUNTIF($BI78,"*CBA*")+COUNTIF($BI78,"*Cost Analysis*")</f>
        <v>0</v>
      </c>
      <c r="AE78" s="23">
        <f>COUNTIF($BI78,"*Scoring*")</f>
        <v>0</v>
      </c>
      <c r="AF78" s="23">
        <f>COUNTIF($BI78,"*DEMATEL*")</f>
        <v>0</v>
      </c>
      <c r="AG78" s="23">
        <f>COUNTIF($BI78,"*MAUT*")</f>
        <v>0</v>
      </c>
      <c r="AH78" s="23">
        <f>COUNTIF($BI78,"*BCG*")</f>
        <v>0</v>
      </c>
      <c r="AI78" s="23">
        <f>COUNTIF($BI78,"*BSC*")</f>
        <v>0</v>
      </c>
      <c r="AJ78" s="23">
        <f>COUNTIF($BI78,"*ROA*")</f>
        <v>0</v>
      </c>
      <c r="AK78" s="23">
        <f>COUNTIF($BI78,"*VTA*")</f>
        <v>0</v>
      </c>
      <c r="AL78" s="23">
        <f>COUNTIF($BI78,"*SEM*")</f>
        <v>0</v>
      </c>
      <c r="AM78" s="23">
        <f>COUNTIF($BI78,"*COPRAS*")</f>
        <v>0</v>
      </c>
      <c r="AN78" s="23">
        <f>COUNTIF($BI78,"*SWARA*")</f>
        <v>0</v>
      </c>
      <c r="AO78" s="23">
        <f>COUNTIF($BI78,"*Outranking*")</f>
        <v>0</v>
      </c>
      <c r="AP78" s="23">
        <f>IF(COUNTIF($BI78,"*Linear*")-COUNTIF($BI78,"*Non-Linear*")&lt;0,0,COUNTIF($BI78,"*Linear*")-COUNTIF($BI78,"*Non-Linear*"))</f>
        <v>0</v>
      </c>
      <c r="AQ78" s="23">
        <f>COUNTIF($BI78,"*Non-Linear*")</f>
        <v>0</v>
      </c>
      <c r="AR78" s="23">
        <f>COUNTIF($BI78,"*Multi-objective*")</f>
        <v>0</v>
      </c>
      <c r="AS78" s="23">
        <f>COUNTIF($BI78,"*Stochastic*")</f>
        <v>0</v>
      </c>
      <c r="AT78" s="23">
        <f>COUNTIF($BI78,"*Goal*")</f>
        <v>0</v>
      </c>
      <c r="AU78" s="23">
        <f>COUNTIF($BI78,"*DEA*")</f>
        <v>0</v>
      </c>
      <c r="AV78" s="23">
        <f>COUNTIF($BI78,"*Grey*")</f>
        <v>0</v>
      </c>
      <c r="AW78" s="23">
        <f>COUNTIF($BI78,"*Clustering*")</f>
        <v>0</v>
      </c>
      <c r="AX78" s="23">
        <f>COUNTIF($BI78,"*K-Means*")</f>
        <v>0</v>
      </c>
      <c r="AY78" s="23">
        <f>COUNTIF($BI78,"*Genetic*")</f>
        <v>0</v>
      </c>
      <c r="AZ78" s="23">
        <f>COUNTIF($BI78,"*Evolutionary*")</f>
        <v>0</v>
      </c>
      <c r="BA78" s="23">
        <f>COUNTIF($BI78,"*Nash*")</f>
        <v>1</v>
      </c>
      <c r="BB78" s="23">
        <f>COUNTIF($BI78,"*Gini*")</f>
        <v>0</v>
      </c>
      <c r="BC78" s="23">
        <f>COUNTIF($BI78,"*Dominance*")</f>
        <v>0</v>
      </c>
      <c r="BD78" s="23">
        <f>COUNTIF($BI78,"*Pythagorean*")</f>
        <v>0</v>
      </c>
      <c r="BE78" s="23">
        <f>COUNTIF($BI78,"*Reference*")</f>
        <v>0</v>
      </c>
      <c r="BF78" s="23">
        <f>COUNTIF($BI78,"*Correlation*")</f>
        <v>0</v>
      </c>
      <c r="BG78" s="23">
        <f>COUNTIF($BI78,"*NIMBUS*")</f>
        <v>0</v>
      </c>
      <c r="BH78" s="23">
        <f>COUNTIF($BI78,"*Not-specified*")</f>
        <v>0</v>
      </c>
      <c r="BI78" s="23" t="s">
        <v>791</v>
      </c>
      <c r="BJ78" s="23" t="s">
        <v>772</v>
      </c>
      <c r="BK78" s="23">
        <f>COUNTIF($BJ78,BK$1)</f>
        <v>0</v>
      </c>
      <c r="BL78" s="23">
        <f>COUNTIF($BJ78,BL$1)</f>
        <v>1</v>
      </c>
      <c r="BM78" s="23">
        <f>COUNTIF($BJ78,BM$1)</f>
        <v>0</v>
      </c>
      <c r="BN78" s="6" t="s">
        <v>1179</v>
      </c>
      <c r="BO78" s="12">
        <f>COUNTIF($BN78,"*Deter*")</f>
        <v>1</v>
      </c>
      <c r="BP78" s="12">
        <f>COUNTIF($BN78,"*Stoch*")</f>
        <v>0</v>
      </c>
      <c r="BQ78" s="12">
        <f>COUNTIF($BN78,"*Fuzzy*")</f>
        <v>0</v>
      </c>
      <c r="BR78" s="6" t="s">
        <v>1175</v>
      </c>
      <c r="BS78" s="12">
        <f>COUNTIF($BR78,"*Dis*")</f>
        <v>0</v>
      </c>
      <c r="BT78" s="12">
        <f>COUNTIF($BR78,"*Cont*")</f>
        <v>1</v>
      </c>
      <c r="BU78" s="12">
        <f>COUNTIF($BR78,$BU$1)</f>
        <v>0</v>
      </c>
      <c r="BV78" s="23" t="s">
        <v>898</v>
      </c>
      <c r="BW78" s="13">
        <v>0</v>
      </c>
      <c r="BX78" s="13">
        <v>0</v>
      </c>
      <c r="BY78" s="13">
        <v>0</v>
      </c>
      <c r="BZ78" s="13">
        <v>0</v>
      </c>
      <c r="CA78" s="13">
        <v>1</v>
      </c>
      <c r="CB78" s="24" t="s">
        <v>903</v>
      </c>
      <c r="CC78" s="12">
        <f>COUNTIF($CB78,"*Not Specified*")</f>
        <v>1</v>
      </c>
      <c r="CD78" s="12">
        <f>COUNTIF($CB78,"*Aerospacial*")</f>
        <v>0</v>
      </c>
      <c r="CE78" s="12">
        <f>COUNTIF($CB78,"*Agriculture*")</f>
        <v>0</v>
      </c>
      <c r="CF78" s="12">
        <f>COUNTIF($CB78,"*Automotive*")</f>
        <v>0</v>
      </c>
      <c r="CG78" s="12">
        <f>COUNTIF($CB78,"*Biotechnology*")</f>
        <v>0</v>
      </c>
      <c r="CH78" s="12">
        <f>COUNTIF($CB78,"*Energy*")</f>
        <v>0</v>
      </c>
      <c r="CI78" s="12">
        <f>COUNTIF($CB78,"*Food*")</f>
        <v>0</v>
      </c>
      <c r="CJ78" s="12">
        <f>COUNTIF($CB78,"*Innovation*")</f>
        <v>0</v>
      </c>
      <c r="CK78" s="12">
        <f>COUNTIF($CB78,"*Manufacturing*")</f>
        <v>0</v>
      </c>
      <c r="CL78" s="12">
        <f>COUNTIF($CB78,"*Military*")</f>
        <v>0</v>
      </c>
      <c r="CM78" s="12">
        <f>COUNTIF($CB78,"*Nuclear*")</f>
        <v>0</v>
      </c>
      <c r="CN78" s="12">
        <f>COUNTIF($CB78,"*Spacial*")</f>
        <v>0</v>
      </c>
      <c r="CO78" s="12">
        <f>COUNTIF($CB78,"*Telecommunications*")</f>
        <v>0</v>
      </c>
      <c r="CP78" s="12">
        <f>COUNTIF($CB78,"*Civil*")</f>
        <v>0</v>
      </c>
      <c r="CQ78" s="12">
        <f>COUNTIF($CB78,"*Government*")</f>
        <v>0</v>
      </c>
      <c r="CR78" s="12">
        <f>COUNTIF($CB78,"*Mechanical*")</f>
        <v>0</v>
      </c>
      <c r="CS78" s="12">
        <f>COUNTIF($CB78,"*Textile*")</f>
        <v>0</v>
      </c>
      <c r="CT78" s="12">
        <f>COUNTIF($CB78,"*Chemical*")</f>
        <v>0</v>
      </c>
      <c r="CU78" s="12">
        <f>COUNTIF($CB78,"*Metallurgy*")</f>
        <v>0</v>
      </c>
      <c r="CV78" s="12">
        <f>COUNTIF($CB78,"*Public*")</f>
        <v>0</v>
      </c>
      <c r="CW78" s="12">
        <f>COUNTIF($CB78,"*Research*")</f>
        <v>0</v>
      </c>
      <c r="CX78" s="12">
        <f>COUNTIF($CB78,"*Electricity*")</f>
        <v>0</v>
      </c>
      <c r="CY78" s="12">
        <f>COUNTIF($CB78,"*Industrial*")</f>
        <v>0</v>
      </c>
      <c r="CZ78" s="12">
        <f>COUNTIF($CB78,"*Information Technology*")</f>
        <v>0</v>
      </c>
      <c r="DA78" s="18">
        <f>COUNTIF($CB78,"*Pharmaceutical*")</f>
        <v>0</v>
      </c>
      <c r="DB78" s="18">
        <f>SUM(JL78:JO78)</f>
        <v>0</v>
      </c>
      <c r="DC78" s="18">
        <f>SUM(MQ78:MY78)</f>
        <v>0</v>
      </c>
      <c r="DD78" s="18">
        <f>SUM(MZ78:NF78)</f>
        <v>0</v>
      </c>
      <c r="DE78" s="18">
        <f>SUM(MB78:MF78)</f>
        <v>0</v>
      </c>
      <c r="DF78" s="18">
        <f>SUM(NG78:NL78)</f>
        <v>0</v>
      </c>
      <c r="DG78" s="18">
        <f>SUM(FM78:GK78)</f>
        <v>0</v>
      </c>
      <c r="DH78" s="18">
        <f>SUM(EG78:EX78)</f>
        <v>1</v>
      </c>
      <c r="DI78" s="18">
        <f>SUM(KB78:KM78)</f>
        <v>1</v>
      </c>
      <c r="DJ78" s="18">
        <f>SUM(MG78:MJ78)</f>
        <v>0</v>
      </c>
      <c r="DK78" s="18">
        <f>SUM(GL78:HJ78)</f>
        <v>0</v>
      </c>
      <c r="DL78" s="18">
        <f>SUM(HK78:IE78)</f>
        <v>0</v>
      </c>
      <c r="DM78" s="18">
        <f>SUM(IF78:IP78)</f>
        <v>0</v>
      </c>
      <c r="DN78" s="18">
        <f>SUM(EY78:FL78)</f>
        <v>1</v>
      </c>
      <c r="DO78" s="18">
        <f>SUM(KN78:LV78)</f>
        <v>0</v>
      </c>
      <c r="DP78" s="18">
        <f>SUM(LL78:LS78)</f>
        <v>0</v>
      </c>
      <c r="DQ78" s="18">
        <f>SUM(JP78:JX78)</f>
        <v>0</v>
      </c>
      <c r="DR78" s="18">
        <f>SUM(MK78:MP78)</f>
        <v>1</v>
      </c>
      <c r="DS78" s="18">
        <f>SUM(NM78:NS78)</f>
        <v>0</v>
      </c>
      <c r="DT78" s="18">
        <f>SUM(NT78:NZ78)</f>
        <v>1</v>
      </c>
      <c r="DU78" s="18">
        <f>SUM(OA78:OI78)</f>
        <v>0</v>
      </c>
      <c r="DV78" s="18">
        <f>SUM(JY78:KA78)</f>
        <v>0</v>
      </c>
      <c r="DW78" s="18">
        <f>SUM(LT78:MA78)</f>
        <v>0</v>
      </c>
      <c r="DX78" s="18">
        <f>SUM(IQ78:JK78)</f>
        <v>0</v>
      </c>
      <c r="DY78" s="17">
        <f>DG78+DK78</f>
        <v>0</v>
      </c>
      <c r="DZ78" s="12">
        <f>DI78+DO78+DW78+DP78</f>
        <v>1</v>
      </c>
      <c r="EA78" s="12">
        <f>DX78+DM78</f>
        <v>0</v>
      </c>
      <c r="EB78" s="12">
        <f>DT78+DU78+DF78</f>
        <v>1</v>
      </c>
      <c r="EC78" s="12">
        <f>DH78+DN78+DL78</f>
        <v>2</v>
      </c>
      <c r="ED78" s="12">
        <f>DD78+DS78+DC78</f>
        <v>0</v>
      </c>
      <c r="EE78" s="12">
        <f>DV78+DQ78+DB78</f>
        <v>0</v>
      </c>
      <c r="EF78" s="12">
        <f>DR78+DE78+DJ78</f>
        <v>1</v>
      </c>
      <c r="EO78" s="18">
        <v>1</v>
      </c>
      <c r="EX78" s="18"/>
      <c r="FJ78" s="20">
        <v>1</v>
      </c>
      <c r="HJ78" s="18"/>
      <c r="IB78" s="18"/>
      <c r="IP78" s="18"/>
      <c r="JK78" s="18"/>
      <c r="JO78" s="18"/>
      <c r="JU78" s="18"/>
      <c r="JX78" s="18"/>
      <c r="KA78" s="18"/>
      <c r="KB78" s="18">
        <v>1</v>
      </c>
      <c r="KM78" s="18"/>
      <c r="KX78" s="18"/>
      <c r="LG78" s="18"/>
      <c r="LS78" s="18"/>
      <c r="MA78" s="18"/>
      <c r="MB78" s="18"/>
      <c r="MF78" s="18"/>
      <c r="MJ78" s="18"/>
      <c r="MP78" s="18">
        <v>1</v>
      </c>
      <c r="MY78" s="18"/>
      <c r="NF78" s="18"/>
      <c r="NL78" s="18"/>
      <c r="NR78" s="18"/>
      <c r="NT78" s="18">
        <v>1</v>
      </c>
      <c r="NY78" s="18"/>
      <c r="NZ78" s="18"/>
      <c r="OH78" s="18"/>
    </row>
    <row r="79" spans="1:399" hidden="1" x14ac:dyDescent="0.25">
      <c r="A79" s="4" t="s">
        <v>9</v>
      </c>
      <c r="B79" s="5" t="s">
        <v>128</v>
      </c>
      <c r="C79" s="6"/>
      <c r="D79" s="5" t="s">
        <v>281</v>
      </c>
      <c r="E79" s="6" t="s">
        <v>311</v>
      </c>
      <c r="F79" s="5" t="s">
        <v>396</v>
      </c>
      <c r="G79" s="5" t="s">
        <v>544</v>
      </c>
      <c r="H79" s="6" t="s">
        <v>313</v>
      </c>
      <c r="I79" s="6"/>
      <c r="J79" s="6">
        <v>34</v>
      </c>
      <c r="K79" s="6">
        <v>2009</v>
      </c>
      <c r="N79" s="6" t="s">
        <v>730</v>
      </c>
      <c r="O79" s="6" t="s">
        <v>313</v>
      </c>
      <c r="P79" s="6"/>
      <c r="Q79" s="6"/>
      <c r="R79" s="6"/>
      <c r="S79" s="6"/>
      <c r="T79" s="6"/>
      <c r="U79" s="6"/>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s="6"/>
      <c r="BR79" s="6"/>
      <c r="BV79"/>
      <c r="BW79" s="1"/>
      <c r="BX79" s="1"/>
      <c r="BY79" s="1"/>
      <c r="BZ79" s="1"/>
      <c r="CA79" s="1"/>
      <c r="CB79"/>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26"/>
      <c r="DZ79" s="1"/>
      <c r="EA79" s="1"/>
      <c r="EB79" s="1"/>
      <c r="EC79" s="1"/>
      <c r="ED79" s="1"/>
      <c r="EE79" s="1"/>
      <c r="EF79" s="1"/>
      <c r="EG79" s="26"/>
      <c r="EH79" s="1"/>
      <c r="EI79" s="1"/>
      <c r="EJ79" s="1"/>
      <c r="EK79" s="1"/>
      <c r="EL79" s="12"/>
      <c r="EM79" s="12"/>
      <c r="EN79" s="12"/>
      <c r="EO79" s="12"/>
      <c r="EP79" s="12"/>
      <c r="EQ79" s="12"/>
      <c r="ER79" s="12"/>
      <c r="ES79" s="12"/>
      <c r="ET79" s="1"/>
      <c r="EU79" s="1"/>
      <c r="EV79" s="1"/>
      <c r="EW79" s="1"/>
      <c r="EX79" s="1"/>
      <c r="EY79" s="1"/>
      <c r="EZ79" s="1"/>
      <c r="FA79" s="26"/>
      <c r="FB79" s="1"/>
      <c r="FC79" s="1"/>
      <c r="FD79" s="1"/>
      <c r="FE79" s="1"/>
      <c r="FF79" s="1"/>
      <c r="FG79" s="1"/>
      <c r="FH79" s="1"/>
      <c r="FI79" s="1"/>
      <c r="FJ79" s="1"/>
      <c r="FK79" s="1"/>
      <c r="FL79" s="1"/>
      <c r="FO79" s="1"/>
      <c r="FP79" s="1"/>
      <c r="FQ79" s="1"/>
      <c r="FR79" s="1"/>
      <c r="FS79" s="1"/>
      <c r="FT79" s="1"/>
      <c r="FU79" s="1"/>
      <c r="FV79" s="1"/>
      <c r="FW79" s="1"/>
      <c r="FX79" s="1"/>
      <c r="FY79" s="1"/>
      <c r="FZ79" s="1"/>
      <c r="GA79" s="1"/>
      <c r="GB79" s="1"/>
      <c r="GC79" s="1"/>
      <c r="GD79" s="1"/>
      <c r="GE79" s="1"/>
      <c r="GF79" s="1"/>
      <c r="GG79" s="1"/>
      <c r="GH79" s="1"/>
      <c r="GI79" s="1"/>
      <c r="GJ79" s="12"/>
      <c r="GK79" s="12"/>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22"/>
      <c r="LI79" s="22"/>
      <c r="LJ79" s="22"/>
      <c r="LK79" s="22"/>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row>
    <row r="80" spans="1:399" hidden="1" x14ac:dyDescent="0.25">
      <c r="A80" s="4" t="s">
        <v>9</v>
      </c>
      <c r="B80" s="5" t="s">
        <v>97</v>
      </c>
      <c r="C80" s="6"/>
      <c r="D80" s="5" t="s">
        <v>250</v>
      </c>
      <c r="E80" s="6" t="s">
        <v>313</v>
      </c>
      <c r="F80" s="5" t="s">
        <v>375</v>
      </c>
      <c r="G80" s="5" t="s">
        <v>512</v>
      </c>
      <c r="H80" s="6" t="s">
        <v>313</v>
      </c>
      <c r="I80" s="6"/>
      <c r="J80" s="6">
        <v>19</v>
      </c>
      <c r="K80" s="6">
        <v>2009</v>
      </c>
      <c r="N80" s="6" t="s">
        <v>702</v>
      </c>
      <c r="O80" s="6" t="s">
        <v>313</v>
      </c>
      <c r="P80" s="6"/>
      <c r="Q80" s="6"/>
      <c r="R80" s="6"/>
      <c r="S80" s="6"/>
      <c r="T80" s="6"/>
      <c r="U80" s="6"/>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s="6"/>
      <c r="BR80" s="6"/>
      <c r="BV80"/>
      <c r="BW80" s="1"/>
      <c r="BX80" s="1"/>
      <c r="BY80" s="1"/>
      <c r="BZ80" s="1"/>
      <c r="CA80" s="1"/>
      <c r="CB80"/>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26"/>
      <c r="DZ80" s="1"/>
      <c r="EA80" s="1"/>
      <c r="EB80" s="1"/>
      <c r="EC80" s="1"/>
      <c r="ED80" s="1"/>
      <c r="EE80" s="1"/>
      <c r="EF80" s="1"/>
      <c r="EG80" s="26"/>
      <c r="EH80" s="1"/>
      <c r="EI80" s="1"/>
      <c r="EJ80" s="1"/>
      <c r="EK80" s="1"/>
      <c r="EL80" s="12"/>
      <c r="EM80" s="12"/>
      <c r="EN80" s="12"/>
      <c r="EO80" s="12"/>
      <c r="EP80" s="12"/>
      <c r="EQ80" s="12"/>
      <c r="ER80" s="12"/>
      <c r="ES80" s="12"/>
      <c r="ET80" s="1"/>
      <c r="EU80" s="1"/>
      <c r="EV80" s="1"/>
      <c r="EW80" s="1"/>
      <c r="EX80" s="1"/>
      <c r="EY80" s="1"/>
      <c r="EZ80" s="1"/>
      <c r="FA80" s="26"/>
      <c r="FB80" s="1"/>
      <c r="FC80" s="1"/>
      <c r="FD80" s="1"/>
      <c r="FE80" s="1"/>
      <c r="FF80" s="1"/>
      <c r="FG80" s="1"/>
      <c r="FH80" s="1"/>
      <c r="FI80" s="1"/>
      <c r="FJ80" s="1"/>
      <c r="FK80" s="1"/>
      <c r="FL80" s="1"/>
      <c r="FO80" s="1"/>
      <c r="FP80" s="1"/>
      <c r="FQ80" s="1"/>
      <c r="FR80" s="1"/>
      <c r="FS80" s="1"/>
      <c r="FT80" s="1"/>
      <c r="FU80" s="1"/>
      <c r="FV80" s="1"/>
      <c r="FW80" s="1"/>
      <c r="FX80" s="1"/>
      <c r="FY80" s="1"/>
      <c r="FZ80" s="1"/>
      <c r="GA80" s="1"/>
      <c r="GB80" s="1"/>
      <c r="GC80" s="1"/>
      <c r="GD80" s="1"/>
      <c r="GE80" s="1"/>
      <c r="GF80" s="1"/>
      <c r="GG80" s="1"/>
      <c r="GH80" s="1"/>
      <c r="GI80" s="1"/>
      <c r="GJ80" s="12"/>
      <c r="GK80" s="12"/>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22"/>
      <c r="LI80" s="22"/>
      <c r="LJ80" s="22"/>
      <c r="LK80" s="22"/>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row>
    <row r="81" spans="1:399" hidden="1" x14ac:dyDescent="0.25">
      <c r="A81" s="4" t="s">
        <v>9</v>
      </c>
      <c r="B81" s="5" t="s">
        <v>131</v>
      </c>
      <c r="C81" s="6"/>
      <c r="D81" s="5" t="s">
        <v>284</v>
      </c>
      <c r="E81" s="6" t="s">
        <v>312</v>
      </c>
      <c r="F81" s="5" t="s">
        <v>398</v>
      </c>
      <c r="G81" s="5" t="s">
        <v>547</v>
      </c>
      <c r="H81" s="6" t="s">
        <v>313</v>
      </c>
      <c r="I81" s="6"/>
      <c r="J81" s="6">
        <v>4</v>
      </c>
      <c r="K81" s="6">
        <v>2009</v>
      </c>
      <c r="N81" s="6" t="s">
        <v>733</v>
      </c>
      <c r="O81" s="6" t="s">
        <v>313</v>
      </c>
      <c r="P81" s="6"/>
      <c r="Q81" s="6"/>
      <c r="R81" s="6"/>
      <c r="S81" s="6"/>
      <c r="T81" s="6"/>
      <c r="U81" s="6"/>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s="6"/>
      <c r="BR81" s="6"/>
      <c r="BV81"/>
      <c r="BW81" s="1"/>
      <c r="BX81" s="1"/>
      <c r="BY81" s="1"/>
      <c r="BZ81" s="1"/>
      <c r="CA81" s="1"/>
      <c r="CB8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26"/>
      <c r="DZ81" s="1"/>
      <c r="EA81" s="1"/>
      <c r="EB81" s="1"/>
      <c r="EC81" s="1"/>
      <c r="ED81" s="1"/>
      <c r="EE81" s="1"/>
      <c r="EF81" s="1"/>
      <c r="EG81" s="26"/>
      <c r="EH81" s="1"/>
      <c r="EI81" s="1"/>
      <c r="EJ81" s="1"/>
      <c r="EK81" s="1"/>
      <c r="EL81" s="12"/>
      <c r="EM81" s="12"/>
      <c r="EN81" s="12"/>
      <c r="EO81" s="12"/>
      <c r="EP81" s="12"/>
      <c r="EQ81" s="12"/>
      <c r="ER81" s="12"/>
      <c r="ES81" s="12"/>
      <c r="ET81" s="1"/>
      <c r="EU81" s="1"/>
      <c r="EV81" s="1"/>
      <c r="EW81" s="1"/>
      <c r="EX81" s="1"/>
      <c r="EY81" s="1"/>
      <c r="EZ81" s="1"/>
      <c r="FA81" s="26"/>
      <c r="FB81" s="1"/>
      <c r="FC81" s="1"/>
      <c r="FD81" s="1"/>
      <c r="FE81" s="1"/>
      <c r="FF81" s="1"/>
      <c r="FG81" s="1"/>
      <c r="FH81" s="1"/>
      <c r="FI81" s="1"/>
      <c r="FJ81" s="1"/>
      <c r="FK81" s="1"/>
      <c r="FL81" s="1"/>
      <c r="FO81" s="1"/>
      <c r="FP81" s="1"/>
      <c r="FQ81" s="1"/>
      <c r="FR81" s="1"/>
      <c r="FS81" s="1"/>
      <c r="FT81" s="1"/>
      <c r="FU81" s="1"/>
      <c r="FV81" s="1"/>
      <c r="FW81" s="1"/>
      <c r="FX81" s="1"/>
      <c r="FY81" s="1"/>
      <c r="FZ81" s="1"/>
      <c r="GA81" s="1"/>
      <c r="GB81" s="1"/>
      <c r="GC81" s="1"/>
      <c r="GD81" s="1"/>
      <c r="GE81" s="1"/>
      <c r="GF81" s="1"/>
      <c r="GG81" s="1"/>
      <c r="GH81" s="1"/>
      <c r="GI81" s="1"/>
      <c r="GJ81" s="12"/>
      <c r="GK81" s="12"/>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22"/>
      <c r="LI81" s="22"/>
      <c r="LJ81" s="22"/>
      <c r="LK81" s="22"/>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row>
    <row r="82" spans="1:399" hidden="1" x14ac:dyDescent="0.25">
      <c r="A82" s="4" t="s">
        <v>8</v>
      </c>
      <c r="B82" s="5" t="s">
        <v>77</v>
      </c>
      <c r="C82" s="6"/>
      <c r="D82" s="5" t="s">
        <v>230</v>
      </c>
      <c r="E82" s="6" t="s">
        <v>313</v>
      </c>
      <c r="F82" s="5" t="s">
        <v>361</v>
      </c>
      <c r="G82" s="5" t="s">
        <v>492</v>
      </c>
      <c r="H82" s="6" t="s">
        <v>313</v>
      </c>
      <c r="I82" s="6"/>
      <c r="J82" s="6">
        <v>15</v>
      </c>
      <c r="K82" s="6">
        <v>2009</v>
      </c>
      <c r="N82" s="6" t="s">
        <v>683</v>
      </c>
      <c r="O82" s="6" t="s">
        <v>313</v>
      </c>
      <c r="P82" s="6"/>
      <c r="Q82" s="6"/>
      <c r="R82" s="6"/>
      <c r="S82" s="6"/>
      <c r="T82" s="6"/>
      <c r="U82" s="6"/>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s="6"/>
      <c r="BR82" s="6"/>
      <c r="BV82"/>
      <c r="BW82" s="1"/>
      <c r="BX82" s="1"/>
      <c r="BY82" s="1"/>
      <c r="BZ82" s="1"/>
      <c r="CA82" s="1"/>
      <c r="CB82"/>
      <c r="CC82" s="1"/>
      <c r="CD82" s="1"/>
      <c r="CE82" s="1"/>
      <c r="CF82" s="1"/>
      <c r="CG82" s="1"/>
      <c r="CH82" s="1"/>
      <c r="CI82" s="1"/>
      <c r="CJ82" s="1"/>
      <c r="CK82" s="1"/>
      <c r="CL82" s="1"/>
      <c r="CM82" s="1"/>
      <c r="CN82" s="1"/>
      <c r="CO82" s="1"/>
      <c r="CP82" s="1"/>
      <c r="CQ82" s="1"/>
      <c r="CR82" s="1"/>
      <c r="CS82" s="1"/>
      <c r="CT82" s="1"/>
      <c r="CU82" s="1"/>
      <c r="CV82" s="1"/>
      <c r="CW82" s="1"/>
      <c r="CX82" s="1"/>
      <c r="CY82" s="1"/>
      <c r="CZ82" s="1"/>
      <c r="DA82" s="20"/>
      <c r="DB82" s="1"/>
      <c r="DC82" s="1"/>
      <c r="DD82" s="1"/>
      <c r="DE82" s="1"/>
      <c r="DF82" s="1"/>
      <c r="DG82" s="1"/>
      <c r="DH82" s="1"/>
      <c r="DI82" s="1"/>
      <c r="DJ82" s="1"/>
      <c r="DK82" s="1"/>
      <c r="DL82" s="1"/>
      <c r="DM82" s="1"/>
      <c r="DN82" s="1"/>
      <c r="DO82" s="1"/>
      <c r="DP82" s="1"/>
      <c r="DQ82" s="1"/>
      <c r="DR82" s="1"/>
      <c r="DS82" s="1"/>
      <c r="DT82" s="1"/>
      <c r="DU82" s="1"/>
      <c r="DV82" s="1"/>
      <c r="DW82" s="1"/>
      <c r="DX82" s="20"/>
      <c r="DY82" s="26"/>
      <c r="DZ82" s="1"/>
      <c r="EA82" s="1"/>
      <c r="EB82" s="1"/>
      <c r="EC82" s="1"/>
      <c r="ED82" s="1"/>
      <c r="EE82" s="1"/>
      <c r="EF82" s="1"/>
      <c r="EG82" s="26"/>
      <c r="EH82" s="1"/>
      <c r="EI82" s="1"/>
      <c r="EJ82" s="1"/>
      <c r="EK82" s="1"/>
      <c r="EL82" s="12"/>
      <c r="EM82" s="12"/>
      <c r="EN82" s="12"/>
      <c r="EO82" s="12"/>
      <c r="EP82" s="12"/>
      <c r="EQ82" s="12"/>
      <c r="ER82" s="12"/>
      <c r="ES82" s="12"/>
      <c r="ET82" s="1"/>
      <c r="EU82" s="1"/>
      <c r="EV82" s="1"/>
      <c r="EW82" s="1"/>
      <c r="EX82" s="20"/>
      <c r="EY82" s="1"/>
      <c r="EZ82" s="1"/>
      <c r="FA82" s="26"/>
      <c r="FB82" s="1"/>
      <c r="FC82" s="1"/>
      <c r="FD82" s="1"/>
      <c r="FE82" s="1"/>
      <c r="FF82" s="1"/>
      <c r="FG82" s="1"/>
      <c r="FH82" s="1"/>
      <c r="FI82" s="1"/>
      <c r="FJ82" s="1"/>
      <c r="FK82" s="1"/>
      <c r="FO82" s="1"/>
      <c r="FP82" s="1"/>
      <c r="FQ82" s="1"/>
      <c r="FR82" s="1"/>
      <c r="FS82" s="1"/>
      <c r="FT82" s="1"/>
      <c r="FU82" s="1"/>
      <c r="FV82" s="1"/>
      <c r="FW82" s="1"/>
      <c r="FX82" s="1"/>
      <c r="FY82" s="1"/>
      <c r="FZ82" s="1"/>
      <c r="GA82" s="1"/>
      <c r="GB82" s="1"/>
      <c r="GC82" s="1"/>
      <c r="GD82" s="1"/>
      <c r="GE82" s="1"/>
      <c r="GF82" s="1"/>
      <c r="GG82" s="1"/>
      <c r="GH82" s="1"/>
      <c r="GI82" s="1"/>
      <c r="GJ82" s="12"/>
      <c r="GM82" s="1"/>
      <c r="GN82" s="1"/>
      <c r="GO82" s="1"/>
      <c r="GP82" s="1"/>
      <c r="GQ82" s="1"/>
      <c r="GR82" s="1"/>
      <c r="GS82" s="1"/>
      <c r="GT82" s="1"/>
      <c r="GU82" s="1"/>
      <c r="GV82" s="1"/>
      <c r="GW82" s="1"/>
      <c r="GX82" s="1"/>
      <c r="GY82" s="1"/>
      <c r="GZ82" s="1"/>
      <c r="HA82" s="1"/>
      <c r="HB82" s="1"/>
      <c r="HC82" s="1"/>
      <c r="HD82" s="1"/>
      <c r="HE82" s="1"/>
      <c r="HF82" s="1"/>
      <c r="HG82" s="1"/>
      <c r="HH82" s="1"/>
      <c r="HI82" s="1"/>
      <c r="HJ82" s="20"/>
      <c r="HK82" s="1"/>
      <c r="HL82" s="1"/>
      <c r="HM82" s="1"/>
      <c r="HN82" s="1"/>
      <c r="HO82" s="1"/>
      <c r="HP82" s="1"/>
      <c r="HQ82" s="1"/>
      <c r="HR82" s="1"/>
      <c r="HS82" s="1"/>
      <c r="HT82" s="1"/>
      <c r="HU82" s="1"/>
      <c r="HV82" s="1"/>
      <c r="HW82" s="1"/>
      <c r="HX82" s="1"/>
      <c r="HY82" s="1"/>
      <c r="HZ82" s="1"/>
      <c r="IA82" s="1"/>
      <c r="IB82" s="20"/>
      <c r="IC82" s="1"/>
      <c r="ID82" s="1"/>
      <c r="IE82" s="1"/>
      <c r="IF82" s="1"/>
      <c r="IG82" s="1"/>
      <c r="IH82" s="1"/>
      <c r="II82" s="1"/>
      <c r="IJ82" s="1"/>
      <c r="IK82" s="1"/>
      <c r="IL82" s="1"/>
      <c r="IM82" s="1"/>
      <c r="IN82" s="1"/>
      <c r="IO82" s="1"/>
      <c r="IP82" s="20"/>
      <c r="IQ82" s="1"/>
      <c r="IR82" s="1"/>
      <c r="IS82" s="1"/>
      <c r="IT82" s="1"/>
      <c r="IU82" s="1"/>
      <c r="IV82" s="1"/>
      <c r="IW82" s="1"/>
      <c r="IX82" s="1"/>
      <c r="IY82" s="1"/>
      <c r="IZ82" s="1"/>
      <c r="JA82" s="1"/>
      <c r="JB82" s="1"/>
      <c r="JC82" s="1"/>
      <c r="JD82" s="1"/>
      <c r="JE82" s="1"/>
      <c r="JF82" s="1"/>
      <c r="JG82" s="1"/>
      <c r="JH82" s="1"/>
      <c r="JI82" s="1"/>
      <c r="JJ82" s="1"/>
      <c r="JK82" s="20"/>
      <c r="JL82" s="1"/>
      <c r="JM82" s="1"/>
      <c r="JN82" s="1"/>
      <c r="JO82" s="20"/>
      <c r="JP82" s="1"/>
      <c r="JQ82" s="1"/>
      <c r="JR82" s="1"/>
      <c r="JS82" s="1"/>
      <c r="JT82" s="1"/>
      <c r="JU82" s="20"/>
      <c r="JV82" s="1"/>
      <c r="JW82" s="1"/>
      <c r="JX82" s="20"/>
      <c r="JY82" s="1"/>
      <c r="JZ82" s="1"/>
      <c r="KA82" s="20"/>
      <c r="KB82" s="1"/>
      <c r="KC82" s="1"/>
      <c r="KD82" s="1"/>
      <c r="KE82" s="1"/>
      <c r="KF82" s="1"/>
      <c r="KG82" s="1"/>
      <c r="KH82" s="1"/>
      <c r="KI82" s="1"/>
      <c r="KJ82" s="1"/>
      <c r="KK82" s="1"/>
      <c r="KL82" s="1"/>
      <c r="KM82" s="20"/>
      <c r="KN82" s="1"/>
      <c r="KO82" s="1"/>
      <c r="KP82" s="1"/>
      <c r="KQ82" s="1"/>
      <c r="KR82" s="1"/>
      <c r="KS82" s="1"/>
      <c r="KT82" s="1"/>
      <c r="KU82" s="1"/>
      <c r="KV82" s="1"/>
      <c r="KW82" s="1"/>
      <c r="KX82" s="20"/>
      <c r="KY82" s="1"/>
      <c r="KZ82" s="1"/>
      <c r="LA82" s="1"/>
      <c r="LB82" s="1"/>
      <c r="LC82" s="1"/>
      <c r="LD82" s="1"/>
      <c r="LE82" s="1"/>
      <c r="LF82" s="1"/>
      <c r="LG82" s="20"/>
      <c r="LH82" s="22"/>
      <c r="LI82" s="22"/>
      <c r="LJ82" s="22"/>
      <c r="LK82" s="22"/>
      <c r="LL82" s="1"/>
      <c r="LM82" s="1"/>
      <c r="LN82" s="1"/>
      <c r="LO82" s="1"/>
      <c r="LP82" s="1"/>
      <c r="LQ82" s="1"/>
      <c r="LR82" s="1"/>
      <c r="LS82" s="20"/>
      <c r="LT82" s="1"/>
      <c r="LU82" s="1"/>
      <c r="LV82" s="1"/>
      <c r="LW82" s="1"/>
      <c r="LX82" s="1"/>
      <c r="LY82" s="1"/>
      <c r="LZ82" s="1"/>
      <c r="MA82" s="20"/>
      <c r="MB82" s="20"/>
      <c r="MC82" s="20"/>
      <c r="MD82" s="1"/>
      <c r="ME82" s="1"/>
      <c r="MF82" s="20"/>
      <c r="MG82" s="1"/>
      <c r="MH82" s="1"/>
      <c r="MI82" s="1"/>
      <c r="MJ82" s="20"/>
      <c r="MK82" s="1"/>
      <c r="ML82" s="1"/>
      <c r="MM82" s="1"/>
      <c r="MN82" s="1"/>
      <c r="MO82" s="1"/>
      <c r="MP82" s="20"/>
      <c r="MQ82" s="1"/>
      <c r="MR82" s="1"/>
      <c r="MS82" s="1"/>
      <c r="MT82" s="1"/>
      <c r="MU82" s="1"/>
      <c r="MV82" s="1"/>
      <c r="MW82" s="1"/>
      <c r="MX82" s="1"/>
      <c r="MY82" s="20"/>
      <c r="MZ82" s="1"/>
      <c r="NA82" s="1"/>
      <c r="NB82" s="1"/>
      <c r="NC82" s="1"/>
      <c r="ND82" s="1"/>
      <c r="NE82" s="1"/>
      <c r="NF82" s="20"/>
      <c r="NG82" s="1"/>
      <c r="NH82" s="1"/>
      <c r="NI82" s="1"/>
      <c r="NJ82" s="1"/>
      <c r="NK82" s="1"/>
      <c r="NL82" s="20"/>
      <c r="NM82" s="1"/>
      <c r="NN82" s="1"/>
      <c r="NO82" s="1"/>
      <c r="NP82" s="1"/>
      <c r="NQ82" s="1"/>
      <c r="NR82" s="20"/>
      <c r="NS82" s="1"/>
      <c r="NT82" s="1"/>
      <c r="NU82" s="1"/>
      <c r="NV82" s="1"/>
      <c r="NW82" s="1"/>
      <c r="NX82" s="1"/>
      <c r="NY82" s="20"/>
      <c r="NZ82" s="20"/>
      <c r="OA82" s="1"/>
      <c r="OB82" s="1"/>
      <c r="OC82" s="1"/>
      <c r="OD82" s="1"/>
      <c r="OE82" s="1"/>
      <c r="OF82" s="1"/>
      <c r="OG82" s="1"/>
      <c r="OH82" s="20"/>
      <c r="OI82" s="1"/>
    </row>
    <row r="83" spans="1:399" hidden="1" x14ac:dyDescent="0.25">
      <c r="A83" s="13" t="s">
        <v>8</v>
      </c>
      <c r="B83" s="5" t="s">
        <v>119</v>
      </c>
      <c r="D83" s="5" t="s">
        <v>272</v>
      </c>
      <c r="E83" s="12" t="s">
        <v>312</v>
      </c>
      <c r="F83" s="5" t="s">
        <v>387</v>
      </c>
      <c r="G83" s="5" t="s">
        <v>535</v>
      </c>
      <c r="H83" s="12" t="s">
        <v>312</v>
      </c>
      <c r="I83" s="12" t="s">
        <v>603</v>
      </c>
      <c r="J83" s="12">
        <v>3</v>
      </c>
      <c r="K83" s="12">
        <v>2009</v>
      </c>
      <c r="N83" s="12" t="s">
        <v>722</v>
      </c>
      <c r="O83" s="12" t="s">
        <v>313</v>
      </c>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V83"/>
      <c r="BW83" s="1"/>
      <c r="BX83" s="1"/>
      <c r="BY83" s="1"/>
      <c r="BZ83" s="1"/>
      <c r="CA83" s="1"/>
      <c r="CB83"/>
      <c r="CC83" s="1"/>
      <c r="CD83" s="1"/>
      <c r="CE83" s="1"/>
      <c r="CF83" s="1"/>
      <c r="CG83" s="1"/>
      <c r="CH83" s="1"/>
      <c r="CI83" s="1"/>
      <c r="CJ83" s="1"/>
      <c r="CK83" s="1"/>
      <c r="CL83" s="1"/>
      <c r="CM83" s="1"/>
      <c r="CN83" s="1"/>
      <c r="CO83" s="1"/>
      <c r="CP83" s="1"/>
      <c r="CQ83" s="1"/>
      <c r="CR83" s="1"/>
      <c r="CS83" s="1"/>
      <c r="CT83" s="1"/>
      <c r="CU83" s="1"/>
      <c r="CV83" s="1"/>
      <c r="CW83" s="1"/>
      <c r="CX83" s="1"/>
      <c r="CY83" s="1"/>
      <c r="CZ83" s="1"/>
      <c r="DA83" s="21"/>
      <c r="DB83" s="1"/>
      <c r="DC83" s="1"/>
      <c r="DD83" s="1"/>
      <c r="DE83" s="1"/>
      <c r="DF83" s="1"/>
      <c r="DG83" s="1"/>
      <c r="DH83" s="1"/>
      <c r="DI83" s="1"/>
      <c r="DJ83" s="1"/>
      <c r="DK83" s="1"/>
      <c r="DL83" s="1"/>
      <c r="DM83" s="1"/>
      <c r="DN83" s="1"/>
      <c r="DO83" s="1"/>
      <c r="DP83" s="1"/>
      <c r="DQ83" s="1"/>
      <c r="DR83" s="1"/>
      <c r="DS83" s="1"/>
      <c r="DT83" s="1"/>
      <c r="DU83" s="1"/>
      <c r="DV83" s="1"/>
      <c r="DW83" s="1"/>
      <c r="DX83" s="20"/>
      <c r="DY83" s="26"/>
      <c r="DZ83" s="1"/>
      <c r="EA83" s="1"/>
      <c r="EB83" s="1"/>
      <c r="EC83" s="1"/>
      <c r="ED83" s="1"/>
      <c r="EE83" s="1"/>
      <c r="EF83" s="1"/>
      <c r="EG83" s="26"/>
      <c r="EH83" s="1"/>
      <c r="EI83" s="1"/>
      <c r="EJ83" s="1"/>
      <c r="EK83" s="1"/>
      <c r="EL83" s="12"/>
      <c r="EM83" s="12"/>
      <c r="EN83" s="12"/>
      <c r="EO83" s="12"/>
      <c r="EP83" s="12"/>
      <c r="EQ83" s="12"/>
      <c r="ER83" s="12"/>
      <c r="ES83" s="12"/>
      <c r="ET83" s="1"/>
      <c r="EU83" s="1"/>
      <c r="EV83" s="1"/>
      <c r="EW83" s="1"/>
      <c r="EX83" s="21"/>
      <c r="EY83" s="1"/>
      <c r="EZ83" s="1"/>
      <c r="FA83" s="26"/>
      <c r="FB83" s="1"/>
      <c r="FC83" s="1"/>
      <c r="FD83" s="1"/>
      <c r="FE83" s="1"/>
      <c r="FF83" s="1"/>
      <c r="FG83" s="1"/>
      <c r="FH83" s="1"/>
      <c r="FI83" s="1"/>
      <c r="FJ83" s="1"/>
      <c r="FK83" s="1"/>
      <c r="FO83" s="1"/>
      <c r="FP83" s="1"/>
      <c r="FQ83" s="1"/>
      <c r="FR83" s="1"/>
      <c r="FS83" s="1"/>
      <c r="FT83" s="1"/>
      <c r="FU83" s="1"/>
      <c r="FV83" s="1"/>
      <c r="FW83" s="1"/>
      <c r="FX83" s="1"/>
      <c r="FY83" s="1"/>
      <c r="FZ83" s="1"/>
      <c r="GA83" s="1"/>
      <c r="GB83" s="1"/>
      <c r="GC83" s="1"/>
      <c r="GD83" s="1"/>
      <c r="GE83" s="1"/>
      <c r="GF83" s="1"/>
      <c r="GG83" s="1"/>
      <c r="GH83" s="1"/>
      <c r="GI83" s="1"/>
      <c r="GJ83" s="12"/>
      <c r="GM83" s="1"/>
      <c r="GN83" s="1"/>
      <c r="GO83" s="1"/>
      <c r="GP83" s="1"/>
      <c r="GQ83" s="1"/>
      <c r="GR83" s="1"/>
      <c r="GS83" s="1"/>
      <c r="GT83" s="1"/>
      <c r="GU83" s="1"/>
      <c r="GV83" s="1"/>
      <c r="GW83" s="1"/>
      <c r="GX83" s="1"/>
      <c r="GY83" s="1"/>
      <c r="GZ83" s="1"/>
      <c r="HA83" s="1"/>
      <c r="HB83" s="1"/>
      <c r="HC83" s="1"/>
      <c r="HD83" s="1"/>
      <c r="HE83" s="1"/>
      <c r="HF83" s="1"/>
      <c r="HG83" s="1"/>
      <c r="HH83" s="1"/>
      <c r="HI83" s="1"/>
      <c r="HJ83" s="21"/>
      <c r="HK83" s="1"/>
      <c r="HL83" s="1"/>
      <c r="HM83" s="1"/>
      <c r="HN83" s="1"/>
      <c r="HO83" s="1"/>
      <c r="HP83" s="1"/>
      <c r="HQ83" s="1"/>
      <c r="HR83" s="1"/>
      <c r="HS83" s="1"/>
      <c r="HT83" s="1"/>
      <c r="HU83" s="1"/>
      <c r="HV83" s="1"/>
      <c r="HW83" s="1"/>
      <c r="HX83" s="1"/>
      <c r="HY83" s="1"/>
      <c r="HZ83" s="1"/>
      <c r="IA83" s="1"/>
      <c r="IB83" s="21"/>
      <c r="IC83" s="1"/>
      <c r="ID83" s="1"/>
      <c r="IE83" s="1"/>
      <c r="IF83" s="1"/>
      <c r="IG83" s="1"/>
      <c r="IH83" s="1"/>
      <c r="II83" s="1"/>
      <c r="IJ83" s="1"/>
      <c r="IK83" s="1"/>
      <c r="IL83" s="1"/>
      <c r="IM83" s="1"/>
      <c r="IN83" s="1"/>
      <c r="IO83" s="1"/>
      <c r="IP83" s="21"/>
      <c r="IQ83" s="1"/>
      <c r="IR83" s="1"/>
      <c r="IS83" s="1"/>
      <c r="IT83" s="1"/>
      <c r="IU83" s="1"/>
      <c r="IV83" s="1"/>
      <c r="IW83" s="1"/>
      <c r="IX83" s="1"/>
      <c r="IY83" s="1"/>
      <c r="IZ83" s="1"/>
      <c r="JA83" s="1"/>
      <c r="JB83" s="1"/>
      <c r="JC83" s="1"/>
      <c r="JD83" s="1"/>
      <c r="JE83" s="1"/>
      <c r="JF83" s="1"/>
      <c r="JG83" s="1"/>
      <c r="JH83" s="1"/>
      <c r="JI83" s="1"/>
      <c r="JJ83" s="1"/>
      <c r="JK83" s="21"/>
      <c r="JL83" s="1"/>
      <c r="JM83" s="1"/>
      <c r="JN83" s="1"/>
      <c r="JO83" s="21"/>
      <c r="JP83" s="1"/>
      <c r="JQ83" s="1"/>
      <c r="JR83" s="1"/>
      <c r="JS83" s="1"/>
      <c r="JT83" s="1"/>
      <c r="JU83" s="21"/>
      <c r="JV83" s="1"/>
      <c r="JW83" s="1"/>
      <c r="JX83" s="21"/>
      <c r="JY83" s="1"/>
      <c r="JZ83" s="1"/>
      <c r="KA83" s="21"/>
      <c r="KB83" s="1"/>
      <c r="KC83" s="1"/>
      <c r="KD83" s="1"/>
      <c r="KE83" s="1"/>
      <c r="KF83" s="1"/>
      <c r="KG83" s="1"/>
      <c r="KH83" s="1"/>
      <c r="KI83" s="1"/>
      <c r="KJ83" s="1"/>
      <c r="KK83" s="1"/>
      <c r="KL83" s="1"/>
      <c r="KM83" s="21"/>
      <c r="KN83" s="1"/>
      <c r="KO83" s="1"/>
      <c r="KP83" s="1"/>
      <c r="KQ83" s="1"/>
      <c r="KR83" s="1"/>
      <c r="KS83" s="1"/>
      <c r="KT83" s="1"/>
      <c r="KU83" s="1"/>
      <c r="KV83" s="1"/>
      <c r="KW83" s="1"/>
      <c r="KX83" s="21"/>
      <c r="KY83" s="1"/>
      <c r="KZ83" s="1"/>
      <c r="LA83" s="1"/>
      <c r="LB83" s="1"/>
      <c r="LC83" s="1"/>
      <c r="LD83" s="1"/>
      <c r="LE83" s="1"/>
      <c r="LF83" s="1"/>
      <c r="LG83" s="21"/>
      <c r="LH83" s="22"/>
      <c r="LI83" s="22"/>
      <c r="LJ83" s="22"/>
      <c r="LK83" s="22"/>
      <c r="LL83" s="1"/>
      <c r="LM83" s="1"/>
      <c r="LN83" s="1"/>
      <c r="LO83" s="1"/>
      <c r="LP83" s="1"/>
      <c r="LQ83" s="1"/>
      <c r="LR83" s="1"/>
      <c r="LS83" s="21"/>
      <c r="LT83" s="1"/>
      <c r="LU83" s="1"/>
      <c r="LV83" s="1"/>
      <c r="LW83" s="1"/>
      <c r="LX83" s="1"/>
      <c r="LY83" s="1"/>
      <c r="LZ83" s="1"/>
      <c r="MA83" s="21"/>
      <c r="MB83" s="26"/>
      <c r="MC83" s="20"/>
      <c r="MD83" s="1"/>
      <c r="ME83" s="1"/>
      <c r="MF83" s="21"/>
      <c r="MG83" s="1"/>
      <c r="MH83" s="1"/>
      <c r="MI83" s="1"/>
      <c r="MJ83" s="21"/>
      <c r="MK83" s="1"/>
      <c r="ML83" s="1"/>
      <c r="MM83" s="1"/>
      <c r="MN83" s="1"/>
      <c r="MO83" s="1"/>
      <c r="MP83" s="21"/>
      <c r="MQ83" s="1"/>
      <c r="MR83" s="1"/>
      <c r="MS83" s="1"/>
      <c r="MT83" s="1"/>
      <c r="MU83" s="1"/>
      <c r="MV83" s="1"/>
      <c r="MW83" s="1"/>
      <c r="MX83" s="1"/>
      <c r="MY83" s="21"/>
      <c r="MZ83" s="1"/>
      <c r="NA83" s="1"/>
      <c r="NB83" s="1"/>
      <c r="NC83" s="1"/>
      <c r="ND83" s="1"/>
      <c r="NE83" s="1"/>
      <c r="NF83" s="21"/>
      <c r="NG83" s="1"/>
      <c r="NH83" s="1"/>
      <c r="NI83" s="1"/>
      <c r="NJ83" s="1"/>
      <c r="NK83" s="1"/>
      <c r="NL83" s="21"/>
      <c r="NM83" s="1"/>
      <c r="NN83" s="1"/>
      <c r="NO83" s="1"/>
      <c r="NP83" s="1"/>
      <c r="NQ83" s="1"/>
      <c r="NR83" s="21"/>
      <c r="NS83" s="1"/>
      <c r="NT83" s="1"/>
      <c r="NU83" s="1"/>
      <c r="NV83" s="1"/>
      <c r="NW83" s="1"/>
      <c r="NX83" s="1"/>
      <c r="NY83" s="21"/>
      <c r="NZ83" s="21"/>
      <c r="OA83" s="1"/>
      <c r="OB83" s="1"/>
      <c r="OC83" s="1"/>
      <c r="OD83" s="1"/>
      <c r="OE83" s="1"/>
      <c r="OF83" s="1"/>
      <c r="OG83" s="1"/>
      <c r="OH83" s="21"/>
      <c r="OI83" s="1"/>
    </row>
    <row r="84" spans="1:399" hidden="1" x14ac:dyDescent="0.25">
      <c r="A84" s="13" t="s">
        <v>7</v>
      </c>
      <c r="B84" s="5" t="s">
        <v>72</v>
      </c>
      <c r="D84" s="7" t="s">
        <v>225</v>
      </c>
      <c r="E84" s="12" t="s">
        <v>312</v>
      </c>
      <c r="F84" s="5" t="s">
        <v>356</v>
      </c>
      <c r="G84" s="5" t="s">
        <v>487</v>
      </c>
      <c r="H84" s="12" t="s">
        <v>312</v>
      </c>
      <c r="I84" s="12" t="s">
        <v>576</v>
      </c>
      <c r="J84" s="12">
        <v>8</v>
      </c>
      <c r="K84" s="12">
        <v>2009</v>
      </c>
      <c r="O84" s="12" t="s">
        <v>313</v>
      </c>
      <c r="U84" s="12" t="s">
        <v>770</v>
      </c>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V84" s="11"/>
      <c r="BW84" s="1"/>
      <c r="BX84" s="1"/>
      <c r="BY84" s="1"/>
      <c r="BZ84" s="1"/>
      <c r="CA84" s="1"/>
      <c r="CB84" s="15"/>
      <c r="CC84" s="1"/>
      <c r="CD84" s="1"/>
      <c r="CE84" s="1"/>
      <c r="CF84" s="1"/>
      <c r="CG84" s="1"/>
      <c r="CH84" s="1"/>
      <c r="CI84" s="1"/>
      <c r="CJ84" s="1"/>
      <c r="CK84" s="1"/>
      <c r="CL84" s="1"/>
      <c r="CM84" s="1"/>
      <c r="CN84" s="1"/>
      <c r="CO84" s="1"/>
      <c r="CP84" s="1"/>
      <c r="CQ84" s="1"/>
      <c r="CR84" s="1"/>
      <c r="CS84" s="1"/>
      <c r="CT84" s="1"/>
      <c r="CU84" s="1"/>
      <c r="CV84" s="1"/>
      <c r="CW84" s="1"/>
      <c r="CX84" s="1"/>
      <c r="CY84" s="1"/>
      <c r="CZ84" s="1"/>
      <c r="DA84" s="21"/>
      <c r="DB84" s="1"/>
      <c r="DC84" s="1"/>
      <c r="DD84" s="1"/>
      <c r="DE84" s="1"/>
      <c r="DF84" s="1"/>
      <c r="DG84" s="1"/>
      <c r="DH84" s="1"/>
      <c r="DI84" s="1"/>
      <c r="DJ84" s="1"/>
      <c r="DK84" s="1"/>
      <c r="DL84" s="1"/>
      <c r="DM84" s="1"/>
      <c r="DN84" s="1"/>
      <c r="DO84" s="1"/>
      <c r="DP84" s="1"/>
      <c r="DQ84" s="1"/>
      <c r="DR84" s="1"/>
      <c r="DS84" s="1"/>
      <c r="DT84" s="1"/>
      <c r="DU84" s="1"/>
      <c r="DV84" s="1"/>
      <c r="DW84" s="1"/>
      <c r="DX84" s="20"/>
      <c r="DY84" s="26"/>
      <c r="DZ84" s="1"/>
      <c r="EA84" s="1"/>
      <c r="EB84" s="1"/>
      <c r="EC84" s="1"/>
      <c r="ED84" s="1"/>
      <c r="EE84" s="1"/>
      <c r="EF84" s="1"/>
      <c r="EG84" s="26"/>
      <c r="EH84" s="1"/>
      <c r="EI84" s="1"/>
      <c r="EJ84" s="1"/>
      <c r="EK84" s="1"/>
      <c r="EL84" s="12"/>
      <c r="EM84" s="12"/>
      <c r="EN84" s="12"/>
      <c r="EO84" s="12"/>
      <c r="EP84" s="12"/>
      <c r="EQ84" s="12"/>
      <c r="ER84" s="12"/>
      <c r="ES84" s="12"/>
      <c r="ET84" s="1"/>
      <c r="EU84" s="1"/>
      <c r="EV84" s="1"/>
      <c r="EW84" s="1"/>
      <c r="EX84" s="21"/>
      <c r="EY84" s="1"/>
      <c r="EZ84" s="1"/>
      <c r="FA84" s="26"/>
      <c r="FB84" s="1"/>
      <c r="FC84" s="1"/>
      <c r="FD84" s="1"/>
      <c r="FE84" s="1"/>
      <c r="FF84" s="1"/>
      <c r="FG84" s="1"/>
      <c r="FH84" s="1"/>
      <c r="FI84" s="1"/>
      <c r="FJ84" s="1"/>
      <c r="FK84" s="1"/>
      <c r="FO84" s="1"/>
      <c r="FP84" s="1"/>
      <c r="FQ84" s="1"/>
      <c r="FR84" s="1"/>
      <c r="FS84" s="1"/>
      <c r="FT84" s="1"/>
      <c r="FU84" s="1"/>
      <c r="FV84" s="1"/>
      <c r="FW84" s="1"/>
      <c r="FX84" s="1"/>
      <c r="FY84" s="1"/>
      <c r="FZ84" s="1"/>
      <c r="GA84" s="1"/>
      <c r="GB84" s="1"/>
      <c r="GC84" s="1"/>
      <c r="GD84" s="1"/>
      <c r="GE84" s="1"/>
      <c r="GF84" s="1"/>
      <c r="GG84" s="1"/>
      <c r="GH84" s="1"/>
      <c r="GI84" s="1"/>
      <c r="GJ84" s="12"/>
      <c r="GM84" s="1"/>
      <c r="GN84" s="1"/>
      <c r="GO84" s="1"/>
      <c r="GP84" s="1"/>
      <c r="GQ84" s="1"/>
      <c r="GR84" s="1"/>
      <c r="GS84" s="1"/>
      <c r="GT84" s="1"/>
      <c r="GU84" s="1"/>
      <c r="GV84" s="1"/>
      <c r="GW84" s="1"/>
      <c r="GX84" s="1"/>
      <c r="GY84" s="1"/>
      <c r="GZ84" s="1"/>
      <c r="HA84" s="1"/>
      <c r="HB84" s="1"/>
      <c r="HC84" s="1"/>
      <c r="HD84" s="1"/>
      <c r="HE84" s="1"/>
      <c r="HF84" s="1"/>
      <c r="HG84" s="1"/>
      <c r="HH84" s="1"/>
      <c r="HI84" s="1"/>
      <c r="HJ84" s="21"/>
      <c r="HK84" s="1"/>
      <c r="HL84" s="1"/>
      <c r="HM84" s="1"/>
      <c r="HN84" s="1"/>
      <c r="HO84" s="1"/>
      <c r="HP84" s="1"/>
      <c r="HQ84" s="1"/>
      <c r="HR84" s="1"/>
      <c r="HS84" s="1"/>
      <c r="HT84" s="1"/>
      <c r="HU84" s="1"/>
      <c r="HV84" s="1"/>
      <c r="HW84" s="1"/>
      <c r="HX84" s="1"/>
      <c r="HY84" s="1"/>
      <c r="HZ84" s="1"/>
      <c r="IA84" s="1"/>
      <c r="IB84" s="21"/>
      <c r="IC84" s="1"/>
      <c r="ID84" s="1"/>
      <c r="IE84" s="1"/>
      <c r="IF84" s="1"/>
      <c r="IG84" s="1"/>
      <c r="IH84" s="1"/>
      <c r="II84" s="1"/>
      <c r="IJ84" s="1"/>
      <c r="IK84" s="1"/>
      <c r="IL84" s="1"/>
      <c r="IM84" s="1"/>
      <c r="IN84" s="1"/>
      <c r="IO84" s="1"/>
      <c r="IP84" s="21"/>
      <c r="IQ84" s="1"/>
      <c r="IR84" s="1"/>
      <c r="IS84" s="1"/>
      <c r="IT84" s="1"/>
      <c r="IU84" s="1"/>
      <c r="IV84" s="1"/>
      <c r="IW84" s="1"/>
      <c r="IX84" s="1"/>
      <c r="IY84" s="1"/>
      <c r="IZ84" s="1"/>
      <c r="JA84" s="1"/>
      <c r="JB84" s="1"/>
      <c r="JC84" s="1"/>
      <c r="JD84" s="1"/>
      <c r="JE84" s="1"/>
      <c r="JF84" s="1"/>
      <c r="JG84" s="1"/>
      <c r="JH84" s="1"/>
      <c r="JI84" s="1"/>
      <c r="JJ84" s="1"/>
      <c r="JK84" s="21"/>
      <c r="JL84" s="1"/>
      <c r="JM84" s="1"/>
      <c r="JN84" s="1"/>
      <c r="JO84" s="21"/>
      <c r="JP84" s="1"/>
      <c r="JQ84" s="1"/>
      <c r="JR84" s="1"/>
      <c r="JS84" s="1"/>
      <c r="JT84" s="1"/>
      <c r="JU84" s="21"/>
      <c r="JV84" s="1"/>
      <c r="JW84" s="1"/>
      <c r="JX84" s="21"/>
      <c r="JY84" s="1"/>
      <c r="JZ84" s="1"/>
      <c r="KA84" s="21"/>
      <c r="KB84" s="1"/>
      <c r="KC84" s="1"/>
      <c r="KD84" s="1"/>
      <c r="KE84" s="1"/>
      <c r="KF84" s="1"/>
      <c r="KG84" s="1"/>
      <c r="KH84" s="1"/>
      <c r="KI84" s="1"/>
      <c r="KJ84" s="1"/>
      <c r="KK84" s="1"/>
      <c r="KL84" s="1"/>
      <c r="KM84" s="21"/>
      <c r="KN84" s="1"/>
      <c r="KO84" s="1"/>
      <c r="KP84" s="1"/>
      <c r="KQ84" s="1"/>
      <c r="KR84" s="1"/>
      <c r="KS84" s="1"/>
      <c r="KT84" s="1"/>
      <c r="KU84" s="1"/>
      <c r="KV84" s="1"/>
      <c r="KW84" s="1"/>
      <c r="KX84" s="21"/>
      <c r="KY84" s="1"/>
      <c r="KZ84" s="1"/>
      <c r="LA84" s="1"/>
      <c r="LB84" s="1"/>
      <c r="LC84" s="1"/>
      <c r="LD84" s="1"/>
      <c r="LE84" s="1"/>
      <c r="LF84" s="1"/>
      <c r="LG84" s="21"/>
      <c r="LH84" s="22"/>
      <c r="LI84" s="22"/>
      <c r="LJ84" s="22"/>
      <c r="LK84" s="22"/>
      <c r="LL84" s="1"/>
      <c r="LM84" s="1"/>
      <c r="LN84" s="1"/>
      <c r="LO84" s="1"/>
      <c r="LP84" s="1"/>
      <c r="LQ84" s="1"/>
      <c r="LR84" s="1"/>
      <c r="LS84" s="21"/>
      <c r="LT84" s="1"/>
      <c r="LU84" s="1"/>
      <c r="LV84" s="1"/>
      <c r="LW84" s="1"/>
      <c r="LX84" s="1"/>
      <c r="LY84" s="1"/>
      <c r="LZ84" s="1"/>
      <c r="MA84" s="21"/>
      <c r="MB84" s="26"/>
      <c r="MC84" s="20"/>
      <c r="MD84" s="1"/>
      <c r="ME84" s="1"/>
      <c r="MF84" s="21"/>
      <c r="MG84" s="1"/>
      <c r="MH84" s="1"/>
      <c r="MI84" s="1"/>
      <c r="MJ84" s="21"/>
      <c r="MK84" s="1"/>
      <c r="ML84" s="1"/>
      <c r="MM84" s="1"/>
      <c r="MN84" s="1"/>
      <c r="MO84" s="1"/>
      <c r="MP84" s="21"/>
      <c r="MQ84" s="1"/>
      <c r="MR84" s="1"/>
      <c r="MS84" s="1"/>
      <c r="MT84" s="1"/>
      <c r="MU84" s="1"/>
      <c r="MV84" s="1"/>
      <c r="MW84" s="1"/>
      <c r="MX84" s="1"/>
      <c r="MY84" s="21"/>
      <c r="MZ84" s="1"/>
      <c r="NA84" s="1"/>
      <c r="NB84" s="1"/>
      <c r="NC84" s="1"/>
      <c r="ND84" s="1"/>
      <c r="NE84" s="1"/>
      <c r="NF84" s="21"/>
      <c r="NG84" s="1"/>
      <c r="NH84" s="1"/>
      <c r="NI84" s="1"/>
      <c r="NJ84" s="1"/>
      <c r="NK84" s="1"/>
      <c r="NL84" s="21"/>
      <c r="NM84" s="1"/>
      <c r="NN84" s="1"/>
      <c r="NO84" s="1"/>
      <c r="NP84" s="1"/>
      <c r="NQ84" s="1"/>
      <c r="NR84" s="21"/>
      <c r="NS84" s="1"/>
      <c r="NT84" s="1"/>
      <c r="NU84" s="1"/>
      <c r="NV84" s="1"/>
      <c r="NW84" s="1"/>
      <c r="NX84" s="1"/>
      <c r="NY84" s="21"/>
      <c r="NZ84" s="21"/>
      <c r="OA84" s="1"/>
      <c r="OB84" s="1"/>
      <c r="OC84" s="1"/>
      <c r="OD84" s="1"/>
      <c r="OE84" s="1"/>
      <c r="OF84" s="1"/>
      <c r="OG84" s="1"/>
      <c r="OH84" s="21"/>
      <c r="OI84" s="1"/>
    </row>
    <row r="85" spans="1:399" x14ac:dyDescent="0.25">
      <c r="A85" s="13" t="s">
        <v>8</v>
      </c>
      <c r="B85" s="5" t="s">
        <v>32</v>
      </c>
      <c r="C85" s="12">
        <v>1</v>
      </c>
      <c r="D85" s="5" t="s">
        <v>179</v>
      </c>
      <c r="E85" s="12" t="s">
        <v>311</v>
      </c>
      <c r="F85" s="5" t="s">
        <v>334</v>
      </c>
      <c r="G85" s="5" t="s">
        <v>442</v>
      </c>
      <c r="H85" s="12" t="s">
        <v>311</v>
      </c>
      <c r="I85" s="12" t="s">
        <v>585</v>
      </c>
      <c r="J85" s="12">
        <v>29</v>
      </c>
      <c r="K85" s="12">
        <v>2010</v>
      </c>
      <c r="L85" s="12">
        <f>IF(K85&lt;1996,1,0)</f>
        <v>0</v>
      </c>
      <c r="M85" s="12">
        <f>IF(K85&gt;=1996,1,0)</f>
        <v>1</v>
      </c>
      <c r="N85" s="12" t="s">
        <v>641</v>
      </c>
      <c r="O85" s="12" t="s">
        <v>311</v>
      </c>
      <c r="P85" s="12">
        <v>14</v>
      </c>
      <c r="Q85" s="12">
        <v>0</v>
      </c>
      <c r="R85" s="12">
        <v>1</v>
      </c>
      <c r="S85" s="12">
        <v>0</v>
      </c>
      <c r="T85" s="12">
        <f>COUNTIF(P85,"*Non*")</f>
        <v>0</v>
      </c>
      <c r="U85" s="12" t="s">
        <v>766</v>
      </c>
      <c r="V85" s="12">
        <f>COUNTIF($U85,V$1)</f>
        <v>1</v>
      </c>
      <c r="W85" s="12">
        <f>COUNTIF($U85,W$1)</f>
        <v>0</v>
      </c>
      <c r="X85" s="12">
        <f>COUNTIF($U85,X$1)</f>
        <v>0</v>
      </c>
      <c r="Y85" s="23">
        <f>COUNTIF($BI85,"*AHP*")</f>
        <v>0</v>
      </c>
      <c r="Z85" s="23">
        <f>COUNTIF($BI85,"*ANP*")</f>
        <v>1</v>
      </c>
      <c r="AA85" s="23">
        <f>COUNTIF($BI85,"*TOPSIS*")</f>
        <v>0</v>
      </c>
      <c r="AB85" s="23">
        <f>COUNTIF($BI85,"*VIKOR*")</f>
        <v>0</v>
      </c>
      <c r="AC85" s="23">
        <f>COUNTIF($BI85,"*DELPHI*")</f>
        <v>0</v>
      </c>
      <c r="AD85" s="23">
        <f>COUNTIF($BI85,"*CBA*")+COUNTIF($BI85,"*Cost Analysis*")</f>
        <v>0</v>
      </c>
      <c r="AE85" s="23">
        <f>COUNTIF($BI85,"*Scoring*")</f>
        <v>0</v>
      </c>
      <c r="AF85" s="23">
        <f>COUNTIF($BI85,"*DEMATEL*")</f>
        <v>0</v>
      </c>
      <c r="AG85" s="23">
        <f>COUNTIF($BI85,"*MAUT*")</f>
        <v>0</v>
      </c>
      <c r="AH85" s="23">
        <f>COUNTIF($BI85,"*BCG*")</f>
        <v>0</v>
      </c>
      <c r="AI85" s="23">
        <f>COUNTIF($BI85,"*BSC*")</f>
        <v>0</v>
      </c>
      <c r="AJ85" s="23">
        <f>COUNTIF($BI85,"*ROA*")</f>
        <v>0</v>
      </c>
      <c r="AK85" s="23">
        <f>COUNTIF($BI85,"*VTA*")</f>
        <v>0</v>
      </c>
      <c r="AL85" s="23">
        <f>COUNTIF($BI85,"*SEM*")</f>
        <v>0</v>
      </c>
      <c r="AM85" s="23">
        <f>COUNTIF($BI85,"*COPRAS*")</f>
        <v>0</v>
      </c>
      <c r="AN85" s="23">
        <f>COUNTIF($BI85,"*SWARA*")</f>
        <v>0</v>
      </c>
      <c r="AO85" s="23">
        <f>COUNTIF($BI85,"*Outranking*")</f>
        <v>0</v>
      </c>
      <c r="AP85" s="23">
        <f>IF(COUNTIF($BI85,"*Linear*")-COUNTIF($BI85,"*Non-Linear*")&lt;0,0,COUNTIF($BI85,"*Linear*")-COUNTIF($BI85,"*Non-Linear*"))</f>
        <v>0</v>
      </c>
      <c r="AQ85" s="23">
        <f>COUNTIF($BI85,"*Non-Linear*")</f>
        <v>0</v>
      </c>
      <c r="AR85" s="23">
        <f>COUNTIF($BI85,"*Multi-objective*")</f>
        <v>0</v>
      </c>
      <c r="AS85" s="23">
        <f>COUNTIF($BI85,"*Stochastic*")</f>
        <v>0</v>
      </c>
      <c r="AT85" s="23">
        <f>COUNTIF($BI85,"*Goal*")</f>
        <v>0</v>
      </c>
      <c r="AU85" s="23">
        <f>COUNTIF($BI85,"*DEA*")</f>
        <v>0</v>
      </c>
      <c r="AV85" s="23">
        <f>COUNTIF($BI85,"*Grey*")</f>
        <v>0</v>
      </c>
      <c r="AW85" s="23">
        <f>COUNTIF($BI85,"*Clustering*")</f>
        <v>0</v>
      </c>
      <c r="AX85" s="23">
        <f>COUNTIF($BI85,"*K-Means*")</f>
        <v>0</v>
      </c>
      <c r="AY85" s="23">
        <f>COUNTIF($BI85,"*Genetic*")</f>
        <v>0</v>
      </c>
      <c r="AZ85" s="23">
        <f>COUNTIF($BI85,"*Evolutionary*")</f>
        <v>0</v>
      </c>
      <c r="BA85" s="23">
        <f>COUNTIF($BI85,"*Nash*")</f>
        <v>0</v>
      </c>
      <c r="BB85" s="23">
        <f>COUNTIF($BI85,"*Gini*")</f>
        <v>0</v>
      </c>
      <c r="BC85" s="23">
        <f>COUNTIF($BI85,"*Dominance*")</f>
        <v>0</v>
      </c>
      <c r="BD85" s="23">
        <f>COUNTIF($BI85,"*Pythagorean*")</f>
        <v>0</v>
      </c>
      <c r="BE85" s="23">
        <f>COUNTIF($BI85,"*Reference*")</f>
        <v>0</v>
      </c>
      <c r="BF85" s="23">
        <f>COUNTIF($BI85,"*Correlation*")</f>
        <v>0</v>
      </c>
      <c r="BG85" s="23">
        <f>COUNTIF($BI85,"*NIMBUS*")</f>
        <v>0</v>
      </c>
      <c r="BH85" s="23">
        <f>COUNTIF($BI85,"*Not-specified*")</f>
        <v>0</v>
      </c>
      <c r="BI85" s="23" t="s">
        <v>790</v>
      </c>
      <c r="BJ85" s="23" t="s">
        <v>776</v>
      </c>
      <c r="BK85" s="23">
        <f>COUNTIF($BJ85,BK$1)</f>
        <v>1</v>
      </c>
      <c r="BL85" s="23">
        <f>COUNTIF($BJ85,BL$1)</f>
        <v>0</v>
      </c>
      <c r="BM85" s="23">
        <f>COUNTIF($BJ85,BM$1)</f>
        <v>0</v>
      </c>
      <c r="BN85" s="12" t="s">
        <v>1179</v>
      </c>
      <c r="BO85" s="12">
        <f>COUNTIF($BN85,"*Deter*")</f>
        <v>1</v>
      </c>
      <c r="BP85" s="12">
        <f>COUNTIF($BN85,"*Stoch*")</f>
        <v>0</v>
      </c>
      <c r="BQ85" s="12">
        <f>COUNTIF($BN85,"*Fuzzy*")</f>
        <v>0</v>
      </c>
      <c r="BR85" s="12" t="s">
        <v>1175</v>
      </c>
      <c r="BS85" s="12">
        <f>COUNTIF($BR85,"*Dis*")</f>
        <v>0</v>
      </c>
      <c r="BT85" s="12">
        <f>COUNTIF($BR85,"*Cont*")</f>
        <v>1</v>
      </c>
      <c r="BU85" s="12">
        <f>COUNTIF($BR85,$BU$1)</f>
        <v>0</v>
      </c>
      <c r="BV85" s="23" t="s">
        <v>898</v>
      </c>
      <c r="BW85" s="13">
        <v>0</v>
      </c>
      <c r="BX85" s="13">
        <v>0</v>
      </c>
      <c r="BY85" s="13">
        <v>0</v>
      </c>
      <c r="BZ85" s="13">
        <v>0</v>
      </c>
      <c r="CA85" s="13">
        <v>1</v>
      </c>
      <c r="CB85" s="24" t="s">
        <v>906</v>
      </c>
      <c r="CC85" s="12">
        <f>COUNTIF($CB85,"*Not Specified*")</f>
        <v>0</v>
      </c>
      <c r="CD85" s="12">
        <f>COUNTIF($CB85,"*Aerospacial*")</f>
        <v>0</v>
      </c>
      <c r="CE85" s="12">
        <f>COUNTIF($CB85,"*Agriculture*")</f>
        <v>0</v>
      </c>
      <c r="CF85" s="12">
        <f>COUNTIF($CB85,"*Automotive*")</f>
        <v>0</v>
      </c>
      <c r="CG85" s="12">
        <f>COUNTIF($CB85,"*Biotechnology*")</f>
        <v>0</v>
      </c>
      <c r="CH85" s="12">
        <f>COUNTIF($CB85,"*Energy*")</f>
        <v>0</v>
      </c>
      <c r="CI85" s="12">
        <f>COUNTIF($CB85,"*Food*")</f>
        <v>0</v>
      </c>
      <c r="CJ85" s="12">
        <f>COUNTIF($CB85,"*Innovation*")</f>
        <v>0</v>
      </c>
      <c r="CK85" s="12">
        <f>COUNTIF($CB85,"*Manufacturing*")</f>
        <v>0</v>
      </c>
      <c r="CL85" s="12">
        <f>COUNTIF($CB85,"*Military*")</f>
        <v>0</v>
      </c>
      <c r="CM85" s="12">
        <f>COUNTIF($CB85,"*Nuclear*")</f>
        <v>0</v>
      </c>
      <c r="CN85" s="12">
        <f>COUNTIF($CB85,"*Spacial*")</f>
        <v>0</v>
      </c>
      <c r="CO85" s="12">
        <f>COUNTIF($CB85,"*Telecommunications*")</f>
        <v>0</v>
      </c>
      <c r="CP85" s="12">
        <f>COUNTIF($CB85,"*Civil*")</f>
        <v>0</v>
      </c>
      <c r="CQ85" s="12">
        <f>COUNTIF($CB85,"*Government*")</f>
        <v>1</v>
      </c>
      <c r="CR85" s="12">
        <f>COUNTIF($CB85,"*Mechanical*")</f>
        <v>0</v>
      </c>
      <c r="CS85" s="12">
        <f>COUNTIF($CB85,"*Textile*")</f>
        <v>0</v>
      </c>
      <c r="CT85" s="12">
        <f>COUNTIF($CB85,"*Chemical*")</f>
        <v>0</v>
      </c>
      <c r="CU85" s="12">
        <f>COUNTIF($CB85,"*Metallurgy*")</f>
        <v>0</v>
      </c>
      <c r="CV85" s="12">
        <f>COUNTIF($CB85,"*Public*")</f>
        <v>0</v>
      </c>
      <c r="CW85" s="12">
        <f>COUNTIF($CB85,"*Research*")</f>
        <v>0</v>
      </c>
      <c r="CX85" s="12">
        <f>COUNTIF($CB85,"*Electricity*")</f>
        <v>0</v>
      </c>
      <c r="CY85" s="12">
        <f>COUNTIF($CB85,"*Industrial*")</f>
        <v>0</v>
      </c>
      <c r="CZ85" s="12">
        <f>COUNTIF($CB85,"*Information Technology*")</f>
        <v>0</v>
      </c>
      <c r="DA85" s="19">
        <f>COUNTIF($CB85,"*Pharmaceutical*")</f>
        <v>0</v>
      </c>
      <c r="DB85" s="18">
        <f>SUM(JL85:JO85)</f>
        <v>0</v>
      </c>
      <c r="DC85" s="18">
        <f>SUM(MQ85:MY85)</f>
        <v>0</v>
      </c>
      <c r="DD85" s="18">
        <f>SUM(MZ85:NF85)</f>
        <v>0</v>
      </c>
      <c r="DE85" s="18">
        <f>SUM(MB85:MF85)</f>
        <v>0</v>
      </c>
      <c r="DF85" s="18">
        <f>SUM(NG85:NL85)</f>
        <v>0</v>
      </c>
      <c r="DG85" s="18">
        <f>SUM(FM85:GK85)</f>
        <v>0</v>
      </c>
      <c r="DH85" s="18">
        <f>SUM(EG85:EX85)</f>
        <v>0</v>
      </c>
      <c r="DI85" s="18">
        <f>SUM(KB85:KM85)</f>
        <v>1</v>
      </c>
      <c r="DJ85" s="18">
        <f>SUM(MG85:MJ85)</f>
        <v>0</v>
      </c>
      <c r="DK85" s="18">
        <f>SUM(GL85:HJ85)</f>
        <v>0</v>
      </c>
      <c r="DL85" s="18">
        <f>SUM(HK85:IE85)</f>
        <v>0</v>
      </c>
      <c r="DM85" s="18">
        <f>SUM(IF85:IP85)</f>
        <v>0</v>
      </c>
      <c r="DN85" s="18">
        <f>SUM(EY85:FL85)</f>
        <v>2</v>
      </c>
      <c r="DO85" s="18">
        <f>SUM(KN85:LV85)</f>
        <v>0</v>
      </c>
      <c r="DP85" s="18">
        <f>SUM(LL85:LS85)</f>
        <v>0</v>
      </c>
      <c r="DQ85" s="18">
        <f>SUM(JP85:JX85)</f>
        <v>0</v>
      </c>
      <c r="DR85" s="18">
        <f>SUM(MK85:MP85)</f>
        <v>0</v>
      </c>
      <c r="DS85" s="18">
        <f>SUM(NM85:NS85)</f>
        <v>0</v>
      </c>
      <c r="DT85" s="18">
        <f>SUM(NT85:NZ85)</f>
        <v>0</v>
      </c>
      <c r="DU85" s="18">
        <f>SUM(OA85:OI85)</f>
        <v>0</v>
      </c>
      <c r="DV85" s="18">
        <f>SUM(JY85:KA85)</f>
        <v>0</v>
      </c>
      <c r="DW85" s="18">
        <f>SUM(LT85:MA85)</f>
        <v>0</v>
      </c>
      <c r="DX85" s="18">
        <f>SUM(IQ85:JK85)</f>
        <v>1</v>
      </c>
      <c r="DY85" s="17">
        <f>DG85+DK85</f>
        <v>0</v>
      </c>
      <c r="DZ85" s="12">
        <f>DI85+DO85+DW85+DP85</f>
        <v>1</v>
      </c>
      <c r="EA85" s="12">
        <f>DX85+DM85</f>
        <v>1</v>
      </c>
      <c r="EB85" s="12">
        <f>DT85+DU85+DF85</f>
        <v>0</v>
      </c>
      <c r="EC85" s="12">
        <f>DH85+DN85+DL85</f>
        <v>2</v>
      </c>
      <c r="ED85" s="12">
        <f>DD85+DS85+DC85</f>
        <v>0</v>
      </c>
      <c r="EE85" s="12">
        <f>DV85+DQ85+DB85</f>
        <v>0</v>
      </c>
      <c r="EF85" s="12">
        <f>DR85+DE85+DJ85</f>
        <v>0</v>
      </c>
      <c r="FC85" s="20">
        <v>1</v>
      </c>
      <c r="FG85" s="20">
        <v>1</v>
      </c>
      <c r="IT85" s="18">
        <v>1</v>
      </c>
      <c r="KD85" s="18">
        <v>1</v>
      </c>
    </row>
    <row r="86" spans="1:399" hidden="1" x14ac:dyDescent="0.25">
      <c r="A86" s="13" t="s">
        <v>9</v>
      </c>
      <c r="B86" s="5" t="s">
        <v>98</v>
      </c>
      <c r="D86" s="5" t="s">
        <v>251</v>
      </c>
      <c r="E86" s="12" t="s">
        <v>311</v>
      </c>
      <c r="F86" s="5" t="s">
        <v>375</v>
      </c>
      <c r="G86" s="5" t="s">
        <v>513</v>
      </c>
      <c r="H86" s="12" t="s">
        <v>313</v>
      </c>
      <c r="J86" s="12">
        <v>40</v>
      </c>
      <c r="K86" s="12">
        <v>2010</v>
      </c>
      <c r="N86" s="12" t="s">
        <v>703</v>
      </c>
      <c r="O86" s="12" t="s">
        <v>313</v>
      </c>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V86"/>
      <c r="BW86" s="1"/>
      <c r="BX86" s="1"/>
      <c r="BY86" s="1"/>
      <c r="BZ86" s="1"/>
      <c r="CA86" s="1"/>
      <c r="CB86"/>
      <c r="CC86" s="1"/>
      <c r="CD86" s="1"/>
      <c r="CE86" s="1"/>
      <c r="CF86" s="1"/>
      <c r="CG86" s="1"/>
      <c r="CH86" s="1"/>
      <c r="CI86" s="1"/>
      <c r="CJ86" s="1"/>
      <c r="CK86" s="1"/>
      <c r="CL86" s="1"/>
      <c r="CM86" s="1"/>
      <c r="CN86" s="1"/>
      <c r="CO86" s="1"/>
      <c r="CP86" s="1"/>
      <c r="CQ86" s="1"/>
      <c r="CR86" s="1"/>
      <c r="CS86" s="1"/>
      <c r="CT86" s="1"/>
      <c r="CU86" s="1"/>
      <c r="CV86" s="1"/>
      <c r="CW86" s="1"/>
      <c r="CX86" s="1"/>
      <c r="CY86" s="1"/>
      <c r="CZ86" s="1"/>
      <c r="DA86" s="21"/>
      <c r="DB86" s="1"/>
      <c r="DC86" s="1"/>
      <c r="DD86" s="1"/>
      <c r="DE86" s="1"/>
      <c r="DF86" s="1"/>
      <c r="DG86" s="1"/>
      <c r="DH86" s="1"/>
      <c r="DI86" s="1"/>
      <c r="DJ86" s="1"/>
      <c r="DK86" s="1"/>
      <c r="DL86" s="1"/>
      <c r="DM86" s="1"/>
      <c r="DN86" s="1"/>
      <c r="DO86" s="1"/>
      <c r="DP86" s="1"/>
      <c r="DQ86" s="1"/>
      <c r="DR86" s="1"/>
      <c r="DS86" s="1"/>
      <c r="DT86" s="1"/>
      <c r="DU86" s="1"/>
      <c r="DV86" s="1"/>
      <c r="DW86" s="1"/>
      <c r="DX86" s="20"/>
      <c r="DY86" s="26"/>
      <c r="DZ86" s="1"/>
      <c r="EA86" s="1"/>
      <c r="EB86" s="1"/>
      <c r="EC86" s="1"/>
      <c r="ED86" s="1"/>
      <c r="EE86" s="1"/>
      <c r="EF86" s="1"/>
      <c r="EG86" s="26"/>
      <c r="EH86" s="1"/>
      <c r="EI86" s="1"/>
      <c r="EJ86" s="1"/>
      <c r="EK86" s="1"/>
      <c r="EL86" s="12"/>
      <c r="EM86" s="12"/>
      <c r="EN86" s="12"/>
      <c r="EO86" s="12"/>
      <c r="EP86" s="12"/>
      <c r="EQ86" s="12"/>
      <c r="ER86" s="12"/>
      <c r="ES86" s="12"/>
      <c r="ET86" s="1"/>
      <c r="EU86" s="1"/>
      <c r="EV86" s="1"/>
      <c r="EW86" s="1"/>
      <c r="EX86" s="21"/>
      <c r="EY86" s="1"/>
      <c r="EZ86" s="1"/>
      <c r="FA86" s="26"/>
      <c r="FB86" s="1"/>
      <c r="FC86" s="1"/>
      <c r="FD86" s="1"/>
      <c r="FE86" s="1"/>
      <c r="FF86" s="1"/>
      <c r="FG86" s="1"/>
      <c r="FH86" s="1"/>
      <c r="FI86" s="1"/>
      <c r="FJ86" s="1"/>
      <c r="FK86" s="1"/>
      <c r="FO86" s="1"/>
      <c r="FP86" s="1"/>
      <c r="FQ86" s="1"/>
      <c r="FR86" s="1"/>
      <c r="FS86" s="1"/>
      <c r="FT86" s="1"/>
      <c r="FU86" s="1"/>
      <c r="FV86" s="1"/>
      <c r="FW86" s="1"/>
      <c r="FX86" s="1"/>
      <c r="FY86" s="1"/>
      <c r="FZ86" s="1"/>
      <c r="GA86" s="1"/>
      <c r="GB86" s="1"/>
      <c r="GC86" s="1"/>
      <c r="GD86" s="1"/>
      <c r="GE86" s="1"/>
      <c r="GF86" s="1"/>
      <c r="GG86" s="1"/>
      <c r="GH86" s="1"/>
      <c r="GI86" s="1"/>
      <c r="GJ86" s="12"/>
      <c r="GM86" s="1"/>
      <c r="GN86" s="1"/>
      <c r="GO86" s="1"/>
      <c r="GP86" s="1"/>
      <c r="GQ86" s="1"/>
      <c r="GR86" s="1"/>
      <c r="GS86" s="1"/>
      <c r="GT86" s="1"/>
      <c r="GU86" s="1"/>
      <c r="GV86" s="1"/>
      <c r="GW86" s="1"/>
      <c r="GX86" s="1"/>
      <c r="GY86" s="1"/>
      <c r="GZ86" s="1"/>
      <c r="HA86" s="1"/>
      <c r="HB86" s="1"/>
      <c r="HC86" s="1"/>
      <c r="HD86" s="1"/>
      <c r="HE86" s="1"/>
      <c r="HF86" s="1"/>
      <c r="HG86" s="1"/>
      <c r="HH86" s="1"/>
      <c r="HI86" s="1"/>
      <c r="HJ86" s="21"/>
      <c r="HK86" s="1"/>
      <c r="HL86" s="1"/>
      <c r="HM86" s="1"/>
      <c r="HN86" s="1"/>
      <c r="HO86" s="1"/>
      <c r="HP86" s="1"/>
      <c r="HQ86" s="1"/>
      <c r="HR86" s="1"/>
      <c r="HS86" s="1"/>
      <c r="HT86" s="1"/>
      <c r="HU86" s="1"/>
      <c r="HV86" s="1"/>
      <c r="HW86" s="1"/>
      <c r="HX86" s="1"/>
      <c r="HY86" s="1"/>
      <c r="HZ86" s="1"/>
      <c r="IA86" s="1"/>
      <c r="IB86" s="21"/>
      <c r="IC86" s="1"/>
      <c r="ID86" s="1"/>
      <c r="IE86" s="1"/>
      <c r="IF86" s="1"/>
      <c r="IG86" s="1"/>
      <c r="IH86" s="1"/>
      <c r="II86" s="1"/>
      <c r="IJ86" s="1"/>
      <c r="IK86" s="1"/>
      <c r="IL86" s="1"/>
      <c r="IM86" s="1"/>
      <c r="IN86" s="1"/>
      <c r="IO86" s="1"/>
      <c r="IP86" s="21"/>
      <c r="IQ86" s="1"/>
      <c r="IR86" s="1"/>
      <c r="IS86" s="1"/>
      <c r="IT86" s="1"/>
      <c r="IU86" s="1"/>
      <c r="IV86" s="1"/>
      <c r="IW86" s="1"/>
      <c r="IX86" s="1"/>
      <c r="IY86" s="1"/>
      <c r="IZ86" s="1"/>
      <c r="JA86" s="1"/>
      <c r="JB86" s="1"/>
      <c r="JC86" s="1"/>
      <c r="JD86" s="1"/>
      <c r="JE86" s="1"/>
      <c r="JF86" s="1"/>
      <c r="JG86" s="1"/>
      <c r="JH86" s="1"/>
      <c r="JI86" s="1"/>
      <c r="JJ86" s="1"/>
      <c r="JK86" s="21"/>
      <c r="JL86" s="1"/>
      <c r="JM86" s="1"/>
      <c r="JN86" s="1"/>
      <c r="JO86" s="21"/>
      <c r="JP86" s="1"/>
      <c r="JQ86" s="1"/>
      <c r="JR86" s="1"/>
      <c r="JS86" s="1"/>
      <c r="JT86" s="1"/>
      <c r="JU86" s="21"/>
      <c r="JV86" s="1"/>
      <c r="JW86" s="1"/>
      <c r="JX86" s="21"/>
      <c r="JY86" s="1"/>
      <c r="JZ86" s="1"/>
      <c r="KA86" s="21"/>
      <c r="KB86" s="1"/>
      <c r="KC86" s="1"/>
      <c r="KD86" s="1"/>
      <c r="KE86" s="1"/>
      <c r="KF86" s="1"/>
      <c r="KG86" s="1"/>
      <c r="KH86" s="1"/>
      <c r="KI86" s="1"/>
      <c r="KJ86" s="1"/>
      <c r="KK86" s="1"/>
      <c r="KL86" s="1"/>
      <c r="KM86" s="21"/>
      <c r="KN86" s="1"/>
      <c r="KO86" s="1"/>
      <c r="KP86" s="1"/>
      <c r="KQ86" s="1"/>
      <c r="KR86" s="1"/>
      <c r="KS86" s="1"/>
      <c r="KT86" s="1"/>
      <c r="KU86" s="1"/>
      <c r="KV86" s="1"/>
      <c r="KW86" s="1"/>
      <c r="KX86" s="21"/>
      <c r="KY86" s="1"/>
      <c r="KZ86" s="1"/>
      <c r="LA86" s="1"/>
      <c r="LB86" s="1"/>
      <c r="LC86" s="1"/>
      <c r="LD86" s="1"/>
      <c r="LE86" s="1"/>
      <c r="LF86" s="1"/>
      <c r="LG86" s="21"/>
      <c r="LH86" s="22"/>
      <c r="LI86" s="22"/>
      <c r="LJ86" s="22"/>
      <c r="LK86" s="22"/>
      <c r="LL86" s="1"/>
      <c r="LM86" s="1"/>
      <c r="LN86" s="1"/>
      <c r="LO86" s="1"/>
      <c r="LP86" s="1"/>
      <c r="LQ86" s="1"/>
      <c r="LR86" s="1"/>
      <c r="LS86" s="21"/>
      <c r="LT86" s="1"/>
      <c r="LU86" s="1"/>
      <c r="LV86" s="1"/>
      <c r="LW86" s="1"/>
      <c r="LX86" s="1"/>
      <c r="LY86" s="1"/>
      <c r="LZ86" s="1"/>
      <c r="MA86" s="21"/>
      <c r="MB86" s="26"/>
      <c r="MC86" s="20"/>
      <c r="MD86" s="1"/>
      <c r="ME86" s="1"/>
      <c r="MF86" s="21"/>
      <c r="MG86" s="1"/>
      <c r="MH86" s="1"/>
      <c r="MI86" s="1"/>
      <c r="MJ86" s="21"/>
      <c r="MK86" s="1"/>
      <c r="ML86" s="1"/>
      <c r="MM86" s="1"/>
      <c r="MN86" s="1"/>
      <c r="MO86" s="1"/>
      <c r="MP86" s="21"/>
      <c r="MQ86" s="1"/>
      <c r="MR86" s="1"/>
      <c r="MS86" s="1"/>
      <c r="MT86" s="1"/>
      <c r="MU86" s="1"/>
      <c r="MV86" s="1"/>
      <c r="MW86" s="1"/>
      <c r="MX86" s="1"/>
      <c r="MY86" s="21"/>
      <c r="MZ86" s="1"/>
      <c r="NA86" s="1"/>
      <c r="NB86" s="1"/>
      <c r="NC86" s="1"/>
      <c r="ND86" s="1"/>
      <c r="NE86" s="1"/>
      <c r="NF86" s="21"/>
      <c r="NG86" s="1"/>
      <c r="NH86" s="1"/>
      <c r="NI86" s="1"/>
      <c r="NJ86" s="1"/>
      <c r="NK86" s="1"/>
      <c r="NL86" s="21"/>
      <c r="NM86" s="1"/>
      <c r="NN86" s="1"/>
      <c r="NO86" s="1"/>
      <c r="NP86" s="1"/>
      <c r="NQ86" s="1"/>
      <c r="NR86" s="21"/>
      <c r="NS86" s="1"/>
      <c r="NT86" s="1"/>
      <c r="NU86" s="1"/>
      <c r="NV86" s="1"/>
      <c r="NW86" s="1"/>
      <c r="NX86" s="1"/>
      <c r="NY86" s="21"/>
      <c r="NZ86" s="21"/>
      <c r="OA86" s="1"/>
      <c r="OB86" s="1"/>
      <c r="OC86" s="1"/>
      <c r="OD86" s="1"/>
      <c r="OE86" s="1"/>
      <c r="OF86" s="1"/>
      <c r="OG86" s="1"/>
      <c r="OH86" s="21"/>
      <c r="OI86" s="1"/>
    </row>
    <row r="87" spans="1:399" hidden="1" x14ac:dyDescent="0.25">
      <c r="A87" s="13" t="s">
        <v>9</v>
      </c>
      <c r="B87" s="5" t="s">
        <v>81</v>
      </c>
      <c r="C87" s="6"/>
      <c r="D87" s="5" t="s">
        <v>234</v>
      </c>
      <c r="E87" s="6" t="s">
        <v>312</v>
      </c>
      <c r="F87" s="5" t="s">
        <v>365</v>
      </c>
      <c r="G87" s="5" t="s">
        <v>496</v>
      </c>
      <c r="H87" s="6" t="s">
        <v>312</v>
      </c>
      <c r="I87" s="6"/>
      <c r="J87" s="6">
        <v>71</v>
      </c>
      <c r="K87" s="6">
        <v>2010</v>
      </c>
      <c r="N87" s="6" t="s">
        <v>687</v>
      </c>
      <c r="O87" s="6" t="s">
        <v>313</v>
      </c>
      <c r="Q87" s="6"/>
      <c r="R87" s="6"/>
      <c r="S87" s="6"/>
      <c r="T87" s="6"/>
      <c r="U87" s="6"/>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s="6"/>
      <c r="BR87" s="6"/>
      <c r="BV87"/>
      <c r="BW87" s="1"/>
      <c r="BX87" s="1"/>
      <c r="BY87" s="1"/>
      <c r="BZ87" s="1"/>
      <c r="CA87" s="1"/>
      <c r="CB87"/>
      <c r="CC87" s="1"/>
      <c r="CD87" s="1"/>
      <c r="CE87" s="1"/>
      <c r="CF87" s="1"/>
      <c r="CG87" s="1"/>
      <c r="CH87" s="1"/>
      <c r="CI87" s="1"/>
      <c r="CJ87" s="1"/>
      <c r="CK87" s="1"/>
      <c r="CL87" s="1"/>
      <c r="CM87" s="1"/>
      <c r="CN87" s="1"/>
      <c r="CO87" s="1"/>
      <c r="CP87" s="1"/>
      <c r="CQ87" s="1"/>
      <c r="CR87" s="1"/>
      <c r="CS87" s="1"/>
      <c r="CT87" s="1"/>
      <c r="CU87" s="1"/>
      <c r="CV87" s="1"/>
      <c r="CW87" s="1"/>
      <c r="CX87" s="1"/>
      <c r="CY87" s="1"/>
      <c r="CZ87" s="1"/>
      <c r="DA87" s="20"/>
      <c r="DB87" s="1"/>
      <c r="DC87" s="1"/>
      <c r="DD87" s="1"/>
      <c r="DE87" s="1"/>
      <c r="DF87" s="1"/>
      <c r="DG87" s="1"/>
      <c r="DH87" s="1"/>
      <c r="DI87" s="1"/>
      <c r="DJ87" s="1"/>
      <c r="DK87" s="1"/>
      <c r="DL87" s="1"/>
      <c r="DM87" s="1"/>
      <c r="DN87" s="1"/>
      <c r="DO87" s="1"/>
      <c r="DP87" s="1"/>
      <c r="DQ87" s="1"/>
      <c r="DR87" s="1"/>
      <c r="DS87" s="1"/>
      <c r="DT87" s="1"/>
      <c r="DU87" s="1"/>
      <c r="DV87" s="1"/>
      <c r="DW87" s="1"/>
      <c r="DX87" s="20"/>
      <c r="DY87" s="26"/>
      <c r="DZ87" s="1"/>
      <c r="EA87" s="1"/>
      <c r="EB87" s="1"/>
      <c r="EC87" s="1"/>
      <c r="ED87" s="1"/>
      <c r="EE87" s="1"/>
      <c r="EF87" s="1"/>
      <c r="EG87" s="26"/>
      <c r="EH87" s="1"/>
      <c r="EI87" s="1"/>
      <c r="EJ87" s="1"/>
      <c r="EK87" s="1"/>
      <c r="EL87" s="12"/>
      <c r="EM87" s="12"/>
      <c r="EN87" s="12"/>
      <c r="EO87" s="12"/>
      <c r="EP87" s="12"/>
      <c r="EQ87" s="12"/>
      <c r="ER87" s="12"/>
      <c r="ES87" s="12"/>
      <c r="ET87" s="1"/>
      <c r="EU87" s="1"/>
      <c r="EV87" s="1"/>
      <c r="EW87" s="1"/>
      <c r="EX87" s="20"/>
      <c r="EY87" s="1"/>
      <c r="EZ87" s="1"/>
      <c r="FA87" s="26"/>
      <c r="FB87" s="1"/>
      <c r="FC87" s="1"/>
      <c r="FD87" s="1"/>
      <c r="FE87" s="1"/>
      <c r="FF87" s="1"/>
      <c r="FG87" s="1"/>
      <c r="FH87" s="1"/>
      <c r="FI87" s="1"/>
      <c r="FJ87" s="1"/>
      <c r="FK87" s="1"/>
      <c r="FO87" s="1"/>
      <c r="FP87" s="1"/>
      <c r="FQ87" s="1"/>
      <c r="FR87" s="1"/>
      <c r="FS87" s="1"/>
      <c r="FT87" s="1"/>
      <c r="FU87" s="1"/>
      <c r="FV87" s="1"/>
      <c r="FW87" s="1"/>
      <c r="FX87" s="1"/>
      <c r="FY87" s="1"/>
      <c r="FZ87" s="1"/>
      <c r="GA87" s="1"/>
      <c r="GB87" s="1"/>
      <c r="GC87" s="1"/>
      <c r="GD87" s="1"/>
      <c r="GE87" s="1"/>
      <c r="GF87" s="1"/>
      <c r="GG87" s="1"/>
      <c r="GH87" s="1"/>
      <c r="GI87" s="1"/>
      <c r="GJ87" s="12"/>
      <c r="GM87" s="1"/>
      <c r="GN87" s="1"/>
      <c r="GO87" s="1"/>
      <c r="GP87" s="1"/>
      <c r="GQ87" s="1"/>
      <c r="GR87" s="1"/>
      <c r="GS87" s="1"/>
      <c r="GT87" s="1"/>
      <c r="GU87" s="1"/>
      <c r="GV87" s="1"/>
      <c r="GW87" s="1"/>
      <c r="GX87" s="1"/>
      <c r="GY87" s="1"/>
      <c r="GZ87" s="1"/>
      <c r="HA87" s="1"/>
      <c r="HB87" s="1"/>
      <c r="HC87" s="1"/>
      <c r="HD87" s="1"/>
      <c r="HE87" s="1"/>
      <c r="HF87" s="1"/>
      <c r="HG87" s="1"/>
      <c r="HH87" s="1"/>
      <c r="HI87" s="1"/>
      <c r="HJ87" s="20"/>
      <c r="HK87" s="1"/>
      <c r="HL87" s="1"/>
      <c r="HM87" s="1"/>
      <c r="HN87" s="1"/>
      <c r="HO87" s="1"/>
      <c r="HP87" s="1"/>
      <c r="HQ87" s="1"/>
      <c r="HR87" s="1"/>
      <c r="HS87" s="1"/>
      <c r="HT87" s="1"/>
      <c r="HU87" s="1"/>
      <c r="HV87" s="1"/>
      <c r="HW87" s="1"/>
      <c r="HX87" s="1"/>
      <c r="HY87" s="1"/>
      <c r="HZ87" s="1"/>
      <c r="IA87" s="1"/>
      <c r="IB87" s="20"/>
      <c r="IC87" s="1"/>
      <c r="ID87" s="1"/>
      <c r="IE87" s="1"/>
      <c r="IF87" s="1"/>
      <c r="IG87" s="1"/>
      <c r="IH87" s="1"/>
      <c r="II87" s="1"/>
      <c r="IJ87" s="1"/>
      <c r="IK87" s="1"/>
      <c r="IL87" s="1"/>
      <c r="IM87" s="1"/>
      <c r="IN87" s="1"/>
      <c r="IO87" s="1"/>
      <c r="IP87" s="20"/>
      <c r="IQ87" s="1"/>
      <c r="IR87" s="1"/>
      <c r="IS87" s="1"/>
      <c r="IT87" s="1"/>
      <c r="IU87" s="1"/>
      <c r="IV87" s="1"/>
      <c r="IW87" s="1"/>
      <c r="IX87" s="1"/>
      <c r="IY87" s="1"/>
      <c r="IZ87" s="1"/>
      <c r="JA87" s="1"/>
      <c r="JB87" s="1"/>
      <c r="JC87" s="1"/>
      <c r="JD87" s="1"/>
      <c r="JE87" s="1"/>
      <c r="JF87" s="1"/>
      <c r="JG87" s="1"/>
      <c r="JH87" s="1"/>
      <c r="JI87" s="1"/>
      <c r="JJ87" s="1"/>
      <c r="JK87" s="20"/>
      <c r="JL87" s="1"/>
      <c r="JM87" s="1"/>
      <c r="JN87" s="1"/>
      <c r="JO87" s="20"/>
      <c r="JP87" s="1"/>
      <c r="JQ87" s="1"/>
      <c r="JR87" s="1"/>
      <c r="JS87" s="1"/>
      <c r="JT87" s="1"/>
      <c r="JU87" s="20"/>
      <c r="JV87" s="1"/>
      <c r="JW87" s="1"/>
      <c r="JX87" s="20"/>
      <c r="JY87" s="1"/>
      <c r="JZ87" s="1"/>
      <c r="KA87" s="20"/>
      <c r="KB87" s="1"/>
      <c r="KC87" s="1"/>
      <c r="KD87" s="1"/>
      <c r="KE87" s="1"/>
      <c r="KF87" s="1"/>
      <c r="KG87" s="1"/>
      <c r="KH87" s="1"/>
      <c r="KI87" s="1"/>
      <c r="KJ87" s="1"/>
      <c r="KK87" s="1"/>
      <c r="KL87" s="1"/>
      <c r="KM87" s="20"/>
      <c r="KN87" s="1"/>
      <c r="KO87" s="1"/>
      <c r="KP87" s="1"/>
      <c r="KQ87" s="1"/>
      <c r="KR87" s="1"/>
      <c r="KS87" s="1"/>
      <c r="KT87" s="1"/>
      <c r="KU87" s="1"/>
      <c r="KV87" s="1"/>
      <c r="KW87" s="1"/>
      <c r="KX87" s="20"/>
      <c r="KY87" s="1"/>
      <c r="KZ87" s="1"/>
      <c r="LA87" s="1"/>
      <c r="LB87" s="1"/>
      <c r="LC87" s="1"/>
      <c r="LD87" s="1"/>
      <c r="LE87" s="1"/>
      <c r="LF87" s="1"/>
      <c r="LG87" s="20"/>
      <c r="LH87" s="22"/>
      <c r="LI87" s="22"/>
      <c r="LJ87" s="22"/>
      <c r="LK87" s="22"/>
      <c r="LL87" s="1"/>
      <c r="LM87" s="1"/>
      <c r="LN87" s="1"/>
      <c r="LO87" s="1"/>
      <c r="LP87" s="1"/>
      <c r="LQ87" s="1"/>
      <c r="LR87" s="1"/>
      <c r="LS87" s="20"/>
      <c r="LT87" s="1"/>
      <c r="LU87" s="1"/>
      <c r="LV87" s="1"/>
      <c r="LW87" s="1"/>
      <c r="LX87" s="1"/>
      <c r="LY87" s="1"/>
      <c r="LZ87" s="1"/>
      <c r="MA87" s="20"/>
      <c r="MB87" s="20"/>
      <c r="MC87" s="20"/>
      <c r="MD87" s="1"/>
      <c r="ME87" s="1"/>
      <c r="MF87" s="20"/>
      <c r="MG87" s="1"/>
      <c r="MH87" s="1"/>
      <c r="MI87" s="1"/>
      <c r="MJ87" s="20"/>
      <c r="MK87" s="1"/>
      <c r="ML87" s="1"/>
      <c r="MM87" s="1"/>
      <c r="MN87" s="1"/>
      <c r="MO87" s="1"/>
      <c r="MP87" s="20"/>
      <c r="MQ87" s="1"/>
      <c r="MR87" s="1"/>
      <c r="MS87" s="1"/>
      <c r="MT87" s="1"/>
      <c r="MU87" s="1"/>
      <c r="MV87" s="1"/>
      <c r="MW87" s="1"/>
      <c r="MX87" s="1"/>
      <c r="MY87" s="20"/>
      <c r="MZ87" s="1"/>
      <c r="NA87" s="1"/>
      <c r="NB87" s="1"/>
      <c r="NC87" s="1"/>
      <c r="ND87" s="1"/>
      <c r="NE87" s="1"/>
      <c r="NF87" s="20"/>
      <c r="NG87" s="1"/>
      <c r="NH87" s="1"/>
      <c r="NI87" s="1"/>
      <c r="NJ87" s="1"/>
      <c r="NK87" s="1"/>
      <c r="NL87" s="20"/>
      <c r="NM87" s="1"/>
      <c r="NN87" s="1"/>
      <c r="NO87" s="1"/>
      <c r="NP87" s="1"/>
      <c r="NQ87" s="1"/>
      <c r="NR87" s="20"/>
      <c r="NS87" s="1"/>
      <c r="NT87" s="1"/>
      <c r="NU87" s="1"/>
      <c r="NV87" s="1"/>
      <c r="NW87" s="1"/>
      <c r="NX87" s="1"/>
      <c r="NY87" s="20"/>
      <c r="NZ87" s="20"/>
      <c r="OA87" s="1"/>
      <c r="OB87" s="1"/>
      <c r="OC87" s="1"/>
      <c r="OD87" s="1"/>
      <c r="OE87" s="1"/>
      <c r="OF87" s="1"/>
      <c r="OG87" s="1"/>
      <c r="OH87" s="20"/>
      <c r="OI87" s="1"/>
    </row>
    <row r="88" spans="1:399" hidden="1" x14ac:dyDescent="0.25">
      <c r="A88" s="4" t="s">
        <v>7</v>
      </c>
      <c r="B88" s="5" t="s">
        <v>51</v>
      </c>
      <c r="C88" s="6"/>
      <c r="D88" s="7" t="s">
        <v>199</v>
      </c>
      <c r="E88" s="6" t="s">
        <v>312</v>
      </c>
      <c r="F88" s="5" t="s">
        <v>326</v>
      </c>
      <c r="G88" s="5" t="s">
        <v>462</v>
      </c>
      <c r="H88" s="6" t="s">
        <v>312</v>
      </c>
      <c r="I88" s="6" t="s">
        <v>577</v>
      </c>
      <c r="J88" s="6">
        <v>41</v>
      </c>
      <c r="K88" s="6">
        <v>2010</v>
      </c>
      <c r="N88" s="6" t="s">
        <v>657</v>
      </c>
      <c r="O88" s="6" t="s">
        <v>313</v>
      </c>
      <c r="P88" s="6"/>
      <c r="Q88" s="6"/>
      <c r="R88" s="6"/>
      <c r="S88" s="6"/>
      <c r="T88" s="6"/>
      <c r="U88" s="6" t="s">
        <v>768</v>
      </c>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s="6" t="s">
        <v>779</v>
      </c>
      <c r="BR88" s="6" t="s">
        <v>780</v>
      </c>
      <c r="BV88" t="s">
        <v>757</v>
      </c>
      <c r="BW88" s="1"/>
      <c r="BX88" s="1"/>
      <c r="BY88" s="1"/>
      <c r="BZ88" s="1"/>
      <c r="CA88" s="1"/>
      <c r="CB88" s="16"/>
      <c r="CC88" s="1"/>
      <c r="CD88" s="1"/>
      <c r="CE88" s="1"/>
      <c r="CF88" s="1"/>
      <c r="CG88" s="1"/>
      <c r="CH88" s="1"/>
      <c r="CI88" s="1"/>
      <c r="CJ88" s="1"/>
      <c r="CK88" s="1"/>
      <c r="CL88" s="1"/>
      <c r="CM88" s="1"/>
      <c r="CN88" s="1"/>
      <c r="CO88" s="1"/>
      <c r="CP88" s="1"/>
      <c r="CQ88" s="1"/>
      <c r="CR88" s="1"/>
      <c r="CS88" s="1"/>
      <c r="CT88" s="1"/>
      <c r="CU88" s="1"/>
      <c r="CV88" s="1"/>
      <c r="CW88" s="1"/>
      <c r="CX88" s="1"/>
      <c r="CY88" s="1"/>
      <c r="CZ88" s="1"/>
      <c r="DA88" s="20"/>
      <c r="DB88" s="1"/>
      <c r="DC88" s="1"/>
      <c r="DD88" s="1"/>
      <c r="DE88" s="1"/>
      <c r="DF88" s="1"/>
      <c r="DG88" s="1"/>
      <c r="DH88" s="1"/>
      <c r="DI88" s="1"/>
      <c r="DJ88" s="1"/>
      <c r="DK88" s="1"/>
      <c r="DL88" s="1"/>
      <c r="DM88" s="1"/>
      <c r="DN88" s="1"/>
      <c r="DO88" s="1"/>
      <c r="DP88" s="1"/>
      <c r="DQ88" s="1"/>
      <c r="DR88" s="1"/>
      <c r="DS88" s="1"/>
      <c r="DT88" s="1"/>
      <c r="DU88" s="1"/>
      <c r="DV88" s="1"/>
      <c r="DW88" s="1"/>
      <c r="DX88" s="20"/>
      <c r="DY88" s="26"/>
      <c r="DZ88" s="1"/>
      <c r="EA88" s="1"/>
      <c r="EB88" s="1"/>
      <c r="EC88" s="1"/>
      <c r="ED88" s="1"/>
      <c r="EE88" s="1"/>
      <c r="EF88" s="1"/>
      <c r="EG88" s="26"/>
      <c r="EH88" s="1"/>
      <c r="EI88" s="1"/>
      <c r="EJ88" s="1"/>
      <c r="EK88" s="1"/>
      <c r="EL88" s="12"/>
      <c r="EM88" s="12"/>
      <c r="EN88" s="12"/>
      <c r="EO88" s="12"/>
      <c r="EP88" s="12"/>
      <c r="EQ88" s="12"/>
      <c r="ER88" s="12"/>
      <c r="ES88" s="12"/>
      <c r="ET88" s="1"/>
      <c r="EU88" s="1"/>
      <c r="EV88" s="1"/>
      <c r="EW88" s="1"/>
      <c r="EX88" s="20"/>
      <c r="EY88" s="1"/>
      <c r="EZ88" s="1"/>
      <c r="FA88" s="26"/>
      <c r="FB88" s="1"/>
      <c r="FC88" s="1"/>
      <c r="FD88" s="1"/>
      <c r="FE88" s="1"/>
      <c r="FF88" s="1"/>
      <c r="FG88" s="1"/>
      <c r="FH88" s="1"/>
      <c r="FI88" s="1"/>
      <c r="FJ88" s="1"/>
      <c r="FK88" s="1"/>
      <c r="FO88" s="1"/>
      <c r="FP88" s="1"/>
      <c r="FQ88" s="1"/>
      <c r="FR88" s="1"/>
      <c r="FS88" s="1"/>
      <c r="FT88" s="1"/>
      <c r="FU88" s="1"/>
      <c r="FV88" s="1"/>
      <c r="FW88" s="1"/>
      <c r="FX88" s="1"/>
      <c r="FY88" s="1"/>
      <c r="FZ88" s="1"/>
      <c r="GA88" s="1"/>
      <c r="GB88" s="1"/>
      <c r="GC88" s="1"/>
      <c r="GD88" s="1"/>
      <c r="GE88" s="1"/>
      <c r="GF88" s="1"/>
      <c r="GG88" s="1"/>
      <c r="GH88" s="1"/>
      <c r="GI88" s="1"/>
      <c r="GJ88" s="12"/>
      <c r="GM88" s="1"/>
      <c r="GN88" s="1"/>
      <c r="GO88" s="1"/>
      <c r="GP88" s="1"/>
      <c r="GQ88" s="1"/>
      <c r="GR88" s="1"/>
      <c r="GS88" s="1"/>
      <c r="GT88" s="1"/>
      <c r="GU88" s="1"/>
      <c r="GV88" s="1"/>
      <c r="GW88" s="1"/>
      <c r="GX88" s="1"/>
      <c r="GY88" s="1"/>
      <c r="GZ88" s="1"/>
      <c r="HA88" s="1"/>
      <c r="HB88" s="1"/>
      <c r="HC88" s="1"/>
      <c r="HD88" s="1"/>
      <c r="HE88" s="1"/>
      <c r="HF88" s="1"/>
      <c r="HG88" s="1"/>
      <c r="HH88" s="1"/>
      <c r="HI88" s="1"/>
      <c r="HJ88" s="20"/>
      <c r="HK88" s="1"/>
      <c r="HL88" s="1"/>
      <c r="HM88" s="1"/>
      <c r="HN88" s="1"/>
      <c r="HO88" s="1"/>
      <c r="HP88" s="1"/>
      <c r="HQ88" s="1"/>
      <c r="HR88" s="1"/>
      <c r="HS88" s="1"/>
      <c r="HT88" s="1"/>
      <c r="HU88" s="1"/>
      <c r="HV88" s="1"/>
      <c r="HW88" s="1"/>
      <c r="HX88" s="1"/>
      <c r="HY88" s="1"/>
      <c r="HZ88" s="1"/>
      <c r="IA88" s="1"/>
      <c r="IB88" s="20"/>
      <c r="IC88" s="1"/>
      <c r="ID88" s="1"/>
      <c r="IE88" s="1"/>
      <c r="IF88" s="1"/>
      <c r="IG88" s="1"/>
      <c r="IH88" s="1"/>
      <c r="II88" s="1"/>
      <c r="IJ88" s="1"/>
      <c r="IK88" s="1"/>
      <c r="IL88" s="1"/>
      <c r="IM88" s="1"/>
      <c r="IN88" s="1"/>
      <c r="IO88" s="1"/>
      <c r="IP88" s="20"/>
      <c r="IQ88" s="1"/>
      <c r="IR88" s="1"/>
      <c r="IS88" s="1"/>
      <c r="IT88" s="1"/>
      <c r="IU88" s="1"/>
      <c r="IV88" s="1"/>
      <c r="IW88" s="1"/>
      <c r="IX88" s="1"/>
      <c r="IY88" s="1"/>
      <c r="IZ88" s="1"/>
      <c r="JA88" s="1"/>
      <c r="JB88" s="1"/>
      <c r="JC88" s="1"/>
      <c r="JD88" s="1"/>
      <c r="JE88" s="1"/>
      <c r="JF88" s="1"/>
      <c r="JG88" s="1"/>
      <c r="JH88" s="1"/>
      <c r="JI88" s="1"/>
      <c r="JJ88" s="1"/>
      <c r="JK88" s="20"/>
      <c r="JL88" s="1"/>
      <c r="JM88" s="1"/>
      <c r="JN88" s="1"/>
      <c r="JO88" s="20"/>
      <c r="JP88" s="1"/>
      <c r="JQ88" s="1"/>
      <c r="JR88" s="1"/>
      <c r="JS88" s="1"/>
      <c r="JT88" s="1"/>
      <c r="JU88" s="20"/>
      <c r="JV88" s="1"/>
      <c r="JW88" s="1"/>
      <c r="JX88" s="20"/>
      <c r="JY88" s="1"/>
      <c r="JZ88" s="1"/>
      <c r="KA88" s="20"/>
      <c r="KB88" s="1"/>
      <c r="KC88" s="1"/>
      <c r="KD88" s="1"/>
      <c r="KE88" s="1"/>
      <c r="KF88" s="1"/>
      <c r="KG88" s="1"/>
      <c r="KH88" s="1"/>
      <c r="KI88" s="1"/>
      <c r="KJ88" s="1"/>
      <c r="KK88" s="1"/>
      <c r="KL88" s="1"/>
      <c r="KM88" s="20"/>
      <c r="KN88" s="1"/>
      <c r="KO88" s="1"/>
      <c r="KP88" s="1"/>
      <c r="KQ88" s="1"/>
      <c r="KR88" s="1"/>
      <c r="KS88" s="1"/>
      <c r="KT88" s="1"/>
      <c r="KU88" s="1"/>
      <c r="KV88" s="1"/>
      <c r="KW88" s="1"/>
      <c r="KX88" s="20"/>
      <c r="KY88" s="1"/>
      <c r="KZ88" s="1"/>
      <c r="LA88" s="1"/>
      <c r="LB88" s="1"/>
      <c r="LC88" s="1"/>
      <c r="LD88" s="1"/>
      <c r="LE88" s="1"/>
      <c r="LF88" s="1"/>
      <c r="LG88" s="20"/>
      <c r="LH88" s="22"/>
      <c r="LI88" s="22"/>
      <c r="LJ88" s="22"/>
      <c r="LK88" s="22"/>
      <c r="LL88" s="1"/>
      <c r="LM88" s="1"/>
      <c r="LN88" s="1"/>
      <c r="LO88" s="1"/>
      <c r="LP88" s="1"/>
      <c r="LQ88" s="1"/>
      <c r="LR88" s="1"/>
      <c r="LS88" s="20"/>
      <c r="LT88" s="1"/>
      <c r="LU88" s="1"/>
      <c r="LV88" s="1"/>
      <c r="LW88" s="1"/>
      <c r="LX88" s="1"/>
      <c r="LY88" s="1"/>
      <c r="LZ88" s="1"/>
      <c r="MA88" s="20"/>
      <c r="MB88" s="20"/>
      <c r="MC88" s="20"/>
      <c r="MD88" s="1"/>
      <c r="ME88" s="1"/>
      <c r="MF88" s="20"/>
      <c r="MG88" s="1"/>
      <c r="MH88" s="1"/>
      <c r="MI88" s="1"/>
      <c r="MJ88" s="20"/>
      <c r="MK88" s="1"/>
      <c r="ML88" s="1"/>
      <c r="MM88" s="1"/>
      <c r="MN88" s="1"/>
      <c r="MO88" s="1"/>
      <c r="MP88" s="20"/>
      <c r="MQ88" s="1"/>
      <c r="MR88" s="1"/>
      <c r="MS88" s="1"/>
      <c r="MT88" s="1"/>
      <c r="MU88" s="1"/>
      <c r="MV88" s="1"/>
      <c r="MW88" s="1"/>
      <c r="MX88" s="1"/>
      <c r="MY88" s="20"/>
      <c r="MZ88" s="1"/>
      <c r="NA88" s="1"/>
      <c r="NB88" s="1"/>
      <c r="NC88" s="1"/>
      <c r="ND88" s="1"/>
      <c r="NE88" s="1"/>
      <c r="NF88" s="20"/>
      <c r="NG88" s="1"/>
      <c r="NH88" s="1"/>
      <c r="NI88" s="1"/>
      <c r="NJ88" s="1"/>
      <c r="NK88" s="1"/>
      <c r="NL88" s="20"/>
      <c r="NM88" s="1"/>
      <c r="NN88" s="1"/>
      <c r="NO88" s="1"/>
      <c r="NP88" s="1"/>
      <c r="NQ88" s="1"/>
      <c r="NR88" s="20"/>
      <c r="NS88" s="1"/>
      <c r="NT88" s="1"/>
      <c r="NU88" s="1"/>
      <c r="NV88" s="1"/>
      <c r="NW88" s="1"/>
      <c r="NX88" s="1"/>
      <c r="NY88" s="20"/>
      <c r="NZ88" s="20"/>
      <c r="OA88" s="1"/>
      <c r="OB88" s="1"/>
      <c r="OC88" s="1"/>
      <c r="OD88" s="1"/>
      <c r="OE88" s="1"/>
      <c r="OF88" s="1"/>
      <c r="OG88" s="1"/>
      <c r="OH88" s="20"/>
      <c r="OI88" s="1"/>
    </row>
    <row r="89" spans="1:399" x14ac:dyDescent="0.25">
      <c r="A89" s="13" t="s">
        <v>8</v>
      </c>
      <c r="B89" s="5" t="s">
        <v>52</v>
      </c>
      <c r="C89" s="6">
        <v>0</v>
      </c>
      <c r="D89" s="5" t="s">
        <v>200</v>
      </c>
      <c r="E89" s="6" t="s">
        <v>311</v>
      </c>
      <c r="F89" s="5" t="s">
        <v>345</v>
      </c>
      <c r="G89" s="5" t="s">
        <v>463</v>
      </c>
      <c r="H89" s="6" t="s">
        <v>311</v>
      </c>
      <c r="I89" s="6" t="s">
        <v>579</v>
      </c>
      <c r="J89" s="6">
        <v>39</v>
      </c>
      <c r="K89" s="6">
        <v>2011</v>
      </c>
      <c r="L89" s="12">
        <f>IF(K89&lt;1996,1,0)</f>
        <v>0</v>
      </c>
      <c r="M89" s="12">
        <f>IF(K89&gt;=1996,1,0)</f>
        <v>1</v>
      </c>
      <c r="N89" s="6" t="s">
        <v>658</v>
      </c>
      <c r="O89" s="6" t="s">
        <v>311</v>
      </c>
      <c r="P89" s="12">
        <v>6</v>
      </c>
      <c r="Q89" s="6">
        <v>1</v>
      </c>
      <c r="R89" s="6">
        <v>0</v>
      </c>
      <c r="S89" s="6">
        <v>0</v>
      </c>
      <c r="T89" s="6">
        <f>COUNTIF(P89,"*Non*")</f>
        <v>0</v>
      </c>
      <c r="U89" s="6" t="s">
        <v>766</v>
      </c>
      <c r="V89" s="12">
        <f>COUNTIF($U89,V$1)</f>
        <v>1</v>
      </c>
      <c r="W89" s="12">
        <f>COUNTIF($U89,W$1)</f>
        <v>0</v>
      </c>
      <c r="X89" s="12">
        <f>COUNTIF($U89,X$1)</f>
        <v>0</v>
      </c>
      <c r="Y89" s="23">
        <f>COUNTIF($BI89,"*AHP*")</f>
        <v>0</v>
      </c>
      <c r="Z89" s="23">
        <f>COUNTIF($BI89,"*ANP*")</f>
        <v>0</v>
      </c>
      <c r="AA89" s="23">
        <f>COUNTIF($BI89,"*TOPSIS*")</f>
        <v>0</v>
      </c>
      <c r="AB89" s="23">
        <f>COUNTIF($BI89,"*VIKOR*")</f>
        <v>0</v>
      </c>
      <c r="AC89" s="23">
        <f>COUNTIF($BI89,"*DELPHI*")</f>
        <v>0</v>
      </c>
      <c r="AD89" s="23">
        <f>COUNTIF($BI89,"*CBA*")+COUNTIF($BI89,"*Cost Analysis*")</f>
        <v>0</v>
      </c>
      <c r="AE89" s="23">
        <f>COUNTIF($BI89,"*Scoring*")</f>
        <v>0</v>
      </c>
      <c r="AF89" s="23">
        <f>COUNTIF($BI89,"*DEMATEL*")</f>
        <v>0</v>
      </c>
      <c r="AG89" s="23">
        <f>COUNTIF($BI89,"*MAUT*")</f>
        <v>0</v>
      </c>
      <c r="AH89" s="23">
        <f>COUNTIF($BI89,"*BCG*")</f>
        <v>0</v>
      </c>
      <c r="AI89" s="23">
        <f>COUNTIF($BI89,"*BSC*")</f>
        <v>0</v>
      </c>
      <c r="AJ89" s="23">
        <f>COUNTIF($BI89,"*ROA*")</f>
        <v>0</v>
      </c>
      <c r="AK89" s="23">
        <f>COUNTIF($BI89,"*VTA*")</f>
        <v>0</v>
      </c>
      <c r="AL89" s="23">
        <f>COUNTIF($BI89,"*SEM*")</f>
        <v>0</v>
      </c>
      <c r="AM89" s="23">
        <f>COUNTIF($BI89,"*COPRAS*")</f>
        <v>0</v>
      </c>
      <c r="AN89" s="23">
        <f>COUNTIF($BI89,"*SWARA*")</f>
        <v>0</v>
      </c>
      <c r="AO89" s="23">
        <f>COUNTIF($BI89,"*Outranking*")</f>
        <v>0</v>
      </c>
      <c r="AP89" s="23">
        <f>IF(COUNTIF($BI89,"*Linear*")-COUNTIF($BI89,"*Non-Linear*")&lt;0,0,COUNTIF($BI89,"*Linear*")-COUNTIF($BI89,"*Non-Linear*"))</f>
        <v>1</v>
      </c>
      <c r="AQ89" s="23">
        <f>COUNTIF($BI89,"*Non-Linear*")</f>
        <v>0</v>
      </c>
      <c r="AR89" s="23">
        <f>COUNTIF($BI89,"*Multi-objective*")</f>
        <v>1</v>
      </c>
      <c r="AS89" s="23">
        <f>COUNTIF($BI89,"*Stochastic*")</f>
        <v>0</v>
      </c>
      <c r="AT89" s="23">
        <f>COUNTIF($BI89,"*Goal*")</f>
        <v>0</v>
      </c>
      <c r="AU89" s="23">
        <f>COUNTIF($BI89,"*DEA*")</f>
        <v>0</v>
      </c>
      <c r="AV89" s="23">
        <f>COUNTIF($BI89,"*Grey*")</f>
        <v>0</v>
      </c>
      <c r="AW89" s="23">
        <f>COUNTIF($BI89,"*Clustering*")</f>
        <v>0</v>
      </c>
      <c r="AX89" s="23">
        <f>COUNTIF($BI89,"*K-Means*")</f>
        <v>0</v>
      </c>
      <c r="AY89" s="23">
        <f>COUNTIF($BI89,"*Genetic*")</f>
        <v>1</v>
      </c>
      <c r="AZ89" s="23">
        <f>COUNTIF($BI89,"*Evolutionary*")</f>
        <v>0</v>
      </c>
      <c r="BA89" s="23">
        <f>COUNTIF($BI89,"*Nash*")</f>
        <v>0</v>
      </c>
      <c r="BB89" s="23">
        <f>COUNTIF($BI89,"*Gini*")</f>
        <v>0</v>
      </c>
      <c r="BC89" s="23">
        <f>COUNTIF($BI89,"*Dominance*")</f>
        <v>0</v>
      </c>
      <c r="BD89" s="23">
        <f>COUNTIF($BI89,"*Pythagorean*")</f>
        <v>0</v>
      </c>
      <c r="BE89" s="23">
        <f>COUNTIF($BI89,"*Reference*")</f>
        <v>0</v>
      </c>
      <c r="BF89" s="23">
        <f>COUNTIF($BI89,"*Correlation*")</f>
        <v>0</v>
      </c>
      <c r="BG89" s="23">
        <f>COUNTIF($BI89,"*NIMBUS*")</f>
        <v>0</v>
      </c>
      <c r="BH89" s="23">
        <f>COUNTIF($BI89,"*Not-specified*")</f>
        <v>0</v>
      </c>
      <c r="BI89" s="23" t="s">
        <v>847</v>
      </c>
      <c r="BJ89" s="23" t="s">
        <v>772</v>
      </c>
      <c r="BK89" s="23">
        <f>COUNTIF($BJ89,BK$1)</f>
        <v>0</v>
      </c>
      <c r="BL89" s="23">
        <f>COUNTIF($BJ89,BL$1)</f>
        <v>1</v>
      </c>
      <c r="BM89" s="23">
        <f>COUNTIF($BJ89,BM$1)</f>
        <v>0</v>
      </c>
      <c r="BN89" s="6" t="s">
        <v>1180</v>
      </c>
      <c r="BO89" s="12">
        <f>COUNTIF($BN89,"*Deter*")</f>
        <v>1</v>
      </c>
      <c r="BP89" s="12">
        <f>COUNTIF($BN89,"*Stoch*")</f>
        <v>0</v>
      </c>
      <c r="BQ89" s="12">
        <f>COUNTIF($BN89,"*Fuzzy*")</f>
        <v>1</v>
      </c>
      <c r="BR89" s="6" t="s">
        <v>1175</v>
      </c>
      <c r="BS89" s="12">
        <f>COUNTIF($BR89,"*Dis*")</f>
        <v>0</v>
      </c>
      <c r="BT89" s="12">
        <f>COUNTIF($BR89,"*Cont*")</f>
        <v>1</v>
      </c>
      <c r="BU89" s="12">
        <f>COUNTIF($BR89,$BU$1)</f>
        <v>0</v>
      </c>
      <c r="BV89" s="23" t="s">
        <v>898</v>
      </c>
      <c r="BW89" s="13">
        <v>0</v>
      </c>
      <c r="BX89" s="13">
        <v>0</v>
      </c>
      <c r="BY89" s="13">
        <v>0</v>
      </c>
      <c r="BZ89" s="13">
        <v>0</v>
      </c>
      <c r="CA89" s="13">
        <v>1</v>
      </c>
      <c r="CB89" s="24" t="s">
        <v>923</v>
      </c>
      <c r="CC89" s="12">
        <f>COUNTIF($CB89,"*Not Specified*")</f>
        <v>0</v>
      </c>
      <c r="CD89" s="12">
        <f>COUNTIF($CB89,"*Aerospacial*")</f>
        <v>0</v>
      </c>
      <c r="CE89" s="12">
        <f>COUNTIF($CB89,"*Agriculture*")</f>
        <v>0</v>
      </c>
      <c r="CF89" s="12">
        <f>COUNTIF($CB89,"*Automotive*")</f>
        <v>0</v>
      </c>
      <c r="CG89" s="12">
        <f>COUNTIF($CB89,"*Biotechnology*")</f>
        <v>0</v>
      </c>
      <c r="CH89" s="12">
        <f>COUNTIF($CB89,"*Energy*")</f>
        <v>0</v>
      </c>
      <c r="CI89" s="12">
        <f>COUNTIF($CB89,"*Food*")</f>
        <v>0</v>
      </c>
      <c r="CJ89" s="12">
        <f>COUNTIF($CB89,"*Innovation*")</f>
        <v>0</v>
      </c>
      <c r="CK89" s="12">
        <f>COUNTIF($CB89,"*Manufacturing*")</f>
        <v>0</v>
      </c>
      <c r="CL89" s="12">
        <f>COUNTIF($CB89,"*Military*")</f>
        <v>0</v>
      </c>
      <c r="CM89" s="12">
        <f>COUNTIF($CB89,"*Nuclear*")</f>
        <v>0</v>
      </c>
      <c r="CN89" s="12">
        <f>COUNTIF($CB89,"*Spacial*")</f>
        <v>0</v>
      </c>
      <c r="CO89" s="12">
        <f>COUNTIF($CB89,"*Telecommunications*")</f>
        <v>0</v>
      </c>
      <c r="CP89" s="12">
        <f>COUNTIF($CB89,"*Civil*")</f>
        <v>1</v>
      </c>
      <c r="CQ89" s="12">
        <f>COUNTIF($CB89,"*Government*")</f>
        <v>0</v>
      </c>
      <c r="CR89" s="12">
        <f>COUNTIF($CB89,"*Mechanical*")</f>
        <v>1</v>
      </c>
      <c r="CS89" s="12">
        <f>COUNTIF($CB89,"*Textile*")</f>
        <v>0</v>
      </c>
      <c r="CT89" s="12">
        <f>COUNTIF($CB89,"*Chemical*")</f>
        <v>0</v>
      </c>
      <c r="CU89" s="12">
        <f>COUNTIF($CB89,"*Metallurgy*")</f>
        <v>0</v>
      </c>
      <c r="CV89" s="12">
        <f>COUNTIF($CB89,"*Public*")</f>
        <v>1</v>
      </c>
      <c r="CW89" s="12">
        <f>COUNTIF($CB89,"*Research*")</f>
        <v>0</v>
      </c>
      <c r="CX89" s="12">
        <f>COUNTIF($CB89,"*Electricity*")</f>
        <v>1</v>
      </c>
      <c r="CY89" s="12">
        <f>COUNTIF($CB89,"*Industrial*")</f>
        <v>0</v>
      </c>
      <c r="CZ89" s="12">
        <f>COUNTIF($CB89,"*Information Technology*")</f>
        <v>0</v>
      </c>
      <c r="DA89" s="18">
        <f>COUNTIF($CB89,"*Pharmaceutical*")</f>
        <v>0</v>
      </c>
      <c r="DB89" s="18">
        <f>SUM(JL89:JO89)</f>
        <v>0</v>
      </c>
      <c r="DC89" s="18">
        <f>SUM(MQ89:MY89)</f>
        <v>0</v>
      </c>
      <c r="DD89" s="18">
        <f>SUM(MZ89:NF89)</f>
        <v>0</v>
      </c>
      <c r="DE89" s="18">
        <f>SUM(MB89:MF89)</f>
        <v>0</v>
      </c>
      <c r="DF89" s="18">
        <f>SUM(NG89:NL89)</f>
        <v>0</v>
      </c>
      <c r="DG89" s="18">
        <f>SUM(FM89:GK89)</f>
        <v>0</v>
      </c>
      <c r="DH89" s="18">
        <f>SUM(EG89:EX89)</f>
        <v>0</v>
      </c>
      <c r="DI89" s="18">
        <f>SUM(KB89:KM89)</f>
        <v>2</v>
      </c>
      <c r="DJ89" s="18">
        <f>SUM(MG89:MJ89)</f>
        <v>0</v>
      </c>
      <c r="DK89" s="18">
        <f>SUM(GL89:HJ89)</f>
        <v>0</v>
      </c>
      <c r="DL89" s="18">
        <f>SUM(HK89:IE89)</f>
        <v>0</v>
      </c>
      <c r="DM89" s="18">
        <f>SUM(IF89:IP89)</f>
        <v>0</v>
      </c>
      <c r="DN89" s="18">
        <f>SUM(EY89:FL89)</f>
        <v>1</v>
      </c>
      <c r="DO89" s="18">
        <f>SUM(KN89:LV89)</f>
        <v>0</v>
      </c>
      <c r="DP89" s="18">
        <f>SUM(LL89:LS89)</f>
        <v>0</v>
      </c>
      <c r="DQ89" s="18">
        <f>SUM(JP89:JX89)</f>
        <v>1</v>
      </c>
      <c r="DR89" s="18">
        <f>SUM(MK89:MP89)</f>
        <v>0</v>
      </c>
      <c r="DS89" s="18">
        <f>SUM(NM89:NS89)</f>
        <v>0</v>
      </c>
      <c r="DT89" s="18">
        <f>SUM(NT89:NZ89)</f>
        <v>0</v>
      </c>
      <c r="DU89" s="18">
        <f>SUM(OA89:OI89)</f>
        <v>0</v>
      </c>
      <c r="DV89" s="18">
        <f>SUM(JY89:KA89)</f>
        <v>0</v>
      </c>
      <c r="DW89" s="18">
        <f>SUM(LT89:MA89)</f>
        <v>0</v>
      </c>
      <c r="DX89" s="18">
        <f>SUM(IQ89:JK89)</f>
        <v>1</v>
      </c>
      <c r="DY89" s="17">
        <f>DG89+DK89</f>
        <v>0</v>
      </c>
      <c r="DZ89" s="12">
        <f>DI89+DO89+DW89+DP89</f>
        <v>2</v>
      </c>
      <c r="EA89" s="12">
        <f>DX89+DM89</f>
        <v>1</v>
      </c>
      <c r="EB89" s="12">
        <f>DT89+DU89+DF89</f>
        <v>0</v>
      </c>
      <c r="EC89" s="12">
        <f>DH89+DN89+DL89</f>
        <v>1</v>
      </c>
      <c r="ED89" s="12">
        <f>DD89+DS89+DC89</f>
        <v>0</v>
      </c>
      <c r="EE89" s="12">
        <f>DV89+DQ89+DB89</f>
        <v>1</v>
      </c>
      <c r="EF89" s="12">
        <f>DR89+DE89+DJ89</f>
        <v>0</v>
      </c>
      <c r="EX89" s="18"/>
      <c r="FE89" s="20">
        <v>1</v>
      </c>
      <c r="HJ89" s="18"/>
      <c r="IB89" s="18"/>
      <c r="IP89" s="18"/>
      <c r="IT89" s="18">
        <v>1</v>
      </c>
      <c r="JK89" s="18"/>
      <c r="JO89" s="18"/>
      <c r="JQ89" s="18">
        <v>1</v>
      </c>
      <c r="JU89" s="18"/>
      <c r="JX89" s="18"/>
      <c r="KA89" s="18"/>
      <c r="KD89" s="18">
        <v>1</v>
      </c>
      <c r="KK89" s="18">
        <v>1</v>
      </c>
      <c r="KM89" s="18"/>
      <c r="KX89" s="18"/>
      <c r="LG89" s="18"/>
      <c r="LS89" s="18"/>
      <c r="MA89" s="18"/>
      <c r="MB89" s="18"/>
      <c r="MF89" s="18"/>
      <c r="MJ89" s="18"/>
      <c r="MP89" s="18"/>
      <c r="MY89" s="18"/>
      <c r="NF89" s="18"/>
      <c r="NL89" s="18"/>
      <c r="NR89" s="18"/>
      <c r="NY89" s="18"/>
      <c r="NZ89" s="18"/>
      <c r="OH89" s="18"/>
    </row>
    <row r="90" spans="1:399" hidden="1" x14ac:dyDescent="0.25">
      <c r="A90" s="4" t="s">
        <v>8</v>
      </c>
      <c r="B90" s="5" t="s">
        <v>123</v>
      </c>
      <c r="C90" s="6"/>
      <c r="D90" s="5" t="s">
        <v>276</v>
      </c>
      <c r="E90" s="6" t="s">
        <v>312</v>
      </c>
      <c r="F90" s="5" t="s">
        <v>391</v>
      </c>
      <c r="G90" s="5" t="s">
        <v>539</v>
      </c>
      <c r="H90" s="6" t="s">
        <v>313</v>
      </c>
      <c r="I90" s="6" t="s">
        <v>605</v>
      </c>
      <c r="J90" s="6">
        <v>5</v>
      </c>
      <c r="K90" s="6">
        <v>2011</v>
      </c>
      <c r="N90" s="6" t="s">
        <v>725</v>
      </c>
      <c r="O90" s="6" t="s">
        <v>313</v>
      </c>
      <c r="P90" s="6"/>
      <c r="Q90" s="6"/>
      <c r="R90" s="6"/>
      <c r="S90" s="6"/>
      <c r="T90" s="6"/>
      <c r="U90" s="6"/>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s="6"/>
      <c r="BR90" s="6"/>
      <c r="BV90"/>
      <c r="BW90" s="1"/>
      <c r="BX90" s="1"/>
      <c r="BY90" s="1"/>
      <c r="BZ90" s="1"/>
      <c r="CA90" s="1"/>
      <c r="CB90"/>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26"/>
      <c r="DZ90" s="1"/>
      <c r="EA90" s="1"/>
      <c r="EB90" s="1"/>
      <c r="EC90" s="1"/>
      <c r="ED90" s="1"/>
      <c r="EE90" s="1"/>
      <c r="EF90" s="1"/>
      <c r="EG90" s="26"/>
      <c r="EH90" s="1"/>
      <c r="EI90" s="1"/>
      <c r="EJ90" s="1"/>
      <c r="EK90" s="1"/>
      <c r="EL90" s="12"/>
      <c r="EM90" s="12"/>
      <c r="EN90" s="12"/>
      <c r="EO90" s="12"/>
      <c r="EP90" s="12"/>
      <c r="EQ90" s="12"/>
      <c r="ER90" s="12"/>
      <c r="ES90" s="12"/>
      <c r="ET90" s="1"/>
      <c r="EU90" s="1"/>
      <c r="EV90" s="1"/>
      <c r="EW90" s="1"/>
      <c r="EX90" s="1"/>
      <c r="EY90" s="1"/>
      <c r="EZ90" s="1"/>
      <c r="FA90" s="26"/>
      <c r="FB90" s="1"/>
      <c r="FC90" s="1"/>
      <c r="FD90" s="1"/>
      <c r="FE90" s="1"/>
      <c r="FF90" s="1"/>
      <c r="FG90" s="1"/>
      <c r="FH90" s="1"/>
      <c r="FI90" s="1"/>
      <c r="FJ90" s="1"/>
      <c r="FK90" s="1"/>
      <c r="FL90" s="1"/>
      <c r="FO90" s="1"/>
      <c r="FP90" s="1"/>
      <c r="FQ90" s="1"/>
      <c r="FR90" s="1"/>
      <c r="FS90" s="1"/>
      <c r="FT90" s="1"/>
      <c r="FU90" s="1"/>
      <c r="FV90" s="1"/>
      <c r="FW90" s="1"/>
      <c r="FX90" s="1"/>
      <c r="FY90" s="1"/>
      <c r="FZ90" s="1"/>
      <c r="GA90" s="1"/>
      <c r="GB90" s="1"/>
      <c r="GC90" s="1"/>
      <c r="GD90" s="1"/>
      <c r="GE90" s="1"/>
      <c r="GF90" s="1"/>
      <c r="GG90" s="1"/>
      <c r="GH90" s="1"/>
      <c r="GI90" s="1"/>
      <c r="GJ90" s="12"/>
      <c r="GK90" s="12"/>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22"/>
      <c r="LI90" s="22"/>
      <c r="LJ90" s="22"/>
      <c r="LK90" s="22"/>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row>
    <row r="91" spans="1:399" hidden="1" x14ac:dyDescent="0.25">
      <c r="A91" s="4" t="s">
        <v>9</v>
      </c>
      <c r="B91" s="5" t="s">
        <v>132</v>
      </c>
      <c r="C91" s="6"/>
      <c r="D91" s="5" t="s">
        <v>285</v>
      </c>
      <c r="E91" s="6" t="s">
        <v>312</v>
      </c>
      <c r="F91" s="5" t="s">
        <v>398</v>
      </c>
      <c r="G91" s="5" t="s">
        <v>548</v>
      </c>
      <c r="H91" s="6" t="s">
        <v>313</v>
      </c>
      <c r="I91" s="6"/>
      <c r="J91" s="6">
        <v>0</v>
      </c>
      <c r="K91" s="6">
        <v>2011</v>
      </c>
      <c r="N91" s="6" t="s">
        <v>734</v>
      </c>
      <c r="O91" s="6" t="s">
        <v>313</v>
      </c>
      <c r="P91" s="6"/>
      <c r="Q91" s="6"/>
      <c r="R91" s="6"/>
      <c r="S91" s="6"/>
      <c r="T91" s="6"/>
      <c r="U91" s="6"/>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s="6"/>
      <c r="BR91" s="6"/>
      <c r="BV91"/>
      <c r="BW91" s="1"/>
      <c r="BX91" s="1"/>
      <c r="BY91" s="1"/>
      <c r="BZ91" s="1"/>
      <c r="CA91" s="1"/>
      <c r="CB9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26"/>
      <c r="DZ91" s="1"/>
      <c r="EA91" s="1"/>
      <c r="EB91" s="1"/>
      <c r="EC91" s="1"/>
      <c r="ED91" s="1"/>
      <c r="EE91" s="1"/>
      <c r="EF91" s="1"/>
      <c r="EG91" s="26"/>
      <c r="EH91" s="1"/>
      <c r="EI91" s="1"/>
      <c r="EJ91" s="1"/>
      <c r="EK91" s="1"/>
      <c r="EL91" s="12"/>
      <c r="EM91" s="12"/>
      <c r="EN91" s="12"/>
      <c r="EO91" s="12"/>
      <c r="EP91" s="12"/>
      <c r="EQ91" s="12"/>
      <c r="ER91" s="12"/>
      <c r="ES91" s="12"/>
      <c r="ET91" s="1"/>
      <c r="EU91" s="1"/>
      <c r="EV91" s="1"/>
      <c r="EW91" s="1"/>
      <c r="EX91" s="1"/>
      <c r="EY91" s="1"/>
      <c r="EZ91" s="1"/>
      <c r="FA91" s="26"/>
      <c r="FB91" s="1"/>
      <c r="FC91" s="1"/>
      <c r="FD91" s="1"/>
      <c r="FE91" s="1"/>
      <c r="FF91" s="1"/>
      <c r="FG91" s="1"/>
      <c r="FH91" s="1"/>
      <c r="FI91" s="1"/>
      <c r="FJ91" s="1"/>
      <c r="FK91" s="1"/>
      <c r="FL91" s="1"/>
      <c r="FO91" s="1"/>
      <c r="FP91" s="1"/>
      <c r="FQ91" s="1"/>
      <c r="FR91" s="1"/>
      <c r="FS91" s="1"/>
      <c r="FT91" s="1"/>
      <c r="FU91" s="1"/>
      <c r="FV91" s="1"/>
      <c r="FW91" s="1"/>
      <c r="FX91" s="1"/>
      <c r="FY91" s="1"/>
      <c r="FZ91" s="1"/>
      <c r="GA91" s="1"/>
      <c r="GB91" s="1"/>
      <c r="GC91" s="1"/>
      <c r="GD91" s="1"/>
      <c r="GE91" s="1"/>
      <c r="GF91" s="1"/>
      <c r="GG91" s="1"/>
      <c r="GH91" s="1"/>
      <c r="GI91" s="1"/>
      <c r="GJ91" s="12"/>
      <c r="GK91" s="12"/>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c r="KC91" s="1"/>
      <c r="KD91" s="1"/>
      <c r="KE91" s="1"/>
      <c r="KF91" s="1"/>
      <c r="KG91" s="1"/>
      <c r="KH91" s="1"/>
      <c r="KI91" s="1"/>
      <c r="KJ91" s="1"/>
      <c r="KK91" s="1"/>
      <c r="KL91" s="1"/>
      <c r="KM91" s="1"/>
      <c r="KN91" s="1"/>
      <c r="KO91" s="1"/>
      <c r="KP91" s="1"/>
      <c r="KQ91" s="1"/>
      <c r="KR91" s="1"/>
      <c r="KS91" s="1"/>
      <c r="KT91" s="1"/>
      <c r="KU91" s="1"/>
      <c r="KV91" s="1"/>
      <c r="KW91" s="1"/>
      <c r="KX91" s="1"/>
      <c r="KY91" s="1"/>
      <c r="KZ91" s="1"/>
      <c r="LA91" s="1"/>
      <c r="LB91" s="1"/>
      <c r="LC91" s="1"/>
      <c r="LD91" s="1"/>
      <c r="LE91" s="1"/>
      <c r="LF91" s="1"/>
      <c r="LG91" s="1"/>
      <c r="LH91" s="22"/>
      <c r="LI91" s="22"/>
      <c r="LJ91" s="22"/>
      <c r="LK91" s="22"/>
      <c r="LL91" s="1"/>
      <c r="LM91" s="1"/>
      <c r="LN91" s="1"/>
      <c r="LO91" s="1"/>
      <c r="LP91" s="1"/>
      <c r="LQ91" s="1"/>
      <c r="LR91" s="1"/>
      <c r="LS91" s="1"/>
      <c r="LT91" s="1"/>
      <c r="LU91" s="1"/>
      <c r="LV91" s="1"/>
      <c r="LW91" s="1"/>
      <c r="LX91" s="1"/>
      <c r="LY91" s="1"/>
      <c r="LZ91" s="1"/>
      <c r="MA91" s="1"/>
      <c r="MB91" s="1"/>
      <c r="MC91" s="1"/>
      <c r="MD91" s="1"/>
      <c r="ME91" s="1"/>
      <c r="MF91" s="1"/>
      <c r="MG91" s="1"/>
      <c r="MH91" s="1"/>
      <c r="MI91" s="1"/>
      <c r="MJ91" s="1"/>
      <c r="MK91" s="1"/>
      <c r="ML91" s="1"/>
      <c r="MM91" s="1"/>
      <c r="MN91" s="1"/>
      <c r="MO91" s="1"/>
      <c r="MP91" s="1"/>
      <c r="MQ91" s="1"/>
      <c r="MR91" s="1"/>
      <c r="MS91" s="1"/>
      <c r="MT91" s="1"/>
      <c r="MU91" s="1"/>
      <c r="MV91" s="1"/>
      <c r="MW91" s="1"/>
      <c r="MX91" s="1"/>
      <c r="MY91" s="1"/>
      <c r="MZ91" s="1"/>
      <c r="NA91" s="1"/>
      <c r="NB91" s="1"/>
      <c r="NC91" s="1"/>
      <c r="ND91" s="1"/>
      <c r="NE91" s="1"/>
      <c r="NF91" s="1"/>
      <c r="NG91" s="1"/>
      <c r="NH91" s="1"/>
      <c r="NI91" s="1"/>
      <c r="NJ91" s="1"/>
      <c r="NK91" s="1"/>
      <c r="NL91" s="1"/>
      <c r="NM91" s="1"/>
      <c r="NN91" s="1"/>
      <c r="NO91" s="1"/>
      <c r="NP91" s="1"/>
      <c r="NQ91" s="1"/>
      <c r="NR91" s="1"/>
      <c r="NS91" s="1"/>
      <c r="NT91" s="1"/>
      <c r="NU91" s="1"/>
      <c r="NV91" s="1"/>
      <c r="NW91" s="1"/>
      <c r="NX91" s="1"/>
      <c r="NY91" s="1"/>
      <c r="NZ91" s="1"/>
      <c r="OA91" s="1"/>
      <c r="OB91" s="1"/>
      <c r="OC91" s="1"/>
      <c r="OD91" s="1"/>
      <c r="OE91" s="1"/>
      <c r="OF91" s="1"/>
      <c r="OG91" s="1"/>
      <c r="OH91" s="1"/>
      <c r="OI91" s="1"/>
    </row>
    <row r="92" spans="1:399" hidden="1" x14ac:dyDescent="0.25">
      <c r="A92" s="4" t="s">
        <v>9</v>
      </c>
      <c r="B92" s="5" t="s">
        <v>99</v>
      </c>
      <c r="C92" s="6"/>
      <c r="D92" s="5" t="s">
        <v>252</v>
      </c>
      <c r="E92" s="6" t="s">
        <v>312</v>
      </c>
      <c r="F92" s="5" t="s">
        <v>375</v>
      </c>
      <c r="G92" s="5" t="s">
        <v>514</v>
      </c>
      <c r="H92" s="6" t="s">
        <v>313</v>
      </c>
      <c r="I92" s="6"/>
      <c r="J92" s="6">
        <v>50</v>
      </c>
      <c r="K92" s="6">
        <v>2011</v>
      </c>
      <c r="N92" s="6" t="s">
        <v>704</v>
      </c>
      <c r="O92" s="6" t="s">
        <v>313</v>
      </c>
      <c r="P92" s="6"/>
      <c r="Q92" s="6"/>
      <c r="R92" s="6"/>
      <c r="S92" s="6"/>
      <c r="T92" s="6"/>
      <c r="U92" s="6"/>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s="6"/>
      <c r="BR92" s="6"/>
      <c r="BV92"/>
      <c r="BW92" s="1"/>
      <c r="BX92" s="1"/>
      <c r="BY92" s="1"/>
      <c r="BZ92" s="1"/>
      <c r="CA92" s="1"/>
      <c r="CB92"/>
      <c r="CC92" s="1"/>
      <c r="CD92" s="1"/>
      <c r="CE92" s="1"/>
      <c r="CF92" s="1"/>
      <c r="CG92" s="1"/>
      <c r="CH92" s="1"/>
      <c r="CI92" s="1"/>
      <c r="CJ92" s="1"/>
      <c r="CK92" s="1"/>
      <c r="CL92" s="1"/>
      <c r="CM92" s="1"/>
      <c r="CN92" s="1"/>
      <c r="CO92" s="1"/>
      <c r="CP92" s="1"/>
      <c r="CQ92" s="1"/>
      <c r="CR92" s="1"/>
      <c r="CS92" s="1"/>
      <c r="CT92" s="1"/>
      <c r="CU92" s="1"/>
      <c r="CV92" s="1"/>
      <c r="CW92" s="1"/>
      <c r="CX92" s="1"/>
      <c r="CY92" s="1"/>
      <c r="CZ92" s="1"/>
      <c r="DA92" s="20"/>
      <c r="DB92" s="1"/>
      <c r="DC92" s="1"/>
      <c r="DD92" s="1"/>
      <c r="DE92" s="1"/>
      <c r="DF92" s="1"/>
      <c r="DG92" s="1"/>
      <c r="DH92" s="1"/>
      <c r="DI92" s="1"/>
      <c r="DJ92" s="1"/>
      <c r="DK92" s="1"/>
      <c r="DL92" s="1"/>
      <c r="DM92" s="1"/>
      <c r="DN92" s="1"/>
      <c r="DO92" s="1"/>
      <c r="DP92" s="1"/>
      <c r="DQ92" s="1"/>
      <c r="DR92" s="1"/>
      <c r="DS92" s="1"/>
      <c r="DT92" s="1"/>
      <c r="DU92" s="1"/>
      <c r="DV92" s="1"/>
      <c r="DW92" s="1"/>
      <c r="DX92" s="20"/>
      <c r="DY92" s="26"/>
      <c r="DZ92" s="1"/>
      <c r="EA92" s="1"/>
      <c r="EB92" s="1"/>
      <c r="EC92" s="1"/>
      <c r="ED92" s="1"/>
      <c r="EE92" s="1"/>
      <c r="EF92" s="1"/>
      <c r="EG92" s="26"/>
      <c r="EH92" s="1"/>
      <c r="EI92" s="1"/>
      <c r="EJ92" s="1"/>
      <c r="EK92" s="1"/>
      <c r="EL92" s="12"/>
      <c r="EM92" s="12"/>
      <c r="EN92" s="12"/>
      <c r="EO92" s="12"/>
      <c r="EP92" s="12"/>
      <c r="EQ92" s="12"/>
      <c r="ER92" s="12"/>
      <c r="ES92" s="12"/>
      <c r="ET92" s="1"/>
      <c r="EU92" s="1"/>
      <c r="EV92" s="1"/>
      <c r="EW92" s="1"/>
      <c r="EX92" s="20"/>
      <c r="EY92" s="1"/>
      <c r="EZ92" s="1"/>
      <c r="FA92" s="26"/>
      <c r="FB92" s="1"/>
      <c r="FC92" s="1"/>
      <c r="FD92" s="1"/>
      <c r="FE92" s="1"/>
      <c r="FF92" s="1"/>
      <c r="FG92" s="1"/>
      <c r="FH92" s="1"/>
      <c r="FI92" s="1"/>
      <c r="FJ92" s="1"/>
      <c r="FK92" s="1"/>
      <c r="FO92" s="1"/>
      <c r="FP92" s="1"/>
      <c r="FQ92" s="1"/>
      <c r="FR92" s="1"/>
      <c r="FS92" s="1"/>
      <c r="FT92" s="1"/>
      <c r="FU92" s="1"/>
      <c r="FV92" s="1"/>
      <c r="FW92" s="1"/>
      <c r="FX92" s="1"/>
      <c r="FY92" s="1"/>
      <c r="FZ92" s="1"/>
      <c r="GA92" s="1"/>
      <c r="GB92" s="1"/>
      <c r="GC92" s="1"/>
      <c r="GD92" s="1"/>
      <c r="GE92" s="1"/>
      <c r="GF92" s="1"/>
      <c r="GG92" s="1"/>
      <c r="GH92" s="1"/>
      <c r="GI92" s="1"/>
      <c r="GJ92" s="12"/>
      <c r="GM92" s="1"/>
      <c r="GN92" s="1"/>
      <c r="GO92" s="1"/>
      <c r="GP92" s="1"/>
      <c r="GQ92" s="1"/>
      <c r="GR92" s="1"/>
      <c r="GS92" s="1"/>
      <c r="GT92" s="1"/>
      <c r="GU92" s="1"/>
      <c r="GV92" s="1"/>
      <c r="GW92" s="1"/>
      <c r="GX92" s="1"/>
      <c r="GY92" s="1"/>
      <c r="GZ92" s="1"/>
      <c r="HA92" s="1"/>
      <c r="HB92" s="1"/>
      <c r="HC92" s="1"/>
      <c r="HD92" s="1"/>
      <c r="HE92" s="1"/>
      <c r="HF92" s="1"/>
      <c r="HG92" s="1"/>
      <c r="HH92" s="1"/>
      <c r="HI92" s="1"/>
      <c r="HJ92" s="20"/>
      <c r="HK92" s="1"/>
      <c r="HL92" s="1"/>
      <c r="HM92" s="1"/>
      <c r="HN92" s="1"/>
      <c r="HO92" s="1"/>
      <c r="HP92" s="1"/>
      <c r="HQ92" s="1"/>
      <c r="HR92" s="1"/>
      <c r="HS92" s="1"/>
      <c r="HT92" s="1"/>
      <c r="HU92" s="1"/>
      <c r="HV92" s="1"/>
      <c r="HW92" s="1"/>
      <c r="HX92" s="1"/>
      <c r="HY92" s="1"/>
      <c r="HZ92" s="1"/>
      <c r="IA92" s="1"/>
      <c r="IB92" s="20"/>
      <c r="IC92" s="1"/>
      <c r="ID92" s="1"/>
      <c r="IE92" s="1"/>
      <c r="IF92" s="1"/>
      <c r="IG92" s="1"/>
      <c r="IH92" s="1"/>
      <c r="II92" s="1"/>
      <c r="IJ92" s="1"/>
      <c r="IK92" s="1"/>
      <c r="IL92" s="1"/>
      <c r="IM92" s="1"/>
      <c r="IN92" s="1"/>
      <c r="IO92" s="1"/>
      <c r="IP92" s="20"/>
      <c r="IQ92" s="1"/>
      <c r="IR92" s="1"/>
      <c r="IS92" s="1"/>
      <c r="IT92" s="1"/>
      <c r="IU92" s="1"/>
      <c r="IV92" s="1"/>
      <c r="IW92" s="1"/>
      <c r="IX92" s="1"/>
      <c r="IY92" s="1"/>
      <c r="IZ92" s="1"/>
      <c r="JA92" s="1"/>
      <c r="JB92" s="1"/>
      <c r="JC92" s="1"/>
      <c r="JD92" s="1"/>
      <c r="JE92" s="1"/>
      <c r="JF92" s="1"/>
      <c r="JG92" s="1"/>
      <c r="JH92" s="1"/>
      <c r="JI92" s="1"/>
      <c r="JJ92" s="1"/>
      <c r="JK92" s="20"/>
      <c r="JL92" s="1"/>
      <c r="JM92" s="1"/>
      <c r="JN92" s="1"/>
      <c r="JO92" s="20"/>
      <c r="JP92" s="1"/>
      <c r="JQ92" s="1"/>
      <c r="JR92" s="1"/>
      <c r="JS92" s="1"/>
      <c r="JT92" s="1"/>
      <c r="JU92" s="20"/>
      <c r="JV92" s="1"/>
      <c r="JW92" s="1"/>
      <c r="JX92" s="20"/>
      <c r="JY92" s="1"/>
      <c r="JZ92" s="1"/>
      <c r="KA92" s="20"/>
      <c r="KB92" s="1"/>
      <c r="KC92" s="1"/>
      <c r="KD92" s="1"/>
      <c r="KE92" s="1"/>
      <c r="KF92" s="1"/>
      <c r="KG92" s="1"/>
      <c r="KH92" s="1"/>
      <c r="KI92" s="1"/>
      <c r="KJ92" s="1"/>
      <c r="KK92" s="1"/>
      <c r="KL92" s="1"/>
      <c r="KM92" s="20"/>
      <c r="KN92" s="1"/>
      <c r="KO92" s="1"/>
      <c r="KP92" s="1"/>
      <c r="KQ92" s="1"/>
      <c r="KR92" s="1"/>
      <c r="KS92" s="1"/>
      <c r="KT92" s="1"/>
      <c r="KU92" s="1"/>
      <c r="KV92" s="1"/>
      <c r="KW92" s="1"/>
      <c r="KX92" s="20"/>
      <c r="KY92" s="1"/>
      <c r="KZ92" s="1"/>
      <c r="LA92" s="1"/>
      <c r="LB92" s="1"/>
      <c r="LC92" s="1"/>
      <c r="LD92" s="1"/>
      <c r="LE92" s="1"/>
      <c r="LF92" s="1"/>
      <c r="LG92" s="20"/>
      <c r="LH92" s="22"/>
      <c r="LI92" s="22"/>
      <c r="LJ92" s="22"/>
      <c r="LK92" s="22"/>
      <c r="LL92" s="1"/>
      <c r="LM92" s="1"/>
      <c r="LN92" s="1"/>
      <c r="LO92" s="1"/>
      <c r="LP92" s="1"/>
      <c r="LQ92" s="1"/>
      <c r="LR92" s="1"/>
      <c r="LS92" s="20"/>
      <c r="LT92" s="1"/>
      <c r="LU92" s="1"/>
      <c r="LV92" s="1"/>
      <c r="LW92" s="1"/>
      <c r="LX92" s="1"/>
      <c r="LY92" s="1"/>
      <c r="LZ92" s="1"/>
      <c r="MA92" s="20"/>
      <c r="MB92" s="20"/>
      <c r="MC92" s="20"/>
      <c r="MD92" s="1"/>
      <c r="ME92" s="1"/>
      <c r="MF92" s="20"/>
      <c r="MG92" s="1"/>
      <c r="MH92" s="1"/>
      <c r="MI92" s="1"/>
      <c r="MJ92" s="20"/>
      <c r="MK92" s="1"/>
      <c r="ML92" s="1"/>
      <c r="MM92" s="1"/>
      <c r="MN92" s="1"/>
      <c r="MO92" s="1"/>
      <c r="MP92" s="20"/>
      <c r="MQ92" s="1"/>
      <c r="MR92" s="1"/>
      <c r="MS92" s="1"/>
      <c r="MT92" s="1"/>
      <c r="MU92" s="1"/>
      <c r="MV92" s="1"/>
      <c r="MW92" s="1"/>
      <c r="MX92" s="1"/>
      <c r="MY92" s="20"/>
      <c r="MZ92" s="1"/>
      <c r="NA92" s="1"/>
      <c r="NB92" s="1"/>
      <c r="NC92" s="1"/>
      <c r="ND92" s="1"/>
      <c r="NE92" s="1"/>
      <c r="NF92" s="20"/>
      <c r="NG92" s="1"/>
      <c r="NH92" s="1"/>
      <c r="NI92" s="1"/>
      <c r="NJ92" s="1"/>
      <c r="NK92" s="1"/>
      <c r="NL92" s="20"/>
      <c r="NM92" s="1"/>
      <c r="NN92" s="1"/>
      <c r="NO92" s="1"/>
      <c r="NP92" s="1"/>
      <c r="NQ92" s="1"/>
      <c r="NR92" s="20"/>
      <c r="NS92" s="1"/>
      <c r="NT92" s="1"/>
      <c r="NU92" s="1"/>
      <c r="NV92" s="1"/>
      <c r="NW92" s="1"/>
      <c r="NX92" s="1"/>
      <c r="NY92" s="20"/>
      <c r="NZ92" s="20"/>
      <c r="OA92" s="1"/>
      <c r="OB92" s="1"/>
      <c r="OC92" s="1"/>
      <c r="OD92" s="1"/>
      <c r="OE92" s="1"/>
      <c r="OF92" s="1"/>
      <c r="OG92" s="1"/>
      <c r="OH92" s="20"/>
      <c r="OI92" s="1"/>
    </row>
    <row r="93" spans="1:399" hidden="1" x14ac:dyDescent="0.25">
      <c r="A93" s="4" t="s">
        <v>8</v>
      </c>
      <c r="B93" s="5" t="s">
        <v>101</v>
      </c>
      <c r="C93" s="6"/>
      <c r="D93" s="5" t="s">
        <v>254</v>
      </c>
      <c r="E93" s="6" t="s">
        <v>312</v>
      </c>
      <c r="F93" s="5" t="s">
        <v>375</v>
      </c>
      <c r="G93" s="5" t="s">
        <v>516</v>
      </c>
      <c r="H93" s="6" t="s">
        <v>313</v>
      </c>
      <c r="I93" s="6"/>
      <c r="J93" s="6">
        <v>18</v>
      </c>
      <c r="K93" s="6">
        <v>2011</v>
      </c>
      <c r="N93" s="12" t="s">
        <v>706</v>
      </c>
      <c r="O93" s="6" t="s">
        <v>313</v>
      </c>
      <c r="P93" s="6"/>
      <c r="Q93" s="6"/>
      <c r="R93" s="6"/>
      <c r="S93" s="6"/>
      <c r="T93" s="6"/>
      <c r="U93" s="6"/>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s="6"/>
      <c r="BR93" s="6"/>
      <c r="BV93"/>
      <c r="BW93" s="1"/>
      <c r="BX93" s="1"/>
      <c r="BY93" s="1"/>
      <c r="BZ93" s="1"/>
      <c r="CA93" s="1"/>
      <c r="CB93"/>
      <c r="CC93" s="1"/>
      <c r="CD93" s="1"/>
      <c r="CE93" s="1"/>
      <c r="CF93" s="1"/>
      <c r="CG93" s="1"/>
      <c r="CH93" s="1"/>
      <c r="CI93" s="1"/>
      <c r="CJ93" s="1"/>
      <c r="CK93" s="1"/>
      <c r="CL93" s="1"/>
      <c r="CM93" s="1"/>
      <c r="CN93" s="1"/>
      <c r="CO93" s="1"/>
      <c r="CP93" s="1"/>
      <c r="CQ93" s="1"/>
      <c r="CR93" s="1"/>
      <c r="CS93" s="1"/>
      <c r="CT93" s="1"/>
      <c r="CU93" s="1"/>
      <c r="CV93" s="1"/>
      <c r="CW93" s="1"/>
      <c r="CX93" s="1"/>
      <c r="CY93" s="1"/>
      <c r="CZ93" s="1"/>
      <c r="DA93" s="20"/>
      <c r="DB93" s="1"/>
      <c r="DC93" s="1"/>
      <c r="DD93" s="1"/>
      <c r="DE93" s="1"/>
      <c r="DF93" s="1"/>
      <c r="DG93" s="1"/>
      <c r="DH93" s="1"/>
      <c r="DI93" s="1"/>
      <c r="DJ93" s="1"/>
      <c r="DK93" s="1"/>
      <c r="DL93" s="1"/>
      <c r="DM93" s="1"/>
      <c r="DN93" s="1"/>
      <c r="DO93" s="1"/>
      <c r="DP93" s="1"/>
      <c r="DQ93" s="1"/>
      <c r="DR93" s="1"/>
      <c r="DS93" s="1"/>
      <c r="DT93" s="1"/>
      <c r="DU93" s="1"/>
      <c r="DV93" s="1"/>
      <c r="DW93" s="1"/>
      <c r="DX93" s="20"/>
      <c r="DY93" s="26"/>
      <c r="DZ93" s="1"/>
      <c r="EA93" s="1"/>
      <c r="EB93" s="1"/>
      <c r="EC93" s="1"/>
      <c r="ED93" s="1"/>
      <c r="EE93" s="1"/>
      <c r="EF93" s="1"/>
      <c r="EG93" s="26"/>
      <c r="EH93" s="1"/>
      <c r="EI93" s="1"/>
      <c r="EJ93" s="1"/>
      <c r="EK93" s="1"/>
      <c r="EL93" s="12"/>
      <c r="EM93" s="12"/>
      <c r="EN93" s="12"/>
      <c r="EO93" s="12"/>
      <c r="EP93" s="12"/>
      <c r="EQ93" s="12"/>
      <c r="ER93" s="12"/>
      <c r="ES93" s="12"/>
      <c r="ET93" s="1"/>
      <c r="EU93" s="1"/>
      <c r="EV93" s="1"/>
      <c r="EW93" s="1"/>
      <c r="EX93" s="20"/>
      <c r="EY93" s="1"/>
      <c r="EZ93" s="1"/>
      <c r="FA93" s="26"/>
      <c r="FB93" s="1"/>
      <c r="FC93" s="1"/>
      <c r="FD93" s="1"/>
      <c r="FE93" s="1"/>
      <c r="FF93" s="1"/>
      <c r="FG93" s="1"/>
      <c r="FH93" s="1"/>
      <c r="FI93" s="1"/>
      <c r="FJ93" s="1"/>
      <c r="FK93" s="1"/>
      <c r="FO93" s="1"/>
      <c r="FP93" s="1"/>
      <c r="FQ93" s="1"/>
      <c r="FR93" s="1"/>
      <c r="FS93" s="1"/>
      <c r="FT93" s="1"/>
      <c r="FU93" s="1"/>
      <c r="FV93" s="1"/>
      <c r="FW93" s="1"/>
      <c r="FX93" s="1"/>
      <c r="FY93" s="1"/>
      <c r="FZ93" s="1"/>
      <c r="GA93" s="1"/>
      <c r="GB93" s="1"/>
      <c r="GC93" s="1"/>
      <c r="GD93" s="1"/>
      <c r="GE93" s="1"/>
      <c r="GF93" s="1"/>
      <c r="GG93" s="1"/>
      <c r="GH93" s="1"/>
      <c r="GI93" s="1"/>
      <c r="GJ93" s="12"/>
      <c r="GM93" s="1"/>
      <c r="GN93" s="1"/>
      <c r="GO93" s="1"/>
      <c r="GP93" s="1"/>
      <c r="GQ93" s="1"/>
      <c r="GR93" s="1"/>
      <c r="GS93" s="1"/>
      <c r="GT93" s="1"/>
      <c r="GU93" s="1"/>
      <c r="GV93" s="1"/>
      <c r="GW93" s="1"/>
      <c r="GX93" s="1"/>
      <c r="GY93" s="1"/>
      <c r="GZ93" s="1"/>
      <c r="HA93" s="1"/>
      <c r="HB93" s="1"/>
      <c r="HC93" s="1"/>
      <c r="HD93" s="1"/>
      <c r="HE93" s="1"/>
      <c r="HF93" s="1"/>
      <c r="HG93" s="1"/>
      <c r="HH93" s="1"/>
      <c r="HI93" s="1"/>
      <c r="HJ93" s="20"/>
      <c r="HK93" s="1"/>
      <c r="HL93" s="1"/>
      <c r="HM93" s="1"/>
      <c r="HN93" s="1"/>
      <c r="HO93" s="1"/>
      <c r="HP93" s="1"/>
      <c r="HQ93" s="1"/>
      <c r="HR93" s="1"/>
      <c r="HS93" s="1"/>
      <c r="HT93" s="1"/>
      <c r="HU93" s="1"/>
      <c r="HV93" s="1"/>
      <c r="HW93" s="1"/>
      <c r="HX93" s="1"/>
      <c r="HY93" s="1"/>
      <c r="HZ93" s="1"/>
      <c r="IA93" s="1"/>
      <c r="IB93" s="20"/>
      <c r="IC93" s="1"/>
      <c r="ID93" s="1"/>
      <c r="IE93" s="1"/>
      <c r="IF93" s="1"/>
      <c r="IG93" s="1"/>
      <c r="IH93" s="1"/>
      <c r="II93" s="1"/>
      <c r="IJ93" s="1"/>
      <c r="IK93" s="1"/>
      <c r="IL93" s="1"/>
      <c r="IM93" s="1"/>
      <c r="IN93" s="1"/>
      <c r="IO93" s="1"/>
      <c r="IP93" s="20"/>
      <c r="IQ93" s="1"/>
      <c r="IR93" s="1"/>
      <c r="IS93" s="1"/>
      <c r="IT93" s="1"/>
      <c r="IU93" s="1"/>
      <c r="IV93" s="1"/>
      <c r="IW93" s="1"/>
      <c r="IX93" s="1"/>
      <c r="IY93" s="1"/>
      <c r="IZ93" s="1"/>
      <c r="JA93" s="1"/>
      <c r="JB93" s="1"/>
      <c r="JC93" s="1"/>
      <c r="JD93" s="1"/>
      <c r="JE93" s="1"/>
      <c r="JF93" s="1"/>
      <c r="JG93" s="1"/>
      <c r="JH93" s="1"/>
      <c r="JI93" s="1"/>
      <c r="JJ93" s="1"/>
      <c r="JK93" s="20"/>
      <c r="JL93" s="1"/>
      <c r="JM93" s="1"/>
      <c r="JN93" s="1"/>
      <c r="JO93" s="20"/>
      <c r="JP93" s="1"/>
      <c r="JQ93" s="1"/>
      <c r="JR93" s="1"/>
      <c r="JS93" s="1"/>
      <c r="JT93" s="1"/>
      <c r="JU93" s="20"/>
      <c r="JV93" s="1"/>
      <c r="JW93" s="1"/>
      <c r="JX93" s="20"/>
      <c r="JY93" s="1"/>
      <c r="JZ93" s="1"/>
      <c r="KA93" s="20"/>
      <c r="KB93" s="1"/>
      <c r="KC93" s="1"/>
      <c r="KD93" s="1"/>
      <c r="KE93" s="1"/>
      <c r="KF93" s="1"/>
      <c r="KG93" s="1"/>
      <c r="KH93" s="1"/>
      <c r="KI93" s="1"/>
      <c r="KJ93" s="1"/>
      <c r="KK93" s="1"/>
      <c r="KL93" s="1"/>
      <c r="KM93" s="20"/>
      <c r="KN93" s="1"/>
      <c r="KO93" s="1"/>
      <c r="KP93" s="1"/>
      <c r="KQ93" s="1"/>
      <c r="KR93" s="1"/>
      <c r="KS93" s="1"/>
      <c r="KT93" s="1"/>
      <c r="KU93" s="1"/>
      <c r="KV93" s="1"/>
      <c r="KW93" s="1"/>
      <c r="KX93" s="20"/>
      <c r="KY93" s="1"/>
      <c r="KZ93" s="1"/>
      <c r="LA93" s="1"/>
      <c r="LB93" s="1"/>
      <c r="LC93" s="1"/>
      <c r="LD93" s="1"/>
      <c r="LE93" s="1"/>
      <c r="LF93" s="1"/>
      <c r="LG93" s="20"/>
      <c r="LH93" s="22"/>
      <c r="LI93" s="22"/>
      <c r="LJ93" s="22"/>
      <c r="LK93" s="22"/>
      <c r="LL93" s="1"/>
      <c r="LM93" s="1"/>
      <c r="LN93" s="1"/>
      <c r="LO93" s="1"/>
      <c r="LP93" s="1"/>
      <c r="LQ93" s="1"/>
      <c r="LR93" s="1"/>
      <c r="LS93" s="20"/>
      <c r="LT93" s="1"/>
      <c r="LU93" s="1"/>
      <c r="LV93" s="1"/>
      <c r="LW93" s="1"/>
      <c r="LX93" s="1"/>
      <c r="LY93" s="1"/>
      <c r="LZ93" s="1"/>
      <c r="MA93" s="20"/>
      <c r="MB93" s="20"/>
      <c r="MC93" s="20"/>
      <c r="MD93" s="1"/>
      <c r="ME93" s="1"/>
      <c r="MF93" s="20"/>
      <c r="MG93" s="1"/>
      <c r="MH93" s="1"/>
      <c r="MI93" s="1"/>
      <c r="MJ93" s="20"/>
      <c r="MK93" s="1"/>
      <c r="ML93" s="1"/>
      <c r="MM93" s="1"/>
      <c r="MN93" s="1"/>
      <c r="MO93" s="1"/>
      <c r="MP93" s="20"/>
      <c r="MQ93" s="1"/>
      <c r="MR93" s="1"/>
      <c r="MS93" s="1"/>
      <c r="MT93" s="1"/>
      <c r="MU93" s="1"/>
      <c r="MV93" s="1"/>
      <c r="MW93" s="1"/>
      <c r="MX93" s="1"/>
      <c r="MY93" s="20"/>
      <c r="MZ93" s="1"/>
      <c r="NA93" s="1"/>
      <c r="NB93" s="1"/>
      <c r="NC93" s="1"/>
      <c r="ND93" s="1"/>
      <c r="NE93" s="1"/>
      <c r="NF93" s="20"/>
      <c r="NG93" s="1"/>
      <c r="NH93" s="1"/>
      <c r="NI93" s="1"/>
      <c r="NJ93" s="1"/>
      <c r="NK93" s="1"/>
      <c r="NL93" s="20"/>
      <c r="NM93" s="1"/>
      <c r="NN93" s="1"/>
      <c r="NO93" s="1"/>
      <c r="NP93" s="1"/>
      <c r="NQ93" s="1"/>
      <c r="NR93" s="20"/>
      <c r="NS93" s="1"/>
      <c r="NT93" s="1"/>
      <c r="NU93" s="1"/>
      <c r="NV93" s="1"/>
      <c r="NW93" s="1"/>
      <c r="NX93" s="1"/>
      <c r="NY93" s="20"/>
      <c r="NZ93" s="20"/>
      <c r="OA93" s="1"/>
      <c r="OB93" s="1"/>
      <c r="OC93" s="1"/>
      <c r="OD93" s="1"/>
      <c r="OE93" s="1"/>
      <c r="OF93" s="1"/>
      <c r="OG93" s="1"/>
      <c r="OH93" s="20"/>
      <c r="OI93" s="1"/>
    </row>
    <row r="94" spans="1:399" hidden="1" x14ac:dyDescent="0.25">
      <c r="A94" s="13" t="s">
        <v>8</v>
      </c>
      <c r="B94" s="5" t="s">
        <v>133</v>
      </c>
      <c r="C94" s="6"/>
      <c r="D94" s="5" t="s">
        <v>286</v>
      </c>
      <c r="E94" s="6" t="s">
        <v>312</v>
      </c>
      <c r="F94" s="5" t="s">
        <v>398</v>
      </c>
      <c r="G94" s="5" t="s">
        <v>549</v>
      </c>
      <c r="H94" s="6" t="s">
        <v>312</v>
      </c>
      <c r="I94" s="6"/>
      <c r="J94" s="6">
        <v>5</v>
      </c>
      <c r="K94" s="6">
        <v>2011</v>
      </c>
      <c r="N94" s="12" t="s">
        <v>735</v>
      </c>
      <c r="O94" s="6" t="s">
        <v>313</v>
      </c>
      <c r="P94" s="6"/>
      <c r="Q94" s="6"/>
      <c r="R94" s="6"/>
      <c r="S94" s="6"/>
      <c r="T94" s="6"/>
      <c r="U94" s="6"/>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s="6"/>
      <c r="BR94" s="6"/>
      <c r="BV94"/>
      <c r="BW94" s="1"/>
      <c r="BX94" s="1"/>
      <c r="BY94" s="1"/>
      <c r="BZ94" s="1"/>
      <c r="CA94" s="1"/>
      <c r="CB94"/>
      <c r="CC94" s="1"/>
      <c r="CD94" s="1"/>
      <c r="CE94" s="1"/>
      <c r="CF94" s="1"/>
      <c r="CG94" s="1"/>
      <c r="CH94" s="1"/>
      <c r="CI94" s="1"/>
      <c r="CJ94" s="1"/>
      <c r="CK94" s="1"/>
      <c r="CL94" s="1"/>
      <c r="CM94" s="1"/>
      <c r="CN94" s="1"/>
      <c r="CO94" s="1"/>
      <c r="CP94" s="1"/>
      <c r="CQ94" s="1"/>
      <c r="CR94" s="1"/>
      <c r="CS94" s="1"/>
      <c r="CT94" s="1"/>
      <c r="CU94" s="1"/>
      <c r="CV94" s="1"/>
      <c r="CW94" s="1"/>
      <c r="CX94" s="1"/>
      <c r="CY94" s="1"/>
      <c r="CZ94" s="1"/>
      <c r="DA94" s="20"/>
      <c r="DB94" s="1"/>
      <c r="DC94" s="1"/>
      <c r="DD94" s="1"/>
      <c r="DE94" s="1"/>
      <c r="DF94" s="1"/>
      <c r="DG94" s="1"/>
      <c r="DH94" s="1"/>
      <c r="DI94" s="1"/>
      <c r="DJ94" s="1"/>
      <c r="DK94" s="1"/>
      <c r="DL94" s="1"/>
      <c r="DM94" s="1"/>
      <c r="DN94" s="1"/>
      <c r="DO94" s="1"/>
      <c r="DP94" s="1"/>
      <c r="DQ94" s="1"/>
      <c r="DR94" s="1"/>
      <c r="DS94" s="1"/>
      <c r="DT94" s="1"/>
      <c r="DU94" s="1"/>
      <c r="DV94" s="1"/>
      <c r="DW94" s="1"/>
      <c r="DX94" s="20"/>
      <c r="DY94" s="26"/>
      <c r="DZ94" s="1"/>
      <c r="EA94" s="1"/>
      <c r="EB94" s="1"/>
      <c r="EC94" s="1"/>
      <c r="ED94" s="1"/>
      <c r="EE94" s="1"/>
      <c r="EF94" s="1"/>
      <c r="EG94" s="26"/>
      <c r="EH94" s="1"/>
      <c r="EI94" s="1"/>
      <c r="EJ94" s="1"/>
      <c r="EK94" s="1"/>
      <c r="EL94" s="12"/>
      <c r="EM94" s="12"/>
      <c r="EN94" s="12"/>
      <c r="EO94" s="12"/>
      <c r="EP94" s="12"/>
      <c r="EQ94" s="12"/>
      <c r="ER94" s="12"/>
      <c r="ES94" s="12"/>
      <c r="ET94" s="1"/>
      <c r="EU94" s="1"/>
      <c r="EV94" s="1"/>
      <c r="EW94" s="1"/>
      <c r="EX94" s="20"/>
      <c r="EY94" s="1"/>
      <c r="EZ94" s="1"/>
      <c r="FA94" s="26"/>
      <c r="FB94" s="1"/>
      <c r="FC94" s="1"/>
      <c r="FD94" s="1"/>
      <c r="FE94" s="1"/>
      <c r="FF94" s="1"/>
      <c r="FG94" s="1"/>
      <c r="FH94" s="1"/>
      <c r="FI94" s="1"/>
      <c r="FJ94" s="1"/>
      <c r="FK94" s="1"/>
      <c r="FO94" s="1"/>
      <c r="FP94" s="1"/>
      <c r="FQ94" s="1"/>
      <c r="FR94" s="1"/>
      <c r="FS94" s="1"/>
      <c r="FT94" s="1"/>
      <c r="FU94" s="1"/>
      <c r="FV94" s="1"/>
      <c r="FW94" s="1"/>
      <c r="FX94" s="1"/>
      <c r="FY94" s="1"/>
      <c r="FZ94" s="1"/>
      <c r="GA94" s="1"/>
      <c r="GB94" s="1"/>
      <c r="GC94" s="1"/>
      <c r="GD94" s="1"/>
      <c r="GE94" s="1"/>
      <c r="GF94" s="1"/>
      <c r="GG94" s="1"/>
      <c r="GH94" s="1"/>
      <c r="GI94" s="1"/>
      <c r="GJ94" s="12"/>
      <c r="GM94" s="1"/>
      <c r="GN94" s="1"/>
      <c r="GO94" s="1"/>
      <c r="GP94" s="1"/>
      <c r="GQ94" s="1"/>
      <c r="GR94" s="1"/>
      <c r="GS94" s="1"/>
      <c r="GT94" s="1"/>
      <c r="GU94" s="1"/>
      <c r="GV94" s="1"/>
      <c r="GW94" s="1"/>
      <c r="GX94" s="1"/>
      <c r="GY94" s="1"/>
      <c r="GZ94" s="1"/>
      <c r="HA94" s="1"/>
      <c r="HB94" s="1"/>
      <c r="HC94" s="1"/>
      <c r="HD94" s="1"/>
      <c r="HE94" s="1"/>
      <c r="HF94" s="1"/>
      <c r="HG94" s="1"/>
      <c r="HH94" s="1"/>
      <c r="HI94" s="1"/>
      <c r="HJ94" s="20"/>
      <c r="HK94" s="1"/>
      <c r="HL94" s="1"/>
      <c r="HM94" s="1"/>
      <c r="HN94" s="1"/>
      <c r="HO94" s="1"/>
      <c r="HP94" s="1"/>
      <c r="HQ94" s="1"/>
      <c r="HR94" s="1"/>
      <c r="HS94" s="1"/>
      <c r="HT94" s="1"/>
      <c r="HU94" s="1"/>
      <c r="HV94" s="1"/>
      <c r="HW94" s="1"/>
      <c r="HX94" s="1"/>
      <c r="HY94" s="1"/>
      <c r="HZ94" s="1"/>
      <c r="IA94" s="1"/>
      <c r="IB94" s="20"/>
      <c r="IC94" s="1"/>
      <c r="ID94" s="1"/>
      <c r="IE94" s="1"/>
      <c r="IF94" s="1"/>
      <c r="IG94" s="1"/>
      <c r="IH94" s="1"/>
      <c r="II94" s="1"/>
      <c r="IJ94" s="1"/>
      <c r="IK94" s="1"/>
      <c r="IL94" s="1"/>
      <c r="IM94" s="1"/>
      <c r="IN94" s="1"/>
      <c r="IO94" s="1"/>
      <c r="IP94" s="20"/>
      <c r="IQ94" s="1"/>
      <c r="IR94" s="1"/>
      <c r="IS94" s="1"/>
      <c r="IT94" s="1"/>
      <c r="IU94" s="1"/>
      <c r="IV94" s="1"/>
      <c r="IW94" s="1"/>
      <c r="IX94" s="1"/>
      <c r="IY94" s="1"/>
      <c r="IZ94" s="1"/>
      <c r="JA94" s="1"/>
      <c r="JB94" s="1"/>
      <c r="JC94" s="1"/>
      <c r="JD94" s="1"/>
      <c r="JE94" s="1"/>
      <c r="JF94" s="1"/>
      <c r="JG94" s="1"/>
      <c r="JH94" s="1"/>
      <c r="JI94" s="1"/>
      <c r="JJ94" s="1"/>
      <c r="JK94" s="20"/>
      <c r="JL94" s="1"/>
      <c r="JM94" s="1"/>
      <c r="JN94" s="1"/>
      <c r="JO94" s="20"/>
      <c r="JP94" s="1"/>
      <c r="JQ94" s="1"/>
      <c r="JR94" s="1"/>
      <c r="JS94" s="1"/>
      <c r="JT94" s="1"/>
      <c r="JU94" s="20"/>
      <c r="JV94" s="1"/>
      <c r="JW94" s="1"/>
      <c r="JX94" s="20"/>
      <c r="JY94" s="1"/>
      <c r="JZ94" s="1"/>
      <c r="KA94" s="20"/>
      <c r="KB94" s="1"/>
      <c r="KC94" s="1"/>
      <c r="KD94" s="1"/>
      <c r="KE94" s="1"/>
      <c r="KF94" s="1"/>
      <c r="KG94" s="1"/>
      <c r="KH94" s="1"/>
      <c r="KI94" s="1"/>
      <c r="KJ94" s="1"/>
      <c r="KK94" s="1"/>
      <c r="KL94" s="1"/>
      <c r="KM94" s="20"/>
      <c r="KN94" s="1"/>
      <c r="KO94" s="1"/>
      <c r="KP94" s="1"/>
      <c r="KQ94" s="1"/>
      <c r="KR94" s="1"/>
      <c r="KS94" s="1"/>
      <c r="KT94" s="1"/>
      <c r="KU94" s="1"/>
      <c r="KV94" s="1"/>
      <c r="KW94" s="1"/>
      <c r="KX94" s="20"/>
      <c r="KY94" s="1"/>
      <c r="KZ94" s="1"/>
      <c r="LA94" s="1"/>
      <c r="LB94" s="1"/>
      <c r="LC94" s="1"/>
      <c r="LD94" s="1"/>
      <c r="LE94" s="1"/>
      <c r="LF94" s="1"/>
      <c r="LG94" s="20"/>
      <c r="LH94" s="22"/>
      <c r="LI94" s="22"/>
      <c r="LJ94" s="22"/>
      <c r="LK94" s="22"/>
      <c r="LL94" s="1"/>
      <c r="LM94" s="1"/>
      <c r="LN94" s="1"/>
      <c r="LO94" s="1"/>
      <c r="LP94" s="1"/>
      <c r="LQ94" s="1"/>
      <c r="LR94" s="1"/>
      <c r="LS94" s="20"/>
      <c r="LT94" s="1"/>
      <c r="LU94" s="1"/>
      <c r="LV94" s="1"/>
      <c r="LW94" s="1"/>
      <c r="LX94" s="1"/>
      <c r="LY94" s="1"/>
      <c r="LZ94" s="1"/>
      <c r="MA94" s="20"/>
      <c r="MB94" s="20"/>
      <c r="MC94" s="20"/>
      <c r="MD94" s="1"/>
      <c r="ME94" s="1"/>
      <c r="MF94" s="20"/>
      <c r="MG94" s="1"/>
      <c r="MH94" s="1"/>
      <c r="MI94" s="1"/>
      <c r="MJ94" s="20"/>
      <c r="MK94" s="1"/>
      <c r="ML94" s="1"/>
      <c r="MM94" s="1"/>
      <c r="MN94" s="1"/>
      <c r="MO94" s="1"/>
      <c r="MP94" s="20"/>
      <c r="MQ94" s="1"/>
      <c r="MR94" s="1"/>
      <c r="MS94" s="1"/>
      <c r="MT94" s="1"/>
      <c r="MU94" s="1"/>
      <c r="MV94" s="1"/>
      <c r="MW94" s="1"/>
      <c r="MX94" s="1"/>
      <c r="MY94" s="20"/>
      <c r="MZ94" s="1"/>
      <c r="NA94" s="1"/>
      <c r="NB94" s="1"/>
      <c r="NC94" s="1"/>
      <c r="ND94" s="1"/>
      <c r="NE94" s="1"/>
      <c r="NF94" s="20"/>
      <c r="NG94" s="1"/>
      <c r="NH94" s="1"/>
      <c r="NI94" s="1"/>
      <c r="NJ94" s="1"/>
      <c r="NK94" s="1"/>
      <c r="NL94" s="20"/>
      <c r="NM94" s="1"/>
      <c r="NN94" s="1"/>
      <c r="NO94" s="1"/>
      <c r="NP94" s="1"/>
      <c r="NQ94" s="1"/>
      <c r="NR94" s="20"/>
      <c r="NS94" s="1"/>
      <c r="NT94" s="1"/>
      <c r="NU94" s="1"/>
      <c r="NV94" s="1"/>
      <c r="NW94" s="1"/>
      <c r="NX94" s="1"/>
      <c r="NY94" s="20"/>
      <c r="NZ94" s="20"/>
      <c r="OA94" s="1"/>
      <c r="OB94" s="1"/>
      <c r="OC94" s="1"/>
      <c r="OD94" s="1"/>
      <c r="OE94" s="1"/>
      <c r="OF94" s="1"/>
      <c r="OG94" s="1"/>
      <c r="OH94" s="20"/>
      <c r="OI94" s="1"/>
    </row>
    <row r="95" spans="1:399" hidden="1" x14ac:dyDescent="0.25">
      <c r="A95" s="4" t="s">
        <v>8</v>
      </c>
      <c r="B95" s="5" t="s">
        <v>53</v>
      </c>
      <c r="C95" s="6"/>
      <c r="D95" s="7" t="s">
        <v>201</v>
      </c>
      <c r="E95" s="6" t="s">
        <v>312</v>
      </c>
      <c r="F95" s="5" t="s">
        <v>332</v>
      </c>
      <c r="G95" s="5" t="s">
        <v>464</v>
      </c>
      <c r="H95" s="6" t="s">
        <v>312</v>
      </c>
      <c r="I95" s="6" t="s">
        <v>582</v>
      </c>
      <c r="J95" s="6">
        <v>9</v>
      </c>
      <c r="K95" s="6">
        <v>2011</v>
      </c>
      <c r="N95" s="6" t="s">
        <v>659</v>
      </c>
      <c r="O95" s="6" t="s">
        <v>313</v>
      </c>
      <c r="P95" s="6"/>
      <c r="Q95" s="6"/>
      <c r="R95" s="6"/>
      <c r="S95" s="6"/>
      <c r="T95" s="6"/>
      <c r="U95" s="6" t="s">
        <v>764</v>
      </c>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s="6" t="s">
        <v>778</v>
      </c>
      <c r="BR95" s="6" t="s">
        <v>780</v>
      </c>
      <c r="BV95" t="s">
        <v>866</v>
      </c>
      <c r="BW95" s="1"/>
      <c r="BX95" s="1"/>
      <c r="BY95" s="1"/>
      <c r="BZ95" s="1"/>
      <c r="CA95" s="1"/>
      <c r="CB95" s="16"/>
      <c r="CC95" s="1"/>
      <c r="CD95" s="1"/>
      <c r="CE95" s="1"/>
      <c r="CF95" s="1"/>
      <c r="CG95" s="1"/>
      <c r="CH95" s="1"/>
      <c r="CI95" s="1"/>
      <c r="CJ95" s="1"/>
      <c r="CK95" s="1"/>
      <c r="CL95" s="1"/>
      <c r="CM95" s="1"/>
      <c r="CN95" s="1"/>
      <c r="CO95" s="1"/>
      <c r="CP95" s="1"/>
      <c r="CQ95" s="1"/>
      <c r="CR95" s="1"/>
      <c r="CS95" s="1"/>
      <c r="CT95" s="1"/>
      <c r="CU95" s="1"/>
      <c r="CV95" s="1"/>
      <c r="CW95" s="1"/>
      <c r="CX95" s="1"/>
      <c r="CY95" s="1"/>
      <c r="CZ95" s="1"/>
      <c r="DA95" s="20"/>
      <c r="DB95" s="1"/>
      <c r="DC95" s="1"/>
      <c r="DD95" s="1"/>
      <c r="DE95" s="1"/>
      <c r="DF95" s="1"/>
      <c r="DG95" s="1"/>
      <c r="DH95" s="1"/>
      <c r="DI95" s="1"/>
      <c r="DJ95" s="1"/>
      <c r="DK95" s="1"/>
      <c r="DL95" s="1"/>
      <c r="DM95" s="1"/>
      <c r="DN95" s="1"/>
      <c r="DO95" s="1"/>
      <c r="DP95" s="1"/>
      <c r="DQ95" s="1"/>
      <c r="DR95" s="1"/>
      <c r="DS95" s="1"/>
      <c r="DT95" s="1"/>
      <c r="DU95" s="1"/>
      <c r="DV95" s="1"/>
      <c r="DW95" s="1"/>
      <c r="DX95" s="20"/>
      <c r="DY95" s="26"/>
      <c r="DZ95" s="1"/>
      <c r="EA95" s="1"/>
      <c r="EB95" s="1"/>
      <c r="EC95" s="1"/>
      <c r="ED95" s="1"/>
      <c r="EE95" s="1"/>
      <c r="EF95" s="1"/>
      <c r="EG95" s="26"/>
      <c r="EH95" s="1"/>
      <c r="EI95" s="1"/>
      <c r="EJ95" s="1"/>
      <c r="EK95" s="1"/>
      <c r="EL95" s="12"/>
      <c r="EM95" s="12"/>
      <c r="EN95" s="12"/>
      <c r="EO95" s="12"/>
      <c r="EP95" s="12"/>
      <c r="EQ95" s="12"/>
      <c r="ER95" s="12"/>
      <c r="ES95" s="12"/>
      <c r="ET95" s="1"/>
      <c r="EU95" s="1"/>
      <c r="EV95" s="1"/>
      <c r="EW95" s="1"/>
      <c r="EX95" s="20"/>
      <c r="EY95" s="1"/>
      <c r="EZ95" s="1"/>
      <c r="FA95" s="26"/>
      <c r="FB95" s="1"/>
      <c r="FC95" s="1"/>
      <c r="FD95" s="1"/>
      <c r="FE95" s="1"/>
      <c r="FF95" s="1"/>
      <c r="FG95" s="1"/>
      <c r="FH95" s="1"/>
      <c r="FI95" s="1"/>
      <c r="FJ95" s="1"/>
      <c r="FK95" s="1"/>
      <c r="FO95" s="1"/>
      <c r="FP95" s="1"/>
      <c r="FQ95" s="1"/>
      <c r="FR95" s="1"/>
      <c r="FS95" s="1"/>
      <c r="FT95" s="1"/>
      <c r="FU95" s="1"/>
      <c r="FV95" s="1"/>
      <c r="FW95" s="1"/>
      <c r="FX95" s="1"/>
      <c r="FY95" s="1"/>
      <c r="FZ95" s="1"/>
      <c r="GA95" s="1"/>
      <c r="GB95" s="1"/>
      <c r="GC95" s="1"/>
      <c r="GD95" s="1"/>
      <c r="GE95" s="1"/>
      <c r="GF95" s="1"/>
      <c r="GG95" s="1"/>
      <c r="GH95" s="1"/>
      <c r="GI95" s="1"/>
      <c r="GJ95" s="12"/>
      <c r="GM95" s="1"/>
      <c r="GN95" s="1"/>
      <c r="GO95" s="1"/>
      <c r="GP95" s="1"/>
      <c r="GQ95" s="1"/>
      <c r="GR95" s="1"/>
      <c r="GS95" s="1"/>
      <c r="GT95" s="1"/>
      <c r="GU95" s="1"/>
      <c r="GV95" s="1"/>
      <c r="GW95" s="1"/>
      <c r="GX95" s="1"/>
      <c r="GY95" s="1"/>
      <c r="GZ95" s="1"/>
      <c r="HA95" s="1"/>
      <c r="HB95" s="1"/>
      <c r="HC95" s="1"/>
      <c r="HD95" s="1"/>
      <c r="HE95" s="1"/>
      <c r="HF95" s="1"/>
      <c r="HG95" s="1"/>
      <c r="HH95" s="1"/>
      <c r="HI95" s="1"/>
      <c r="HJ95" s="20"/>
      <c r="HK95" s="1"/>
      <c r="HL95" s="1"/>
      <c r="HM95" s="1"/>
      <c r="HN95" s="1"/>
      <c r="HO95" s="1"/>
      <c r="HP95" s="1"/>
      <c r="HQ95" s="1"/>
      <c r="HR95" s="1"/>
      <c r="HS95" s="1"/>
      <c r="HT95" s="1"/>
      <c r="HU95" s="1"/>
      <c r="HV95" s="1"/>
      <c r="HW95" s="1"/>
      <c r="HX95" s="1"/>
      <c r="HY95" s="1"/>
      <c r="HZ95" s="1"/>
      <c r="IA95" s="1"/>
      <c r="IB95" s="20"/>
      <c r="IC95" s="1"/>
      <c r="ID95" s="1"/>
      <c r="IE95" s="1"/>
      <c r="IF95" s="1"/>
      <c r="IG95" s="1"/>
      <c r="IH95" s="1"/>
      <c r="II95" s="1"/>
      <c r="IJ95" s="1"/>
      <c r="IK95" s="1"/>
      <c r="IL95" s="1"/>
      <c r="IM95" s="1"/>
      <c r="IN95" s="1"/>
      <c r="IO95" s="1"/>
      <c r="IP95" s="20"/>
      <c r="IQ95" s="1"/>
      <c r="IR95" s="1"/>
      <c r="IS95" s="1"/>
      <c r="IT95" s="1"/>
      <c r="IU95" s="1"/>
      <c r="IV95" s="1"/>
      <c r="IW95" s="1"/>
      <c r="IX95" s="1"/>
      <c r="IY95" s="1"/>
      <c r="IZ95" s="1"/>
      <c r="JA95" s="1"/>
      <c r="JB95" s="1"/>
      <c r="JC95" s="1"/>
      <c r="JD95" s="1"/>
      <c r="JE95" s="1"/>
      <c r="JF95" s="1"/>
      <c r="JG95" s="1"/>
      <c r="JH95" s="1"/>
      <c r="JI95" s="1"/>
      <c r="JJ95" s="1"/>
      <c r="JK95" s="20"/>
      <c r="JL95" s="1"/>
      <c r="JM95" s="1"/>
      <c r="JN95" s="1"/>
      <c r="JO95" s="20"/>
      <c r="JP95" s="1"/>
      <c r="JQ95" s="1"/>
      <c r="JR95" s="1"/>
      <c r="JS95" s="1"/>
      <c r="JT95" s="1"/>
      <c r="JU95" s="20"/>
      <c r="JV95" s="1"/>
      <c r="JW95" s="1"/>
      <c r="JX95" s="20"/>
      <c r="JY95" s="1"/>
      <c r="JZ95" s="1"/>
      <c r="KA95" s="20"/>
      <c r="KB95" s="1"/>
      <c r="KC95" s="1"/>
      <c r="KD95" s="1"/>
      <c r="KE95" s="1"/>
      <c r="KF95" s="1"/>
      <c r="KG95" s="1"/>
      <c r="KH95" s="1"/>
      <c r="KI95" s="1"/>
      <c r="KJ95" s="1"/>
      <c r="KK95" s="1"/>
      <c r="KL95" s="1"/>
      <c r="KM95" s="20"/>
      <c r="KN95" s="1"/>
      <c r="KO95" s="1"/>
      <c r="KP95" s="1"/>
      <c r="KQ95" s="1"/>
      <c r="KR95" s="1"/>
      <c r="KS95" s="1"/>
      <c r="KT95" s="1"/>
      <c r="KU95" s="1"/>
      <c r="KV95" s="1"/>
      <c r="KW95" s="1"/>
      <c r="KX95" s="20"/>
      <c r="KY95" s="1"/>
      <c r="KZ95" s="1"/>
      <c r="LA95" s="1"/>
      <c r="LB95" s="1"/>
      <c r="LC95" s="1"/>
      <c r="LD95" s="1"/>
      <c r="LE95" s="1"/>
      <c r="LF95" s="1"/>
      <c r="LG95" s="20"/>
      <c r="LH95" s="22"/>
      <c r="LI95" s="22"/>
      <c r="LJ95" s="22"/>
      <c r="LK95" s="22"/>
      <c r="LL95" s="1"/>
      <c r="LM95" s="1"/>
      <c r="LN95" s="1"/>
      <c r="LO95" s="1"/>
      <c r="LP95" s="1"/>
      <c r="LQ95" s="1"/>
      <c r="LR95" s="1"/>
      <c r="LS95" s="20"/>
      <c r="LT95" s="1"/>
      <c r="LU95" s="1"/>
      <c r="LV95" s="1"/>
      <c r="LW95" s="1"/>
      <c r="LX95" s="1"/>
      <c r="LY95" s="1"/>
      <c r="LZ95" s="1"/>
      <c r="MA95" s="20"/>
      <c r="MB95" s="20"/>
      <c r="MC95" s="20"/>
      <c r="MD95" s="1"/>
      <c r="ME95" s="1"/>
      <c r="MF95" s="20"/>
      <c r="MG95" s="1"/>
      <c r="MH95" s="1"/>
      <c r="MI95" s="1"/>
      <c r="MJ95" s="20"/>
      <c r="MK95" s="1"/>
      <c r="ML95" s="1"/>
      <c r="MM95" s="1"/>
      <c r="MN95" s="1"/>
      <c r="MO95" s="1"/>
      <c r="MP95" s="20"/>
      <c r="MQ95" s="1"/>
      <c r="MR95" s="1"/>
      <c r="MS95" s="1"/>
      <c r="MT95" s="1"/>
      <c r="MU95" s="1"/>
      <c r="MV95" s="1"/>
      <c r="MW95" s="1"/>
      <c r="MX95" s="1"/>
      <c r="MY95" s="20"/>
      <c r="MZ95" s="1"/>
      <c r="NA95" s="1"/>
      <c r="NB95" s="1"/>
      <c r="NC95" s="1"/>
      <c r="ND95" s="1"/>
      <c r="NE95" s="1"/>
      <c r="NF95" s="20"/>
      <c r="NG95" s="1"/>
      <c r="NH95" s="1"/>
      <c r="NI95" s="1"/>
      <c r="NJ95" s="1"/>
      <c r="NK95" s="1"/>
      <c r="NL95" s="20"/>
      <c r="NM95" s="1"/>
      <c r="NN95" s="1"/>
      <c r="NO95" s="1"/>
      <c r="NP95" s="1"/>
      <c r="NQ95" s="1"/>
      <c r="NR95" s="20"/>
      <c r="NS95" s="1"/>
      <c r="NT95" s="1"/>
      <c r="NU95" s="1"/>
      <c r="NV95" s="1"/>
      <c r="NW95" s="1"/>
      <c r="NX95" s="1"/>
      <c r="NY95" s="20"/>
      <c r="NZ95" s="20"/>
      <c r="OA95" s="1"/>
      <c r="OB95" s="1"/>
      <c r="OC95" s="1"/>
      <c r="OD95" s="1"/>
      <c r="OE95" s="1"/>
      <c r="OF95" s="1"/>
      <c r="OG95" s="1"/>
      <c r="OH95" s="20"/>
      <c r="OI95" s="1"/>
    </row>
    <row r="96" spans="1:399" hidden="1" x14ac:dyDescent="0.25">
      <c r="A96" s="13" t="s">
        <v>7</v>
      </c>
      <c r="B96" s="5" t="s">
        <v>54</v>
      </c>
      <c r="D96" s="7" t="s">
        <v>202</v>
      </c>
      <c r="E96" s="12" t="s">
        <v>312</v>
      </c>
      <c r="F96" s="5" t="s">
        <v>346</v>
      </c>
      <c r="G96" s="5" t="s">
        <v>465</v>
      </c>
      <c r="H96" s="12" t="s">
        <v>312</v>
      </c>
      <c r="I96" s="12" t="s">
        <v>587</v>
      </c>
      <c r="J96" s="12">
        <v>3</v>
      </c>
      <c r="K96" s="12">
        <v>2011</v>
      </c>
      <c r="N96" s="12" t="s">
        <v>660</v>
      </c>
      <c r="O96" s="12" t="s">
        <v>313</v>
      </c>
      <c r="U96" s="12" t="s">
        <v>768</v>
      </c>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s="12" t="s">
        <v>778</v>
      </c>
      <c r="BR96" s="12" t="s">
        <v>781</v>
      </c>
      <c r="BV96" t="s">
        <v>868</v>
      </c>
      <c r="BW96" s="1"/>
      <c r="BX96" s="1"/>
      <c r="BY96" s="1"/>
      <c r="BZ96" s="1"/>
      <c r="CA96" s="1"/>
      <c r="CB96" s="15"/>
      <c r="CC96" s="1"/>
      <c r="CD96" s="1"/>
      <c r="CE96" s="1"/>
      <c r="CF96" s="1"/>
      <c r="CG96" s="1"/>
      <c r="CH96" s="1"/>
      <c r="CI96" s="1"/>
      <c r="CJ96" s="1"/>
      <c r="CK96" s="1"/>
      <c r="CL96" s="1"/>
      <c r="CM96" s="1"/>
      <c r="CN96" s="1"/>
      <c r="CO96" s="1"/>
      <c r="CP96" s="1"/>
      <c r="CQ96" s="1"/>
      <c r="CR96" s="1"/>
      <c r="CS96" s="1"/>
      <c r="CT96" s="1"/>
      <c r="CU96" s="1"/>
      <c r="CV96" s="1"/>
      <c r="CW96" s="1"/>
      <c r="CX96" s="1"/>
      <c r="CY96" s="1"/>
      <c r="CZ96" s="1"/>
      <c r="DA96" s="21"/>
      <c r="DB96" s="1"/>
      <c r="DC96" s="1"/>
      <c r="DD96" s="1"/>
      <c r="DE96" s="1"/>
      <c r="DF96" s="1"/>
      <c r="DG96" s="1"/>
      <c r="DH96" s="1"/>
      <c r="DI96" s="1"/>
      <c r="DJ96" s="1"/>
      <c r="DK96" s="1"/>
      <c r="DL96" s="1"/>
      <c r="DM96" s="1"/>
      <c r="DN96" s="1"/>
      <c r="DO96" s="1"/>
      <c r="DP96" s="1"/>
      <c r="DQ96" s="1"/>
      <c r="DR96" s="1"/>
      <c r="DS96" s="1"/>
      <c r="DT96" s="1"/>
      <c r="DU96" s="1"/>
      <c r="DV96" s="1"/>
      <c r="DW96" s="1"/>
      <c r="DX96" s="20"/>
      <c r="DY96" s="26"/>
      <c r="DZ96" s="1"/>
      <c r="EA96" s="1"/>
      <c r="EB96" s="1"/>
      <c r="EC96" s="1"/>
      <c r="ED96" s="1"/>
      <c r="EE96" s="1"/>
      <c r="EF96" s="1"/>
      <c r="EG96" s="26"/>
      <c r="EH96" s="1"/>
      <c r="EI96" s="1"/>
      <c r="EJ96" s="1"/>
      <c r="EK96" s="1"/>
      <c r="EL96" s="12"/>
      <c r="EM96" s="12"/>
      <c r="EN96" s="12"/>
      <c r="EO96" s="12"/>
      <c r="EP96" s="12"/>
      <c r="EQ96" s="12"/>
      <c r="ER96" s="12"/>
      <c r="ES96" s="12"/>
      <c r="ET96" s="1"/>
      <c r="EU96" s="1"/>
      <c r="EV96" s="1"/>
      <c r="EW96" s="1"/>
      <c r="EX96" s="21"/>
      <c r="EY96" s="1"/>
      <c r="EZ96" s="1"/>
      <c r="FA96" s="26"/>
      <c r="FB96" s="1"/>
      <c r="FC96" s="1"/>
      <c r="FD96" s="1"/>
      <c r="FE96" s="1"/>
      <c r="FF96" s="1"/>
      <c r="FG96" s="1"/>
      <c r="FH96" s="1"/>
      <c r="FI96" s="1"/>
      <c r="FJ96" s="1"/>
      <c r="FK96" s="1"/>
      <c r="FO96" s="1"/>
      <c r="FP96" s="1"/>
      <c r="FQ96" s="1"/>
      <c r="FR96" s="1"/>
      <c r="FS96" s="1"/>
      <c r="FT96" s="1"/>
      <c r="FU96" s="1"/>
      <c r="FV96" s="1"/>
      <c r="FW96" s="1"/>
      <c r="FX96" s="1"/>
      <c r="FY96" s="1"/>
      <c r="FZ96" s="1"/>
      <c r="GA96" s="1"/>
      <c r="GB96" s="1"/>
      <c r="GC96" s="1"/>
      <c r="GD96" s="1"/>
      <c r="GE96" s="1"/>
      <c r="GF96" s="1"/>
      <c r="GG96" s="1"/>
      <c r="GH96" s="1"/>
      <c r="GI96" s="1"/>
      <c r="GJ96" s="12"/>
      <c r="GM96" s="1"/>
      <c r="GN96" s="1"/>
      <c r="GO96" s="1"/>
      <c r="GP96" s="1"/>
      <c r="GQ96" s="1"/>
      <c r="GR96" s="1"/>
      <c r="GS96" s="1"/>
      <c r="GT96" s="1"/>
      <c r="GU96" s="1"/>
      <c r="GV96" s="1"/>
      <c r="GW96" s="1"/>
      <c r="GX96" s="1"/>
      <c r="GY96" s="1"/>
      <c r="GZ96" s="1"/>
      <c r="HA96" s="1"/>
      <c r="HB96" s="1"/>
      <c r="HC96" s="1"/>
      <c r="HD96" s="1"/>
      <c r="HE96" s="1"/>
      <c r="HF96" s="1"/>
      <c r="HG96" s="1"/>
      <c r="HH96" s="1"/>
      <c r="HI96" s="1"/>
      <c r="HJ96" s="21"/>
      <c r="HK96" s="1"/>
      <c r="HL96" s="1"/>
      <c r="HM96" s="1"/>
      <c r="HN96" s="1"/>
      <c r="HO96" s="1"/>
      <c r="HP96" s="1"/>
      <c r="HQ96" s="1"/>
      <c r="HR96" s="1"/>
      <c r="HS96" s="1"/>
      <c r="HT96" s="1"/>
      <c r="HU96" s="1"/>
      <c r="HV96" s="1"/>
      <c r="HW96" s="1"/>
      <c r="HX96" s="1"/>
      <c r="HY96" s="1"/>
      <c r="HZ96" s="1"/>
      <c r="IA96" s="1"/>
      <c r="IB96" s="21"/>
      <c r="IC96" s="1"/>
      <c r="ID96" s="1"/>
      <c r="IE96" s="1"/>
      <c r="IF96" s="1"/>
      <c r="IG96" s="1"/>
      <c r="IH96" s="1"/>
      <c r="II96" s="1"/>
      <c r="IJ96" s="1"/>
      <c r="IK96" s="1"/>
      <c r="IL96" s="1"/>
      <c r="IM96" s="1"/>
      <c r="IN96" s="1"/>
      <c r="IO96" s="1"/>
      <c r="IP96" s="21"/>
      <c r="IQ96" s="1"/>
      <c r="IR96" s="1"/>
      <c r="IS96" s="1"/>
      <c r="IT96" s="1"/>
      <c r="IU96" s="1"/>
      <c r="IV96" s="1"/>
      <c r="IW96" s="1"/>
      <c r="IX96" s="1"/>
      <c r="IY96" s="1"/>
      <c r="IZ96" s="1"/>
      <c r="JA96" s="1"/>
      <c r="JB96" s="1"/>
      <c r="JC96" s="1"/>
      <c r="JD96" s="1"/>
      <c r="JE96" s="1"/>
      <c r="JF96" s="1"/>
      <c r="JG96" s="1"/>
      <c r="JH96" s="1"/>
      <c r="JI96" s="1"/>
      <c r="JJ96" s="1"/>
      <c r="JK96" s="21"/>
      <c r="JL96" s="1"/>
      <c r="JM96" s="1"/>
      <c r="JN96" s="1"/>
      <c r="JO96" s="21"/>
      <c r="JP96" s="1"/>
      <c r="JQ96" s="1"/>
      <c r="JR96" s="1"/>
      <c r="JS96" s="1"/>
      <c r="JT96" s="1"/>
      <c r="JU96" s="21"/>
      <c r="JV96" s="1"/>
      <c r="JW96" s="1"/>
      <c r="JX96" s="21"/>
      <c r="JY96" s="1"/>
      <c r="JZ96" s="1"/>
      <c r="KA96" s="21"/>
      <c r="KB96" s="1"/>
      <c r="KC96" s="1"/>
      <c r="KD96" s="1"/>
      <c r="KE96" s="1"/>
      <c r="KF96" s="1"/>
      <c r="KG96" s="1"/>
      <c r="KH96" s="1"/>
      <c r="KI96" s="1"/>
      <c r="KJ96" s="1"/>
      <c r="KK96" s="1"/>
      <c r="KL96" s="1"/>
      <c r="KM96" s="21"/>
      <c r="KN96" s="1"/>
      <c r="KO96" s="1"/>
      <c r="KP96" s="1"/>
      <c r="KQ96" s="1"/>
      <c r="KR96" s="1"/>
      <c r="KS96" s="1"/>
      <c r="KT96" s="1"/>
      <c r="KU96" s="1"/>
      <c r="KV96" s="1"/>
      <c r="KW96" s="1"/>
      <c r="KX96" s="21"/>
      <c r="KY96" s="1"/>
      <c r="KZ96" s="1"/>
      <c r="LA96" s="1"/>
      <c r="LB96" s="1"/>
      <c r="LC96" s="1"/>
      <c r="LD96" s="1"/>
      <c r="LE96" s="1"/>
      <c r="LF96" s="1"/>
      <c r="LG96" s="21"/>
      <c r="LH96" s="22"/>
      <c r="LI96" s="22"/>
      <c r="LJ96" s="22"/>
      <c r="LK96" s="22"/>
      <c r="LL96" s="1"/>
      <c r="LM96" s="1"/>
      <c r="LN96" s="1"/>
      <c r="LO96" s="1"/>
      <c r="LP96" s="1"/>
      <c r="LQ96" s="1"/>
      <c r="LR96" s="1"/>
      <c r="LS96" s="21"/>
      <c r="LT96" s="1"/>
      <c r="LU96" s="1"/>
      <c r="LV96" s="1"/>
      <c r="LW96" s="1"/>
      <c r="LX96" s="1"/>
      <c r="LY96" s="1"/>
      <c r="LZ96" s="1"/>
      <c r="MA96" s="21"/>
      <c r="MB96" s="26"/>
      <c r="MC96" s="20"/>
      <c r="MD96" s="1"/>
      <c r="ME96" s="1"/>
      <c r="MF96" s="21"/>
      <c r="MG96" s="1"/>
      <c r="MH96" s="1"/>
      <c r="MI96" s="1"/>
      <c r="MJ96" s="21"/>
      <c r="MK96" s="1"/>
      <c r="ML96" s="1"/>
      <c r="MM96" s="1"/>
      <c r="MN96" s="1"/>
      <c r="MO96" s="1"/>
      <c r="MP96" s="21"/>
      <c r="MQ96" s="1"/>
      <c r="MR96" s="1"/>
      <c r="MS96" s="1"/>
      <c r="MT96" s="1"/>
      <c r="MU96" s="1"/>
      <c r="MV96" s="1"/>
      <c r="MW96" s="1"/>
      <c r="MX96" s="1"/>
      <c r="MY96" s="21"/>
      <c r="MZ96" s="1"/>
      <c r="NA96" s="1"/>
      <c r="NB96" s="1"/>
      <c r="NC96" s="1"/>
      <c r="ND96" s="1"/>
      <c r="NE96" s="1"/>
      <c r="NF96" s="21"/>
      <c r="NG96" s="1"/>
      <c r="NH96" s="1"/>
      <c r="NI96" s="1"/>
      <c r="NJ96" s="1"/>
      <c r="NK96" s="1"/>
      <c r="NL96" s="21"/>
      <c r="NM96" s="1"/>
      <c r="NN96" s="1"/>
      <c r="NO96" s="1"/>
      <c r="NP96" s="1"/>
      <c r="NQ96" s="1"/>
      <c r="NR96" s="21"/>
      <c r="NS96" s="1"/>
      <c r="NT96" s="1"/>
      <c r="NU96" s="1"/>
      <c r="NV96" s="1"/>
      <c r="NW96" s="1"/>
      <c r="NX96" s="1"/>
      <c r="NY96" s="21"/>
      <c r="NZ96" s="21"/>
      <c r="OA96" s="1"/>
      <c r="OB96" s="1"/>
      <c r="OC96" s="1"/>
      <c r="OD96" s="1"/>
      <c r="OE96" s="1"/>
      <c r="OF96" s="1"/>
      <c r="OG96" s="1"/>
      <c r="OH96" s="21"/>
      <c r="OI96" s="1"/>
    </row>
    <row r="97" spans="1:399" hidden="1" x14ac:dyDescent="0.25">
      <c r="A97" s="13" t="s">
        <v>8</v>
      </c>
      <c r="B97" s="5" t="s">
        <v>55</v>
      </c>
      <c r="D97" s="7" t="s">
        <v>203</v>
      </c>
      <c r="E97" s="12" t="s">
        <v>312</v>
      </c>
      <c r="F97" s="5" t="s">
        <v>347</v>
      </c>
      <c r="G97" s="5" t="s">
        <v>466</v>
      </c>
      <c r="H97" s="12" t="s">
        <v>312</v>
      </c>
      <c r="I97" s="12" t="s">
        <v>578</v>
      </c>
      <c r="J97" s="12">
        <v>3</v>
      </c>
      <c r="K97" s="12">
        <v>2011</v>
      </c>
      <c r="N97" s="12" t="s">
        <v>661</v>
      </c>
      <c r="O97" s="12" t="s">
        <v>313</v>
      </c>
      <c r="U97" s="12" t="s">
        <v>764</v>
      </c>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s="12" t="s">
        <v>777</v>
      </c>
      <c r="BR97" s="12" t="s">
        <v>774</v>
      </c>
      <c r="BV97" t="s">
        <v>757</v>
      </c>
      <c r="BW97" s="1"/>
      <c r="BX97" s="1"/>
      <c r="BY97" s="1"/>
      <c r="BZ97" s="1"/>
      <c r="CA97" s="1"/>
      <c r="CB97" s="14"/>
      <c r="CC97" s="1"/>
      <c r="CD97" s="1"/>
      <c r="CE97" s="1"/>
      <c r="CF97" s="1"/>
      <c r="CG97" s="1"/>
      <c r="CH97" s="1"/>
      <c r="CI97" s="1"/>
      <c r="CJ97" s="1"/>
      <c r="CK97" s="1"/>
      <c r="CL97" s="1"/>
      <c r="CM97" s="1"/>
      <c r="CN97" s="1"/>
      <c r="CO97" s="1"/>
      <c r="CP97" s="1"/>
      <c r="CQ97" s="1"/>
      <c r="CR97" s="1"/>
      <c r="CS97" s="1"/>
      <c r="CT97" s="1"/>
      <c r="CU97" s="1"/>
      <c r="CV97" s="1"/>
      <c r="CW97" s="1"/>
      <c r="CX97" s="1"/>
      <c r="CY97" s="1"/>
      <c r="CZ97" s="1"/>
      <c r="DA97" s="21"/>
      <c r="DB97" s="1"/>
      <c r="DC97" s="1"/>
      <c r="DD97" s="1"/>
      <c r="DE97" s="1"/>
      <c r="DF97" s="1"/>
      <c r="DG97" s="1"/>
      <c r="DH97" s="1"/>
      <c r="DI97" s="1"/>
      <c r="DJ97" s="1"/>
      <c r="DK97" s="1"/>
      <c r="DL97" s="1"/>
      <c r="DM97" s="1"/>
      <c r="DN97" s="1"/>
      <c r="DO97" s="1"/>
      <c r="DP97" s="1"/>
      <c r="DQ97" s="1"/>
      <c r="DR97" s="1"/>
      <c r="DS97" s="1"/>
      <c r="DT97" s="1"/>
      <c r="DU97" s="1"/>
      <c r="DV97" s="1"/>
      <c r="DW97" s="1"/>
      <c r="DX97" s="20"/>
      <c r="DY97" s="26"/>
      <c r="DZ97" s="1"/>
      <c r="EA97" s="1"/>
      <c r="EB97" s="1"/>
      <c r="EC97" s="1"/>
      <c r="ED97" s="1"/>
      <c r="EE97" s="1"/>
      <c r="EF97" s="1"/>
      <c r="EG97" s="26"/>
      <c r="EH97" s="1"/>
      <c r="EI97" s="1"/>
      <c r="EJ97" s="1"/>
      <c r="EK97" s="1"/>
      <c r="EL97" s="12"/>
      <c r="EM97" s="12"/>
      <c r="EN97" s="12"/>
      <c r="EO97" s="12"/>
      <c r="EP97" s="12"/>
      <c r="EQ97" s="12"/>
      <c r="ER97" s="12"/>
      <c r="ES97" s="12"/>
      <c r="ET97" s="1"/>
      <c r="EU97" s="1"/>
      <c r="EV97" s="1"/>
      <c r="EW97" s="1"/>
      <c r="EX97" s="21"/>
      <c r="EY97" s="1"/>
      <c r="EZ97" s="1"/>
      <c r="FA97" s="26"/>
      <c r="FB97" s="1"/>
      <c r="FC97" s="1"/>
      <c r="FD97" s="1"/>
      <c r="FE97" s="1"/>
      <c r="FF97" s="1"/>
      <c r="FG97" s="1"/>
      <c r="FH97" s="1"/>
      <c r="FI97" s="1"/>
      <c r="FJ97" s="1"/>
      <c r="FK97" s="1"/>
      <c r="FO97" s="1"/>
      <c r="FP97" s="1"/>
      <c r="FQ97" s="1"/>
      <c r="FR97" s="1"/>
      <c r="FS97" s="1"/>
      <c r="FT97" s="1"/>
      <c r="FU97" s="1"/>
      <c r="FV97" s="1"/>
      <c r="FW97" s="1"/>
      <c r="FX97" s="1"/>
      <c r="FY97" s="1"/>
      <c r="FZ97" s="1"/>
      <c r="GA97" s="1"/>
      <c r="GB97" s="1"/>
      <c r="GC97" s="1"/>
      <c r="GD97" s="1"/>
      <c r="GE97" s="1"/>
      <c r="GF97" s="1"/>
      <c r="GG97" s="1"/>
      <c r="GH97" s="1"/>
      <c r="GI97" s="1"/>
      <c r="GJ97" s="12"/>
      <c r="GM97" s="1"/>
      <c r="GN97" s="1"/>
      <c r="GO97" s="1"/>
      <c r="GP97" s="1"/>
      <c r="GQ97" s="1"/>
      <c r="GR97" s="1"/>
      <c r="GS97" s="1"/>
      <c r="GT97" s="1"/>
      <c r="GU97" s="1"/>
      <c r="GV97" s="1"/>
      <c r="GW97" s="1"/>
      <c r="GX97" s="1"/>
      <c r="GY97" s="1"/>
      <c r="GZ97" s="1"/>
      <c r="HA97" s="1"/>
      <c r="HB97" s="1"/>
      <c r="HC97" s="1"/>
      <c r="HD97" s="1"/>
      <c r="HE97" s="1"/>
      <c r="HF97" s="1"/>
      <c r="HG97" s="1"/>
      <c r="HH97" s="1"/>
      <c r="HI97" s="1"/>
      <c r="HJ97" s="21"/>
      <c r="HK97" s="1"/>
      <c r="HL97" s="1"/>
      <c r="HM97" s="1"/>
      <c r="HN97" s="1"/>
      <c r="HO97" s="1"/>
      <c r="HP97" s="1"/>
      <c r="HQ97" s="1"/>
      <c r="HR97" s="1"/>
      <c r="HS97" s="1"/>
      <c r="HT97" s="1"/>
      <c r="HU97" s="1"/>
      <c r="HV97" s="1"/>
      <c r="HW97" s="1"/>
      <c r="HX97" s="1"/>
      <c r="HY97" s="1"/>
      <c r="HZ97" s="1"/>
      <c r="IA97" s="1"/>
      <c r="IB97" s="21"/>
      <c r="IC97" s="1"/>
      <c r="ID97" s="1"/>
      <c r="IE97" s="1"/>
      <c r="IF97" s="1"/>
      <c r="IG97" s="1"/>
      <c r="IH97" s="1"/>
      <c r="II97" s="1"/>
      <c r="IJ97" s="1"/>
      <c r="IK97" s="1"/>
      <c r="IL97" s="1"/>
      <c r="IM97" s="1"/>
      <c r="IN97" s="1"/>
      <c r="IO97" s="1"/>
      <c r="IP97" s="21"/>
      <c r="IQ97" s="1"/>
      <c r="IR97" s="1"/>
      <c r="IS97" s="1"/>
      <c r="IT97" s="1"/>
      <c r="IU97" s="1"/>
      <c r="IV97" s="1"/>
      <c r="IW97" s="1"/>
      <c r="IX97" s="1"/>
      <c r="IY97" s="1"/>
      <c r="IZ97" s="1"/>
      <c r="JA97" s="1"/>
      <c r="JB97" s="1"/>
      <c r="JC97" s="1"/>
      <c r="JD97" s="1"/>
      <c r="JE97" s="1"/>
      <c r="JF97" s="1"/>
      <c r="JG97" s="1"/>
      <c r="JH97" s="1"/>
      <c r="JI97" s="1"/>
      <c r="JJ97" s="1"/>
      <c r="JK97" s="21"/>
      <c r="JL97" s="1"/>
      <c r="JM97" s="1"/>
      <c r="JN97" s="1"/>
      <c r="JO97" s="21"/>
      <c r="JP97" s="1"/>
      <c r="JQ97" s="1"/>
      <c r="JR97" s="1"/>
      <c r="JS97" s="1"/>
      <c r="JT97" s="1"/>
      <c r="JU97" s="21"/>
      <c r="JV97" s="1"/>
      <c r="JW97" s="1"/>
      <c r="JX97" s="21"/>
      <c r="JY97" s="1"/>
      <c r="JZ97" s="1"/>
      <c r="KA97" s="21"/>
      <c r="KB97" s="1"/>
      <c r="KC97" s="1"/>
      <c r="KD97" s="1"/>
      <c r="KE97" s="1"/>
      <c r="KF97" s="1"/>
      <c r="KG97" s="1"/>
      <c r="KH97" s="1"/>
      <c r="KI97" s="1"/>
      <c r="KJ97" s="1"/>
      <c r="KK97" s="1"/>
      <c r="KL97" s="1"/>
      <c r="KM97" s="21"/>
      <c r="KN97" s="1"/>
      <c r="KO97" s="1"/>
      <c r="KP97" s="1"/>
      <c r="KQ97" s="1"/>
      <c r="KR97" s="1"/>
      <c r="KS97" s="1"/>
      <c r="KT97" s="1"/>
      <c r="KU97" s="1"/>
      <c r="KV97" s="1"/>
      <c r="KW97" s="1"/>
      <c r="KX97" s="21"/>
      <c r="KY97" s="1"/>
      <c r="KZ97" s="1"/>
      <c r="LA97" s="1"/>
      <c r="LB97" s="1"/>
      <c r="LC97" s="1"/>
      <c r="LD97" s="1"/>
      <c r="LE97" s="1"/>
      <c r="LF97" s="1"/>
      <c r="LG97" s="21"/>
      <c r="LH97" s="22"/>
      <c r="LI97" s="22"/>
      <c r="LJ97" s="22"/>
      <c r="LK97" s="22"/>
      <c r="LL97" s="1"/>
      <c r="LM97" s="1"/>
      <c r="LN97" s="1"/>
      <c r="LO97" s="1"/>
      <c r="LP97" s="1"/>
      <c r="LQ97" s="1"/>
      <c r="LR97" s="1"/>
      <c r="LS97" s="21"/>
      <c r="LT97" s="1"/>
      <c r="LU97" s="1"/>
      <c r="LV97" s="1"/>
      <c r="LW97" s="1"/>
      <c r="LX97" s="1"/>
      <c r="LY97" s="1"/>
      <c r="LZ97" s="1"/>
      <c r="MA97" s="21"/>
      <c r="MB97" s="26"/>
      <c r="MC97" s="20"/>
      <c r="MD97" s="1"/>
      <c r="ME97" s="1"/>
      <c r="MF97" s="21"/>
      <c r="MG97" s="1"/>
      <c r="MH97" s="1"/>
      <c r="MI97" s="1"/>
      <c r="MJ97" s="21"/>
      <c r="MK97" s="1"/>
      <c r="ML97" s="1"/>
      <c r="MM97" s="1"/>
      <c r="MN97" s="1"/>
      <c r="MO97" s="1"/>
      <c r="MP97" s="21"/>
      <c r="MQ97" s="1"/>
      <c r="MR97" s="1"/>
      <c r="MS97" s="1"/>
      <c r="MT97" s="1"/>
      <c r="MU97" s="1"/>
      <c r="MV97" s="1"/>
      <c r="MW97" s="1"/>
      <c r="MX97" s="1"/>
      <c r="MY97" s="21"/>
      <c r="MZ97" s="1"/>
      <c r="NA97" s="1"/>
      <c r="NB97" s="1"/>
      <c r="NC97" s="1"/>
      <c r="ND97" s="1"/>
      <c r="NE97" s="1"/>
      <c r="NF97" s="21"/>
      <c r="NG97" s="1"/>
      <c r="NH97" s="1"/>
      <c r="NI97" s="1"/>
      <c r="NJ97" s="1"/>
      <c r="NK97" s="1"/>
      <c r="NL97" s="21"/>
      <c r="NM97" s="1"/>
      <c r="NN97" s="1"/>
      <c r="NO97" s="1"/>
      <c r="NP97" s="1"/>
      <c r="NQ97" s="1"/>
      <c r="NR97" s="21"/>
      <c r="NS97" s="1"/>
      <c r="NT97" s="1"/>
      <c r="NU97" s="1"/>
      <c r="NV97" s="1"/>
      <c r="NW97" s="1"/>
      <c r="NX97" s="1"/>
      <c r="NY97" s="21"/>
      <c r="NZ97" s="21"/>
      <c r="OA97" s="1"/>
      <c r="OB97" s="1"/>
      <c r="OC97" s="1"/>
      <c r="OD97" s="1"/>
      <c r="OE97" s="1"/>
      <c r="OF97" s="1"/>
      <c r="OG97" s="1"/>
      <c r="OH97" s="21"/>
      <c r="OI97" s="1"/>
    </row>
    <row r="98" spans="1:399" hidden="1" x14ac:dyDescent="0.25">
      <c r="A98" s="13" t="s">
        <v>9</v>
      </c>
      <c r="B98" s="5" t="s">
        <v>78</v>
      </c>
      <c r="D98" s="5" t="s">
        <v>231</v>
      </c>
      <c r="E98" s="12" t="s">
        <v>312</v>
      </c>
      <c r="F98" s="5" t="s">
        <v>362</v>
      </c>
      <c r="G98" s="5" t="s">
        <v>493</v>
      </c>
      <c r="H98" s="12" t="s">
        <v>312</v>
      </c>
      <c r="J98" s="12">
        <v>22</v>
      </c>
      <c r="K98" s="12">
        <v>2011</v>
      </c>
      <c r="N98" s="12" t="s">
        <v>684</v>
      </c>
      <c r="O98" s="12" t="s">
        <v>313</v>
      </c>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V98"/>
      <c r="BW98" s="1"/>
      <c r="BX98" s="1"/>
      <c r="BY98" s="1"/>
      <c r="BZ98" s="1"/>
      <c r="CA98" s="1"/>
      <c r="CB98"/>
      <c r="CC98" s="1"/>
      <c r="CD98" s="1"/>
      <c r="CE98" s="1"/>
      <c r="CF98" s="1"/>
      <c r="CG98" s="1"/>
      <c r="CH98" s="1"/>
      <c r="CI98" s="1"/>
      <c r="CJ98" s="1"/>
      <c r="CK98" s="1"/>
      <c r="CL98" s="1"/>
      <c r="CM98" s="1"/>
      <c r="CN98" s="1"/>
      <c r="CO98" s="1"/>
      <c r="CP98" s="1"/>
      <c r="CQ98" s="1"/>
      <c r="CR98" s="1"/>
      <c r="CS98" s="1"/>
      <c r="CT98" s="1"/>
      <c r="CU98" s="1"/>
      <c r="CV98" s="1"/>
      <c r="CW98" s="1"/>
      <c r="CX98" s="1"/>
      <c r="CY98" s="1"/>
      <c r="CZ98" s="1"/>
      <c r="DA98" s="21"/>
      <c r="DB98" s="1"/>
      <c r="DC98" s="1"/>
      <c r="DD98" s="1"/>
      <c r="DE98" s="1"/>
      <c r="DF98" s="1"/>
      <c r="DG98" s="1"/>
      <c r="DH98" s="1"/>
      <c r="DI98" s="1"/>
      <c r="DJ98" s="1"/>
      <c r="DK98" s="1"/>
      <c r="DL98" s="1"/>
      <c r="DM98" s="1"/>
      <c r="DN98" s="1"/>
      <c r="DO98" s="1"/>
      <c r="DP98" s="1"/>
      <c r="DQ98" s="1"/>
      <c r="DR98" s="1"/>
      <c r="DS98" s="1"/>
      <c r="DT98" s="1"/>
      <c r="DU98" s="1"/>
      <c r="DV98" s="1"/>
      <c r="DW98" s="1"/>
      <c r="DX98" s="20"/>
      <c r="DY98" s="26"/>
      <c r="DZ98" s="1"/>
      <c r="EA98" s="1"/>
      <c r="EB98" s="1"/>
      <c r="EC98" s="1"/>
      <c r="ED98" s="1"/>
      <c r="EE98" s="1"/>
      <c r="EF98" s="1"/>
      <c r="EG98" s="26"/>
      <c r="EH98" s="1"/>
      <c r="EI98" s="1"/>
      <c r="EJ98" s="1"/>
      <c r="EK98" s="1"/>
      <c r="EL98" s="12"/>
      <c r="EM98" s="12"/>
      <c r="EN98" s="12"/>
      <c r="EO98" s="12"/>
      <c r="EP98" s="12"/>
      <c r="EQ98" s="12"/>
      <c r="ER98" s="12"/>
      <c r="ES98" s="12"/>
      <c r="ET98" s="1"/>
      <c r="EU98" s="1"/>
      <c r="EV98" s="1"/>
      <c r="EW98" s="1"/>
      <c r="EX98" s="21"/>
      <c r="EY98" s="1"/>
      <c r="EZ98" s="1"/>
      <c r="FA98" s="26"/>
      <c r="FB98" s="1"/>
      <c r="FC98" s="1"/>
      <c r="FD98" s="1"/>
      <c r="FE98" s="1"/>
      <c r="FF98" s="1"/>
      <c r="FG98" s="1"/>
      <c r="FH98" s="1"/>
      <c r="FI98" s="1"/>
      <c r="FJ98" s="1"/>
      <c r="FK98" s="1"/>
      <c r="FO98" s="1"/>
      <c r="FP98" s="1"/>
      <c r="FQ98" s="1"/>
      <c r="FR98" s="1"/>
      <c r="FS98" s="1"/>
      <c r="FT98" s="1"/>
      <c r="FU98" s="1"/>
      <c r="FV98" s="1"/>
      <c r="FW98" s="1"/>
      <c r="FX98" s="1"/>
      <c r="FY98" s="1"/>
      <c r="FZ98" s="1"/>
      <c r="GA98" s="1"/>
      <c r="GB98" s="1"/>
      <c r="GC98" s="1"/>
      <c r="GD98" s="1"/>
      <c r="GE98" s="1"/>
      <c r="GF98" s="1"/>
      <c r="GG98" s="1"/>
      <c r="GH98" s="1"/>
      <c r="GI98" s="1"/>
      <c r="GJ98" s="12"/>
      <c r="GM98" s="1"/>
      <c r="GN98" s="1"/>
      <c r="GO98" s="1"/>
      <c r="GP98" s="1"/>
      <c r="GQ98" s="1"/>
      <c r="GR98" s="1"/>
      <c r="GS98" s="1"/>
      <c r="GT98" s="1"/>
      <c r="GU98" s="1"/>
      <c r="GV98" s="1"/>
      <c r="GW98" s="1"/>
      <c r="GX98" s="1"/>
      <c r="GY98" s="1"/>
      <c r="GZ98" s="1"/>
      <c r="HA98" s="1"/>
      <c r="HB98" s="1"/>
      <c r="HC98" s="1"/>
      <c r="HD98" s="1"/>
      <c r="HE98" s="1"/>
      <c r="HF98" s="1"/>
      <c r="HG98" s="1"/>
      <c r="HH98" s="1"/>
      <c r="HI98" s="1"/>
      <c r="HJ98" s="21"/>
      <c r="HK98" s="1"/>
      <c r="HL98" s="1"/>
      <c r="HM98" s="1"/>
      <c r="HN98" s="1"/>
      <c r="HO98" s="1"/>
      <c r="HP98" s="1"/>
      <c r="HQ98" s="1"/>
      <c r="HR98" s="1"/>
      <c r="HS98" s="1"/>
      <c r="HT98" s="1"/>
      <c r="HU98" s="1"/>
      <c r="HV98" s="1"/>
      <c r="HW98" s="1"/>
      <c r="HX98" s="1"/>
      <c r="HY98" s="1"/>
      <c r="HZ98" s="1"/>
      <c r="IA98" s="1"/>
      <c r="IB98" s="21"/>
      <c r="IC98" s="1"/>
      <c r="ID98" s="1"/>
      <c r="IE98" s="1"/>
      <c r="IF98" s="1"/>
      <c r="IG98" s="1"/>
      <c r="IH98" s="1"/>
      <c r="II98" s="1"/>
      <c r="IJ98" s="1"/>
      <c r="IK98" s="1"/>
      <c r="IL98" s="1"/>
      <c r="IM98" s="1"/>
      <c r="IN98" s="1"/>
      <c r="IO98" s="1"/>
      <c r="IP98" s="21"/>
      <c r="IQ98" s="1"/>
      <c r="IR98" s="1"/>
      <c r="IS98" s="1"/>
      <c r="IT98" s="1"/>
      <c r="IU98" s="1"/>
      <c r="IV98" s="1"/>
      <c r="IW98" s="1"/>
      <c r="IX98" s="1"/>
      <c r="IY98" s="1"/>
      <c r="IZ98" s="1"/>
      <c r="JA98" s="1"/>
      <c r="JB98" s="1"/>
      <c r="JC98" s="1"/>
      <c r="JD98" s="1"/>
      <c r="JE98" s="1"/>
      <c r="JF98" s="1"/>
      <c r="JG98" s="1"/>
      <c r="JH98" s="1"/>
      <c r="JI98" s="1"/>
      <c r="JJ98" s="1"/>
      <c r="JK98" s="21"/>
      <c r="JL98" s="1"/>
      <c r="JM98" s="1"/>
      <c r="JN98" s="1"/>
      <c r="JO98" s="21"/>
      <c r="JP98" s="1"/>
      <c r="JQ98" s="1"/>
      <c r="JR98" s="1"/>
      <c r="JS98" s="1"/>
      <c r="JT98" s="1"/>
      <c r="JU98" s="21"/>
      <c r="JV98" s="1"/>
      <c r="JW98" s="1"/>
      <c r="JX98" s="21"/>
      <c r="JY98" s="1"/>
      <c r="JZ98" s="1"/>
      <c r="KA98" s="21"/>
      <c r="KB98" s="1"/>
      <c r="KC98" s="1"/>
      <c r="KD98" s="1"/>
      <c r="KE98" s="1"/>
      <c r="KF98" s="1"/>
      <c r="KG98" s="1"/>
      <c r="KH98" s="1"/>
      <c r="KI98" s="1"/>
      <c r="KJ98" s="1"/>
      <c r="KK98" s="1"/>
      <c r="KL98" s="1"/>
      <c r="KM98" s="21"/>
      <c r="KN98" s="1"/>
      <c r="KO98" s="1"/>
      <c r="KP98" s="1"/>
      <c r="KQ98" s="1"/>
      <c r="KR98" s="1"/>
      <c r="KS98" s="1"/>
      <c r="KT98" s="1"/>
      <c r="KU98" s="1"/>
      <c r="KV98" s="1"/>
      <c r="KW98" s="1"/>
      <c r="KX98" s="21"/>
      <c r="KY98" s="1"/>
      <c r="KZ98" s="1"/>
      <c r="LA98" s="1"/>
      <c r="LB98" s="1"/>
      <c r="LC98" s="1"/>
      <c r="LD98" s="1"/>
      <c r="LE98" s="1"/>
      <c r="LF98" s="1"/>
      <c r="LG98" s="21"/>
      <c r="LH98" s="22"/>
      <c r="LI98" s="22"/>
      <c r="LJ98" s="22"/>
      <c r="LK98" s="22"/>
      <c r="LL98" s="1"/>
      <c r="LM98" s="1"/>
      <c r="LN98" s="1"/>
      <c r="LO98" s="1"/>
      <c r="LP98" s="1"/>
      <c r="LQ98" s="1"/>
      <c r="LR98" s="1"/>
      <c r="LS98" s="21"/>
      <c r="LT98" s="1"/>
      <c r="LU98" s="1"/>
      <c r="LV98" s="1"/>
      <c r="LW98" s="1"/>
      <c r="LX98" s="1"/>
      <c r="LY98" s="1"/>
      <c r="LZ98" s="1"/>
      <c r="MA98" s="21"/>
      <c r="MB98" s="26"/>
      <c r="MC98" s="20"/>
      <c r="MD98" s="1"/>
      <c r="ME98" s="1"/>
      <c r="MF98" s="21"/>
      <c r="MG98" s="1"/>
      <c r="MH98" s="1"/>
      <c r="MI98" s="1"/>
      <c r="MJ98" s="21"/>
      <c r="MK98" s="1"/>
      <c r="ML98" s="1"/>
      <c r="MM98" s="1"/>
      <c r="MN98" s="1"/>
      <c r="MO98" s="1"/>
      <c r="MP98" s="21"/>
      <c r="MQ98" s="1"/>
      <c r="MR98" s="1"/>
      <c r="MS98" s="1"/>
      <c r="MT98" s="1"/>
      <c r="MU98" s="1"/>
      <c r="MV98" s="1"/>
      <c r="MW98" s="1"/>
      <c r="MX98" s="1"/>
      <c r="MY98" s="21"/>
      <c r="MZ98" s="1"/>
      <c r="NA98" s="1"/>
      <c r="NB98" s="1"/>
      <c r="NC98" s="1"/>
      <c r="ND98" s="1"/>
      <c r="NE98" s="1"/>
      <c r="NF98" s="21"/>
      <c r="NG98" s="1"/>
      <c r="NH98" s="1"/>
      <c r="NI98" s="1"/>
      <c r="NJ98" s="1"/>
      <c r="NK98" s="1"/>
      <c r="NL98" s="21"/>
      <c r="NM98" s="1"/>
      <c r="NN98" s="1"/>
      <c r="NO98" s="1"/>
      <c r="NP98" s="1"/>
      <c r="NQ98" s="1"/>
      <c r="NR98" s="21"/>
      <c r="NS98" s="1"/>
      <c r="NT98" s="1"/>
      <c r="NU98" s="1"/>
      <c r="NV98" s="1"/>
      <c r="NW98" s="1"/>
      <c r="NX98" s="1"/>
      <c r="NY98" s="21"/>
      <c r="NZ98" s="21"/>
      <c r="OA98" s="1"/>
      <c r="OB98" s="1"/>
      <c r="OC98" s="1"/>
      <c r="OD98" s="1"/>
      <c r="OE98" s="1"/>
      <c r="OF98" s="1"/>
      <c r="OG98" s="1"/>
      <c r="OH98" s="21"/>
      <c r="OI98" s="1"/>
    </row>
    <row r="99" spans="1:399" x14ac:dyDescent="0.25">
      <c r="A99" s="13" t="s">
        <v>8</v>
      </c>
      <c r="B99" s="5" t="s">
        <v>34</v>
      </c>
      <c r="C99" s="12">
        <v>0</v>
      </c>
      <c r="D99" s="5" t="s">
        <v>181</v>
      </c>
      <c r="E99" s="12" t="s">
        <v>312</v>
      </c>
      <c r="F99" s="5" t="s">
        <v>317</v>
      </c>
      <c r="G99" s="5" t="s">
        <v>444</v>
      </c>
      <c r="H99" s="12" t="s">
        <v>312</v>
      </c>
      <c r="I99" s="12" t="s">
        <v>577</v>
      </c>
      <c r="J99" s="12">
        <v>3</v>
      </c>
      <c r="K99" s="12">
        <v>2012</v>
      </c>
      <c r="L99" s="12">
        <f>IF(K99&lt;1996,1,0)</f>
        <v>0</v>
      </c>
      <c r="M99" s="12">
        <f>IF(K99&gt;=1996,1,0)</f>
        <v>1</v>
      </c>
      <c r="N99" s="12" t="s">
        <v>643</v>
      </c>
      <c r="O99" s="12" t="s">
        <v>311</v>
      </c>
      <c r="P99" s="12" t="s">
        <v>1221</v>
      </c>
      <c r="Q99" s="12">
        <v>2</v>
      </c>
      <c r="R99" s="12">
        <v>0</v>
      </c>
      <c r="S99" s="12">
        <v>0</v>
      </c>
      <c r="T99" s="12">
        <f>COUNTIF(P99,"*Non*")</f>
        <v>0</v>
      </c>
      <c r="U99" s="12" t="s">
        <v>766</v>
      </c>
      <c r="V99" s="12">
        <f t="shared" ref="V99:X103" si="228">COUNTIF($U99,V$1)</f>
        <v>1</v>
      </c>
      <c r="W99" s="12">
        <f t="shared" si="228"/>
        <v>0</v>
      </c>
      <c r="X99" s="12">
        <f t="shared" si="228"/>
        <v>0</v>
      </c>
      <c r="Y99" s="23">
        <f>COUNTIF($BI99,"*AHP*")</f>
        <v>0</v>
      </c>
      <c r="Z99" s="23">
        <f>COUNTIF($BI99,"*ANP*")</f>
        <v>0</v>
      </c>
      <c r="AA99" s="23">
        <f>COUNTIF($BI99,"*TOPSIS*")</f>
        <v>0</v>
      </c>
      <c r="AB99" s="23">
        <f t="shared" ref="AB99:AB103" si="229">COUNTIF($BI99,"*VIKOR*")</f>
        <v>0</v>
      </c>
      <c r="AC99" s="23">
        <f>COUNTIF($BI99,"*DELPHI*")</f>
        <v>0</v>
      </c>
      <c r="AD99" s="23">
        <f>COUNTIF($BI99,"*CBA*")+COUNTIF($BI99,"*Cost Analysis*")</f>
        <v>0</v>
      </c>
      <c r="AE99" s="23">
        <f>COUNTIF($BI99,"*Scoring*")</f>
        <v>0</v>
      </c>
      <c r="AF99" s="23">
        <f>COUNTIF($BI99,"*DEMATEL*")</f>
        <v>0</v>
      </c>
      <c r="AG99" s="23">
        <f>COUNTIF($BI99,"*MAUT*")</f>
        <v>0</v>
      </c>
      <c r="AH99" s="23">
        <f>COUNTIF($BI99,"*BCG*")</f>
        <v>0</v>
      </c>
      <c r="AI99" s="23">
        <f>COUNTIF($BI99,"*BSC*")</f>
        <v>0</v>
      </c>
      <c r="AJ99" s="23">
        <f>COUNTIF($BI99,"*ROA*")</f>
        <v>0</v>
      </c>
      <c r="AK99" s="23">
        <f>COUNTIF($BI99,"*VTA*")</f>
        <v>0</v>
      </c>
      <c r="AL99" s="23">
        <f>COUNTIF($BI99,"*SEM*")</f>
        <v>0</v>
      </c>
      <c r="AM99" s="23">
        <f>COUNTIF($BI99,"*COPRAS*")</f>
        <v>0</v>
      </c>
      <c r="AN99" s="23">
        <f t="shared" ref="AN99:AN103" si="230">COUNTIF($BI99,"*SWARA*")</f>
        <v>0</v>
      </c>
      <c r="AO99" s="23">
        <f>COUNTIF($BI99,"*Outranking*")</f>
        <v>0</v>
      </c>
      <c r="AP99" s="23">
        <f>IF(COUNTIF($BI99,"*Linear*")-COUNTIF($BI99,"*Non-Linear*")&lt;0,0,COUNTIF($BI99,"*Linear*")-COUNTIF($BI99,"*Non-Linear*"))</f>
        <v>1</v>
      </c>
      <c r="AQ99" s="23">
        <f>COUNTIF($BI99,"*Non-Linear*")</f>
        <v>0</v>
      </c>
      <c r="AR99" s="23">
        <f>COUNTIF($BI99,"*Multi-objective*")</f>
        <v>0</v>
      </c>
      <c r="AS99" s="23">
        <f>COUNTIF($BI99,"*Stochastic*")</f>
        <v>0</v>
      </c>
      <c r="AT99" s="23">
        <f>COUNTIF($BI99,"*Goal*")</f>
        <v>0</v>
      </c>
      <c r="AU99" s="23">
        <f>COUNTIF($BI99,"*DEA*")</f>
        <v>0</v>
      </c>
      <c r="AV99" s="23">
        <f>COUNTIF($BI99,"*Grey*")</f>
        <v>0</v>
      </c>
      <c r="AW99" s="23">
        <f>COUNTIF($BI99,"*Clustering*")</f>
        <v>0</v>
      </c>
      <c r="AX99" s="23">
        <f>COUNTIF($BI99,"*K-Means*")</f>
        <v>0</v>
      </c>
      <c r="AY99" s="23">
        <f>COUNTIF($BI99,"*Genetic*")</f>
        <v>0</v>
      </c>
      <c r="AZ99" s="23">
        <f>COUNTIF($BI99,"*Evolutionary*")</f>
        <v>0</v>
      </c>
      <c r="BA99" s="23">
        <f>COUNTIF($BI99,"*Nash*")</f>
        <v>0</v>
      </c>
      <c r="BB99" s="23">
        <f>COUNTIF($BI99,"*Gini*")</f>
        <v>0</v>
      </c>
      <c r="BC99" s="23">
        <f>COUNTIF($BI99,"*Dominance*")</f>
        <v>0</v>
      </c>
      <c r="BD99" s="23">
        <f>COUNTIF($BI99,"*Pythagorean*")</f>
        <v>0</v>
      </c>
      <c r="BE99" s="23">
        <f>COUNTIF($BI99,"*Reference*")</f>
        <v>0</v>
      </c>
      <c r="BF99" s="23">
        <f>COUNTIF($BI99,"*Correlation*")</f>
        <v>0</v>
      </c>
      <c r="BG99" s="23">
        <f>COUNTIF($BI99,"*NIMBUS*")</f>
        <v>0</v>
      </c>
      <c r="BH99" s="23">
        <f>COUNTIF($BI99,"*Not-specified*")</f>
        <v>0</v>
      </c>
      <c r="BI99" s="23" t="s">
        <v>806</v>
      </c>
      <c r="BJ99" s="23" t="s">
        <v>772</v>
      </c>
      <c r="BK99" s="23">
        <f t="shared" ref="BK99:BM103" si="231">COUNTIF($BJ99,BK$1)</f>
        <v>0</v>
      </c>
      <c r="BL99" s="23">
        <f t="shared" si="231"/>
        <v>1</v>
      </c>
      <c r="BM99" s="23">
        <f t="shared" si="231"/>
        <v>0</v>
      </c>
      <c r="BN99" s="12" t="s">
        <v>1177</v>
      </c>
      <c r="BO99" s="12">
        <f>COUNTIF($BN99,"*Deter*")</f>
        <v>0</v>
      </c>
      <c r="BP99" s="12">
        <f>COUNTIF($BN99,"*Stoch*")</f>
        <v>1</v>
      </c>
      <c r="BQ99" s="12">
        <f>COUNTIF($BN99,"*Fuzzy*")</f>
        <v>0</v>
      </c>
      <c r="BR99" s="12" t="s">
        <v>1175</v>
      </c>
      <c r="BS99" s="12">
        <f>COUNTIF($BR99,"*Dis*")</f>
        <v>0</v>
      </c>
      <c r="BT99" s="12">
        <f>COUNTIF($BR99,"*Cont*")</f>
        <v>1</v>
      </c>
      <c r="BU99" s="12">
        <f>COUNTIF($BR99,$BU$1)</f>
        <v>0</v>
      </c>
      <c r="BV99" s="23" t="s">
        <v>890</v>
      </c>
      <c r="BW99" s="13">
        <v>0</v>
      </c>
      <c r="BX99" s="13">
        <v>1</v>
      </c>
      <c r="BY99" s="13">
        <v>2</v>
      </c>
      <c r="BZ99" s="13">
        <v>0</v>
      </c>
      <c r="CA99" s="13">
        <v>0</v>
      </c>
      <c r="CB99" s="24" t="s">
        <v>903</v>
      </c>
      <c r="CC99" s="12">
        <f>COUNTIF($CB99,"*Not Specified*")</f>
        <v>1</v>
      </c>
      <c r="CD99" s="12">
        <f>COUNTIF($CB99,"*Aerospacial*")</f>
        <v>0</v>
      </c>
      <c r="CE99" s="12">
        <f>COUNTIF($CB99,"*Agriculture*")</f>
        <v>0</v>
      </c>
      <c r="CF99" s="12">
        <f>COUNTIF($CB99,"*Automotive*")</f>
        <v>0</v>
      </c>
      <c r="CG99" s="12">
        <f>COUNTIF($CB99,"*Biotechnology*")</f>
        <v>0</v>
      </c>
      <c r="CH99" s="12">
        <f>COUNTIF($CB99,"*Energy*")</f>
        <v>0</v>
      </c>
      <c r="CI99" s="12">
        <f>COUNTIF($CB99,"*Food*")</f>
        <v>0</v>
      </c>
      <c r="CJ99" s="12">
        <f>COUNTIF($CB99,"*Innovation*")</f>
        <v>0</v>
      </c>
      <c r="CK99" s="12">
        <f>COUNTIF($CB99,"*Manufacturing*")</f>
        <v>0</v>
      </c>
      <c r="CL99" s="12">
        <f>COUNTIF($CB99,"*Military*")</f>
        <v>0</v>
      </c>
      <c r="CM99" s="12">
        <f>COUNTIF($CB99,"*Nuclear*")</f>
        <v>0</v>
      </c>
      <c r="CN99" s="12">
        <f>COUNTIF($CB99,"*Spacial*")</f>
        <v>0</v>
      </c>
      <c r="CO99" s="12">
        <f>COUNTIF($CB99,"*Telecommunications*")</f>
        <v>0</v>
      </c>
      <c r="CP99" s="12">
        <f>COUNTIF($CB99,"*Civil*")</f>
        <v>0</v>
      </c>
      <c r="CQ99" s="12">
        <f>COUNTIF($CB99,"*Government*")</f>
        <v>0</v>
      </c>
      <c r="CR99" s="12">
        <f>COUNTIF($CB99,"*Mechanical*")</f>
        <v>0</v>
      </c>
      <c r="CS99" s="12">
        <f>COUNTIF($CB99,"*Textile*")</f>
        <v>0</v>
      </c>
      <c r="CT99" s="12">
        <f>COUNTIF($CB99,"*Chemical*")</f>
        <v>0</v>
      </c>
      <c r="CU99" s="12">
        <f>COUNTIF($CB99,"*Metallurgy*")</f>
        <v>0</v>
      </c>
      <c r="CV99" s="12">
        <f>COUNTIF($CB99,"*Public*")</f>
        <v>0</v>
      </c>
      <c r="CW99" s="12">
        <f>COUNTIF($CB99,"*Research*")</f>
        <v>0</v>
      </c>
      <c r="CX99" s="12">
        <f>COUNTIF($CB99,"*Electricity*")</f>
        <v>0</v>
      </c>
      <c r="CY99" s="12">
        <f>COUNTIF($CB99,"*Industrial*")</f>
        <v>0</v>
      </c>
      <c r="CZ99" s="12">
        <f>COUNTIF($CB99,"*Information Technology*")</f>
        <v>0</v>
      </c>
      <c r="DA99" s="19">
        <f>COUNTIF($CB99,"*Pharmaceutical*")</f>
        <v>0</v>
      </c>
      <c r="DB99" s="18">
        <f>SUM(JL99:JO99)</f>
        <v>0</v>
      </c>
      <c r="DC99" s="18">
        <f>SUM(MQ99:MY99)</f>
        <v>0</v>
      </c>
      <c r="DD99" s="18">
        <f>SUM(MZ99:NF99)</f>
        <v>0</v>
      </c>
      <c r="DE99" s="18">
        <f>SUM(MB99:MF99)</f>
        <v>0</v>
      </c>
      <c r="DF99" s="18">
        <f>SUM(NG99:NL99)</f>
        <v>0</v>
      </c>
      <c r="DG99" s="18">
        <f>SUM(FM99:GK99)</f>
        <v>0</v>
      </c>
      <c r="DH99" s="18">
        <f>SUM(EG99:EX99)</f>
        <v>0</v>
      </c>
      <c r="DI99" s="18">
        <f>SUM(KB99:KM99)</f>
        <v>0</v>
      </c>
      <c r="DJ99" s="18">
        <f>SUM(MG99:MJ99)</f>
        <v>0</v>
      </c>
      <c r="DK99" s="18">
        <f>SUM(GL99:HJ99)</f>
        <v>0</v>
      </c>
      <c r="DL99" s="18">
        <f>SUM(HK99:IE99)</f>
        <v>0</v>
      </c>
      <c r="DM99" s="18">
        <f>SUM(IF99:IP99)</f>
        <v>0</v>
      </c>
      <c r="DN99" s="18">
        <f>SUM(EY99:FL99)</f>
        <v>0</v>
      </c>
      <c r="DO99" s="18">
        <f>SUM(KN99:LV99)</f>
        <v>0</v>
      </c>
      <c r="DP99" s="18">
        <f>SUM(LL99:LS99)</f>
        <v>0</v>
      </c>
      <c r="DQ99" s="18">
        <f>SUM(JP99:JX99)</f>
        <v>0</v>
      </c>
      <c r="DR99" s="18">
        <f>SUM(MK99:MP99)</f>
        <v>0</v>
      </c>
      <c r="DS99" s="18">
        <f>SUM(NM99:NS99)</f>
        <v>0</v>
      </c>
      <c r="DT99" s="18">
        <f>SUM(NT99:NZ99)</f>
        <v>0</v>
      </c>
      <c r="DU99" s="18">
        <f>SUM(OA99:OI99)</f>
        <v>0</v>
      </c>
      <c r="DV99" s="18">
        <f>SUM(JY99:KA99)</f>
        <v>0</v>
      </c>
      <c r="DW99" s="18">
        <f>SUM(LT99:MA99)</f>
        <v>0</v>
      </c>
      <c r="DX99" s="18">
        <f>SUM(IQ99:JK99)</f>
        <v>0</v>
      </c>
      <c r="DY99" s="17">
        <f>DG99+DK99</f>
        <v>0</v>
      </c>
      <c r="DZ99" s="12">
        <f>DI99+DO99+DW99+DP99</f>
        <v>0</v>
      </c>
      <c r="EA99" s="12">
        <f>DX99+DM99</f>
        <v>0</v>
      </c>
      <c r="EB99" s="12">
        <f>DT99+DU99+DF99</f>
        <v>0</v>
      </c>
      <c r="EC99" s="12">
        <f>DH99+DN99+DL99</f>
        <v>0</v>
      </c>
      <c r="ED99" s="12">
        <f>DD99+DS99+DC99</f>
        <v>0</v>
      </c>
      <c r="EE99" s="12">
        <f>DV99+DQ99+DB99</f>
        <v>0</v>
      </c>
      <c r="EF99" s="12">
        <f>DR99+DE99+DJ99</f>
        <v>0</v>
      </c>
    </row>
    <row r="100" spans="1:399" x14ac:dyDescent="0.25">
      <c r="A100" s="13" t="s">
        <v>9</v>
      </c>
      <c r="B100" s="5" t="s">
        <v>28</v>
      </c>
      <c r="C100" s="12">
        <v>0</v>
      </c>
      <c r="D100" s="5" t="s">
        <v>174</v>
      </c>
      <c r="E100" s="12" t="s">
        <v>312</v>
      </c>
      <c r="F100" s="5" t="s">
        <v>329</v>
      </c>
      <c r="G100" s="5" t="s">
        <v>437</v>
      </c>
      <c r="H100" s="12" t="s">
        <v>311</v>
      </c>
      <c r="I100" s="12" t="s">
        <v>577</v>
      </c>
      <c r="J100" s="12">
        <v>16</v>
      </c>
      <c r="K100" s="12">
        <v>2012</v>
      </c>
      <c r="L100" s="12">
        <f>IF(K100&lt;1996,1,0)</f>
        <v>0</v>
      </c>
      <c r="M100" s="12">
        <f>IF(K100&gt;=1996,1,0)</f>
        <v>1</v>
      </c>
      <c r="N100" s="12" t="s">
        <v>637</v>
      </c>
      <c r="O100" s="12" t="s">
        <v>311</v>
      </c>
      <c r="P100" s="12">
        <v>20</v>
      </c>
      <c r="Q100" s="12">
        <v>0</v>
      </c>
      <c r="R100" s="12">
        <v>1</v>
      </c>
      <c r="S100" s="12">
        <v>0</v>
      </c>
      <c r="T100" s="12">
        <f>COUNTIF(P100,"*Non*")</f>
        <v>0</v>
      </c>
      <c r="U100" s="12" t="s">
        <v>764</v>
      </c>
      <c r="V100" s="12">
        <f t="shared" si="228"/>
        <v>0</v>
      </c>
      <c r="W100" s="12">
        <f t="shared" si="228"/>
        <v>1</v>
      </c>
      <c r="X100" s="12">
        <f t="shared" si="228"/>
        <v>0</v>
      </c>
      <c r="Y100" s="23">
        <f>COUNTIF($BI100,"*AHP*")</f>
        <v>0</v>
      </c>
      <c r="Z100" s="23">
        <f>COUNTIF($BI100,"*ANP*")</f>
        <v>0</v>
      </c>
      <c r="AA100" s="23">
        <f>COUNTIF($BI100,"*TOPSIS*")</f>
        <v>0</v>
      </c>
      <c r="AB100" s="23">
        <f t="shared" si="229"/>
        <v>0</v>
      </c>
      <c r="AC100" s="23">
        <f>COUNTIF($BI100,"*DELPHI*")</f>
        <v>0</v>
      </c>
      <c r="AD100" s="23">
        <f>COUNTIF($BI100,"*CBA*")+COUNTIF($BI100,"*Cost Analysis*")</f>
        <v>0</v>
      </c>
      <c r="AE100" s="23">
        <f>COUNTIF($BI100,"*Scoring*")</f>
        <v>0</v>
      </c>
      <c r="AF100" s="23">
        <f>COUNTIF($BI100,"*DEMATEL*")</f>
        <v>0</v>
      </c>
      <c r="AG100" s="23">
        <f>COUNTIF($BI100,"*MAUT*")</f>
        <v>0</v>
      </c>
      <c r="AH100" s="23">
        <f>COUNTIF($BI100,"*BCG*")</f>
        <v>0</v>
      </c>
      <c r="AI100" s="23">
        <f>COUNTIF($BI100,"*BSC*")</f>
        <v>0</v>
      </c>
      <c r="AJ100" s="23">
        <f>COUNTIF($BI100,"*ROA*")</f>
        <v>1</v>
      </c>
      <c r="AK100" s="23">
        <f>COUNTIF($BI100,"*VTA*")</f>
        <v>0</v>
      </c>
      <c r="AL100" s="23">
        <f>COUNTIF($BI100,"*SEM*")</f>
        <v>0</v>
      </c>
      <c r="AM100" s="23">
        <f>COUNTIF($BI100,"*COPRAS*")</f>
        <v>0</v>
      </c>
      <c r="AN100" s="23">
        <f t="shared" si="230"/>
        <v>0</v>
      </c>
      <c r="AO100" s="23">
        <f>COUNTIF($BI100,"*Outranking*")</f>
        <v>0</v>
      </c>
      <c r="AP100" s="23">
        <f>IF(COUNTIF($BI100,"*Linear*")-COUNTIF($BI100,"*Non-Linear*")&lt;0,0,COUNTIF($BI100,"*Linear*")-COUNTIF($BI100,"*Non-Linear*"))</f>
        <v>1</v>
      </c>
      <c r="AQ100" s="23">
        <f>COUNTIF($BI100,"*Non-Linear*")</f>
        <v>0</v>
      </c>
      <c r="AR100" s="23">
        <f>COUNTIF($BI100,"*Multi-objective*")</f>
        <v>0</v>
      </c>
      <c r="AS100" s="23">
        <f>COUNTIF($BI100,"*Stochastic*")</f>
        <v>0</v>
      </c>
      <c r="AT100" s="23">
        <f>COUNTIF($BI100,"*Goal*")</f>
        <v>0</v>
      </c>
      <c r="AU100" s="23">
        <f>COUNTIF($BI100,"*DEA*")</f>
        <v>0</v>
      </c>
      <c r="AV100" s="23">
        <f>COUNTIF($BI100,"*Grey*")</f>
        <v>0</v>
      </c>
      <c r="AW100" s="23">
        <f>COUNTIF($BI100,"*Clustering*")</f>
        <v>0</v>
      </c>
      <c r="AX100" s="23">
        <f>COUNTIF($BI100,"*K-Means*")</f>
        <v>0</v>
      </c>
      <c r="AY100" s="23">
        <f>COUNTIF($BI100,"*Genetic*")</f>
        <v>0</v>
      </c>
      <c r="AZ100" s="23">
        <f>COUNTIF($BI100,"*Evolutionary*")</f>
        <v>0</v>
      </c>
      <c r="BA100" s="23">
        <f>COUNTIF($BI100,"*Nash*")</f>
        <v>0</v>
      </c>
      <c r="BB100" s="23">
        <f>COUNTIF($BI100,"*Gini*")</f>
        <v>0</v>
      </c>
      <c r="BC100" s="23">
        <f>COUNTIF($BI100,"*Dominance*")</f>
        <v>0</v>
      </c>
      <c r="BD100" s="23">
        <f>COUNTIF($BI100,"*Pythagorean*")</f>
        <v>0</v>
      </c>
      <c r="BE100" s="23">
        <f>COUNTIF($BI100,"*Reference*")</f>
        <v>0</v>
      </c>
      <c r="BF100" s="23">
        <f>COUNTIF($BI100,"*Correlation*")</f>
        <v>0</v>
      </c>
      <c r="BG100" s="23">
        <f>COUNTIF($BI100,"*NIMBUS*")</f>
        <v>0</v>
      </c>
      <c r="BH100" s="23">
        <f>COUNTIF($BI100,"*Not-specified*")</f>
        <v>0</v>
      </c>
      <c r="BI100" s="23" t="s">
        <v>837</v>
      </c>
      <c r="BJ100" s="23" t="s">
        <v>771</v>
      </c>
      <c r="BK100" s="23">
        <f t="shared" si="231"/>
        <v>0</v>
      </c>
      <c r="BL100" s="23">
        <f t="shared" si="231"/>
        <v>0</v>
      </c>
      <c r="BM100" s="23">
        <f t="shared" si="231"/>
        <v>1</v>
      </c>
      <c r="BN100" s="12" t="s">
        <v>1180</v>
      </c>
      <c r="BO100" s="12">
        <f>COUNTIF($BN100,"*Deter*")</f>
        <v>1</v>
      </c>
      <c r="BP100" s="12">
        <f>COUNTIF($BN100,"*Stoch*")</f>
        <v>0</v>
      </c>
      <c r="BQ100" s="12">
        <f>COUNTIF($BN100,"*Fuzzy*")</f>
        <v>1</v>
      </c>
      <c r="BR100" s="12" t="s">
        <v>1182</v>
      </c>
      <c r="BS100" s="12">
        <f>COUNTIF($BR100,"*Dis*")</f>
        <v>1</v>
      </c>
      <c r="BT100" s="12">
        <f>COUNTIF($BR100,"*Cont*")</f>
        <v>1</v>
      </c>
      <c r="BU100" s="12">
        <f>COUNTIF($BR100,$BU$1)</f>
        <v>1</v>
      </c>
      <c r="BV100" s="23" t="s">
        <v>888</v>
      </c>
      <c r="BW100" s="13">
        <v>0</v>
      </c>
      <c r="BX100" s="13">
        <v>0</v>
      </c>
      <c r="BY100" s="13">
        <v>1</v>
      </c>
      <c r="BZ100" s="13">
        <v>1</v>
      </c>
      <c r="CA100" s="13">
        <v>0</v>
      </c>
      <c r="CB100" s="24" t="s">
        <v>869</v>
      </c>
      <c r="CC100" s="12">
        <f>COUNTIF($CB100,"*Not Specified*")</f>
        <v>0</v>
      </c>
      <c r="CD100" s="12">
        <f>COUNTIF($CB100,"*Aerospacial*")</f>
        <v>0</v>
      </c>
      <c r="CE100" s="12">
        <f>COUNTIF($CB100,"*Agriculture*")</f>
        <v>0</v>
      </c>
      <c r="CF100" s="12">
        <f>COUNTIF($CB100,"*Automotive*")</f>
        <v>0</v>
      </c>
      <c r="CG100" s="12">
        <f>COUNTIF($CB100,"*Biotechnology*")</f>
        <v>0</v>
      </c>
      <c r="CH100" s="12">
        <f>COUNTIF($CB100,"*Energy*")</f>
        <v>0</v>
      </c>
      <c r="CI100" s="12">
        <f>COUNTIF($CB100,"*Food*")</f>
        <v>0</v>
      </c>
      <c r="CJ100" s="12">
        <f>COUNTIF($CB100,"*Innovation*")</f>
        <v>0</v>
      </c>
      <c r="CK100" s="12">
        <f>COUNTIF($CB100,"*Manufacturing*")</f>
        <v>0</v>
      </c>
      <c r="CL100" s="12">
        <f>COUNTIF($CB100,"*Military*")</f>
        <v>0</v>
      </c>
      <c r="CM100" s="12">
        <f>COUNTIF($CB100,"*Nuclear*")</f>
        <v>0</v>
      </c>
      <c r="CN100" s="12">
        <f>COUNTIF($CB100,"*Spacial*")</f>
        <v>0</v>
      </c>
      <c r="CO100" s="12">
        <f>COUNTIF($CB100,"*Telecommunications*")</f>
        <v>0</v>
      </c>
      <c r="CP100" s="12">
        <f>COUNTIF($CB100,"*Civil*")</f>
        <v>0</v>
      </c>
      <c r="CQ100" s="12">
        <f>COUNTIF($CB100,"*Government*")</f>
        <v>0</v>
      </c>
      <c r="CR100" s="12">
        <f>COUNTIF($CB100,"*Mechanical*")</f>
        <v>0</v>
      </c>
      <c r="CS100" s="12">
        <f>COUNTIF($CB100,"*Textile*")</f>
        <v>0</v>
      </c>
      <c r="CT100" s="12">
        <f>COUNTIF($CB100,"*Chemical*")</f>
        <v>0</v>
      </c>
      <c r="CU100" s="12">
        <f>COUNTIF($CB100,"*Metallurgy*")</f>
        <v>0</v>
      </c>
      <c r="CV100" s="12">
        <f>COUNTIF($CB100,"*Public*")</f>
        <v>0</v>
      </c>
      <c r="CW100" s="12">
        <f>COUNTIF($CB100,"*Research*")</f>
        <v>0</v>
      </c>
      <c r="CX100" s="12">
        <f>COUNTIF($CB100,"*Electricity*")</f>
        <v>0</v>
      </c>
      <c r="CY100" s="12">
        <f>COUNTIF($CB100,"*Industrial*")</f>
        <v>0</v>
      </c>
      <c r="CZ100" s="12">
        <f>COUNTIF($CB100,"*Information Technology*")</f>
        <v>0</v>
      </c>
      <c r="DA100" s="19">
        <f>COUNTIF($CB100,"*Pharmaceutical*")</f>
        <v>1</v>
      </c>
      <c r="DB100" s="18">
        <f>SUM(JL100:JO100)</f>
        <v>0</v>
      </c>
      <c r="DC100" s="18">
        <f>SUM(MQ100:MY100)</f>
        <v>0</v>
      </c>
      <c r="DD100" s="18">
        <f>SUM(MZ100:NF100)</f>
        <v>0</v>
      </c>
      <c r="DE100" s="18">
        <f>SUM(MB100:MF100)</f>
        <v>0</v>
      </c>
      <c r="DF100" s="18">
        <f>SUM(NG100:NL100)</f>
        <v>0</v>
      </c>
      <c r="DG100" s="18">
        <f>SUM(FM100:GK100)</f>
        <v>0</v>
      </c>
      <c r="DH100" s="18">
        <f>SUM(EG100:EX100)</f>
        <v>1</v>
      </c>
      <c r="DI100" s="18">
        <f>SUM(KB100:KM100)</f>
        <v>1</v>
      </c>
      <c r="DJ100" s="18">
        <f>SUM(MG100:MJ100)</f>
        <v>0</v>
      </c>
      <c r="DK100" s="18">
        <f>SUM(GL100:HJ100)</f>
        <v>0</v>
      </c>
      <c r="DL100" s="18">
        <f>SUM(HK100:IE100)</f>
        <v>0</v>
      </c>
      <c r="DM100" s="18">
        <f>SUM(IF100:IP100)</f>
        <v>0</v>
      </c>
      <c r="DN100" s="18">
        <f>SUM(EY100:FL100)</f>
        <v>0</v>
      </c>
      <c r="DO100" s="18">
        <f>SUM(KN100:LV100)</f>
        <v>0</v>
      </c>
      <c r="DP100" s="18">
        <f>SUM(LL100:LS100)</f>
        <v>0</v>
      </c>
      <c r="DQ100" s="18">
        <f>SUM(JP100:JX100)</f>
        <v>0</v>
      </c>
      <c r="DR100" s="18">
        <f>SUM(MK100:MP100)</f>
        <v>0</v>
      </c>
      <c r="DS100" s="18">
        <f>SUM(NM100:NS100)</f>
        <v>0</v>
      </c>
      <c r="DT100" s="18">
        <f>SUM(NT100:NZ100)</f>
        <v>0</v>
      </c>
      <c r="DU100" s="18">
        <f>SUM(OA100:OI100)</f>
        <v>0</v>
      </c>
      <c r="DV100" s="18">
        <f>SUM(JY100:KA100)</f>
        <v>0</v>
      </c>
      <c r="DW100" s="18">
        <f>SUM(LT100:MA100)</f>
        <v>0</v>
      </c>
      <c r="DX100" s="18">
        <f>SUM(IQ100:JK100)</f>
        <v>2</v>
      </c>
      <c r="DY100" s="17">
        <f>DG100+DK100</f>
        <v>0</v>
      </c>
      <c r="DZ100" s="12">
        <f>DI100+DO100+DW100+DP100</f>
        <v>1</v>
      </c>
      <c r="EA100" s="12">
        <f>DX100+DM100</f>
        <v>2</v>
      </c>
      <c r="EB100" s="12">
        <f>DT100+DU100+DF100</f>
        <v>0</v>
      </c>
      <c r="EC100" s="12">
        <f>DH100+DN100+DL100</f>
        <v>1</v>
      </c>
      <c r="ED100" s="12">
        <f>DD100+DS100+DC100</f>
        <v>0</v>
      </c>
      <c r="EE100" s="12">
        <f>DV100+DQ100+DB100</f>
        <v>0</v>
      </c>
      <c r="EF100" s="12">
        <f>DR100+DE100+DJ100</f>
        <v>0</v>
      </c>
      <c r="EW100" s="18">
        <v>1</v>
      </c>
      <c r="JG100" s="18">
        <v>1</v>
      </c>
      <c r="JH100" s="18">
        <v>1</v>
      </c>
      <c r="KD100" s="18">
        <v>1</v>
      </c>
    </row>
    <row r="101" spans="1:399" x14ac:dyDescent="0.25">
      <c r="A101" s="13" t="s">
        <v>9</v>
      </c>
      <c r="B101" s="5" t="s">
        <v>28</v>
      </c>
      <c r="C101" s="6">
        <v>0</v>
      </c>
      <c r="D101" s="5" t="s">
        <v>175</v>
      </c>
      <c r="E101" s="6" t="s">
        <v>312</v>
      </c>
      <c r="F101" s="5" t="s">
        <v>330</v>
      </c>
      <c r="G101" s="5" t="s">
        <v>438</v>
      </c>
      <c r="H101" s="6" t="s">
        <v>312</v>
      </c>
      <c r="I101" s="6" t="s">
        <v>576</v>
      </c>
      <c r="J101" s="6">
        <v>4</v>
      </c>
      <c r="K101" s="6">
        <v>2012</v>
      </c>
      <c r="L101" s="12">
        <f>IF(K101&lt;1996,1,0)</f>
        <v>0</v>
      </c>
      <c r="M101" s="12">
        <f>IF(K101&gt;=1996,1,0)</f>
        <v>1</v>
      </c>
      <c r="N101" s="6" t="s">
        <v>638</v>
      </c>
      <c r="O101" s="6" t="s">
        <v>311</v>
      </c>
      <c r="P101" s="12">
        <v>20</v>
      </c>
      <c r="Q101" s="6">
        <v>0</v>
      </c>
      <c r="R101" s="6">
        <v>1</v>
      </c>
      <c r="S101" s="6">
        <v>0</v>
      </c>
      <c r="T101" s="6">
        <f>COUNTIF(P101,"*Non*")</f>
        <v>0</v>
      </c>
      <c r="U101" s="6" t="s">
        <v>764</v>
      </c>
      <c r="V101" s="12">
        <f t="shared" si="228"/>
        <v>0</v>
      </c>
      <c r="W101" s="12">
        <f t="shared" si="228"/>
        <v>1</v>
      </c>
      <c r="X101" s="12">
        <f t="shared" si="228"/>
        <v>0</v>
      </c>
      <c r="Y101" s="23">
        <f>COUNTIF($BI101,"*AHP*")</f>
        <v>0</v>
      </c>
      <c r="Z101" s="23">
        <f>COUNTIF($BI101,"*ANP*")</f>
        <v>0</v>
      </c>
      <c r="AA101" s="23">
        <f>COUNTIF($BI101,"*TOPSIS*")</f>
        <v>0</v>
      </c>
      <c r="AB101" s="23">
        <f t="shared" si="229"/>
        <v>0</v>
      </c>
      <c r="AC101" s="23">
        <f>COUNTIF($BI101,"*DELPHI*")</f>
        <v>0</v>
      </c>
      <c r="AD101" s="23">
        <f>COUNTIF($BI101,"*CBA*")+COUNTIF($BI101,"*Cost Analysis*")</f>
        <v>0</v>
      </c>
      <c r="AE101" s="23">
        <f>COUNTIF($BI101,"*Scoring*")</f>
        <v>0</v>
      </c>
      <c r="AF101" s="23">
        <f>COUNTIF($BI101,"*DEMATEL*")</f>
        <v>0</v>
      </c>
      <c r="AG101" s="23">
        <f>COUNTIF($BI101,"*MAUT*")</f>
        <v>0</v>
      </c>
      <c r="AH101" s="23">
        <f>COUNTIF($BI101,"*BCG*")</f>
        <v>0</v>
      </c>
      <c r="AI101" s="23">
        <f>COUNTIF($BI101,"*BSC*")</f>
        <v>0</v>
      </c>
      <c r="AJ101" s="23">
        <f>COUNTIF($BI101,"*ROA*")</f>
        <v>1</v>
      </c>
      <c r="AK101" s="23">
        <f>COUNTIF($BI101,"*VTA*")</f>
        <v>0</v>
      </c>
      <c r="AL101" s="23">
        <f>COUNTIF($BI101,"*SEM*")</f>
        <v>0</v>
      </c>
      <c r="AM101" s="23">
        <f>COUNTIF($BI101,"*COPRAS*")</f>
        <v>0</v>
      </c>
      <c r="AN101" s="23">
        <f t="shared" si="230"/>
        <v>0</v>
      </c>
      <c r="AO101" s="23">
        <f>COUNTIF($BI101,"*Outranking*")</f>
        <v>0</v>
      </c>
      <c r="AP101" s="23">
        <f>IF(COUNTIF($BI101,"*Linear*")-COUNTIF($BI101,"*Non-Linear*")&lt;0,0,COUNTIF($BI101,"*Linear*")-COUNTIF($BI101,"*Non-Linear*"))</f>
        <v>1</v>
      </c>
      <c r="AQ101" s="23">
        <f>COUNTIF($BI101,"*Non-Linear*")</f>
        <v>0</v>
      </c>
      <c r="AR101" s="23">
        <f>COUNTIF($BI101,"*Multi-objective*")</f>
        <v>0</v>
      </c>
      <c r="AS101" s="23">
        <f>COUNTIF($BI101,"*Stochastic*")</f>
        <v>0</v>
      </c>
      <c r="AT101" s="23">
        <f>COUNTIF($BI101,"*Goal*")</f>
        <v>0</v>
      </c>
      <c r="AU101" s="23">
        <f>COUNTIF($BI101,"*DEA*")</f>
        <v>0</v>
      </c>
      <c r="AV101" s="23">
        <f>COUNTIF($BI101,"*Grey*")</f>
        <v>0</v>
      </c>
      <c r="AW101" s="23">
        <f>COUNTIF($BI101,"*Clustering*")</f>
        <v>0</v>
      </c>
      <c r="AX101" s="23">
        <f>COUNTIF($BI101,"*K-Means*")</f>
        <v>0</v>
      </c>
      <c r="AY101" s="23">
        <f>COUNTIF($BI101,"*Genetic*")</f>
        <v>0</v>
      </c>
      <c r="AZ101" s="23">
        <f>COUNTIF($BI101,"*Evolutionary*")</f>
        <v>0</v>
      </c>
      <c r="BA101" s="23">
        <f>COUNTIF($BI101,"*Nash*")</f>
        <v>0</v>
      </c>
      <c r="BB101" s="23">
        <f>COUNTIF($BI101,"*Gini*")</f>
        <v>0</v>
      </c>
      <c r="BC101" s="23">
        <f>COUNTIF($BI101,"*Dominance*")</f>
        <v>0</v>
      </c>
      <c r="BD101" s="23">
        <f>COUNTIF($BI101,"*Pythagorean*")</f>
        <v>0</v>
      </c>
      <c r="BE101" s="23">
        <f>COUNTIF($BI101,"*Reference*")</f>
        <v>0</v>
      </c>
      <c r="BF101" s="23">
        <f>COUNTIF($BI101,"*Correlation*")</f>
        <v>0</v>
      </c>
      <c r="BG101" s="23">
        <f>COUNTIF($BI101,"*NIMBUS*")</f>
        <v>0</v>
      </c>
      <c r="BH101" s="23">
        <f>COUNTIF($BI101,"*Not-specified*")</f>
        <v>0</v>
      </c>
      <c r="BI101" s="23" t="s">
        <v>837</v>
      </c>
      <c r="BJ101" s="23" t="s">
        <v>771</v>
      </c>
      <c r="BK101" s="23">
        <f t="shared" si="231"/>
        <v>0</v>
      </c>
      <c r="BL101" s="23">
        <f t="shared" si="231"/>
        <v>0</v>
      </c>
      <c r="BM101" s="23">
        <f t="shared" si="231"/>
        <v>1</v>
      </c>
      <c r="BN101" s="6" t="s">
        <v>1180</v>
      </c>
      <c r="BO101" s="12">
        <f>COUNTIF($BN101,"*Deter*")</f>
        <v>1</v>
      </c>
      <c r="BP101" s="12">
        <f>COUNTIF($BN101,"*Stoch*")</f>
        <v>0</v>
      </c>
      <c r="BQ101" s="12">
        <f>COUNTIF($BN101,"*Fuzzy*")</f>
        <v>1</v>
      </c>
      <c r="BR101" s="6" t="s">
        <v>1182</v>
      </c>
      <c r="BS101" s="12">
        <f>COUNTIF($BR101,"*Dis*")</f>
        <v>1</v>
      </c>
      <c r="BT101" s="12">
        <f>COUNTIF($BR101,"*Cont*")</f>
        <v>1</v>
      </c>
      <c r="BU101" s="12">
        <f>COUNTIF($BR101,$BU$1)</f>
        <v>1</v>
      </c>
      <c r="BV101" s="23" t="s">
        <v>888</v>
      </c>
      <c r="BW101" s="13">
        <v>0</v>
      </c>
      <c r="BX101" s="13">
        <v>0</v>
      </c>
      <c r="BY101" s="13">
        <v>1</v>
      </c>
      <c r="BZ101" s="13">
        <v>1</v>
      </c>
      <c r="CA101" s="13">
        <v>0</v>
      </c>
      <c r="CB101" s="24" t="s">
        <v>869</v>
      </c>
      <c r="CC101" s="12">
        <f>COUNTIF($CB101,"*Not Specified*")</f>
        <v>0</v>
      </c>
      <c r="CD101" s="12">
        <f>COUNTIF($CB101,"*Aerospacial*")</f>
        <v>0</v>
      </c>
      <c r="CE101" s="12">
        <f>COUNTIF($CB101,"*Agriculture*")</f>
        <v>0</v>
      </c>
      <c r="CF101" s="12">
        <f>COUNTIF($CB101,"*Automotive*")</f>
        <v>0</v>
      </c>
      <c r="CG101" s="12">
        <f>COUNTIF($CB101,"*Biotechnology*")</f>
        <v>0</v>
      </c>
      <c r="CH101" s="12">
        <f>COUNTIF($CB101,"*Energy*")</f>
        <v>0</v>
      </c>
      <c r="CI101" s="12">
        <f>COUNTIF($CB101,"*Food*")</f>
        <v>0</v>
      </c>
      <c r="CJ101" s="12">
        <f>COUNTIF($CB101,"*Innovation*")</f>
        <v>0</v>
      </c>
      <c r="CK101" s="12">
        <f>COUNTIF($CB101,"*Manufacturing*")</f>
        <v>0</v>
      </c>
      <c r="CL101" s="12">
        <f>COUNTIF($CB101,"*Military*")</f>
        <v>0</v>
      </c>
      <c r="CM101" s="12">
        <f>COUNTIF($CB101,"*Nuclear*")</f>
        <v>0</v>
      </c>
      <c r="CN101" s="12">
        <f>COUNTIF($CB101,"*Spacial*")</f>
        <v>0</v>
      </c>
      <c r="CO101" s="12">
        <f>COUNTIF($CB101,"*Telecommunications*")</f>
        <v>0</v>
      </c>
      <c r="CP101" s="12">
        <f>COUNTIF($CB101,"*Civil*")</f>
        <v>0</v>
      </c>
      <c r="CQ101" s="12">
        <f>COUNTIF($CB101,"*Government*")</f>
        <v>0</v>
      </c>
      <c r="CR101" s="12">
        <f>COUNTIF($CB101,"*Mechanical*")</f>
        <v>0</v>
      </c>
      <c r="CS101" s="12">
        <f>COUNTIF($CB101,"*Textile*")</f>
        <v>0</v>
      </c>
      <c r="CT101" s="12">
        <f>COUNTIF($CB101,"*Chemical*")</f>
        <v>0</v>
      </c>
      <c r="CU101" s="12">
        <f>COUNTIF($CB101,"*Metallurgy*")</f>
        <v>0</v>
      </c>
      <c r="CV101" s="12">
        <f>COUNTIF($CB101,"*Public*")</f>
        <v>0</v>
      </c>
      <c r="CW101" s="12">
        <f>COUNTIF($CB101,"*Research*")</f>
        <v>0</v>
      </c>
      <c r="CX101" s="12">
        <f>COUNTIF($CB101,"*Electricity*")</f>
        <v>0</v>
      </c>
      <c r="CY101" s="12">
        <f>COUNTIF($CB101,"*Industrial*")</f>
        <v>0</v>
      </c>
      <c r="CZ101" s="12">
        <f>COUNTIF($CB101,"*Information Technology*")</f>
        <v>0</v>
      </c>
      <c r="DA101" s="18">
        <f>COUNTIF($CB101,"*Pharmaceutical*")</f>
        <v>1</v>
      </c>
      <c r="DB101" s="18">
        <f>SUM(JL101:JO101)</f>
        <v>0</v>
      </c>
      <c r="DC101" s="18">
        <f>SUM(MQ101:MY101)</f>
        <v>0</v>
      </c>
      <c r="DD101" s="18">
        <f>SUM(MZ101:NF101)</f>
        <v>0</v>
      </c>
      <c r="DE101" s="18">
        <f>SUM(MB101:MF101)</f>
        <v>0</v>
      </c>
      <c r="DF101" s="18">
        <f>SUM(NG101:NL101)</f>
        <v>0</v>
      </c>
      <c r="DG101" s="18">
        <f>SUM(FM101:GK101)</f>
        <v>0</v>
      </c>
      <c r="DH101" s="18">
        <f>SUM(EG101:EX101)</f>
        <v>1</v>
      </c>
      <c r="DI101" s="18">
        <f>SUM(KB101:KM101)</f>
        <v>1</v>
      </c>
      <c r="DJ101" s="18">
        <f>SUM(MG101:MJ101)</f>
        <v>0</v>
      </c>
      <c r="DK101" s="18">
        <f>SUM(GL101:HJ101)</f>
        <v>0</v>
      </c>
      <c r="DL101" s="18">
        <f>SUM(HK101:IE101)</f>
        <v>0</v>
      </c>
      <c r="DM101" s="18">
        <f>SUM(IF101:IP101)</f>
        <v>0</v>
      </c>
      <c r="DN101" s="18">
        <f>SUM(EY101:FL101)</f>
        <v>0</v>
      </c>
      <c r="DO101" s="18">
        <f>SUM(KN101:LV101)</f>
        <v>0</v>
      </c>
      <c r="DP101" s="18">
        <f>SUM(LL101:LS101)</f>
        <v>0</v>
      </c>
      <c r="DQ101" s="18">
        <f>SUM(JP101:JX101)</f>
        <v>0</v>
      </c>
      <c r="DR101" s="18">
        <f>SUM(MK101:MP101)</f>
        <v>0</v>
      </c>
      <c r="DS101" s="18">
        <f>SUM(NM101:NS101)</f>
        <v>0</v>
      </c>
      <c r="DT101" s="18">
        <f>SUM(NT101:NZ101)</f>
        <v>0</v>
      </c>
      <c r="DU101" s="18">
        <f>SUM(OA101:OI101)</f>
        <v>0</v>
      </c>
      <c r="DV101" s="18">
        <f>SUM(JY101:KA101)</f>
        <v>0</v>
      </c>
      <c r="DW101" s="18">
        <f>SUM(LT101:MA101)</f>
        <v>0</v>
      </c>
      <c r="DX101" s="18">
        <f>SUM(IQ101:JK101)</f>
        <v>2</v>
      </c>
      <c r="DY101" s="17">
        <f>DG101+DK101</f>
        <v>0</v>
      </c>
      <c r="DZ101" s="12">
        <f>DI101+DO101+DW101+DP101</f>
        <v>1</v>
      </c>
      <c r="EA101" s="12">
        <f>DX101+DM101</f>
        <v>2</v>
      </c>
      <c r="EB101" s="12">
        <f>DT101+DU101+DF101</f>
        <v>0</v>
      </c>
      <c r="EC101" s="12">
        <f>DH101+DN101+DL101</f>
        <v>1</v>
      </c>
      <c r="ED101" s="12">
        <f>DD101+DS101+DC101</f>
        <v>0</v>
      </c>
      <c r="EE101" s="12">
        <f>DV101+DQ101+DB101</f>
        <v>0</v>
      </c>
      <c r="EF101" s="12">
        <f>DR101+DE101+DJ101</f>
        <v>0</v>
      </c>
      <c r="EW101" s="18">
        <v>1</v>
      </c>
      <c r="EX101" s="18"/>
      <c r="HJ101" s="18"/>
      <c r="IB101" s="18"/>
      <c r="IP101" s="18"/>
      <c r="JG101" s="18">
        <v>1</v>
      </c>
      <c r="JH101" s="18">
        <v>1</v>
      </c>
      <c r="JK101" s="18"/>
      <c r="JO101" s="18"/>
      <c r="JU101" s="18"/>
      <c r="JX101" s="18"/>
      <c r="KA101" s="18"/>
      <c r="KD101" s="18">
        <v>1</v>
      </c>
      <c r="KM101" s="18"/>
      <c r="KX101" s="18"/>
      <c r="LG101" s="18"/>
      <c r="LS101" s="18"/>
      <c r="MA101" s="18"/>
      <c r="MB101" s="18"/>
      <c r="MF101" s="18"/>
      <c r="MJ101" s="18"/>
      <c r="MP101" s="18"/>
      <c r="MY101" s="18"/>
      <c r="NF101" s="18"/>
      <c r="NL101" s="18"/>
      <c r="NR101" s="18"/>
      <c r="NY101" s="18"/>
      <c r="NZ101" s="18"/>
      <c r="OH101" s="18"/>
    </row>
    <row r="102" spans="1:399" x14ac:dyDescent="0.25">
      <c r="A102" s="13" t="s">
        <v>7</v>
      </c>
      <c r="B102" s="5" t="s">
        <v>35</v>
      </c>
      <c r="C102" s="12">
        <v>0</v>
      </c>
      <c r="D102" s="5" t="s">
        <v>182</v>
      </c>
      <c r="E102" s="12" t="s">
        <v>311</v>
      </c>
      <c r="F102" s="5" t="s">
        <v>336</v>
      </c>
      <c r="G102" s="5" t="s">
        <v>445</v>
      </c>
      <c r="H102" s="12" t="s">
        <v>311</v>
      </c>
      <c r="I102" s="12" t="s">
        <v>576</v>
      </c>
      <c r="J102" s="12">
        <v>5</v>
      </c>
      <c r="K102" s="12">
        <v>2012</v>
      </c>
      <c r="L102" s="12">
        <f>IF(K102&lt;1996,1,0)</f>
        <v>0</v>
      </c>
      <c r="M102" s="12">
        <f>IF(K102&gt;=1996,1,0)</f>
        <v>1</v>
      </c>
      <c r="O102" s="12" t="s">
        <v>311</v>
      </c>
      <c r="P102" s="12">
        <v>4</v>
      </c>
      <c r="Q102" s="12">
        <v>1</v>
      </c>
      <c r="R102" s="12">
        <v>0</v>
      </c>
      <c r="S102" s="12">
        <v>0</v>
      </c>
      <c r="T102" s="12">
        <f>COUNTIF(P102,"*Non*")</f>
        <v>0</v>
      </c>
      <c r="U102" s="12" t="s">
        <v>764</v>
      </c>
      <c r="V102" s="12">
        <f t="shared" si="228"/>
        <v>0</v>
      </c>
      <c r="W102" s="12">
        <f t="shared" si="228"/>
        <v>1</v>
      </c>
      <c r="X102" s="12">
        <f t="shared" si="228"/>
        <v>0</v>
      </c>
      <c r="Y102" s="23">
        <f>COUNTIF($BI102,"*AHP*")</f>
        <v>0</v>
      </c>
      <c r="Z102" s="23">
        <f>COUNTIF($BI102,"*ANP*")</f>
        <v>1</v>
      </c>
      <c r="AA102" s="23">
        <f>COUNTIF($BI102,"*TOPSIS*")</f>
        <v>1</v>
      </c>
      <c r="AB102" s="23">
        <f t="shared" si="229"/>
        <v>0</v>
      </c>
      <c r="AC102" s="23">
        <f>COUNTIF($BI102,"*DELPHI*")</f>
        <v>0</v>
      </c>
      <c r="AD102" s="23">
        <f>COUNTIF($BI102,"*CBA*")+COUNTIF($BI102,"*Cost Analysis*")</f>
        <v>0</v>
      </c>
      <c r="AE102" s="23">
        <f>COUNTIF($BI102,"*Scoring*")</f>
        <v>0</v>
      </c>
      <c r="AF102" s="23">
        <f>COUNTIF($BI102,"*DEMATEL*")</f>
        <v>0</v>
      </c>
      <c r="AG102" s="23">
        <f>COUNTIF($BI102,"*MAUT*")</f>
        <v>0</v>
      </c>
      <c r="AH102" s="23">
        <f>COUNTIF($BI102,"*BCG*")</f>
        <v>0</v>
      </c>
      <c r="AI102" s="23">
        <f>COUNTIF($BI102,"*BSC*")</f>
        <v>0</v>
      </c>
      <c r="AJ102" s="23">
        <f>COUNTIF($BI102,"*ROA*")</f>
        <v>0</v>
      </c>
      <c r="AK102" s="23">
        <f>COUNTIF($BI102,"*VTA*")</f>
        <v>0</v>
      </c>
      <c r="AL102" s="23">
        <f>COUNTIF($BI102,"*SEM*")</f>
        <v>0</v>
      </c>
      <c r="AM102" s="23">
        <f>COUNTIF($BI102,"*COPRAS*")</f>
        <v>0</v>
      </c>
      <c r="AN102" s="23">
        <f t="shared" si="230"/>
        <v>0</v>
      </c>
      <c r="AO102" s="23">
        <f>COUNTIF($BI102,"*Outranking*")</f>
        <v>0</v>
      </c>
      <c r="AP102" s="23">
        <f>IF(COUNTIF($BI102,"*Linear*")-COUNTIF($BI102,"*Non-Linear*")&lt;0,0,COUNTIF($BI102,"*Linear*")-COUNTIF($BI102,"*Non-Linear*"))</f>
        <v>0</v>
      </c>
      <c r="AQ102" s="23">
        <f>COUNTIF($BI102,"*Non-Linear*")</f>
        <v>0</v>
      </c>
      <c r="AR102" s="23">
        <f>COUNTIF($BI102,"*Multi-objective*")</f>
        <v>0</v>
      </c>
      <c r="AS102" s="23">
        <f>COUNTIF($BI102,"*Stochastic*")</f>
        <v>0</v>
      </c>
      <c r="AT102" s="23">
        <f>COUNTIF($BI102,"*Goal*")</f>
        <v>0</v>
      </c>
      <c r="AU102" s="23">
        <f>COUNTIF($BI102,"*DEA*")</f>
        <v>0</v>
      </c>
      <c r="AV102" s="23">
        <f>COUNTIF($BI102,"*Grey*")</f>
        <v>0</v>
      </c>
      <c r="AW102" s="23">
        <f>COUNTIF($BI102,"*Clustering*")</f>
        <v>0</v>
      </c>
      <c r="AX102" s="23">
        <f>COUNTIF($BI102,"*K-Means*")</f>
        <v>0</v>
      </c>
      <c r="AY102" s="23">
        <f>COUNTIF($BI102,"*Genetic*")</f>
        <v>0</v>
      </c>
      <c r="AZ102" s="23">
        <f>COUNTIF($BI102,"*Evolutionary*")</f>
        <v>0</v>
      </c>
      <c r="BA102" s="23">
        <f>COUNTIF($BI102,"*Nash*")</f>
        <v>0</v>
      </c>
      <c r="BB102" s="23">
        <f>COUNTIF($BI102,"*Gini*")</f>
        <v>0</v>
      </c>
      <c r="BC102" s="23">
        <f>COUNTIF($BI102,"*Dominance*")</f>
        <v>0</v>
      </c>
      <c r="BD102" s="23">
        <f>COUNTIF($BI102,"*Pythagorean*")</f>
        <v>0</v>
      </c>
      <c r="BE102" s="23">
        <f>COUNTIF($BI102,"*Reference*")</f>
        <v>0</v>
      </c>
      <c r="BF102" s="23">
        <f>COUNTIF($BI102,"*Correlation*")</f>
        <v>0</v>
      </c>
      <c r="BG102" s="23">
        <f>COUNTIF($BI102,"*NIMBUS*")</f>
        <v>0</v>
      </c>
      <c r="BH102" s="23">
        <f>COUNTIF($BI102,"*Not-specified*")</f>
        <v>0</v>
      </c>
      <c r="BI102" s="23" t="s">
        <v>822</v>
      </c>
      <c r="BJ102" s="23" t="s">
        <v>776</v>
      </c>
      <c r="BK102" s="23">
        <f t="shared" si="231"/>
        <v>1</v>
      </c>
      <c r="BL102" s="23">
        <f t="shared" si="231"/>
        <v>0</v>
      </c>
      <c r="BM102" s="23">
        <f t="shared" si="231"/>
        <v>0</v>
      </c>
      <c r="BN102" s="12" t="s">
        <v>1180</v>
      </c>
      <c r="BO102" s="12">
        <f>COUNTIF($BN102,"*Deter*")</f>
        <v>1</v>
      </c>
      <c r="BP102" s="12">
        <f>COUNTIF($BN102,"*Stoch*")</f>
        <v>0</v>
      </c>
      <c r="BQ102" s="12">
        <f>COUNTIF($BN102,"*Fuzzy*")</f>
        <v>1</v>
      </c>
      <c r="BR102" s="12" t="s">
        <v>1175</v>
      </c>
      <c r="BS102" s="12">
        <f>COUNTIF($BR102,"*Dis*")</f>
        <v>0</v>
      </c>
      <c r="BT102" s="12">
        <f>COUNTIF($BR102,"*Cont*")</f>
        <v>1</v>
      </c>
      <c r="BU102" s="12">
        <f>COUNTIF($BR102,$BU$1)</f>
        <v>0</v>
      </c>
      <c r="BV102" s="23" t="s">
        <v>898</v>
      </c>
      <c r="BW102" s="13">
        <v>0</v>
      </c>
      <c r="BX102" s="13">
        <v>0</v>
      </c>
      <c r="BY102" s="13">
        <v>0</v>
      </c>
      <c r="BZ102" s="13">
        <v>0</v>
      </c>
      <c r="CA102" s="13">
        <v>1</v>
      </c>
      <c r="CB102" s="24" t="s">
        <v>908</v>
      </c>
      <c r="CC102" s="12">
        <f>COUNTIF($CB102,"*Not Specified*")</f>
        <v>0</v>
      </c>
      <c r="CD102" s="12">
        <f>COUNTIF($CB102,"*Aerospacial*")</f>
        <v>0</v>
      </c>
      <c r="CE102" s="12">
        <f>COUNTIF($CB102,"*Agriculture*")</f>
        <v>0</v>
      </c>
      <c r="CF102" s="12">
        <f>COUNTIF($CB102,"*Automotive*")</f>
        <v>0</v>
      </c>
      <c r="CG102" s="12">
        <f>COUNTIF($CB102,"*Biotechnology*")</f>
        <v>0</v>
      </c>
      <c r="CH102" s="12">
        <f>COUNTIF($CB102,"*Energy*")</f>
        <v>0</v>
      </c>
      <c r="CI102" s="12">
        <f>COUNTIF($CB102,"*Food*")</f>
        <v>0</v>
      </c>
      <c r="CJ102" s="12">
        <f>COUNTIF($CB102,"*Innovation*")</f>
        <v>0</v>
      </c>
      <c r="CK102" s="12">
        <f>COUNTIF($CB102,"*Manufacturing*")</f>
        <v>1</v>
      </c>
      <c r="CL102" s="12">
        <f>COUNTIF($CB102,"*Military*")</f>
        <v>0</v>
      </c>
      <c r="CM102" s="12">
        <f>COUNTIF($CB102,"*Nuclear*")</f>
        <v>0</v>
      </c>
      <c r="CN102" s="12">
        <f>COUNTIF($CB102,"*Spacial*")</f>
        <v>0</v>
      </c>
      <c r="CO102" s="12">
        <f>COUNTIF($CB102,"*Telecommunications*")</f>
        <v>0</v>
      </c>
      <c r="CP102" s="12">
        <f>COUNTIF($CB102,"*Civil*")</f>
        <v>0</v>
      </c>
      <c r="CQ102" s="12">
        <f>COUNTIF($CB102,"*Government*")</f>
        <v>0</v>
      </c>
      <c r="CR102" s="12">
        <f>COUNTIF($CB102,"*Mechanical*")</f>
        <v>0</v>
      </c>
      <c r="CS102" s="12">
        <f>COUNTIF($CB102,"*Textile*")</f>
        <v>0</v>
      </c>
      <c r="CT102" s="12">
        <f>COUNTIF($CB102,"*Chemical*")</f>
        <v>0</v>
      </c>
      <c r="CU102" s="12">
        <f>COUNTIF($CB102,"*Metallurgy*")</f>
        <v>0</v>
      </c>
      <c r="CV102" s="12">
        <f>COUNTIF($CB102,"*Public*")</f>
        <v>0</v>
      </c>
      <c r="CW102" s="12">
        <f>COUNTIF($CB102,"*Research*")</f>
        <v>0</v>
      </c>
      <c r="CX102" s="12">
        <f>COUNTIF($CB102,"*Electricity*")</f>
        <v>0</v>
      </c>
      <c r="CY102" s="12">
        <f>COUNTIF($CB102,"*Industrial*")</f>
        <v>0</v>
      </c>
      <c r="CZ102" s="12">
        <f>COUNTIF($CB102,"*Information Technology*")</f>
        <v>0</v>
      </c>
      <c r="DA102" s="19">
        <f>COUNTIF($CB102,"*Pharmaceutical*")</f>
        <v>0</v>
      </c>
      <c r="DB102" s="18">
        <f>SUM(JL102:JO102)</f>
        <v>0</v>
      </c>
      <c r="DC102" s="18">
        <f>SUM(MQ102:MY102)</f>
        <v>0</v>
      </c>
      <c r="DD102" s="18">
        <f>SUM(MZ102:NF102)</f>
        <v>0</v>
      </c>
      <c r="DE102" s="18">
        <f>SUM(MB102:MF102)</f>
        <v>0</v>
      </c>
      <c r="DF102" s="18">
        <f>SUM(NG102:NL102)</f>
        <v>1</v>
      </c>
      <c r="DG102" s="18">
        <f>SUM(FM102:GK102)</f>
        <v>6</v>
      </c>
      <c r="DH102" s="18">
        <f>SUM(EG102:EX102)</f>
        <v>1</v>
      </c>
      <c r="DI102" s="18">
        <f>SUM(KB102:KM102)</f>
        <v>0</v>
      </c>
      <c r="DJ102" s="18">
        <f>SUM(MG102:MJ102)</f>
        <v>0</v>
      </c>
      <c r="DK102" s="18">
        <f>SUM(GL102:HJ102)</f>
        <v>2</v>
      </c>
      <c r="DL102" s="18">
        <f>SUM(HK102:IE102)</f>
        <v>3</v>
      </c>
      <c r="DM102" s="18">
        <f>SUM(IF102:IP102)</f>
        <v>2</v>
      </c>
      <c r="DN102" s="18">
        <f>SUM(EY102:FL102)</f>
        <v>0</v>
      </c>
      <c r="DO102" s="18">
        <f>SUM(KN102:LV102)</f>
        <v>1</v>
      </c>
      <c r="DP102" s="18">
        <f>SUM(LL102:LS102)</f>
        <v>0</v>
      </c>
      <c r="DQ102" s="18">
        <f>SUM(JP102:JX102)</f>
        <v>0</v>
      </c>
      <c r="DR102" s="18">
        <f>SUM(MK102:MP102)</f>
        <v>0</v>
      </c>
      <c r="DS102" s="18">
        <f>SUM(NM102:NS102)</f>
        <v>1</v>
      </c>
      <c r="DT102" s="18">
        <f>SUM(NT102:NZ102)</f>
        <v>1</v>
      </c>
      <c r="DU102" s="18">
        <f>SUM(OA102:OI102)</f>
        <v>0</v>
      </c>
      <c r="DV102" s="18">
        <f>SUM(JY102:KA102)</f>
        <v>0</v>
      </c>
      <c r="DW102" s="18">
        <f>SUM(LT102:MA102)</f>
        <v>0</v>
      </c>
      <c r="DX102" s="18">
        <f>SUM(IQ102:JK102)</f>
        <v>2</v>
      </c>
      <c r="DY102" s="17">
        <f>DG102+DK102</f>
        <v>8</v>
      </c>
      <c r="DZ102" s="12">
        <f>DI102+DO102+DW102+DP102</f>
        <v>1</v>
      </c>
      <c r="EA102" s="12">
        <f>DX102+DM102</f>
        <v>4</v>
      </c>
      <c r="EB102" s="12">
        <f>DT102+DU102+DF102</f>
        <v>2</v>
      </c>
      <c r="EC102" s="12">
        <f>DH102+DN102+DL102</f>
        <v>4</v>
      </c>
      <c r="ED102" s="12">
        <f>DD102+DS102+DC102</f>
        <v>1</v>
      </c>
      <c r="EE102" s="12">
        <f>DV102+DQ102+DB102</f>
        <v>0</v>
      </c>
      <c r="EF102" s="12">
        <f>DR102+DE102+DJ102</f>
        <v>0</v>
      </c>
      <c r="EN102" s="18">
        <v>1</v>
      </c>
      <c r="FS102" s="20">
        <v>1</v>
      </c>
      <c r="FX102" s="20">
        <v>1</v>
      </c>
      <c r="FY102" s="20">
        <v>1</v>
      </c>
      <c r="FZ102" s="20">
        <v>1</v>
      </c>
      <c r="GA102" s="20">
        <v>1</v>
      </c>
      <c r="GC102" s="20">
        <v>1</v>
      </c>
      <c r="GP102" s="20">
        <v>1</v>
      </c>
      <c r="HF102" s="18">
        <v>1</v>
      </c>
      <c r="HK102" s="18">
        <v>1</v>
      </c>
      <c r="HL102" s="18">
        <v>1</v>
      </c>
      <c r="IB102" s="19">
        <v>1</v>
      </c>
      <c r="IG102" s="18">
        <v>1</v>
      </c>
      <c r="II102" s="18">
        <v>1</v>
      </c>
      <c r="IW102" s="18">
        <v>1</v>
      </c>
      <c r="IX102" s="18">
        <v>1</v>
      </c>
      <c r="KZ102" s="18">
        <v>1</v>
      </c>
      <c r="NJ102" s="18">
        <v>1</v>
      </c>
      <c r="NP102" s="18">
        <v>1</v>
      </c>
      <c r="NZ102" s="19">
        <v>1</v>
      </c>
    </row>
    <row r="103" spans="1:399" x14ac:dyDescent="0.25">
      <c r="A103" s="13" t="s">
        <v>8</v>
      </c>
      <c r="B103" s="5" t="s">
        <v>30</v>
      </c>
      <c r="C103" s="12">
        <v>0</v>
      </c>
      <c r="D103" s="5" t="s">
        <v>177</v>
      </c>
      <c r="E103" s="12" t="s">
        <v>312</v>
      </c>
      <c r="F103" s="5" t="s">
        <v>332</v>
      </c>
      <c r="G103" s="5" t="s">
        <v>440</v>
      </c>
      <c r="H103" s="12" t="s">
        <v>312</v>
      </c>
      <c r="I103" s="12" t="s">
        <v>574</v>
      </c>
      <c r="J103" s="12">
        <v>4</v>
      </c>
      <c r="K103" s="12">
        <v>2012</v>
      </c>
      <c r="L103" s="12">
        <f>IF(K103&lt;1996,1,0)</f>
        <v>0</v>
      </c>
      <c r="M103" s="12">
        <f>IF(K103&gt;=1996,1,0)</f>
        <v>1</v>
      </c>
      <c r="N103" s="12" t="s">
        <v>640</v>
      </c>
      <c r="O103" s="12" t="s">
        <v>311</v>
      </c>
      <c r="P103" s="12" t="s">
        <v>926</v>
      </c>
      <c r="Q103" s="12">
        <v>0</v>
      </c>
      <c r="R103" s="12">
        <v>0</v>
      </c>
      <c r="S103" s="12">
        <v>0</v>
      </c>
      <c r="T103" s="12">
        <f>COUNTIF(P103,"*Non*")</f>
        <v>1</v>
      </c>
      <c r="U103" s="12" t="s">
        <v>766</v>
      </c>
      <c r="V103" s="12">
        <f t="shared" si="228"/>
        <v>1</v>
      </c>
      <c r="W103" s="12">
        <f t="shared" si="228"/>
        <v>0</v>
      </c>
      <c r="X103" s="12">
        <f t="shared" si="228"/>
        <v>0</v>
      </c>
      <c r="Y103" s="23">
        <f>COUNTIF($BI103,"*AHP*")</f>
        <v>0</v>
      </c>
      <c r="Z103" s="23">
        <f>COUNTIF($BI103,"*ANP*")</f>
        <v>0</v>
      </c>
      <c r="AA103" s="23">
        <f>COUNTIF($BI103,"*TOPSIS*")</f>
        <v>0</v>
      </c>
      <c r="AB103" s="23">
        <f t="shared" si="229"/>
        <v>0</v>
      </c>
      <c r="AC103" s="23">
        <f>COUNTIF($BI103,"*DELPHI*")</f>
        <v>0</v>
      </c>
      <c r="AD103" s="23">
        <f>COUNTIF($BI103,"*CBA*")+COUNTIF($BI103,"*Cost Analysis*")</f>
        <v>0</v>
      </c>
      <c r="AE103" s="23">
        <f>COUNTIF($BI103,"*Scoring*")</f>
        <v>0</v>
      </c>
      <c r="AF103" s="23">
        <f>COUNTIF($BI103,"*DEMATEL*")</f>
        <v>0</v>
      </c>
      <c r="AG103" s="23">
        <f>COUNTIF($BI103,"*MAUT*")</f>
        <v>0</v>
      </c>
      <c r="AH103" s="23">
        <f>COUNTIF($BI103,"*BCG*")</f>
        <v>0</v>
      </c>
      <c r="AI103" s="23">
        <f>COUNTIF($BI103,"*BSC*")</f>
        <v>0</v>
      </c>
      <c r="AJ103" s="23">
        <f>COUNTIF($BI103,"*ROA*")</f>
        <v>0</v>
      </c>
      <c r="AK103" s="23">
        <f>COUNTIF($BI103,"*VTA*")</f>
        <v>0</v>
      </c>
      <c r="AL103" s="23">
        <f>COUNTIF($BI103,"*SEM*")</f>
        <v>0</v>
      </c>
      <c r="AM103" s="23">
        <f>COUNTIF($BI103,"*COPRAS*")</f>
        <v>0</v>
      </c>
      <c r="AN103" s="23">
        <f t="shared" si="230"/>
        <v>0</v>
      </c>
      <c r="AO103" s="23">
        <f>COUNTIF($BI103,"*Outranking*")</f>
        <v>0</v>
      </c>
      <c r="AP103" s="23">
        <f>IF(COUNTIF($BI103,"*Linear*")-COUNTIF($BI103,"*Non-Linear*")&lt;0,0,COUNTIF($BI103,"*Linear*")-COUNTIF($BI103,"*Non-Linear*"))</f>
        <v>0</v>
      </c>
      <c r="AQ103" s="23">
        <f>COUNTIF($BI103,"*Non-Linear*")</f>
        <v>0</v>
      </c>
      <c r="AR103" s="23">
        <f>COUNTIF($BI103,"*Multi-objective*")</f>
        <v>0</v>
      </c>
      <c r="AS103" s="23">
        <f>COUNTIF($BI103,"*Stochastic*")</f>
        <v>0</v>
      </c>
      <c r="AT103" s="23">
        <f>COUNTIF($BI103,"*Goal*")</f>
        <v>0</v>
      </c>
      <c r="AU103" s="23">
        <f>COUNTIF($BI103,"*DEA*")</f>
        <v>1</v>
      </c>
      <c r="AV103" s="23">
        <f>COUNTIF($BI103,"*Grey*")</f>
        <v>0</v>
      </c>
      <c r="AW103" s="23">
        <f>COUNTIF($BI103,"*Clustering*")</f>
        <v>0</v>
      </c>
      <c r="AX103" s="23">
        <f>COUNTIF($BI103,"*K-Means*")</f>
        <v>0</v>
      </c>
      <c r="AY103" s="23">
        <f>COUNTIF($BI103,"*Genetic*")</f>
        <v>0</v>
      </c>
      <c r="AZ103" s="23">
        <f>COUNTIF($BI103,"*Evolutionary*")</f>
        <v>0</v>
      </c>
      <c r="BA103" s="23">
        <f>COUNTIF($BI103,"*Nash*")</f>
        <v>0</v>
      </c>
      <c r="BB103" s="23">
        <f>COUNTIF($BI103,"*Gini*")</f>
        <v>0</v>
      </c>
      <c r="BC103" s="23">
        <f>COUNTIF($BI103,"*Dominance*")</f>
        <v>0</v>
      </c>
      <c r="BD103" s="23">
        <f>COUNTIF($BI103,"*Pythagorean*")</f>
        <v>0</v>
      </c>
      <c r="BE103" s="23">
        <f>COUNTIF($BI103,"*Reference*")</f>
        <v>0</v>
      </c>
      <c r="BF103" s="23">
        <f>COUNTIF($BI103,"*Correlation*")</f>
        <v>0</v>
      </c>
      <c r="BG103" s="23">
        <f>COUNTIF($BI103,"*NIMBUS*")</f>
        <v>0</v>
      </c>
      <c r="BH103" s="23">
        <f>COUNTIF($BI103,"*Not-specified*")</f>
        <v>0</v>
      </c>
      <c r="BI103" s="23" t="s">
        <v>839</v>
      </c>
      <c r="BJ103" s="23" t="s">
        <v>772</v>
      </c>
      <c r="BK103" s="23">
        <f t="shared" si="231"/>
        <v>0</v>
      </c>
      <c r="BL103" s="23">
        <f t="shared" si="231"/>
        <v>1</v>
      </c>
      <c r="BM103" s="23">
        <f t="shared" si="231"/>
        <v>0</v>
      </c>
      <c r="BN103" s="12" t="s">
        <v>1179</v>
      </c>
      <c r="BO103" s="12">
        <f>COUNTIF($BN103,"*Deter*")</f>
        <v>1</v>
      </c>
      <c r="BP103" s="12">
        <f>COUNTIF($BN103,"*Stoch*")</f>
        <v>0</v>
      </c>
      <c r="BQ103" s="12">
        <f>COUNTIF($BN103,"*Fuzzy*")</f>
        <v>0</v>
      </c>
      <c r="BR103" s="12" t="s">
        <v>1175</v>
      </c>
      <c r="BS103" s="12">
        <f>COUNTIF($BR103,"*Dis*")</f>
        <v>0</v>
      </c>
      <c r="BT103" s="12">
        <f>COUNTIF($BR103,"*Cont*")</f>
        <v>1</v>
      </c>
      <c r="BU103" s="12">
        <f>COUNTIF($BR103,$BU$1)</f>
        <v>0</v>
      </c>
      <c r="BV103" s="23" t="s">
        <v>887</v>
      </c>
      <c r="BW103" s="13">
        <v>0</v>
      </c>
      <c r="BX103" s="13">
        <v>0</v>
      </c>
      <c r="BY103" s="13">
        <v>0</v>
      </c>
      <c r="BZ103" s="13">
        <v>1</v>
      </c>
      <c r="CA103" s="13">
        <v>0</v>
      </c>
      <c r="CB103" s="24" t="s">
        <v>903</v>
      </c>
      <c r="CC103" s="12">
        <f>COUNTIF($CB103,"*Not Specified*")</f>
        <v>1</v>
      </c>
      <c r="CD103" s="12">
        <f>COUNTIF($CB103,"*Aerospacial*")</f>
        <v>0</v>
      </c>
      <c r="CE103" s="12">
        <f>COUNTIF($CB103,"*Agriculture*")</f>
        <v>0</v>
      </c>
      <c r="CF103" s="12">
        <f>COUNTIF($CB103,"*Automotive*")</f>
        <v>0</v>
      </c>
      <c r="CG103" s="12">
        <f>COUNTIF($CB103,"*Biotechnology*")</f>
        <v>0</v>
      </c>
      <c r="CH103" s="12">
        <f>COUNTIF($CB103,"*Energy*")</f>
        <v>0</v>
      </c>
      <c r="CI103" s="12">
        <f>COUNTIF($CB103,"*Food*")</f>
        <v>0</v>
      </c>
      <c r="CJ103" s="12">
        <f>COUNTIF($CB103,"*Innovation*")</f>
        <v>0</v>
      </c>
      <c r="CK103" s="12">
        <f>COUNTIF($CB103,"*Manufacturing*")</f>
        <v>0</v>
      </c>
      <c r="CL103" s="12">
        <f>COUNTIF($CB103,"*Military*")</f>
        <v>0</v>
      </c>
      <c r="CM103" s="12">
        <f>COUNTIF($CB103,"*Nuclear*")</f>
        <v>0</v>
      </c>
      <c r="CN103" s="12">
        <f>COUNTIF($CB103,"*Spacial*")</f>
        <v>0</v>
      </c>
      <c r="CO103" s="12">
        <f>COUNTIF($CB103,"*Telecommunications*")</f>
        <v>0</v>
      </c>
      <c r="CP103" s="12">
        <f>COUNTIF($CB103,"*Civil*")</f>
        <v>0</v>
      </c>
      <c r="CQ103" s="12">
        <f>COUNTIF($CB103,"*Government*")</f>
        <v>0</v>
      </c>
      <c r="CR103" s="12">
        <f>COUNTIF($CB103,"*Mechanical*")</f>
        <v>0</v>
      </c>
      <c r="CS103" s="12">
        <f>COUNTIF($CB103,"*Textile*")</f>
        <v>0</v>
      </c>
      <c r="CT103" s="12">
        <f>COUNTIF($CB103,"*Chemical*")</f>
        <v>0</v>
      </c>
      <c r="CU103" s="12">
        <f>COUNTIF($CB103,"*Metallurgy*")</f>
        <v>0</v>
      </c>
      <c r="CV103" s="12">
        <f>COUNTIF($CB103,"*Public*")</f>
        <v>0</v>
      </c>
      <c r="CW103" s="12">
        <f>COUNTIF($CB103,"*Research*")</f>
        <v>0</v>
      </c>
      <c r="CX103" s="12">
        <f>COUNTIF($CB103,"*Electricity*")</f>
        <v>0</v>
      </c>
      <c r="CY103" s="12">
        <f>COUNTIF($CB103,"*Industrial*")</f>
        <v>0</v>
      </c>
      <c r="CZ103" s="12">
        <f>COUNTIF($CB103,"*Information Technology*")</f>
        <v>0</v>
      </c>
      <c r="DA103" s="19">
        <f>COUNTIF($CB103,"*Pharmaceutical*")</f>
        <v>0</v>
      </c>
      <c r="DB103" s="18">
        <f>SUM(JL103:JO103)</f>
        <v>0</v>
      </c>
      <c r="DC103" s="18">
        <f>SUM(MQ103:MY103)</f>
        <v>0</v>
      </c>
      <c r="DD103" s="18">
        <f>SUM(MZ103:NF103)</f>
        <v>0</v>
      </c>
      <c r="DE103" s="18">
        <f>SUM(MB103:MF103)</f>
        <v>0</v>
      </c>
      <c r="DF103" s="18">
        <f>SUM(NG103:NL103)</f>
        <v>0</v>
      </c>
      <c r="DG103" s="18">
        <f>SUM(FM103:GK103)</f>
        <v>0</v>
      </c>
      <c r="DH103" s="18">
        <f>SUM(EG103:EX103)</f>
        <v>1</v>
      </c>
      <c r="DI103" s="18">
        <f>SUM(KB103:KM103)</f>
        <v>1</v>
      </c>
      <c r="DJ103" s="18">
        <f>SUM(MG103:MJ103)</f>
        <v>0</v>
      </c>
      <c r="DK103" s="18">
        <f>SUM(GL103:HJ103)</f>
        <v>0</v>
      </c>
      <c r="DL103" s="18">
        <f>SUM(HK103:IE103)</f>
        <v>0</v>
      </c>
      <c r="DM103" s="18">
        <f>SUM(IF103:IP103)</f>
        <v>0</v>
      </c>
      <c r="DN103" s="18">
        <f>SUM(EY103:FL103)</f>
        <v>1</v>
      </c>
      <c r="DO103" s="18">
        <f>SUM(KN103:LV103)</f>
        <v>0</v>
      </c>
      <c r="DP103" s="18">
        <f>SUM(LL103:LS103)</f>
        <v>0</v>
      </c>
      <c r="DQ103" s="18">
        <f>SUM(JP103:JX103)</f>
        <v>0</v>
      </c>
      <c r="DR103" s="18">
        <f>SUM(MK103:MP103)</f>
        <v>1</v>
      </c>
      <c r="DS103" s="18">
        <f>SUM(NM103:NS103)</f>
        <v>0</v>
      </c>
      <c r="DT103" s="18">
        <f>SUM(NT103:NZ103)</f>
        <v>0</v>
      </c>
      <c r="DU103" s="18">
        <f>SUM(OA103:OI103)</f>
        <v>0</v>
      </c>
      <c r="DV103" s="18">
        <f>SUM(JY103:KA103)</f>
        <v>0</v>
      </c>
      <c r="DW103" s="18">
        <f>SUM(LT103:MA103)</f>
        <v>0</v>
      </c>
      <c r="DX103" s="18">
        <f>SUM(IQ103:JK103)</f>
        <v>0</v>
      </c>
      <c r="DY103" s="17">
        <f>DG103+DK103</f>
        <v>0</v>
      </c>
      <c r="DZ103" s="12">
        <f>DI103+DO103+DW103+DP103</f>
        <v>1</v>
      </c>
      <c r="EA103" s="12">
        <f>DX103+DM103</f>
        <v>0</v>
      </c>
      <c r="EB103" s="12">
        <f>DT103+DU103+DF103</f>
        <v>0</v>
      </c>
      <c r="EC103" s="12">
        <f>DH103+DN103+DL103</f>
        <v>2</v>
      </c>
      <c r="ED103" s="12">
        <f>DD103+DS103+DC103</f>
        <v>0</v>
      </c>
      <c r="EE103" s="12">
        <f>DV103+DQ103+DB103</f>
        <v>0</v>
      </c>
      <c r="EF103" s="12">
        <f>DR103+DE103+DJ103</f>
        <v>1</v>
      </c>
      <c r="EO103" s="18">
        <v>1</v>
      </c>
      <c r="FJ103" s="20">
        <v>1</v>
      </c>
      <c r="KB103" s="18">
        <v>1</v>
      </c>
      <c r="MP103" s="19">
        <v>1</v>
      </c>
    </row>
    <row r="104" spans="1:399" hidden="1" x14ac:dyDescent="0.25">
      <c r="A104" s="13" t="s">
        <v>8</v>
      </c>
      <c r="B104" s="5" t="s">
        <v>143</v>
      </c>
      <c r="D104" s="5" t="s">
        <v>297</v>
      </c>
      <c r="E104" s="12" t="s">
        <v>312</v>
      </c>
      <c r="F104" s="5" t="s">
        <v>408</v>
      </c>
      <c r="G104" s="5" t="s">
        <v>560</v>
      </c>
      <c r="H104" s="12" t="s">
        <v>313</v>
      </c>
      <c r="I104" s="12" t="s">
        <v>612</v>
      </c>
      <c r="J104" s="12">
        <v>2</v>
      </c>
      <c r="K104" s="12">
        <v>2012</v>
      </c>
      <c r="N104" s="12" t="s">
        <v>744</v>
      </c>
      <c r="O104" s="12" t="s">
        <v>313</v>
      </c>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V104"/>
      <c r="BW104" s="1"/>
      <c r="BX104" s="1"/>
      <c r="BY104" s="1"/>
      <c r="BZ104" s="1"/>
      <c r="CA104" s="1"/>
      <c r="CB104"/>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21"/>
      <c r="DB104" s="1"/>
      <c r="DC104" s="1"/>
      <c r="DD104" s="1"/>
      <c r="DE104" s="1"/>
      <c r="DF104" s="1"/>
      <c r="DG104" s="1"/>
      <c r="DH104" s="1"/>
      <c r="DI104" s="1"/>
      <c r="DJ104" s="1"/>
      <c r="DK104" s="1"/>
      <c r="DL104" s="1"/>
      <c r="DM104" s="1"/>
      <c r="DN104" s="1"/>
      <c r="DO104" s="1"/>
      <c r="DP104" s="1"/>
      <c r="DQ104" s="1"/>
      <c r="DR104" s="1"/>
      <c r="DS104" s="1"/>
      <c r="DT104" s="1"/>
      <c r="DU104" s="1"/>
      <c r="DV104" s="1"/>
      <c r="DW104" s="1"/>
      <c r="DX104" s="20"/>
      <c r="DY104" s="26"/>
      <c r="DZ104" s="1"/>
      <c r="EA104" s="1"/>
      <c r="EB104" s="1"/>
      <c r="EC104" s="1"/>
      <c r="ED104" s="1"/>
      <c r="EE104" s="1"/>
      <c r="EF104" s="1"/>
      <c r="EG104" s="26"/>
      <c r="EH104" s="1"/>
      <c r="EI104" s="1"/>
      <c r="EJ104" s="1"/>
      <c r="EK104" s="1"/>
      <c r="EL104" s="12"/>
      <c r="EM104" s="12"/>
      <c r="EN104" s="12"/>
      <c r="EO104" s="12"/>
      <c r="EP104" s="12"/>
      <c r="EQ104" s="12"/>
      <c r="ER104" s="12"/>
      <c r="ES104" s="12"/>
      <c r="ET104" s="1"/>
      <c r="EU104" s="1"/>
      <c r="EV104" s="1"/>
      <c r="EW104" s="1"/>
      <c r="EX104" s="21"/>
      <c r="EY104" s="1"/>
      <c r="EZ104" s="1"/>
      <c r="FA104" s="26"/>
      <c r="FB104" s="1"/>
      <c r="FC104" s="1"/>
      <c r="FD104" s="1"/>
      <c r="FE104" s="1"/>
      <c r="FF104" s="1"/>
      <c r="FG104" s="1"/>
      <c r="FH104" s="1"/>
      <c r="FI104" s="1"/>
      <c r="FJ104" s="1"/>
      <c r="FK104" s="1"/>
      <c r="FO104" s="1"/>
      <c r="FP104" s="1"/>
      <c r="FQ104" s="1"/>
      <c r="FR104" s="1"/>
      <c r="FS104" s="1"/>
      <c r="FT104" s="1"/>
      <c r="FU104" s="1"/>
      <c r="FV104" s="1"/>
      <c r="FW104" s="1"/>
      <c r="FX104" s="1"/>
      <c r="FY104" s="1"/>
      <c r="FZ104" s="1"/>
      <c r="GA104" s="1"/>
      <c r="GB104" s="1"/>
      <c r="GC104" s="1"/>
      <c r="GD104" s="1"/>
      <c r="GE104" s="1"/>
      <c r="GF104" s="1"/>
      <c r="GG104" s="1"/>
      <c r="GH104" s="1"/>
      <c r="GI104" s="1"/>
      <c r="GJ104" s="12"/>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21"/>
      <c r="HK104" s="1"/>
      <c r="HL104" s="1"/>
      <c r="HM104" s="1"/>
      <c r="HN104" s="1"/>
      <c r="HO104" s="1"/>
      <c r="HP104" s="1"/>
      <c r="HQ104" s="1"/>
      <c r="HR104" s="1"/>
      <c r="HS104" s="1"/>
      <c r="HT104" s="1"/>
      <c r="HU104" s="1"/>
      <c r="HV104" s="1"/>
      <c r="HW104" s="1"/>
      <c r="HX104" s="1"/>
      <c r="HY104" s="1"/>
      <c r="HZ104" s="1"/>
      <c r="IA104" s="1"/>
      <c r="IB104" s="21"/>
      <c r="IC104" s="1"/>
      <c r="ID104" s="1"/>
      <c r="IE104" s="1"/>
      <c r="IF104" s="1"/>
      <c r="IG104" s="1"/>
      <c r="IH104" s="1"/>
      <c r="II104" s="1"/>
      <c r="IJ104" s="1"/>
      <c r="IK104" s="1"/>
      <c r="IL104" s="1"/>
      <c r="IM104" s="1"/>
      <c r="IN104" s="1"/>
      <c r="IO104" s="1"/>
      <c r="IP104" s="21"/>
      <c r="IQ104" s="1"/>
      <c r="IR104" s="1"/>
      <c r="IS104" s="1"/>
      <c r="IT104" s="1"/>
      <c r="IU104" s="1"/>
      <c r="IV104" s="1"/>
      <c r="IW104" s="1"/>
      <c r="IX104" s="1"/>
      <c r="IY104" s="1"/>
      <c r="IZ104" s="1"/>
      <c r="JA104" s="1"/>
      <c r="JB104" s="1"/>
      <c r="JC104" s="1"/>
      <c r="JD104" s="1"/>
      <c r="JE104" s="1"/>
      <c r="JF104" s="1"/>
      <c r="JG104" s="1"/>
      <c r="JH104" s="1"/>
      <c r="JI104" s="1"/>
      <c r="JJ104" s="1"/>
      <c r="JK104" s="21"/>
      <c r="JL104" s="1"/>
      <c r="JM104" s="1"/>
      <c r="JN104" s="1"/>
      <c r="JO104" s="21"/>
      <c r="JP104" s="1"/>
      <c r="JQ104" s="1"/>
      <c r="JR104" s="1"/>
      <c r="JS104" s="1"/>
      <c r="JT104" s="1"/>
      <c r="JU104" s="21"/>
      <c r="JV104" s="1"/>
      <c r="JW104" s="1"/>
      <c r="JX104" s="21"/>
      <c r="JY104" s="1"/>
      <c r="JZ104" s="1"/>
      <c r="KA104" s="21"/>
      <c r="KB104" s="1"/>
      <c r="KC104" s="1"/>
      <c r="KD104" s="1"/>
      <c r="KE104" s="1"/>
      <c r="KF104" s="1"/>
      <c r="KG104" s="1"/>
      <c r="KH104" s="1"/>
      <c r="KI104" s="1"/>
      <c r="KJ104" s="1"/>
      <c r="KK104" s="1"/>
      <c r="KL104" s="1"/>
      <c r="KM104" s="21"/>
      <c r="KN104" s="1"/>
      <c r="KO104" s="1"/>
      <c r="KP104" s="1"/>
      <c r="KQ104" s="1"/>
      <c r="KR104" s="1"/>
      <c r="KS104" s="1"/>
      <c r="KT104" s="1"/>
      <c r="KU104" s="1"/>
      <c r="KV104" s="1"/>
      <c r="KW104" s="1"/>
      <c r="KX104" s="21"/>
      <c r="KY104" s="1"/>
      <c r="KZ104" s="1"/>
      <c r="LA104" s="1"/>
      <c r="LB104" s="1"/>
      <c r="LC104" s="1"/>
      <c r="LD104" s="1"/>
      <c r="LE104" s="1"/>
      <c r="LF104" s="1"/>
      <c r="LG104" s="21"/>
      <c r="LH104" s="22"/>
      <c r="LI104" s="22"/>
      <c r="LJ104" s="22"/>
      <c r="LK104" s="22"/>
      <c r="LL104" s="1"/>
      <c r="LM104" s="1"/>
      <c r="LN104" s="1"/>
      <c r="LO104" s="1"/>
      <c r="LP104" s="1"/>
      <c r="LQ104" s="1"/>
      <c r="LR104" s="1"/>
      <c r="LS104" s="21"/>
      <c r="LT104" s="1"/>
      <c r="LU104" s="1"/>
      <c r="LV104" s="1"/>
      <c r="LW104" s="1"/>
      <c r="LX104" s="1"/>
      <c r="LY104" s="1"/>
      <c r="LZ104" s="1"/>
      <c r="MA104" s="21"/>
      <c r="MB104" s="26"/>
      <c r="MC104" s="20"/>
      <c r="MD104" s="1"/>
      <c r="ME104" s="1"/>
      <c r="MF104" s="21"/>
      <c r="MG104" s="1"/>
      <c r="MH104" s="1"/>
      <c r="MI104" s="1"/>
      <c r="MJ104" s="21"/>
      <c r="MK104" s="1"/>
      <c r="ML104" s="1"/>
      <c r="MM104" s="1"/>
      <c r="MN104" s="1"/>
      <c r="MO104" s="1"/>
      <c r="MP104" s="21"/>
      <c r="MQ104" s="1"/>
      <c r="MR104" s="1"/>
      <c r="MS104" s="1"/>
      <c r="MT104" s="1"/>
      <c r="MU104" s="1"/>
      <c r="MV104" s="1"/>
      <c r="MW104" s="1"/>
      <c r="MX104" s="1"/>
      <c r="MY104" s="21"/>
      <c r="MZ104" s="1"/>
      <c r="NA104" s="1"/>
      <c r="NB104" s="1"/>
      <c r="NC104" s="1"/>
      <c r="ND104" s="1"/>
      <c r="NE104" s="1"/>
      <c r="NF104" s="21"/>
      <c r="NG104" s="1"/>
      <c r="NH104" s="1"/>
      <c r="NI104" s="1"/>
      <c r="NJ104" s="1"/>
      <c r="NK104" s="1"/>
      <c r="NL104" s="21"/>
      <c r="NM104" s="1"/>
      <c r="NN104" s="1"/>
      <c r="NO104" s="1"/>
      <c r="NP104" s="1"/>
      <c r="NQ104" s="1"/>
      <c r="NR104" s="21"/>
      <c r="NS104" s="1"/>
      <c r="NT104" s="1"/>
      <c r="NU104" s="1"/>
      <c r="NV104" s="1"/>
      <c r="NW104" s="1"/>
      <c r="NX104" s="1"/>
      <c r="NY104" s="21"/>
      <c r="NZ104" s="21"/>
      <c r="OA104" s="1"/>
      <c r="OB104" s="1"/>
      <c r="OC104" s="1"/>
      <c r="OD104" s="1"/>
      <c r="OE104" s="1"/>
      <c r="OF104" s="1"/>
      <c r="OG104" s="1"/>
      <c r="OH104" s="21"/>
      <c r="OI104" s="1"/>
    </row>
    <row r="105" spans="1:399" hidden="1" x14ac:dyDescent="0.25">
      <c r="A105" s="4" t="s">
        <v>9</v>
      </c>
      <c r="B105" s="5" t="s">
        <v>109</v>
      </c>
      <c r="C105" s="6"/>
      <c r="D105" s="5" t="s">
        <v>292</v>
      </c>
      <c r="E105" s="6" t="s">
        <v>311</v>
      </c>
      <c r="F105" s="5" t="s">
        <v>404</v>
      </c>
      <c r="G105" s="5" t="s">
        <v>555</v>
      </c>
      <c r="H105" s="6" t="s">
        <v>313</v>
      </c>
      <c r="I105" s="6"/>
      <c r="J105" s="6">
        <v>9</v>
      </c>
      <c r="K105" s="6">
        <v>2012</v>
      </c>
      <c r="N105" s="6"/>
      <c r="O105" s="6" t="s">
        <v>313</v>
      </c>
      <c r="P105" s="6"/>
      <c r="Q105" s="6"/>
      <c r="R105" s="6"/>
      <c r="S105" s="6"/>
      <c r="T105" s="6"/>
      <c r="U105" s="6"/>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s="6"/>
      <c r="BR105" s="6"/>
      <c r="BV105"/>
      <c r="BW105" s="1"/>
      <c r="BX105" s="1"/>
      <c r="BY105" s="1"/>
      <c r="BZ105" s="1"/>
      <c r="CA105" s="1"/>
      <c r="CB105"/>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20"/>
      <c r="DB105" s="1"/>
      <c r="DC105" s="1"/>
      <c r="DD105" s="1"/>
      <c r="DE105" s="1"/>
      <c r="DF105" s="1"/>
      <c r="DG105" s="1"/>
      <c r="DH105" s="1"/>
      <c r="DI105" s="1"/>
      <c r="DJ105" s="1"/>
      <c r="DK105" s="1"/>
      <c r="DL105" s="1"/>
      <c r="DM105" s="1"/>
      <c r="DN105" s="1"/>
      <c r="DO105" s="1"/>
      <c r="DP105" s="1"/>
      <c r="DQ105" s="1"/>
      <c r="DR105" s="1"/>
      <c r="DS105" s="1"/>
      <c r="DT105" s="1"/>
      <c r="DU105" s="1"/>
      <c r="DV105" s="1"/>
      <c r="DW105" s="1"/>
      <c r="DX105" s="20"/>
      <c r="DY105" s="26"/>
      <c r="DZ105" s="1"/>
      <c r="EA105" s="1"/>
      <c r="EB105" s="1"/>
      <c r="EC105" s="1"/>
      <c r="ED105" s="1"/>
      <c r="EE105" s="1"/>
      <c r="EF105" s="1"/>
      <c r="EG105" s="26"/>
      <c r="EH105" s="1"/>
      <c r="EI105" s="1"/>
      <c r="EJ105" s="1"/>
      <c r="EK105" s="1"/>
      <c r="EL105" s="12"/>
      <c r="EM105" s="12"/>
      <c r="EN105" s="12"/>
      <c r="EO105" s="12"/>
      <c r="EP105" s="12"/>
      <c r="EQ105" s="12"/>
      <c r="ER105" s="12"/>
      <c r="ES105" s="12"/>
      <c r="ET105" s="1"/>
      <c r="EU105" s="1"/>
      <c r="EV105" s="1"/>
      <c r="EW105" s="1"/>
      <c r="EX105" s="20"/>
      <c r="EY105" s="1"/>
      <c r="EZ105" s="1"/>
      <c r="FA105" s="26"/>
      <c r="FB105" s="1"/>
      <c r="FC105" s="1"/>
      <c r="FD105" s="1"/>
      <c r="FE105" s="1"/>
      <c r="FF105" s="1"/>
      <c r="FG105" s="1"/>
      <c r="FH105" s="1"/>
      <c r="FI105" s="1"/>
      <c r="FJ105" s="1"/>
      <c r="FK105" s="1"/>
      <c r="FO105" s="1"/>
      <c r="FP105" s="1"/>
      <c r="FQ105" s="1"/>
      <c r="FR105" s="1"/>
      <c r="FS105" s="1"/>
      <c r="FT105" s="1"/>
      <c r="FU105" s="1"/>
      <c r="FV105" s="1"/>
      <c r="FW105" s="1"/>
      <c r="FX105" s="1"/>
      <c r="FY105" s="1"/>
      <c r="FZ105" s="1"/>
      <c r="GA105" s="1"/>
      <c r="GB105" s="1"/>
      <c r="GC105" s="1"/>
      <c r="GD105" s="1"/>
      <c r="GE105" s="1"/>
      <c r="GF105" s="1"/>
      <c r="GG105" s="1"/>
      <c r="GH105" s="1"/>
      <c r="GI105" s="1"/>
      <c r="GJ105" s="12"/>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20"/>
      <c r="HK105" s="1"/>
      <c r="HL105" s="1"/>
      <c r="HM105" s="1"/>
      <c r="HN105" s="1"/>
      <c r="HO105" s="1"/>
      <c r="HP105" s="1"/>
      <c r="HQ105" s="1"/>
      <c r="HR105" s="1"/>
      <c r="HS105" s="1"/>
      <c r="HT105" s="1"/>
      <c r="HU105" s="1"/>
      <c r="HV105" s="1"/>
      <c r="HW105" s="1"/>
      <c r="HX105" s="1"/>
      <c r="HY105" s="1"/>
      <c r="HZ105" s="1"/>
      <c r="IA105" s="1"/>
      <c r="IB105" s="20"/>
      <c r="IC105" s="1"/>
      <c r="ID105" s="1"/>
      <c r="IE105" s="1"/>
      <c r="IF105" s="1"/>
      <c r="IG105" s="1"/>
      <c r="IH105" s="1"/>
      <c r="II105" s="1"/>
      <c r="IJ105" s="1"/>
      <c r="IK105" s="1"/>
      <c r="IL105" s="1"/>
      <c r="IM105" s="1"/>
      <c r="IN105" s="1"/>
      <c r="IO105" s="1"/>
      <c r="IP105" s="20"/>
      <c r="IQ105" s="1"/>
      <c r="IR105" s="1"/>
      <c r="IS105" s="1"/>
      <c r="IT105" s="1"/>
      <c r="IU105" s="1"/>
      <c r="IV105" s="1"/>
      <c r="IW105" s="1"/>
      <c r="IX105" s="1"/>
      <c r="IY105" s="1"/>
      <c r="IZ105" s="1"/>
      <c r="JA105" s="1"/>
      <c r="JB105" s="1"/>
      <c r="JC105" s="1"/>
      <c r="JD105" s="1"/>
      <c r="JE105" s="1"/>
      <c r="JF105" s="1"/>
      <c r="JG105" s="1"/>
      <c r="JH105" s="1"/>
      <c r="JI105" s="1"/>
      <c r="JJ105" s="1"/>
      <c r="JK105" s="20"/>
      <c r="JL105" s="1"/>
      <c r="JM105" s="1"/>
      <c r="JN105" s="1"/>
      <c r="JO105" s="20"/>
      <c r="JP105" s="1"/>
      <c r="JQ105" s="1"/>
      <c r="JR105" s="1"/>
      <c r="JS105" s="1"/>
      <c r="JT105" s="1"/>
      <c r="JU105" s="20"/>
      <c r="JV105" s="1"/>
      <c r="JW105" s="1"/>
      <c r="JX105" s="20"/>
      <c r="JY105" s="1"/>
      <c r="JZ105" s="1"/>
      <c r="KA105" s="20"/>
      <c r="KB105" s="1"/>
      <c r="KC105" s="1"/>
      <c r="KD105" s="1"/>
      <c r="KE105" s="1"/>
      <c r="KF105" s="1"/>
      <c r="KG105" s="1"/>
      <c r="KH105" s="1"/>
      <c r="KI105" s="1"/>
      <c r="KJ105" s="1"/>
      <c r="KK105" s="1"/>
      <c r="KL105" s="1"/>
      <c r="KM105" s="20"/>
      <c r="KN105" s="1"/>
      <c r="KO105" s="1"/>
      <c r="KP105" s="1"/>
      <c r="KQ105" s="1"/>
      <c r="KR105" s="1"/>
      <c r="KS105" s="1"/>
      <c r="KT105" s="1"/>
      <c r="KU105" s="1"/>
      <c r="KV105" s="1"/>
      <c r="KW105" s="1"/>
      <c r="KX105" s="20"/>
      <c r="KY105" s="1"/>
      <c r="KZ105" s="1"/>
      <c r="LA105" s="1"/>
      <c r="LB105" s="1"/>
      <c r="LC105" s="1"/>
      <c r="LD105" s="1"/>
      <c r="LE105" s="1"/>
      <c r="LF105" s="1"/>
      <c r="LG105" s="20"/>
      <c r="LH105" s="22"/>
      <c r="LI105" s="22"/>
      <c r="LJ105" s="22"/>
      <c r="LK105" s="22"/>
      <c r="LL105" s="1"/>
      <c r="LM105" s="1"/>
      <c r="LN105" s="1"/>
      <c r="LO105" s="1"/>
      <c r="LP105" s="1"/>
      <c r="LQ105" s="1"/>
      <c r="LR105" s="1"/>
      <c r="LS105" s="20"/>
      <c r="LT105" s="1"/>
      <c r="LU105" s="1"/>
      <c r="LV105" s="1"/>
      <c r="LW105" s="1"/>
      <c r="LX105" s="1"/>
      <c r="LY105" s="1"/>
      <c r="LZ105" s="1"/>
      <c r="MA105" s="20"/>
      <c r="MB105" s="20"/>
      <c r="MC105" s="20"/>
      <c r="MD105" s="1"/>
      <c r="ME105" s="1"/>
      <c r="MF105" s="20"/>
      <c r="MG105" s="1"/>
      <c r="MH105" s="1"/>
      <c r="MI105" s="1"/>
      <c r="MJ105" s="20"/>
      <c r="MK105" s="1"/>
      <c r="ML105" s="1"/>
      <c r="MM105" s="1"/>
      <c r="MN105" s="1"/>
      <c r="MO105" s="1"/>
      <c r="MP105" s="20"/>
      <c r="MQ105" s="1"/>
      <c r="MR105" s="1"/>
      <c r="MS105" s="1"/>
      <c r="MT105" s="1"/>
      <c r="MU105" s="1"/>
      <c r="MV105" s="1"/>
      <c r="MW105" s="1"/>
      <c r="MX105" s="1"/>
      <c r="MY105" s="20"/>
      <c r="MZ105" s="1"/>
      <c r="NA105" s="1"/>
      <c r="NB105" s="1"/>
      <c r="NC105" s="1"/>
      <c r="ND105" s="1"/>
      <c r="NE105" s="1"/>
      <c r="NF105" s="20"/>
      <c r="NG105" s="1"/>
      <c r="NH105" s="1"/>
      <c r="NI105" s="1"/>
      <c r="NJ105" s="1"/>
      <c r="NK105" s="1"/>
      <c r="NL105" s="20"/>
      <c r="NM105" s="1"/>
      <c r="NN105" s="1"/>
      <c r="NO105" s="1"/>
      <c r="NP105" s="1"/>
      <c r="NQ105" s="1"/>
      <c r="NR105" s="20"/>
      <c r="NS105" s="1"/>
      <c r="NT105" s="1"/>
      <c r="NU105" s="1"/>
      <c r="NV105" s="1"/>
      <c r="NW105" s="1"/>
      <c r="NX105" s="1"/>
      <c r="NY105" s="20"/>
      <c r="NZ105" s="20"/>
      <c r="OA105" s="1"/>
      <c r="OB105" s="1"/>
      <c r="OC105" s="1"/>
      <c r="OD105" s="1"/>
      <c r="OE105" s="1"/>
      <c r="OF105" s="1"/>
      <c r="OG105" s="1"/>
      <c r="OH105" s="20"/>
      <c r="OI105" s="1"/>
    </row>
    <row r="106" spans="1:399" hidden="1" x14ac:dyDescent="0.25">
      <c r="A106" s="13" t="s">
        <v>7</v>
      </c>
      <c r="B106" s="5" t="s">
        <v>74</v>
      </c>
      <c r="D106" s="5" t="s">
        <v>227</v>
      </c>
      <c r="E106" s="12" t="s">
        <v>311</v>
      </c>
      <c r="F106" s="5" t="s">
        <v>358</v>
      </c>
      <c r="G106" s="5" t="s">
        <v>489</v>
      </c>
      <c r="H106" s="12" t="s">
        <v>313</v>
      </c>
      <c r="I106" s="12" t="s">
        <v>593</v>
      </c>
      <c r="J106" s="12">
        <v>9</v>
      </c>
      <c r="K106" s="12">
        <v>2012</v>
      </c>
      <c r="N106" s="12" t="s">
        <v>681</v>
      </c>
      <c r="O106" s="12" t="s">
        <v>313</v>
      </c>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V106"/>
      <c r="BW106" s="1"/>
      <c r="BX106" s="1"/>
      <c r="BY106" s="1"/>
      <c r="BZ106" s="1"/>
      <c r="CA106" s="1"/>
      <c r="CB106"/>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21"/>
      <c r="DB106" s="1"/>
      <c r="DC106" s="1"/>
      <c r="DD106" s="1"/>
      <c r="DE106" s="1"/>
      <c r="DF106" s="1"/>
      <c r="DG106" s="1"/>
      <c r="DH106" s="1"/>
      <c r="DI106" s="1"/>
      <c r="DJ106" s="1"/>
      <c r="DK106" s="1"/>
      <c r="DL106" s="1"/>
      <c r="DM106" s="1"/>
      <c r="DN106" s="1"/>
      <c r="DO106" s="1"/>
      <c r="DP106" s="1"/>
      <c r="DQ106" s="1"/>
      <c r="DR106" s="1"/>
      <c r="DS106" s="1"/>
      <c r="DT106" s="1"/>
      <c r="DU106" s="1"/>
      <c r="DV106" s="1"/>
      <c r="DW106" s="1"/>
      <c r="DX106" s="20"/>
      <c r="DY106" s="26"/>
      <c r="DZ106" s="1"/>
      <c r="EA106" s="1"/>
      <c r="EB106" s="1"/>
      <c r="EC106" s="1"/>
      <c r="ED106" s="1"/>
      <c r="EE106" s="1"/>
      <c r="EF106" s="1"/>
      <c r="EG106" s="26"/>
      <c r="EH106" s="1"/>
      <c r="EI106" s="1"/>
      <c r="EJ106" s="1"/>
      <c r="EK106" s="1"/>
      <c r="EL106" s="12"/>
      <c r="EM106" s="12"/>
      <c r="EN106" s="12"/>
      <c r="EO106" s="12"/>
      <c r="EP106" s="12"/>
      <c r="EQ106" s="12"/>
      <c r="ER106" s="12"/>
      <c r="ES106" s="12"/>
      <c r="ET106" s="1"/>
      <c r="EU106" s="1"/>
      <c r="EV106" s="1"/>
      <c r="EW106" s="1"/>
      <c r="EX106" s="21"/>
      <c r="EY106" s="1"/>
      <c r="EZ106" s="1"/>
      <c r="FA106" s="26"/>
      <c r="FB106" s="1"/>
      <c r="FC106" s="1"/>
      <c r="FD106" s="1"/>
      <c r="FE106" s="1"/>
      <c r="FF106" s="1"/>
      <c r="FG106" s="1"/>
      <c r="FH106" s="1"/>
      <c r="FI106" s="1"/>
      <c r="FJ106" s="1"/>
      <c r="FK106" s="1"/>
      <c r="FO106" s="1"/>
      <c r="FP106" s="1"/>
      <c r="FQ106" s="1"/>
      <c r="FR106" s="1"/>
      <c r="FS106" s="1"/>
      <c r="FT106" s="1"/>
      <c r="FU106" s="1"/>
      <c r="FV106" s="1"/>
      <c r="FW106" s="1"/>
      <c r="FX106" s="1"/>
      <c r="FY106" s="1"/>
      <c r="FZ106" s="1"/>
      <c r="GA106" s="1"/>
      <c r="GB106" s="1"/>
      <c r="GC106" s="1"/>
      <c r="GD106" s="1"/>
      <c r="GE106" s="1"/>
      <c r="GF106" s="1"/>
      <c r="GG106" s="1"/>
      <c r="GH106" s="1"/>
      <c r="GI106" s="1"/>
      <c r="GJ106" s="12"/>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21"/>
      <c r="HK106" s="1"/>
      <c r="HL106" s="1"/>
      <c r="HM106" s="1"/>
      <c r="HN106" s="1"/>
      <c r="HO106" s="1"/>
      <c r="HP106" s="1"/>
      <c r="HQ106" s="1"/>
      <c r="HR106" s="1"/>
      <c r="HS106" s="1"/>
      <c r="HT106" s="1"/>
      <c r="HU106" s="1"/>
      <c r="HV106" s="1"/>
      <c r="HW106" s="1"/>
      <c r="HX106" s="1"/>
      <c r="HY106" s="1"/>
      <c r="HZ106" s="1"/>
      <c r="IA106" s="1"/>
      <c r="IB106" s="21"/>
      <c r="IC106" s="1"/>
      <c r="ID106" s="1"/>
      <c r="IE106" s="1"/>
      <c r="IF106" s="1"/>
      <c r="IG106" s="1"/>
      <c r="IH106" s="1"/>
      <c r="II106" s="1"/>
      <c r="IJ106" s="1"/>
      <c r="IK106" s="1"/>
      <c r="IL106" s="1"/>
      <c r="IM106" s="1"/>
      <c r="IN106" s="1"/>
      <c r="IO106" s="1"/>
      <c r="IP106" s="21"/>
      <c r="IQ106" s="1"/>
      <c r="IR106" s="1"/>
      <c r="IS106" s="1"/>
      <c r="IT106" s="1"/>
      <c r="IU106" s="1"/>
      <c r="IV106" s="1"/>
      <c r="IW106" s="1"/>
      <c r="IX106" s="1"/>
      <c r="IY106" s="1"/>
      <c r="IZ106" s="1"/>
      <c r="JA106" s="1"/>
      <c r="JB106" s="1"/>
      <c r="JC106" s="1"/>
      <c r="JD106" s="1"/>
      <c r="JE106" s="1"/>
      <c r="JF106" s="1"/>
      <c r="JG106" s="1"/>
      <c r="JH106" s="1"/>
      <c r="JI106" s="1"/>
      <c r="JJ106" s="1"/>
      <c r="JK106" s="21"/>
      <c r="JL106" s="1"/>
      <c r="JM106" s="1"/>
      <c r="JN106" s="1"/>
      <c r="JO106" s="21"/>
      <c r="JP106" s="1"/>
      <c r="JQ106" s="1"/>
      <c r="JR106" s="1"/>
      <c r="JS106" s="1"/>
      <c r="JT106" s="1"/>
      <c r="JU106" s="21"/>
      <c r="JV106" s="1"/>
      <c r="JW106" s="1"/>
      <c r="JX106" s="21"/>
      <c r="JY106" s="1"/>
      <c r="JZ106" s="1"/>
      <c r="KA106" s="21"/>
      <c r="KB106" s="1"/>
      <c r="KC106" s="1"/>
      <c r="KD106" s="1"/>
      <c r="KE106" s="1"/>
      <c r="KF106" s="1"/>
      <c r="KG106" s="1"/>
      <c r="KH106" s="1"/>
      <c r="KI106" s="1"/>
      <c r="KJ106" s="1"/>
      <c r="KK106" s="1"/>
      <c r="KL106" s="1"/>
      <c r="KM106" s="21"/>
      <c r="KN106" s="1"/>
      <c r="KO106" s="1"/>
      <c r="KP106" s="1"/>
      <c r="KQ106" s="1"/>
      <c r="KR106" s="1"/>
      <c r="KS106" s="1"/>
      <c r="KT106" s="1"/>
      <c r="KU106" s="1"/>
      <c r="KV106" s="1"/>
      <c r="KW106" s="1"/>
      <c r="KX106" s="21"/>
      <c r="KY106" s="1"/>
      <c r="KZ106" s="1"/>
      <c r="LA106" s="1"/>
      <c r="LB106" s="1"/>
      <c r="LC106" s="1"/>
      <c r="LD106" s="1"/>
      <c r="LE106" s="1"/>
      <c r="LF106" s="1"/>
      <c r="LG106" s="21"/>
      <c r="LH106" s="22"/>
      <c r="LI106" s="22"/>
      <c r="LJ106" s="22"/>
      <c r="LK106" s="22"/>
      <c r="LL106" s="1"/>
      <c r="LM106" s="1"/>
      <c r="LN106" s="1"/>
      <c r="LO106" s="1"/>
      <c r="LP106" s="1"/>
      <c r="LQ106" s="1"/>
      <c r="LR106" s="1"/>
      <c r="LS106" s="21"/>
      <c r="LT106" s="1"/>
      <c r="LU106" s="1"/>
      <c r="LV106" s="1"/>
      <c r="LW106" s="1"/>
      <c r="LX106" s="1"/>
      <c r="LY106" s="1"/>
      <c r="LZ106" s="1"/>
      <c r="MA106" s="21"/>
      <c r="MB106" s="26"/>
      <c r="MC106" s="20"/>
      <c r="MD106" s="1"/>
      <c r="ME106" s="1"/>
      <c r="MF106" s="21"/>
      <c r="MG106" s="1"/>
      <c r="MH106" s="1"/>
      <c r="MI106" s="1"/>
      <c r="MJ106" s="21"/>
      <c r="MK106" s="1"/>
      <c r="ML106" s="1"/>
      <c r="MM106" s="1"/>
      <c r="MN106" s="1"/>
      <c r="MO106" s="1"/>
      <c r="MP106" s="21"/>
      <c r="MQ106" s="1"/>
      <c r="MR106" s="1"/>
      <c r="MS106" s="1"/>
      <c r="MT106" s="1"/>
      <c r="MU106" s="1"/>
      <c r="MV106" s="1"/>
      <c r="MW106" s="1"/>
      <c r="MX106" s="1"/>
      <c r="MY106" s="21"/>
      <c r="MZ106" s="1"/>
      <c r="NA106" s="1"/>
      <c r="NB106" s="1"/>
      <c r="NC106" s="1"/>
      <c r="ND106" s="1"/>
      <c r="NE106" s="1"/>
      <c r="NF106" s="21"/>
      <c r="NG106" s="1"/>
      <c r="NH106" s="1"/>
      <c r="NI106" s="1"/>
      <c r="NJ106" s="1"/>
      <c r="NK106" s="1"/>
      <c r="NL106" s="21"/>
      <c r="NM106" s="1"/>
      <c r="NN106" s="1"/>
      <c r="NO106" s="1"/>
      <c r="NP106" s="1"/>
      <c r="NQ106" s="1"/>
      <c r="NR106" s="21"/>
      <c r="NS106" s="1"/>
      <c r="NT106" s="1"/>
      <c r="NU106" s="1"/>
      <c r="NV106" s="1"/>
      <c r="NW106" s="1"/>
      <c r="NX106" s="1"/>
      <c r="NY106" s="21"/>
      <c r="NZ106" s="21"/>
      <c r="OA106" s="1"/>
      <c r="OB106" s="1"/>
      <c r="OC106" s="1"/>
      <c r="OD106" s="1"/>
      <c r="OE106" s="1"/>
      <c r="OF106" s="1"/>
      <c r="OG106" s="1"/>
      <c r="OH106" s="21"/>
      <c r="OI106" s="1"/>
    </row>
    <row r="107" spans="1:399" hidden="1" x14ac:dyDescent="0.25">
      <c r="A107" s="13" t="s">
        <v>7</v>
      </c>
      <c r="B107" s="5" t="s">
        <v>124</v>
      </c>
      <c r="D107" s="5" t="s">
        <v>277</v>
      </c>
      <c r="E107" s="12" t="s">
        <v>312</v>
      </c>
      <c r="F107" s="5" t="s">
        <v>392</v>
      </c>
      <c r="G107" s="5" t="s">
        <v>540</v>
      </c>
      <c r="H107" s="12" t="s">
        <v>312</v>
      </c>
      <c r="I107" s="12" t="s">
        <v>606</v>
      </c>
      <c r="J107" s="12">
        <v>1</v>
      </c>
      <c r="K107" s="12">
        <v>2012</v>
      </c>
      <c r="N107" s="12" t="s">
        <v>726</v>
      </c>
      <c r="O107" s="12" t="s">
        <v>313</v>
      </c>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V107"/>
      <c r="BW107" s="1"/>
      <c r="BX107" s="1"/>
      <c r="BY107" s="1"/>
      <c r="BZ107" s="1"/>
      <c r="CA107" s="1"/>
      <c r="CB107"/>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21"/>
      <c r="DB107" s="1"/>
      <c r="DC107" s="1"/>
      <c r="DD107" s="1"/>
      <c r="DE107" s="1"/>
      <c r="DF107" s="1"/>
      <c r="DG107" s="1"/>
      <c r="DH107" s="1"/>
      <c r="DI107" s="1"/>
      <c r="DJ107" s="1"/>
      <c r="DK107" s="1"/>
      <c r="DL107" s="1"/>
      <c r="DM107" s="1"/>
      <c r="DN107" s="1"/>
      <c r="DO107" s="1"/>
      <c r="DP107" s="1"/>
      <c r="DQ107" s="1"/>
      <c r="DR107" s="1"/>
      <c r="DS107" s="1"/>
      <c r="DT107" s="1"/>
      <c r="DU107" s="1"/>
      <c r="DV107" s="1"/>
      <c r="DW107" s="1"/>
      <c r="DX107" s="20"/>
      <c r="DY107" s="26"/>
      <c r="DZ107" s="1"/>
      <c r="EA107" s="1"/>
      <c r="EB107" s="1"/>
      <c r="EC107" s="1"/>
      <c r="ED107" s="1"/>
      <c r="EE107" s="1"/>
      <c r="EF107" s="1"/>
      <c r="EG107" s="26"/>
      <c r="EH107" s="1"/>
      <c r="EI107" s="1"/>
      <c r="EJ107" s="1"/>
      <c r="EK107" s="1"/>
      <c r="EL107" s="12"/>
      <c r="EM107" s="12"/>
      <c r="EN107" s="12"/>
      <c r="EO107" s="12"/>
      <c r="EP107" s="12"/>
      <c r="EQ107" s="12"/>
      <c r="ER107" s="12"/>
      <c r="ES107" s="12"/>
      <c r="ET107" s="1"/>
      <c r="EU107" s="1"/>
      <c r="EV107" s="1"/>
      <c r="EW107" s="1"/>
      <c r="EX107" s="21"/>
      <c r="EY107" s="1"/>
      <c r="EZ107" s="1"/>
      <c r="FA107" s="26"/>
      <c r="FB107" s="1"/>
      <c r="FC107" s="1"/>
      <c r="FD107" s="1"/>
      <c r="FE107" s="1"/>
      <c r="FF107" s="1"/>
      <c r="FG107" s="1"/>
      <c r="FH107" s="1"/>
      <c r="FI107" s="1"/>
      <c r="FJ107" s="1"/>
      <c r="FK107" s="1"/>
      <c r="FO107" s="1"/>
      <c r="FP107" s="1"/>
      <c r="FQ107" s="1"/>
      <c r="FR107" s="1"/>
      <c r="FS107" s="1"/>
      <c r="FT107" s="1"/>
      <c r="FU107" s="1"/>
      <c r="FV107" s="1"/>
      <c r="FW107" s="1"/>
      <c r="FX107" s="1"/>
      <c r="FY107" s="1"/>
      <c r="FZ107" s="1"/>
      <c r="GA107" s="1"/>
      <c r="GB107" s="1"/>
      <c r="GC107" s="1"/>
      <c r="GD107" s="1"/>
      <c r="GE107" s="1"/>
      <c r="GF107" s="1"/>
      <c r="GG107" s="1"/>
      <c r="GH107" s="1"/>
      <c r="GI107" s="1"/>
      <c r="GJ107" s="12"/>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21"/>
      <c r="HK107" s="1"/>
      <c r="HL107" s="1"/>
      <c r="HM107" s="1"/>
      <c r="HN107" s="1"/>
      <c r="HO107" s="1"/>
      <c r="HP107" s="1"/>
      <c r="HQ107" s="1"/>
      <c r="HR107" s="1"/>
      <c r="HS107" s="1"/>
      <c r="HT107" s="1"/>
      <c r="HU107" s="1"/>
      <c r="HV107" s="1"/>
      <c r="HW107" s="1"/>
      <c r="HX107" s="1"/>
      <c r="HY107" s="1"/>
      <c r="HZ107" s="1"/>
      <c r="IA107" s="1"/>
      <c r="IB107" s="21"/>
      <c r="IC107" s="1"/>
      <c r="ID107" s="1"/>
      <c r="IE107" s="1"/>
      <c r="IF107" s="1"/>
      <c r="IG107" s="1"/>
      <c r="IH107" s="1"/>
      <c r="II107" s="1"/>
      <c r="IJ107" s="1"/>
      <c r="IK107" s="1"/>
      <c r="IL107" s="1"/>
      <c r="IM107" s="1"/>
      <c r="IN107" s="1"/>
      <c r="IO107" s="1"/>
      <c r="IP107" s="21"/>
      <c r="IQ107" s="1"/>
      <c r="IR107" s="1"/>
      <c r="IS107" s="1"/>
      <c r="IT107" s="1"/>
      <c r="IU107" s="1"/>
      <c r="IV107" s="1"/>
      <c r="IW107" s="1"/>
      <c r="IX107" s="1"/>
      <c r="IY107" s="1"/>
      <c r="IZ107" s="1"/>
      <c r="JA107" s="1"/>
      <c r="JB107" s="1"/>
      <c r="JC107" s="1"/>
      <c r="JD107" s="1"/>
      <c r="JE107" s="1"/>
      <c r="JF107" s="1"/>
      <c r="JG107" s="1"/>
      <c r="JH107" s="1"/>
      <c r="JI107" s="1"/>
      <c r="JJ107" s="1"/>
      <c r="JK107" s="21"/>
      <c r="JL107" s="1"/>
      <c r="JM107" s="1"/>
      <c r="JN107" s="1"/>
      <c r="JO107" s="21"/>
      <c r="JP107" s="1"/>
      <c r="JQ107" s="1"/>
      <c r="JR107" s="1"/>
      <c r="JS107" s="1"/>
      <c r="JT107" s="1"/>
      <c r="JU107" s="21"/>
      <c r="JV107" s="1"/>
      <c r="JW107" s="1"/>
      <c r="JX107" s="21"/>
      <c r="JY107" s="1"/>
      <c r="JZ107" s="1"/>
      <c r="KA107" s="21"/>
      <c r="KB107" s="1"/>
      <c r="KC107" s="1"/>
      <c r="KD107" s="1"/>
      <c r="KE107" s="1"/>
      <c r="KF107" s="1"/>
      <c r="KG107" s="1"/>
      <c r="KH107" s="1"/>
      <c r="KI107" s="1"/>
      <c r="KJ107" s="1"/>
      <c r="KK107" s="1"/>
      <c r="KL107" s="1"/>
      <c r="KM107" s="21"/>
      <c r="KN107" s="1"/>
      <c r="KO107" s="1"/>
      <c r="KP107" s="1"/>
      <c r="KQ107" s="1"/>
      <c r="KR107" s="1"/>
      <c r="KS107" s="1"/>
      <c r="KT107" s="1"/>
      <c r="KU107" s="1"/>
      <c r="KV107" s="1"/>
      <c r="KW107" s="1"/>
      <c r="KX107" s="21"/>
      <c r="KY107" s="1"/>
      <c r="KZ107" s="1"/>
      <c r="LA107" s="1"/>
      <c r="LB107" s="1"/>
      <c r="LC107" s="1"/>
      <c r="LD107" s="1"/>
      <c r="LE107" s="1"/>
      <c r="LF107" s="1"/>
      <c r="LG107" s="21"/>
      <c r="LH107" s="22"/>
      <c r="LI107" s="22"/>
      <c r="LJ107" s="22"/>
      <c r="LK107" s="22"/>
      <c r="LL107" s="1"/>
      <c r="LM107" s="1"/>
      <c r="LN107" s="1"/>
      <c r="LO107" s="1"/>
      <c r="LP107" s="1"/>
      <c r="LQ107" s="1"/>
      <c r="LR107" s="1"/>
      <c r="LS107" s="21"/>
      <c r="LT107" s="1"/>
      <c r="LU107" s="1"/>
      <c r="LV107" s="1"/>
      <c r="LW107" s="1"/>
      <c r="LX107" s="1"/>
      <c r="LY107" s="1"/>
      <c r="LZ107" s="1"/>
      <c r="MA107" s="21"/>
      <c r="MB107" s="26"/>
      <c r="MC107" s="20"/>
      <c r="MD107" s="1"/>
      <c r="ME107" s="1"/>
      <c r="MF107" s="21"/>
      <c r="MG107" s="1"/>
      <c r="MH107" s="1"/>
      <c r="MI107" s="1"/>
      <c r="MJ107" s="21"/>
      <c r="MK107" s="1"/>
      <c r="ML107" s="1"/>
      <c r="MM107" s="1"/>
      <c r="MN107" s="1"/>
      <c r="MO107" s="1"/>
      <c r="MP107" s="21"/>
      <c r="MQ107" s="1"/>
      <c r="MR107" s="1"/>
      <c r="MS107" s="1"/>
      <c r="MT107" s="1"/>
      <c r="MU107" s="1"/>
      <c r="MV107" s="1"/>
      <c r="MW107" s="1"/>
      <c r="MX107" s="1"/>
      <c r="MY107" s="21"/>
      <c r="MZ107" s="1"/>
      <c r="NA107" s="1"/>
      <c r="NB107" s="1"/>
      <c r="NC107" s="1"/>
      <c r="ND107" s="1"/>
      <c r="NE107" s="1"/>
      <c r="NF107" s="21"/>
      <c r="NG107" s="1"/>
      <c r="NH107" s="1"/>
      <c r="NI107" s="1"/>
      <c r="NJ107" s="1"/>
      <c r="NK107" s="1"/>
      <c r="NL107" s="21"/>
      <c r="NM107" s="1"/>
      <c r="NN107" s="1"/>
      <c r="NO107" s="1"/>
      <c r="NP107" s="1"/>
      <c r="NQ107" s="1"/>
      <c r="NR107" s="21"/>
      <c r="NS107" s="1"/>
      <c r="NT107" s="1"/>
      <c r="NU107" s="1"/>
      <c r="NV107" s="1"/>
      <c r="NW107" s="1"/>
      <c r="NX107" s="1"/>
      <c r="NY107" s="21"/>
      <c r="NZ107" s="21"/>
      <c r="OA107" s="1"/>
      <c r="OB107" s="1"/>
      <c r="OC107" s="1"/>
      <c r="OD107" s="1"/>
      <c r="OE107" s="1"/>
      <c r="OF107" s="1"/>
      <c r="OG107" s="1"/>
      <c r="OH107" s="21"/>
      <c r="OI107" s="1"/>
    </row>
    <row r="108" spans="1:399" hidden="1" x14ac:dyDescent="0.25">
      <c r="A108" s="4" t="s">
        <v>9</v>
      </c>
      <c r="B108" s="5" t="s">
        <v>114</v>
      </c>
      <c r="C108" s="6"/>
      <c r="D108" s="5" t="s">
        <v>266</v>
      </c>
      <c r="E108" s="6" t="s">
        <v>313</v>
      </c>
      <c r="F108" s="5" t="s">
        <v>382</v>
      </c>
      <c r="G108" s="5" t="s">
        <v>529</v>
      </c>
      <c r="H108" s="6" t="s">
        <v>313</v>
      </c>
      <c r="I108" s="6"/>
      <c r="J108" s="6">
        <v>0</v>
      </c>
      <c r="K108" s="6">
        <v>2013</v>
      </c>
      <c r="N108" s="6" t="s">
        <v>716</v>
      </c>
      <c r="O108" s="6" t="s">
        <v>313</v>
      </c>
      <c r="P108" s="6"/>
      <c r="Q108" s="6"/>
      <c r="R108" s="6"/>
      <c r="S108" s="6"/>
      <c r="T108" s="6"/>
      <c r="U108" s="6"/>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s="6"/>
      <c r="BR108" s="6"/>
      <c r="BV108"/>
      <c r="BW108" s="1"/>
      <c r="BX108" s="1"/>
      <c r="BY108" s="1"/>
      <c r="BZ108" s="1"/>
      <c r="CA108" s="1"/>
      <c r="CB108"/>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20"/>
      <c r="DB108" s="1"/>
      <c r="DC108" s="1"/>
      <c r="DD108" s="1"/>
      <c r="DE108" s="1"/>
      <c r="DF108" s="1"/>
      <c r="DG108" s="1"/>
      <c r="DH108" s="1"/>
      <c r="DI108" s="1"/>
      <c r="DJ108" s="1"/>
      <c r="DK108" s="1"/>
      <c r="DL108" s="1"/>
      <c r="DM108" s="1"/>
      <c r="DN108" s="1"/>
      <c r="DO108" s="1"/>
      <c r="DP108" s="1"/>
      <c r="DQ108" s="1"/>
      <c r="DR108" s="1"/>
      <c r="DS108" s="1"/>
      <c r="DT108" s="1"/>
      <c r="DU108" s="1"/>
      <c r="DV108" s="1"/>
      <c r="DW108" s="1"/>
      <c r="DX108" s="20"/>
      <c r="DY108" s="26"/>
      <c r="DZ108" s="1"/>
      <c r="EA108" s="1"/>
      <c r="EB108" s="1"/>
      <c r="EC108" s="1"/>
      <c r="ED108" s="1"/>
      <c r="EE108" s="1"/>
      <c r="EF108" s="1"/>
      <c r="EG108" s="26"/>
      <c r="EH108" s="1"/>
      <c r="EI108" s="1"/>
      <c r="EJ108" s="1"/>
      <c r="EK108" s="1"/>
      <c r="EL108" s="12"/>
      <c r="EM108" s="12"/>
      <c r="EN108" s="12"/>
      <c r="EO108" s="12"/>
      <c r="EP108" s="12"/>
      <c r="EQ108" s="12"/>
      <c r="ER108" s="12"/>
      <c r="ES108" s="12"/>
      <c r="ET108" s="1"/>
      <c r="EU108" s="1"/>
      <c r="EV108" s="1"/>
      <c r="EW108" s="1"/>
      <c r="EX108" s="20"/>
      <c r="EY108" s="1"/>
      <c r="EZ108" s="1"/>
      <c r="FA108" s="26"/>
      <c r="FB108" s="1"/>
      <c r="FC108" s="1"/>
      <c r="FD108" s="1"/>
      <c r="FE108" s="1"/>
      <c r="FF108" s="1"/>
      <c r="FG108" s="1"/>
      <c r="FH108" s="1"/>
      <c r="FI108" s="1"/>
      <c r="FJ108" s="1"/>
      <c r="FK108" s="1"/>
      <c r="FO108" s="1"/>
      <c r="FP108" s="1"/>
      <c r="FQ108" s="1"/>
      <c r="FR108" s="1"/>
      <c r="FS108" s="1"/>
      <c r="FT108" s="1"/>
      <c r="FU108" s="1"/>
      <c r="FV108" s="1"/>
      <c r="FW108" s="1"/>
      <c r="FX108" s="1"/>
      <c r="FY108" s="1"/>
      <c r="FZ108" s="1"/>
      <c r="GA108" s="1"/>
      <c r="GB108" s="1"/>
      <c r="GC108" s="1"/>
      <c r="GD108" s="1"/>
      <c r="GE108" s="1"/>
      <c r="GF108" s="1"/>
      <c r="GG108" s="1"/>
      <c r="GH108" s="1"/>
      <c r="GI108" s="1"/>
      <c r="GJ108" s="12"/>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20"/>
      <c r="HK108" s="1"/>
      <c r="HL108" s="1"/>
      <c r="HM108" s="1"/>
      <c r="HN108" s="1"/>
      <c r="HO108" s="1"/>
      <c r="HP108" s="1"/>
      <c r="HQ108" s="1"/>
      <c r="HR108" s="1"/>
      <c r="HS108" s="1"/>
      <c r="HT108" s="1"/>
      <c r="HU108" s="1"/>
      <c r="HV108" s="1"/>
      <c r="HW108" s="1"/>
      <c r="HX108" s="1"/>
      <c r="HY108" s="1"/>
      <c r="HZ108" s="1"/>
      <c r="IA108" s="1"/>
      <c r="IB108" s="20"/>
      <c r="IC108" s="1"/>
      <c r="ID108" s="1"/>
      <c r="IE108" s="1"/>
      <c r="IF108" s="1"/>
      <c r="IG108" s="1"/>
      <c r="IH108" s="1"/>
      <c r="II108" s="1"/>
      <c r="IJ108" s="1"/>
      <c r="IK108" s="1"/>
      <c r="IL108" s="1"/>
      <c r="IM108" s="1"/>
      <c r="IN108" s="1"/>
      <c r="IO108" s="1"/>
      <c r="IP108" s="20"/>
      <c r="IQ108" s="1"/>
      <c r="IR108" s="1"/>
      <c r="IS108" s="1"/>
      <c r="IT108" s="1"/>
      <c r="IU108" s="1"/>
      <c r="IV108" s="1"/>
      <c r="IW108" s="1"/>
      <c r="IX108" s="1"/>
      <c r="IY108" s="1"/>
      <c r="IZ108" s="1"/>
      <c r="JA108" s="1"/>
      <c r="JB108" s="1"/>
      <c r="JC108" s="1"/>
      <c r="JD108" s="1"/>
      <c r="JE108" s="1"/>
      <c r="JF108" s="1"/>
      <c r="JG108" s="1"/>
      <c r="JH108" s="1"/>
      <c r="JI108" s="1"/>
      <c r="JJ108" s="1"/>
      <c r="JK108" s="20"/>
      <c r="JL108" s="1"/>
      <c r="JM108" s="1"/>
      <c r="JN108" s="1"/>
      <c r="JO108" s="20"/>
      <c r="JP108" s="1"/>
      <c r="JQ108" s="1"/>
      <c r="JR108" s="1"/>
      <c r="JS108" s="1"/>
      <c r="JT108" s="1"/>
      <c r="JU108" s="20"/>
      <c r="JV108" s="1"/>
      <c r="JW108" s="1"/>
      <c r="JX108" s="20"/>
      <c r="JY108" s="1"/>
      <c r="JZ108" s="1"/>
      <c r="KA108" s="20"/>
      <c r="KB108" s="1"/>
      <c r="KC108" s="1"/>
      <c r="KD108" s="1"/>
      <c r="KE108" s="1"/>
      <c r="KF108" s="1"/>
      <c r="KG108" s="1"/>
      <c r="KH108" s="1"/>
      <c r="KI108" s="1"/>
      <c r="KJ108" s="1"/>
      <c r="KK108" s="1"/>
      <c r="KL108" s="1"/>
      <c r="KM108" s="20"/>
      <c r="KN108" s="1"/>
      <c r="KO108" s="1"/>
      <c r="KP108" s="1"/>
      <c r="KQ108" s="1"/>
      <c r="KR108" s="1"/>
      <c r="KS108" s="1"/>
      <c r="KT108" s="1"/>
      <c r="KU108" s="1"/>
      <c r="KV108" s="1"/>
      <c r="KW108" s="1"/>
      <c r="KX108" s="20"/>
      <c r="KY108" s="1"/>
      <c r="KZ108" s="1"/>
      <c r="LA108" s="1"/>
      <c r="LB108" s="1"/>
      <c r="LC108" s="1"/>
      <c r="LD108" s="1"/>
      <c r="LE108" s="1"/>
      <c r="LF108" s="1"/>
      <c r="LG108" s="20"/>
      <c r="LH108" s="22"/>
      <c r="LI108" s="22"/>
      <c r="LJ108" s="22"/>
      <c r="LK108" s="22"/>
      <c r="LL108" s="1"/>
      <c r="LM108" s="1"/>
      <c r="LN108" s="1"/>
      <c r="LO108" s="1"/>
      <c r="LP108" s="1"/>
      <c r="LQ108" s="1"/>
      <c r="LR108" s="1"/>
      <c r="LS108" s="20"/>
      <c r="LT108" s="1"/>
      <c r="LU108" s="1"/>
      <c r="LV108" s="1"/>
      <c r="LW108" s="1"/>
      <c r="LX108" s="1"/>
      <c r="LY108" s="1"/>
      <c r="LZ108" s="1"/>
      <c r="MA108" s="20"/>
      <c r="MB108" s="20"/>
      <c r="MC108" s="20"/>
      <c r="MD108" s="1"/>
      <c r="ME108" s="1"/>
      <c r="MF108" s="20"/>
      <c r="MG108" s="1"/>
      <c r="MH108" s="1"/>
      <c r="MI108" s="1"/>
      <c r="MJ108" s="20"/>
      <c r="MK108" s="1"/>
      <c r="ML108" s="1"/>
      <c r="MM108" s="1"/>
      <c r="MN108" s="1"/>
      <c r="MO108" s="1"/>
      <c r="MP108" s="20"/>
      <c r="MQ108" s="1"/>
      <c r="MR108" s="1"/>
      <c r="MS108" s="1"/>
      <c r="MT108" s="1"/>
      <c r="MU108" s="1"/>
      <c r="MV108" s="1"/>
      <c r="MW108" s="1"/>
      <c r="MX108" s="1"/>
      <c r="MY108" s="20"/>
      <c r="MZ108" s="1"/>
      <c r="NA108" s="1"/>
      <c r="NB108" s="1"/>
      <c r="NC108" s="1"/>
      <c r="ND108" s="1"/>
      <c r="NE108" s="1"/>
      <c r="NF108" s="20"/>
      <c r="NG108" s="1"/>
      <c r="NH108" s="1"/>
      <c r="NI108" s="1"/>
      <c r="NJ108" s="1"/>
      <c r="NK108" s="1"/>
      <c r="NL108" s="20"/>
      <c r="NM108" s="1"/>
      <c r="NN108" s="1"/>
      <c r="NO108" s="1"/>
      <c r="NP108" s="1"/>
      <c r="NQ108" s="1"/>
      <c r="NR108" s="20"/>
      <c r="NS108" s="1"/>
      <c r="NT108" s="1"/>
      <c r="NU108" s="1"/>
      <c r="NV108" s="1"/>
      <c r="NW108" s="1"/>
      <c r="NX108" s="1"/>
      <c r="NY108" s="20"/>
      <c r="NZ108" s="20"/>
      <c r="OA108" s="1"/>
      <c r="OB108" s="1"/>
      <c r="OC108" s="1"/>
      <c r="OD108" s="1"/>
      <c r="OE108" s="1"/>
      <c r="OF108" s="1"/>
      <c r="OG108" s="1"/>
      <c r="OH108" s="20"/>
      <c r="OI108" s="1"/>
    </row>
    <row r="109" spans="1:399" hidden="1" x14ac:dyDescent="0.25">
      <c r="A109" s="4" t="s">
        <v>9</v>
      </c>
      <c r="B109" s="5" t="s">
        <v>88</v>
      </c>
      <c r="C109" s="6"/>
      <c r="D109" s="5" t="s">
        <v>241</v>
      </c>
      <c r="E109" s="6" t="s">
        <v>312</v>
      </c>
      <c r="F109" s="5" t="s">
        <v>369</v>
      </c>
      <c r="G109" s="5" t="s">
        <v>503</v>
      </c>
      <c r="H109" s="6" t="s">
        <v>313</v>
      </c>
      <c r="I109" s="6"/>
      <c r="J109" s="6">
        <v>4</v>
      </c>
      <c r="K109" s="6">
        <v>2013</v>
      </c>
      <c r="N109" s="6" t="s">
        <v>693</v>
      </c>
      <c r="O109" s="6" t="s">
        <v>313</v>
      </c>
      <c r="P109" s="6"/>
      <c r="Q109" s="6"/>
      <c r="R109" s="6"/>
      <c r="S109" s="6"/>
      <c r="T109" s="6"/>
      <c r="U109" s="6"/>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s="6"/>
      <c r="BR109" s="6"/>
      <c r="BV109"/>
      <c r="BW109" s="1"/>
      <c r="BX109" s="1"/>
      <c r="BY109" s="1"/>
      <c r="BZ109" s="1"/>
      <c r="CA109" s="1"/>
      <c r="CB109"/>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20"/>
      <c r="DB109" s="1"/>
      <c r="DC109" s="1"/>
      <c r="DD109" s="1"/>
      <c r="DE109" s="1"/>
      <c r="DF109" s="1"/>
      <c r="DG109" s="1"/>
      <c r="DH109" s="1"/>
      <c r="DI109" s="1"/>
      <c r="DJ109" s="1"/>
      <c r="DK109" s="1"/>
      <c r="DL109" s="1"/>
      <c r="DM109" s="1"/>
      <c r="DN109" s="1"/>
      <c r="DO109" s="1"/>
      <c r="DP109" s="1"/>
      <c r="DQ109" s="1"/>
      <c r="DR109" s="1"/>
      <c r="DS109" s="1"/>
      <c r="DT109" s="1"/>
      <c r="DU109" s="1"/>
      <c r="DV109" s="1"/>
      <c r="DW109" s="1"/>
      <c r="DX109" s="20"/>
      <c r="DY109" s="26"/>
      <c r="DZ109" s="1"/>
      <c r="EA109" s="1"/>
      <c r="EB109" s="1"/>
      <c r="EC109" s="1"/>
      <c r="ED109" s="1"/>
      <c r="EE109" s="1"/>
      <c r="EF109" s="1"/>
      <c r="EG109" s="26"/>
      <c r="EH109" s="1"/>
      <c r="EI109" s="1"/>
      <c r="EJ109" s="1"/>
      <c r="EK109" s="1"/>
      <c r="EL109" s="12"/>
      <c r="EM109" s="12"/>
      <c r="EN109" s="12"/>
      <c r="EO109" s="12"/>
      <c r="EP109" s="12"/>
      <c r="EQ109" s="12"/>
      <c r="ER109" s="12"/>
      <c r="ES109" s="12"/>
      <c r="ET109" s="1"/>
      <c r="EU109" s="1"/>
      <c r="EV109" s="1"/>
      <c r="EW109" s="1"/>
      <c r="EX109" s="20"/>
      <c r="EY109" s="1"/>
      <c r="EZ109" s="1"/>
      <c r="FA109" s="26"/>
      <c r="FB109" s="1"/>
      <c r="FC109" s="1"/>
      <c r="FD109" s="1"/>
      <c r="FE109" s="1"/>
      <c r="FF109" s="1"/>
      <c r="FG109" s="1"/>
      <c r="FH109" s="1"/>
      <c r="FI109" s="1"/>
      <c r="FJ109" s="1"/>
      <c r="FK109" s="1"/>
      <c r="FO109" s="1"/>
      <c r="FP109" s="1"/>
      <c r="FQ109" s="1"/>
      <c r="FR109" s="1"/>
      <c r="FS109" s="1"/>
      <c r="FT109" s="1"/>
      <c r="FU109" s="1"/>
      <c r="FV109" s="1"/>
      <c r="FW109" s="1"/>
      <c r="FX109" s="1"/>
      <c r="FY109" s="1"/>
      <c r="FZ109" s="1"/>
      <c r="GA109" s="1"/>
      <c r="GB109" s="1"/>
      <c r="GC109" s="1"/>
      <c r="GD109" s="1"/>
      <c r="GE109" s="1"/>
      <c r="GF109" s="1"/>
      <c r="GG109" s="1"/>
      <c r="GH109" s="1"/>
      <c r="GI109" s="1"/>
      <c r="GJ109" s="12"/>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20"/>
      <c r="HK109" s="1"/>
      <c r="HL109" s="1"/>
      <c r="HM109" s="1"/>
      <c r="HN109" s="1"/>
      <c r="HO109" s="1"/>
      <c r="HP109" s="1"/>
      <c r="HQ109" s="1"/>
      <c r="HR109" s="1"/>
      <c r="HS109" s="1"/>
      <c r="HT109" s="1"/>
      <c r="HU109" s="1"/>
      <c r="HV109" s="1"/>
      <c r="HW109" s="1"/>
      <c r="HX109" s="1"/>
      <c r="HY109" s="1"/>
      <c r="HZ109" s="1"/>
      <c r="IA109" s="1"/>
      <c r="IB109" s="20"/>
      <c r="IC109" s="1"/>
      <c r="ID109" s="1"/>
      <c r="IE109" s="1"/>
      <c r="IF109" s="1"/>
      <c r="IG109" s="1"/>
      <c r="IH109" s="1"/>
      <c r="II109" s="1"/>
      <c r="IJ109" s="1"/>
      <c r="IK109" s="1"/>
      <c r="IL109" s="1"/>
      <c r="IM109" s="1"/>
      <c r="IN109" s="1"/>
      <c r="IO109" s="1"/>
      <c r="IP109" s="20"/>
      <c r="IQ109" s="1"/>
      <c r="IR109" s="1"/>
      <c r="IS109" s="1"/>
      <c r="IT109" s="1"/>
      <c r="IU109" s="1"/>
      <c r="IV109" s="1"/>
      <c r="IW109" s="1"/>
      <c r="IX109" s="1"/>
      <c r="IY109" s="1"/>
      <c r="IZ109" s="1"/>
      <c r="JA109" s="1"/>
      <c r="JB109" s="1"/>
      <c r="JC109" s="1"/>
      <c r="JD109" s="1"/>
      <c r="JE109" s="1"/>
      <c r="JF109" s="1"/>
      <c r="JG109" s="1"/>
      <c r="JH109" s="1"/>
      <c r="JI109" s="1"/>
      <c r="JJ109" s="1"/>
      <c r="JK109" s="20"/>
      <c r="JL109" s="1"/>
      <c r="JM109" s="1"/>
      <c r="JN109" s="1"/>
      <c r="JO109" s="20"/>
      <c r="JP109" s="1"/>
      <c r="JQ109" s="1"/>
      <c r="JR109" s="1"/>
      <c r="JS109" s="1"/>
      <c r="JT109" s="1"/>
      <c r="JU109" s="20"/>
      <c r="JV109" s="1"/>
      <c r="JW109" s="1"/>
      <c r="JX109" s="20"/>
      <c r="JY109" s="1"/>
      <c r="JZ109" s="1"/>
      <c r="KA109" s="20"/>
      <c r="KB109" s="1"/>
      <c r="KC109" s="1"/>
      <c r="KD109" s="1"/>
      <c r="KE109" s="1"/>
      <c r="KF109" s="1"/>
      <c r="KG109" s="1"/>
      <c r="KH109" s="1"/>
      <c r="KI109" s="1"/>
      <c r="KJ109" s="1"/>
      <c r="KK109" s="1"/>
      <c r="KL109" s="1"/>
      <c r="KM109" s="20"/>
      <c r="KN109" s="1"/>
      <c r="KO109" s="1"/>
      <c r="KP109" s="1"/>
      <c r="KQ109" s="1"/>
      <c r="KR109" s="1"/>
      <c r="KS109" s="1"/>
      <c r="KT109" s="1"/>
      <c r="KU109" s="1"/>
      <c r="KV109" s="1"/>
      <c r="KW109" s="1"/>
      <c r="KX109" s="20"/>
      <c r="KY109" s="1"/>
      <c r="KZ109" s="1"/>
      <c r="LA109" s="1"/>
      <c r="LB109" s="1"/>
      <c r="LC109" s="1"/>
      <c r="LD109" s="1"/>
      <c r="LE109" s="1"/>
      <c r="LF109" s="1"/>
      <c r="LG109" s="20"/>
      <c r="LH109" s="22"/>
      <c r="LI109" s="22"/>
      <c r="LJ109" s="22"/>
      <c r="LK109" s="22"/>
      <c r="LL109" s="1"/>
      <c r="LM109" s="1"/>
      <c r="LN109" s="1"/>
      <c r="LO109" s="1"/>
      <c r="LP109" s="1"/>
      <c r="LQ109" s="1"/>
      <c r="LR109" s="1"/>
      <c r="LS109" s="20"/>
      <c r="LT109" s="1"/>
      <c r="LU109" s="1"/>
      <c r="LV109" s="1"/>
      <c r="LW109" s="1"/>
      <c r="LX109" s="1"/>
      <c r="LY109" s="1"/>
      <c r="LZ109" s="1"/>
      <c r="MA109" s="20"/>
      <c r="MB109" s="20"/>
      <c r="MC109" s="20"/>
      <c r="MD109" s="1"/>
      <c r="ME109" s="1"/>
      <c r="MF109" s="20"/>
      <c r="MG109" s="1"/>
      <c r="MH109" s="1"/>
      <c r="MI109" s="1"/>
      <c r="MJ109" s="20"/>
      <c r="MK109" s="1"/>
      <c r="ML109" s="1"/>
      <c r="MM109" s="1"/>
      <c r="MN109" s="1"/>
      <c r="MO109" s="1"/>
      <c r="MP109" s="20"/>
      <c r="MQ109" s="1"/>
      <c r="MR109" s="1"/>
      <c r="MS109" s="1"/>
      <c r="MT109" s="1"/>
      <c r="MU109" s="1"/>
      <c r="MV109" s="1"/>
      <c r="MW109" s="1"/>
      <c r="MX109" s="1"/>
      <c r="MY109" s="20"/>
      <c r="MZ109" s="1"/>
      <c r="NA109" s="1"/>
      <c r="NB109" s="1"/>
      <c r="NC109" s="1"/>
      <c r="ND109" s="1"/>
      <c r="NE109" s="1"/>
      <c r="NF109" s="20"/>
      <c r="NG109" s="1"/>
      <c r="NH109" s="1"/>
      <c r="NI109" s="1"/>
      <c r="NJ109" s="1"/>
      <c r="NK109" s="1"/>
      <c r="NL109" s="20"/>
      <c r="NM109" s="1"/>
      <c r="NN109" s="1"/>
      <c r="NO109" s="1"/>
      <c r="NP109" s="1"/>
      <c r="NQ109" s="1"/>
      <c r="NR109" s="20"/>
      <c r="NS109" s="1"/>
      <c r="NT109" s="1"/>
      <c r="NU109" s="1"/>
      <c r="NV109" s="1"/>
      <c r="NW109" s="1"/>
      <c r="NX109" s="1"/>
      <c r="NY109" s="20"/>
      <c r="NZ109" s="20"/>
      <c r="OA109" s="1"/>
      <c r="OB109" s="1"/>
      <c r="OC109" s="1"/>
      <c r="OD109" s="1"/>
      <c r="OE109" s="1"/>
      <c r="OF109" s="1"/>
      <c r="OG109" s="1"/>
      <c r="OH109" s="20"/>
      <c r="OI109" s="1"/>
    </row>
    <row r="110" spans="1:399" hidden="1" x14ac:dyDescent="0.25">
      <c r="A110" s="13" t="s">
        <v>8</v>
      </c>
      <c r="B110" s="5" t="s">
        <v>139</v>
      </c>
      <c r="D110" s="5" t="s">
        <v>293</v>
      </c>
      <c r="E110" s="12" t="s">
        <v>312</v>
      </c>
      <c r="F110" s="5" t="s">
        <v>405</v>
      </c>
      <c r="G110" s="5" t="s">
        <v>556</v>
      </c>
      <c r="H110" s="12" t="s">
        <v>312</v>
      </c>
      <c r="J110" s="12">
        <v>0</v>
      </c>
      <c r="K110" s="12">
        <v>2013</v>
      </c>
      <c r="N110" s="12" t="s">
        <v>740</v>
      </c>
      <c r="O110" s="12" t="s">
        <v>313</v>
      </c>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V110"/>
      <c r="BW110" s="1"/>
      <c r="BX110" s="1"/>
      <c r="BY110" s="1"/>
      <c r="BZ110" s="1"/>
      <c r="CA110" s="1"/>
      <c r="CB110"/>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21"/>
      <c r="DB110" s="1"/>
      <c r="DC110" s="1"/>
      <c r="DD110" s="1"/>
      <c r="DE110" s="1"/>
      <c r="DF110" s="1"/>
      <c r="DG110" s="1"/>
      <c r="DH110" s="1"/>
      <c r="DI110" s="1"/>
      <c r="DJ110" s="1"/>
      <c r="DK110" s="1"/>
      <c r="DL110" s="1"/>
      <c r="DM110" s="1"/>
      <c r="DN110" s="1"/>
      <c r="DO110" s="1"/>
      <c r="DP110" s="1"/>
      <c r="DQ110" s="1"/>
      <c r="DR110" s="1"/>
      <c r="DS110" s="1"/>
      <c r="DT110" s="1"/>
      <c r="DU110" s="1"/>
      <c r="DV110" s="1"/>
      <c r="DW110" s="1"/>
      <c r="DX110" s="20"/>
      <c r="DY110" s="26"/>
      <c r="DZ110" s="1"/>
      <c r="EA110" s="1"/>
      <c r="EB110" s="1"/>
      <c r="EC110" s="1"/>
      <c r="ED110" s="1"/>
      <c r="EE110" s="1"/>
      <c r="EF110" s="1"/>
      <c r="EG110" s="26"/>
      <c r="EH110" s="1"/>
      <c r="EI110" s="1"/>
      <c r="EJ110" s="1"/>
      <c r="EK110" s="1"/>
      <c r="EL110" s="12"/>
      <c r="EM110" s="12"/>
      <c r="EN110" s="12"/>
      <c r="EO110" s="12"/>
      <c r="EP110" s="12"/>
      <c r="EQ110" s="12"/>
      <c r="ER110" s="12"/>
      <c r="ES110" s="12"/>
      <c r="ET110" s="1"/>
      <c r="EU110" s="1"/>
      <c r="EV110" s="1"/>
      <c r="EW110" s="1"/>
      <c r="EX110" s="21"/>
      <c r="EY110" s="1"/>
      <c r="EZ110" s="1"/>
      <c r="FA110" s="26"/>
      <c r="FB110" s="1"/>
      <c r="FC110" s="1"/>
      <c r="FD110" s="1"/>
      <c r="FE110" s="1"/>
      <c r="FF110" s="1"/>
      <c r="FG110" s="1"/>
      <c r="FH110" s="1"/>
      <c r="FI110" s="1"/>
      <c r="FJ110" s="1"/>
      <c r="FK110" s="1"/>
      <c r="FO110" s="1"/>
      <c r="FP110" s="1"/>
      <c r="FQ110" s="1"/>
      <c r="FR110" s="1"/>
      <c r="FS110" s="1"/>
      <c r="FT110" s="1"/>
      <c r="FU110" s="1"/>
      <c r="FV110" s="1"/>
      <c r="FW110" s="1"/>
      <c r="FX110" s="1"/>
      <c r="FY110" s="1"/>
      <c r="FZ110" s="1"/>
      <c r="GA110" s="1"/>
      <c r="GB110" s="1"/>
      <c r="GC110" s="1"/>
      <c r="GD110" s="1"/>
      <c r="GE110" s="1"/>
      <c r="GF110" s="1"/>
      <c r="GG110" s="1"/>
      <c r="GH110" s="1"/>
      <c r="GI110" s="1"/>
      <c r="GJ110" s="12"/>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21"/>
      <c r="HK110" s="1"/>
      <c r="HL110" s="1"/>
      <c r="HM110" s="1"/>
      <c r="HN110" s="1"/>
      <c r="HO110" s="1"/>
      <c r="HP110" s="1"/>
      <c r="HQ110" s="1"/>
      <c r="HR110" s="1"/>
      <c r="HS110" s="1"/>
      <c r="HT110" s="1"/>
      <c r="HU110" s="1"/>
      <c r="HV110" s="1"/>
      <c r="HW110" s="1"/>
      <c r="HX110" s="1"/>
      <c r="HY110" s="1"/>
      <c r="HZ110" s="1"/>
      <c r="IA110" s="1"/>
      <c r="IB110" s="21"/>
      <c r="IC110" s="1"/>
      <c r="ID110" s="1"/>
      <c r="IE110" s="1"/>
      <c r="IF110" s="1"/>
      <c r="IG110" s="1"/>
      <c r="IH110" s="1"/>
      <c r="II110" s="1"/>
      <c r="IJ110" s="1"/>
      <c r="IK110" s="1"/>
      <c r="IL110" s="1"/>
      <c r="IM110" s="1"/>
      <c r="IN110" s="1"/>
      <c r="IO110" s="1"/>
      <c r="IP110" s="21"/>
      <c r="IQ110" s="1"/>
      <c r="IR110" s="1"/>
      <c r="IS110" s="1"/>
      <c r="IT110" s="1"/>
      <c r="IU110" s="1"/>
      <c r="IV110" s="1"/>
      <c r="IW110" s="1"/>
      <c r="IX110" s="1"/>
      <c r="IY110" s="1"/>
      <c r="IZ110" s="1"/>
      <c r="JA110" s="1"/>
      <c r="JB110" s="1"/>
      <c r="JC110" s="1"/>
      <c r="JD110" s="1"/>
      <c r="JE110" s="1"/>
      <c r="JF110" s="1"/>
      <c r="JG110" s="1"/>
      <c r="JH110" s="1"/>
      <c r="JI110" s="1"/>
      <c r="JJ110" s="1"/>
      <c r="JK110" s="21"/>
      <c r="JL110" s="1"/>
      <c r="JM110" s="1"/>
      <c r="JN110" s="1"/>
      <c r="JO110" s="21"/>
      <c r="JP110" s="1"/>
      <c r="JQ110" s="1"/>
      <c r="JR110" s="1"/>
      <c r="JS110" s="1"/>
      <c r="JT110" s="1"/>
      <c r="JU110" s="21"/>
      <c r="JV110" s="1"/>
      <c r="JW110" s="1"/>
      <c r="JX110" s="21"/>
      <c r="JY110" s="1"/>
      <c r="JZ110" s="1"/>
      <c r="KA110" s="21"/>
      <c r="KB110" s="1"/>
      <c r="KC110" s="1"/>
      <c r="KD110" s="1"/>
      <c r="KE110" s="1"/>
      <c r="KF110" s="1"/>
      <c r="KG110" s="1"/>
      <c r="KH110" s="1"/>
      <c r="KI110" s="1"/>
      <c r="KJ110" s="1"/>
      <c r="KK110" s="1"/>
      <c r="KL110" s="1"/>
      <c r="KM110" s="21"/>
      <c r="KN110" s="1"/>
      <c r="KO110" s="1"/>
      <c r="KP110" s="1"/>
      <c r="KQ110" s="1"/>
      <c r="KR110" s="1"/>
      <c r="KS110" s="1"/>
      <c r="KT110" s="1"/>
      <c r="KU110" s="1"/>
      <c r="KV110" s="1"/>
      <c r="KW110" s="1"/>
      <c r="KX110" s="21"/>
      <c r="KY110" s="1"/>
      <c r="KZ110" s="1"/>
      <c r="LA110" s="1"/>
      <c r="LB110" s="1"/>
      <c r="LC110" s="1"/>
      <c r="LD110" s="1"/>
      <c r="LE110" s="1"/>
      <c r="LF110" s="1"/>
      <c r="LG110" s="21"/>
      <c r="LH110" s="22"/>
      <c r="LI110" s="22"/>
      <c r="LJ110" s="22"/>
      <c r="LK110" s="22"/>
      <c r="LL110" s="1"/>
      <c r="LM110" s="1"/>
      <c r="LN110" s="1"/>
      <c r="LO110" s="1"/>
      <c r="LP110" s="1"/>
      <c r="LQ110" s="1"/>
      <c r="LR110" s="1"/>
      <c r="LS110" s="21"/>
      <c r="LT110" s="1"/>
      <c r="LU110" s="1"/>
      <c r="LV110" s="1"/>
      <c r="LW110" s="1"/>
      <c r="LX110" s="1"/>
      <c r="LY110" s="1"/>
      <c r="LZ110" s="1"/>
      <c r="MA110" s="21"/>
      <c r="MB110" s="26"/>
      <c r="MC110" s="20"/>
      <c r="MD110" s="1"/>
      <c r="ME110" s="1"/>
      <c r="MF110" s="21"/>
      <c r="MG110" s="1"/>
      <c r="MH110" s="1"/>
      <c r="MI110" s="1"/>
      <c r="MJ110" s="21"/>
      <c r="MK110" s="1"/>
      <c r="ML110" s="1"/>
      <c r="MM110" s="1"/>
      <c r="MN110" s="1"/>
      <c r="MO110" s="1"/>
      <c r="MP110" s="21"/>
      <c r="MQ110" s="1"/>
      <c r="MR110" s="1"/>
      <c r="MS110" s="1"/>
      <c r="MT110" s="1"/>
      <c r="MU110" s="1"/>
      <c r="MV110" s="1"/>
      <c r="MW110" s="1"/>
      <c r="MX110" s="1"/>
      <c r="MY110" s="21"/>
      <c r="MZ110" s="1"/>
      <c r="NA110" s="1"/>
      <c r="NB110" s="1"/>
      <c r="NC110" s="1"/>
      <c r="ND110" s="1"/>
      <c r="NE110" s="1"/>
      <c r="NF110" s="21"/>
      <c r="NG110" s="1"/>
      <c r="NH110" s="1"/>
      <c r="NI110" s="1"/>
      <c r="NJ110" s="1"/>
      <c r="NK110" s="1"/>
      <c r="NL110" s="21"/>
      <c r="NM110" s="1"/>
      <c r="NN110" s="1"/>
      <c r="NO110" s="1"/>
      <c r="NP110" s="1"/>
      <c r="NQ110" s="1"/>
      <c r="NR110" s="21"/>
      <c r="NS110" s="1"/>
      <c r="NT110" s="1"/>
      <c r="NU110" s="1"/>
      <c r="NV110" s="1"/>
      <c r="NW110" s="1"/>
      <c r="NX110" s="1"/>
      <c r="NY110" s="21"/>
      <c r="NZ110" s="21"/>
      <c r="OA110" s="1"/>
      <c r="OB110" s="1"/>
      <c r="OC110" s="1"/>
      <c r="OD110" s="1"/>
      <c r="OE110" s="1"/>
      <c r="OF110" s="1"/>
      <c r="OG110" s="1"/>
      <c r="OH110" s="21"/>
      <c r="OI110" s="1"/>
    </row>
    <row r="111" spans="1:399" hidden="1" x14ac:dyDescent="0.25">
      <c r="A111" s="13" t="s">
        <v>9</v>
      </c>
      <c r="B111" s="5" t="s">
        <v>120</v>
      </c>
      <c r="D111" s="5" t="s">
        <v>273</v>
      </c>
      <c r="E111" s="12" t="s">
        <v>312</v>
      </c>
      <c r="F111" s="5" t="s">
        <v>388</v>
      </c>
      <c r="G111" s="5" t="s">
        <v>536</v>
      </c>
      <c r="H111" s="12" t="s">
        <v>312</v>
      </c>
      <c r="J111" s="12">
        <v>5</v>
      </c>
      <c r="K111" s="12">
        <v>2013</v>
      </c>
      <c r="N111" s="12" t="s">
        <v>723</v>
      </c>
      <c r="O111" s="12" t="s">
        <v>313</v>
      </c>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V111"/>
      <c r="BW111" s="1"/>
      <c r="BX111" s="1"/>
      <c r="BY111" s="1"/>
      <c r="BZ111" s="1"/>
      <c r="CA111" s="1"/>
      <c r="CB11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21"/>
      <c r="DB111" s="1"/>
      <c r="DC111" s="1"/>
      <c r="DD111" s="1"/>
      <c r="DE111" s="1"/>
      <c r="DF111" s="1"/>
      <c r="DG111" s="1"/>
      <c r="DH111" s="1"/>
      <c r="DI111" s="1"/>
      <c r="DJ111" s="1"/>
      <c r="DK111" s="1"/>
      <c r="DL111" s="1"/>
      <c r="DM111" s="1"/>
      <c r="DN111" s="1"/>
      <c r="DO111" s="1"/>
      <c r="DP111" s="1"/>
      <c r="DQ111" s="1"/>
      <c r="DR111" s="1"/>
      <c r="DS111" s="1"/>
      <c r="DT111" s="1"/>
      <c r="DU111" s="1"/>
      <c r="DV111" s="1"/>
      <c r="DW111" s="1"/>
      <c r="DX111" s="20"/>
      <c r="DY111" s="26"/>
      <c r="DZ111" s="1"/>
      <c r="EA111" s="1"/>
      <c r="EB111" s="1"/>
      <c r="EC111" s="1"/>
      <c r="ED111" s="1"/>
      <c r="EE111" s="1"/>
      <c r="EF111" s="1"/>
      <c r="EG111" s="26"/>
      <c r="EH111" s="1"/>
      <c r="EI111" s="1"/>
      <c r="EJ111" s="1"/>
      <c r="EK111" s="1"/>
      <c r="EL111" s="12"/>
      <c r="EM111" s="12"/>
      <c r="EN111" s="12"/>
      <c r="EO111" s="12"/>
      <c r="EP111" s="12"/>
      <c r="EQ111" s="12"/>
      <c r="ER111" s="12"/>
      <c r="ES111" s="12"/>
      <c r="ET111" s="1"/>
      <c r="EU111" s="1"/>
      <c r="EV111" s="1"/>
      <c r="EW111" s="1"/>
      <c r="EX111" s="21"/>
      <c r="EY111" s="1"/>
      <c r="EZ111" s="1"/>
      <c r="FA111" s="26"/>
      <c r="FB111" s="1"/>
      <c r="FC111" s="1"/>
      <c r="FD111" s="1"/>
      <c r="FE111" s="1"/>
      <c r="FF111" s="1"/>
      <c r="FG111" s="1"/>
      <c r="FH111" s="1"/>
      <c r="FI111" s="1"/>
      <c r="FJ111" s="1"/>
      <c r="FK111" s="1"/>
      <c r="FO111" s="1"/>
      <c r="FP111" s="1"/>
      <c r="FQ111" s="1"/>
      <c r="FR111" s="1"/>
      <c r="FS111" s="1"/>
      <c r="FT111" s="1"/>
      <c r="FU111" s="1"/>
      <c r="FV111" s="1"/>
      <c r="FW111" s="1"/>
      <c r="FX111" s="1"/>
      <c r="FY111" s="1"/>
      <c r="FZ111" s="1"/>
      <c r="GA111" s="1"/>
      <c r="GB111" s="1"/>
      <c r="GC111" s="1"/>
      <c r="GD111" s="1"/>
      <c r="GE111" s="1"/>
      <c r="GF111" s="1"/>
      <c r="GG111" s="1"/>
      <c r="GH111" s="1"/>
      <c r="GI111" s="1"/>
      <c r="GJ111" s="12"/>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21"/>
      <c r="HK111" s="1"/>
      <c r="HL111" s="1"/>
      <c r="HM111" s="1"/>
      <c r="HN111" s="1"/>
      <c r="HO111" s="1"/>
      <c r="HP111" s="1"/>
      <c r="HQ111" s="1"/>
      <c r="HR111" s="1"/>
      <c r="HS111" s="1"/>
      <c r="HT111" s="1"/>
      <c r="HU111" s="1"/>
      <c r="HV111" s="1"/>
      <c r="HW111" s="1"/>
      <c r="HX111" s="1"/>
      <c r="HY111" s="1"/>
      <c r="HZ111" s="1"/>
      <c r="IA111" s="1"/>
      <c r="IB111" s="21"/>
      <c r="IC111" s="1"/>
      <c r="ID111" s="1"/>
      <c r="IE111" s="1"/>
      <c r="IF111" s="1"/>
      <c r="IG111" s="1"/>
      <c r="IH111" s="1"/>
      <c r="II111" s="1"/>
      <c r="IJ111" s="1"/>
      <c r="IK111" s="1"/>
      <c r="IL111" s="1"/>
      <c r="IM111" s="1"/>
      <c r="IN111" s="1"/>
      <c r="IO111" s="1"/>
      <c r="IP111" s="21"/>
      <c r="IQ111" s="1"/>
      <c r="IR111" s="1"/>
      <c r="IS111" s="1"/>
      <c r="IT111" s="1"/>
      <c r="IU111" s="1"/>
      <c r="IV111" s="1"/>
      <c r="IW111" s="1"/>
      <c r="IX111" s="1"/>
      <c r="IY111" s="1"/>
      <c r="IZ111" s="1"/>
      <c r="JA111" s="1"/>
      <c r="JB111" s="1"/>
      <c r="JC111" s="1"/>
      <c r="JD111" s="1"/>
      <c r="JE111" s="1"/>
      <c r="JF111" s="1"/>
      <c r="JG111" s="1"/>
      <c r="JH111" s="1"/>
      <c r="JI111" s="1"/>
      <c r="JJ111" s="1"/>
      <c r="JK111" s="21"/>
      <c r="JL111" s="1"/>
      <c r="JM111" s="1"/>
      <c r="JN111" s="1"/>
      <c r="JO111" s="21"/>
      <c r="JP111" s="1"/>
      <c r="JQ111" s="1"/>
      <c r="JR111" s="1"/>
      <c r="JS111" s="1"/>
      <c r="JT111" s="1"/>
      <c r="JU111" s="21"/>
      <c r="JV111" s="1"/>
      <c r="JW111" s="1"/>
      <c r="JX111" s="21"/>
      <c r="JY111" s="1"/>
      <c r="JZ111" s="1"/>
      <c r="KA111" s="21"/>
      <c r="KB111" s="1"/>
      <c r="KC111" s="1"/>
      <c r="KD111" s="1"/>
      <c r="KE111" s="1"/>
      <c r="KF111" s="1"/>
      <c r="KG111" s="1"/>
      <c r="KH111" s="1"/>
      <c r="KI111" s="1"/>
      <c r="KJ111" s="1"/>
      <c r="KK111" s="1"/>
      <c r="KL111" s="1"/>
      <c r="KM111" s="21"/>
      <c r="KN111" s="1"/>
      <c r="KO111" s="1"/>
      <c r="KP111" s="1"/>
      <c r="KQ111" s="1"/>
      <c r="KR111" s="1"/>
      <c r="KS111" s="1"/>
      <c r="KT111" s="1"/>
      <c r="KU111" s="1"/>
      <c r="KV111" s="1"/>
      <c r="KW111" s="1"/>
      <c r="KX111" s="21"/>
      <c r="KY111" s="1"/>
      <c r="KZ111" s="1"/>
      <c r="LA111" s="1"/>
      <c r="LB111" s="1"/>
      <c r="LC111" s="1"/>
      <c r="LD111" s="1"/>
      <c r="LE111" s="1"/>
      <c r="LF111" s="1"/>
      <c r="LG111" s="21"/>
      <c r="LH111" s="22"/>
      <c r="LI111" s="22"/>
      <c r="LJ111" s="22"/>
      <c r="LK111" s="22"/>
      <c r="LL111" s="1"/>
      <c r="LM111" s="1"/>
      <c r="LN111" s="1"/>
      <c r="LO111" s="1"/>
      <c r="LP111" s="1"/>
      <c r="LQ111" s="1"/>
      <c r="LR111" s="1"/>
      <c r="LS111" s="21"/>
      <c r="LT111" s="1"/>
      <c r="LU111" s="1"/>
      <c r="LV111" s="1"/>
      <c r="LW111" s="1"/>
      <c r="LX111" s="1"/>
      <c r="LY111" s="1"/>
      <c r="LZ111" s="1"/>
      <c r="MA111" s="21"/>
      <c r="MB111" s="26"/>
      <c r="MC111" s="20"/>
      <c r="MD111" s="1"/>
      <c r="ME111" s="1"/>
      <c r="MF111" s="21"/>
      <c r="MG111" s="1"/>
      <c r="MH111" s="1"/>
      <c r="MI111" s="1"/>
      <c r="MJ111" s="21"/>
      <c r="MK111" s="1"/>
      <c r="ML111" s="1"/>
      <c r="MM111" s="1"/>
      <c r="MN111" s="1"/>
      <c r="MO111" s="1"/>
      <c r="MP111" s="21"/>
      <c r="MQ111" s="1"/>
      <c r="MR111" s="1"/>
      <c r="MS111" s="1"/>
      <c r="MT111" s="1"/>
      <c r="MU111" s="1"/>
      <c r="MV111" s="1"/>
      <c r="MW111" s="1"/>
      <c r="MX111" s="1"/>
      <c r="MY111" s="21"/>
      <c r="MZ111" s="1"/>
      <c r="NA111" s="1"/>
      <c r="NB111" s="1"/>
      <c r="NC111" s="1"/>
      <c r="ND111" s="1"/>
      <c r="NE111" s="1"/>
      <c r="NF111" s="21"/>
      <c r="NG111" s="1"/>
      <c r="NH111" s="1"/>
      <c r="NI111" s="1"/>
      <c r="NJ111" s="1"/>
      <c r="NK111" s="1"/>
      <c r="NL111" s="21"/>
      <c r="NM111" s="1"/>
      <c r="NN111" s="1"/>
      <c r="NO111" s="1"/>
      <c r="NP111" s="1"/>
      <c r="NQ111" s="1"/>
      <c r="NR111" s="21"/>
      <c r="NS111" s="1"/>
      <c r="NT111" s="1"/>
      <c r="NU111" s="1"/>
      <c r="NV111" s="1"/>
      <c r="NW111" s="1"/>
      <c r="NX111" s="1"/>
      <c r="NY111" s="21"/>
      <c r="NZ111" s="21"/>
      <c r="OA111" s="1"/>
      <c r="OB111" s="1"/>
      <c r="OC111" s="1"/>
      <c r="OD111" s="1"/>
      <c r="OE111" s="1"/>
      <c r="OF111" s="1"/>
      <c r="OG111" s="1"/>
      <c r="OH111" s="21"/>
      <c r="OI111" s="1"/>
    </row>
    <row r="112" spans="1:399" hidden="1" x14ac:dyDescent="0.25">
      <c r="A112" s="13" t="s">
        <v>9</v>
      </c>
      <c r="B112" s="5" t="s">
        <v>138</v>
      </c>
      <c r="D112" s="5" t="s">
        <v>291</v>
      </c>
      <c r="E112" s="12" t="s">
        <v>312</v>
      </c>
      <c r="F112" s="5" t="s">
        <v>403</v>
      </c>
      <c r="G112" s="5" t="s">
        <v>554</v>
      </c>
      <c r="H112" s="12" t="s">
        <v>312</v>
      </c>
      <c r="J112" s="12">
        <v>9</v>
      </c>
      <c r="K112" s="12">
        <v>2013</v>
      </c>
      <c r="N112" s="12" t="s">
        <v>739</v>
      </c>
      <c r="O112" s="12" t="s">
        <v>313</v>
      </c>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V112"/>
      <c r="BW112" s="1"/>
      <c r="BX112" s="1"/>
      <c r="BY112" s="1"/>
      <c r="BZ112" s="1"/>
      <c r="CA112" s="1"/>
      <c r="CB112"/>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21"/>
      <c r="DB112" s="1"/>
      <c r="DC112" s="1"/>
      <c r="DD112" s="1"/>
      <c r="DE112" s="1"/>
      <c r="DF112" s="1"/>
      <c r="DG112" s="1"/>
      <c r="DH112" s="1"/>
      <c r="DI112" s="1"/>
      <c r="DJ112" s="1"/>
      <c r="DK112" s="1"/>
      <c r="DL112" s="1"/>
      <c r="DM112" s="1"/>
      <c r="DN112" s="1"/>
      <c r="DO112" s="1"/>
      <c r="DP112" s="1"/>
      <c r="DQ112" s="1"/>
      <c r="DR112" s="1"/>
      <c r="DS112" s="1"/>
      <c r="DT112" s="1"/>
      <c r="DU112" s="1"/>
      <c r="DV112" s="1"/>
      <c r="DW112" s="1"/>
      <c r="DX112" s="20"/>
      <c r="DY112" s="26"/>
      <c r="DZ112" s="1"/>
      <c r="EA112" s="1"/>
      <c r="EB112" s="1"/>
      <c r="EC112" s="1"/>
      <c r="ED112" s="1"/>
      <c r="EE112" s="1"/>
      <c r="EF112" s="1"/>
      <c r="EG112" s="26"/>
      <c r="EH112" s="1"/>
      <c r="EI112" s="1"/>
      <c r="EJ112" s="1"/>
      <c r="EK112" s="1"/>
      <c r="EL112" s="12"/>
      <c r="EM112" s="12"/>
      <c r="EN112" s="12"/>
      <c r="EO112" s="12"/>
      <c r="EP112" s="12"/>
      <c r="EQ112" s="12"/>
      <c r="ER112" s="12"/>
      <c r="ES112" s="12"/>
      <c r="ET112" s="1"/>
      <c r="EU112" s="1"/>
      <c r="EV112" s="1"/>
      <c r="EW112" s="1"/>
      <c r="EX112" s="21"/>
      <c r="EY112" s="1"/>
      <c r="EZ112" s="1"/>
      <c r="FA112" s="26"/>
      <c r="FB112" s="1"/>
      <c r="FC112" s="1"/>
      <c r="FD112" s="1"/>
      <c r="FE112" s="1"/>
      <c r="FF112" s="1"/>
      <c r="FG112" s="1"/>
      <c r="FH112" s="1"/>
      <c r="FI112" s="1"/>
      <c r="FJ112" s="1"/>
      <c r="FK112" s="1"/>
      <c r="FO112" s="1"/>
      <c r="FP112" s="1"/>
      <c r="FQ112" s="1"/>
      <c r="FR112" s="1"/>
      <c r="FS112" s="1"/>
      <c r="FT112" s="1"/>
      <c r="FU112" s="1"/>
      <c r="FV112" s="1"/>
      <c r="FW112" s="1"/>
      <c r="FX112" s="1"/>
      <c r="FY112" s="1"/>
      <c r="FZ112" s="1"/>
      <c r="GA112" s="1"/>
      <c r="GB112" s="1"/>
      <c r="GC112" s="1"/>
      <c r="GD112" s="1"/>
      <c r="GE112" s="1"/>
      <c r="GF112" s="1"/>
      <c r="GG112" s="1"/>
      <c r="GH112" s="1"/>
      <c r="GI112" s="1"/>
      <c r="GJ112" s="12"/>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21"/>
      <c r="HK112" s="1"/>
      <c r="HL112" s="1"/>
      <c r="HM112" s="1"/>
      <c r="HN112" s="1"/>
      <c r="HO112" s="1"/>
      <c r="HP112" s="1"/>
      <c r="HQ112" s="1"/>
      <c r="HR112" s="1"/>
      <c r="HS112" s="1"/>
      <c r="HT112" s="1"/>
      <c r="HU112" s="1"/>
      <c r="HV112" s="1"/>
      <c r="HW112" s="1"/>
      <c r="HX112" s="1"/>
      <c r="HY112" s="1"/>
      <c r="HZ112" s="1"/>
      <c r="IA112" s="1"/>
      <c r="IB112" s="21"/>
      <c r="IC112" s="1"/>
      <c r="ID112" s="1"/>
      <c r="IE112" s="1"/>
      <c r="IF112" s="1"/>
      <c r="IG112" s="1"/>
      <c r="IH112" s="1"/>
      <c r="II112" s="1"/>
      <c r="IJ112" s="1"/>
      <c r="IK112" s="1"/>
      <c r="IL112" s="1"/>
      <c r="IM112" s="1"/>
      <c r="IN112" s="1"/>
      <c r="IO112" s="1"/>
      <c r="IP112" s="21"/>
      <c r="IQ112" s="1"/>
      <c r="IR112" s="1"/>
      <c r="IS112" s="1"/>
      <c r="IT112" s="1"/>
      <c r="IU112" s="1"/>
      <c r="IV112" s="1"/>
      <c r="IW112" s="1"/>
      <c r="IX112" s="1"/>
      <c r="IY112" s="1"/>
      <c r="IZ112" s="1"/>
      <c r="JA112" s="1"/>
      <c r="JB112" s="1"/>
      <c r="JC112" s="1"/>
      <c r="JD112" s="1"/>
      <c r="JE112" s="1"/>
      <c r="JF112" s="1"/>
      <c r="JG112" s="1"/>
      <c r="JH112" s="1"/>
      <c r="JI112" s="1"/>
      <c r="JJ112" s="1"/>
      <c r="JK112" s="21"/>
      <c r="JL112" s="1"/>
      <c r="JM112" s="1"/>
      <c r="JN112" s="1"/>
      <c r="JO112" s="21"/>
      <c r="JP112" s="1"/>
      <c r="JQ112" s="1"/>
      <c r="JR112" s="1"/>
      <c r="JS112" s="1"/>
      <c r="JT112" s="1"/>
      <c r="JU112" s="21"/>
      <c r="JV112" s="1"/>
      <c r="JW112" s="1"/>
      <c r="JX112" s="21"/>
      <c r="JY112" s="1"/>
      <c r="JZ112" s="1"/>
      <c r="KA112" s="21"/>
      <c r="KB112" s="1"/>
      <c r="KC112" s="1"/>
      <c r="KD112" s="1"/>
      <c r="KE112" s="1"/>
      <c r="KF112" s="1"/>
      <c r="KG112" s="1"/>
      <c r="KH112" s="1"/>
      <c r="KI112" s="1"/>
      <c r="KJ112" s="1"/>
      <c r="KK112" s="1"/>
      <c r="KL112" s="1"/>
      <c r="KM112" s="21"/>
      <c r="KN112" s="1"/>
      <c r="KO112" s="1"/>
      <c r="KP112" s="1"/>
      <c r="KQ112" s="1"/>
      <c r="KR112" s="1"/>
      <c r="KS112" s="1"/>
      <c r="KT112" s="1"/>
      <c r="KU112" s="1"/>
      <c r="KV112" s="1"/>
      <c r="KW112" s="1"/>
      <c r="KX112" s="21"/>
      <c r="KY112" s="1"/>
      <c r="KZ112" s="1"/>
      <c r="LA112" s="1"/>
      <c r="LB112" s="1"/>
      <c r="LC112" s="1"/>
      <c r="LD112" s="1"/>
      <c r="LE112" s="1"/>
      <c r="LF112" s="1"/>
      <c r="LG112" s="21"/>
      <c r="LH112" s="22"/>
      <c r="LI112" s="22"/>
      <c r="LJ112" s="22"/>
      <c r="LK112" s="22"/>
      <c r="LL112" s="1"/>
      <c r="LM112" s="1"/>
      <c r="LN112" s="1"/>
      <c r="LO112" s="1"/>
      <c r="LP112" s="1"/>
      <c r="LQ112" s="1"/>
      <c r="LR112" s="1"/>
      <c r="LS112" s="21"/>
      <c r="LT112" s="1"/>
      <c r="LU112" s="1"/>
      <c r="LV112" s="1"/>
      <c r="LW112" s="1"/>
      <c r="LX112" s="1"/>
      <c r="LY112" s="1"/>
      <c r="LZ112" s="1"/>
      <c r="MA112" s="21"/>
      <c r="MB112" s="26"/>
      <c r="MC112" s="20"/>
      <c r="MD112" s="1"/>
      <c r="ME112" s="1"/>
      <c r="MF112" s="21"/>
      <c r="MG112" s="1"/>
      <c r="MH112" s="1"/>
      <c r="MI112" s="1"/>
      <c r="MJ112" s="21"/>
      <c r="MK112" s="1"/>
      <c r="ML112" s="1"/>
      <c r="MM112" s="1"/>
      <c r="MN112" s="1"/>
      <c r="MO112" s="1"/>
      <c r="MP112" s="21"/>
      <c r="MQ112" s="1"/>
      <c r="MR112" s="1"/>
      <c r="MS112" s="1"/>
      <c r="MT112" s="1"/>
      <c r="MU112" s="1"/>
      <c r="MV112" s="1"/>
      <c r="MW112" s="1"/>
      <c r="MX112" s="1"/>
      <c r="MY112" s="21"/>
      <c r="MZ112" s="1"/>
      <c r="NA112" s="1"/>
      <c r="NB112" s="1"/>
      <c r="NC112" s="1"/>
      <c r="ND112" s="1"/>
      <c r="NE112" s="1"/>
      <c r="NF112" s="21"/>
      <c r="NG112" s="1"/>
      <c r="NH112" s="1"/>
      <c r="NI112" s="1"/>
      <c r="NJ112" s="1"/>
      <c r="NK112" s="1"/>
      <c r="NL112" s="21"/>
      <c r="NM112" s="1"/>
      <c r="NN112" s="1"/>
      <c r="NO112" s="1"/>
      <c r="NP112" s="1"/>
      <c r="NQ112" s="1"/>
      <c r="NR112" s="21"/>
      <c r="NS112" s="1"/>
      <c r="NT112" s="1"/>
      <c r="NU112" s="1"/>
      <c r="NV112" s="1"/>
      <c r="NW112" s="1"/>
      <c r="NX112" s="1"/>
      <c r="NY112" s="21"/>
      <c r="NZ112" s="21"/>
      <c r="OA112" s="1"/>
      <c r="OB112" s="1"/>
      <c r="OC112" s="1"/>
      <c r="OD112" s="1"/>
      <c r="OE112" s="1"/>
      <c r="OF112" s="1"/>
      <c r="OG112" s="1"/>
      <c r="OH112" s="21"/>
      <c r="OI112" s="1"/>
    </row>
    <row r="113" spans="1:399" x14ac:dyDescent="0.25">
      <c r="A113" s="13" t="s">
        <v>8</v>
      </c>
      <c r="B113" s="5" t="s">
        <v>1215</v>
      </c>
      <c r="C113" s="12">
        <v>0</v>
      </c>
      <c r="D113" s="5" t="s">
        <v>194</v>
      </c>
      <c r="E113" s="12" t="s">
        <v>311</v>
      </c>
      <c r="F113" s="5" t="s">
        <v>329</v>
      </c>
      <c r="G113" s="5" t="s">
        <v>457</v>
      </c>
      <c r="H113" s="12" t="s">
        <v>311</v>
      </c>
      <c r="I113" s="12" t="s">
        <v>580</v>
      </c>
      <c r="J113" s="12">
        <v>10</v>
      </c>
      <c r="K113" s="12">
        <v>2014</v>
      </c>
      <c r="L113" s="12">
        <f>IF(K113&lt;1996,1,0)</f>
        <v>0</v>
      </c>
      <c r="M113" s="12">
        <f>IF(K113&gt;=1996,1,0)</f>
        <v>1</v>
      </c>
      <c r="N113" s="12" t="s">
        <v>654</v>
      </c>
      <c r="O113" s="12" t="s">
        <v>311</v>
      </c>
      <c r="P113" s="12">
        <v>20</v>
      </c>
      <c r="Q113" s="12">
        <v>0</v>
      </c>
      <c r="R113" s="12">
        <v>1</v>
      </c>
      <c r="S113" s="12">
        <v>0</v>
      </c>
      <c r="T113" s="12">
        <f>COUNTIF(P113,"*Non*")</f>
        <v>0</v>
      </c>
      <c r="U113" s="12" t="s">
        <v>764</v>
      </c>
      <c r="V113" s="12">
        <f t="shared" ref="V113:X114" si="232">COUNTIF($U113,V$1)</f>
        <v>0</v>
      </c>
      <c r="W113" s="12">
        <f t="shared" si="232"/>
        <v>1</v>
      </c>
      <c r="X113" s="12">
        <f t="shared" si="232"/>
        <v>0</v>
      </c>
      <c r="Y113" s="23">
        <f>COUNTIF($BI113,"*AHP*")</f>
        <v>0</v>
      </c>
      <c r="Z113" s="23">
        <f>COUNTIF($BI113,"*ANP*")</f>
        <v>0</v>
      </c>
      <c r="AA113" s="23">
        <f>COUNTIF($BI113,"*TOPSIS*")</f>
        <v>1</v>
      </c>
      <c r="AB113" s="23">
        <f t="shared" ref="AB113:AB114" si="233">COUNTIF($BI113,"*VIKOR*")</f>
        <v>0</v>
      </c>
      <c r="AC113" s="23">
        <f>COUNTIF($BI113,"*DELPHI*")</f>
        <v>0</v>
      </c>
      <c r="AD113" s="23">
        <f>COUNTIF($BI113,"*CBA*")+COUNTIF($BI113,"*Cost Analysis*")</f>
        <v>0</v>
      </c>
      <c r="AE113" s="23">
        <f>COUNTIF($BI113,"*Scoring*")</f>
        <v>0</v>
      </c>
      <c r="AF113" s="23">
        <f>COUNTIF($BI113,"*DEMATEL*")</f>
        <v>0</v>
      </c>
      <c r="AG113" s="23">
        <f>COUNTIF($BI113,"*MAUT*")</f>
        <v>0</v>
      </c>
      <c r="AH113" s="23">
        <f>COUNTIF($BI113,"*BCG*")</f>
        <v>0</v>
      </c>
      <c r="AI113" s="23">
        <f>COUNTIF($BI113,"*BSC*")</f>
        <v>0</v>
      </c>
      <c r="AJ113" s="23">
        <f>COUNTIF($BI113,"*ROA*")</f>
        <v>1</v>
      </c>
      <c r="AK113" s="23">
        <f>COUNTIF($BI113,"*VTA*")</f>
        <v>0</v>
      </c>
      <c r="AL113" s="23">
        <f>COUNTIF($BI113,"*SEM*")</f>
        <v>0</v>
      </c>
      <c r="AM113" s="23">
        <f>COUNTIF($BI113,"*COPRAS*")</f>
        <v>0</v>
      </c>
      <c r="AN113" s="23">
        <f t="shared" ref="AN113:AN114" si="234">COUNTIF($BI113,"*SWARA*")</f>
        <v>0</v>
      </c>
      <c r="AO113" s="23">
        <f>COUNTIF($BI113,"*Outranking*")</f>
        <v>0</v>
      </c>
      <c r="AP113" s="23">
        <f>IF(COUNTIF($BI113,"*Linear*")-COUNTIF($BI113,"*Non-Linear*")&lt;0,0,COUNTIF($BI113,"*Linear*")-COUNTIF($BI113,"*Non-Linear*"))</f>
        <v>0</v>
      </c>
      <c r="AQ113" s="23">
        <f>COUNTIF($BI113,"*Non-Linear*")</f>
        <v>0</v>
      </c>
      <c r="AR113" s="23">
        <f>COUNTIF($BI113,"*Multi-objective*")</f>
        <v>0</v>
      </c>
      <c r="AS113" s="23">
        <f>COUNTIF($BI113,"*Stochastic*")</f>
        <v>0</v>
      </c>
      <c r="AT113" s="23">
        <f>COUNTIF($BI113,"*Goal*")</f>
        <v>0</v>
      </c>
      <c r="AU113" s="23">
        <f>COUNTIF($BI113,"*DEA*")</f>
        <v>0</v>
      </c>
      <c r="AV113" s="23">
        <f>COUNTIF($BI113,"*Grey*")</f>
        <v>0</v>
      </c>
      <c r="AW113" s="23">
        <f>COUNTIF($BI113,"*Clustering*")</f>
        <v>0</v>
      </c>
      <c r="AX113" s="23">
        <f>COUNTIF($BI113,"*K-Means*")</f>
        <v>0</v>
      </c>
      <c r="AY113" s="23">
        <f>COUNTIF($BI113,"*Genetic*")</f>
        <v>0</v>
      </c>
      <c r="AZ113" s="23">
        <f>COUNTIF($BI113,"*Evolutionary*")</f>
        <v>0</v>
      </c>
      <c r="BA113" s="23">
        <f>COUNTIF($BI113,"*Nash*")</f>
        <v>0</v>
      </c>
      <c r="BB113" s="23">
        <f>COUNTIF($BI113,"*Gini*")</f>
        <v>0</v>
      </c>
      <c r="BC113" s="23">
        <f>COUNTIF($BI113,"*Dominance*")</f>
        <v>0</v>
      </c>
      <c r="BD113" s="23">
        <f>COUNTIF($BI113,"*Pythagorean*")</f>
        <v>0</v>
      </c>
      <c r="BE113" s="23">
        <f>COUNTIF($BI113,"*Reference*")</f>
        <v>0</v>
      </c>
      <c r="BF113" s="23">
        <f>COUNTIF($BI113,"*Correlation*")</f>
        <v>0</v>
      </c>
      <c r="BG113" s="23">
        <f>COUNTIF($BI113,"*NIMBUS*")</f>
        <v>0</v>
      </c>
      <c r="BH113" s="23">
        <f>COUNTIF($BI113,"*Not-specified*")</f>
        <v>0</v>
      </c>
      <c r="BI113" s="23" t="s">
        <v>844</v>
      </c>
      <c r="BJ113" s="23" t="s">
        <v>776</v>
      </c>
      <c r="BK113" s="23">
        <f t="shared" ref="BK113:BM114" si="235">COUNTIF($BJ113,BK$1)</f>
        <v>1</v>
      </c>
      <c r="BL113" s="23">
        <f t="shared" si="235"/>
        <v>0</v>
      </c>
      <c r="BM113" s="23">
        <f t="shared" si="235"/>
        <v>0</v>
      </c>
      <c r="BN113" s="12" t="s">
        <v>1180</v>
      </c>
      <c r="BO113" s="12">
        <f>COUNTIF($BN113,"*Deter*")</f>
        <v>1</v>
      </c>
      <c r="BP113" s="12">
        <f>COUNTIF($BN113,"*Stoch*")</f>
        <v>0</v>
      </c>
      <c r="BQ113" s="12">
        <f>COUNTIF($BN113,"*Fuzzy*")</f>
        <v>1</v>
      </c>
      <c r="BR113" s="12" t="s">
        <v>1182</v>
      </c>
      <c r="BS113" s="12">
        <f>COUNTIF($BR113,"*Dis*")</f>
        <v>1</v>
      </c>
      <c r="BT113" s="12">
        <f>COUNTIF($BR113,"*Cont*")</f>
        <v>1</v>
      </c>
      <c r="BU113" s="12">
        <f>COUNTIF($BR113,$BU$1)</f>
        <v>1</v>
      </c>
      <c r="BV113" s="23" t="s">
        <v>898</v>
      </c>
      <c r="BW113" s="13">
        <v>0</v>
      </c>
      <c r="BX113" s="13">
        <v>0</v>
      </c>
      <c r="BY113" s="13">
        <v>0</v>
      </c>
      <c r="BZ113" s="13">
        <v>0</v>
      </c>
      <c r="CA113" s="13">
        <v>1</v>
      </c>
      <c r="CB113" s="24" t="s">
        <v>869</v>
      </c>
      <c r="CC113" s="12">
        <f>COUNTIF($CB113,"*Not Specified*")</f>
        <v>0</v>
      </c>
      <c r="CD113" s="12">
        <f>COUNTIF($CB113,"*Aerospacial*")</f>
        <v>0</v>
      </c>
      <c r="CE113" s="12">
        <f>COUNTIF($CB113,"*Agriculture*")</f>
        <v>0</v>
      </c>
      <c r="CF113" s="12">
        <f>COUNTIF($CB113,"*Automotive*")</f>
        <v>0</v>
      </c>
      <c r="CG113" s="12">
        <f>COUNTIF($CB113,"*Biotechnology*")</f>
        <v>0</v>
      </c>
      <c r="CH113" s="12">
        <f>COUNTIF($CB113,"*Energy*")</f>
        <v>0</v>
      </c>
      <c r="CI113" s="12">
        <f>COUNTIF($CB113,"*Food*")</f>
        <v>0</v>
      </c>
      <c r="CJ113" s="12">
        <f>COUNTIF($CB113,"*Innovation*")</f>
        <v>0</v>
      </c>
      <c r="CK113" s="12">
        <f>COUNTIF($CB113,"*Manufacturing*")</f>
        <v>0</v>
      </c>
      <c r="CL113" s="12">
        <f>COUNTIF($CB113,"*Military*")</f>
        <v>0</v>
      </c>
      <c r="CM113" s="12">
        <f>COUNTIF($CB113,"*Nuclear*")</f>
        <v>0</v>
      </c>
      <c r="CN113" s="12">
        <f>COUNTIF($CB113,"*Spacial*")</f>
        <v>0</v>
      </c>
      <c r="CO113" s="12">
        <f>COUNTIF($CB113,"*Telecommunications*")</f>
        <v>0</v>
      </c>
      <c r="CP113" s="12">
        <f>COUNTIF($CB113,"*Civil*")</f>
        <v>0</v>
      </c>
      <c r="CQ113" s="12">
        <f>COUNTIF($CB113,"*Government*")</f>
        <v>0</v>
      </c>
      <c r="CR113" s="12">
        <f>COUNTIF($CB113,"*Mechanical*")</f>
        <v>0</v>
      </c>
      <c r="CS113" s="12">
        <f>COUNTIF($CB113,"*Textile*")</f>
        <v>0</v>
      </c>
      <c r="CT113" s="12">
        <f>COUNTIF($CB113,"*Chemical*")</f>
        <v>0</v>
      </c>
      <c r="CU113" s="12">
        <f>COUNTIF($CB113,"*Metallurgy*")</f>
        <v>0</v>
      </c>
      <c r="CV113" s="12">
        <f>COUNTIF($CB113,"*Public*")</f>
        <v>0</v>
      </c>
      <c r="CW113" s="12">
        <f>COUNTIF($CB113,"*Research*")</f>
        <v>0</v>
      </c>
      <c r="CX113" s="12">
        <f>COUNTIF($CB113,"*Electricity*")</f>
        <v>0</v>
      </c>
      <c r="CY113" s="12">
        <f>COUNTIF($CB113,"*Industrial*")</f>
        <v>0</v>
      </c>
      <c r="CZ113" s="12">
        <f>COUNTIF($CB113,"*Information Technology*")</f>
        <v>0</v>
      </c>
      <c r="DA113" s="19">
        <f>COUNTIF($CB113,"*Pharmaceutical*")</f>
        <v>1</v>
      </c>
      <c r="DB113" s="18">
        <f>SUM(JL113:JO113)</f>
        <v>0</v>
      </c>
      <c r="DC113" s="18">
        <f>SUM(MQ113:MY113)</f>
        <v>0</v>
      </c>
      <c r="DD113" s="18">
        <f>SUM(MZ113:NF113)</f>
        <v>0</v>
      </c>
      <c r="DE113" s="18">
        <f>SUM(MB113:MF113)</f>
        <v>0</v>
      </c>
      <c r="DF113" s="18">
        <f>SUM(NG113:NL113)</f>
        <v>0</v>
      </c>
      <c r="DG113" s="18">
        <f>SUM(FM113:GK113)</f>
        <v>0</v>
      </c>
      <c r="DH113" s="18">
        <f>SUM(EG113:EX113)</f>
        <v>0</v>
      </c>
      <c r="DI113" s="18">
        <f>SUM(KB113:KM113)</f>
        <v>0</v>
      </c>
      <c r="DJ113" s="18">
        <f>SUM(MG113:MJ113)</f>
        <v>0</v>
      </c>
      <c r="DK113" s="18">
        <f>SUM(GL113:HJ113)</f>
        <v>0</v>
      </c>
      <c r="DL113" s="18">
        <f>SUM(HK113:IE113)</f>
        <v>0</v>
      </c>
      <c r="DM113" s="18">
        <f>SUM(IF113:IP113)</f>
        <v>0</v>
      </c>
      <c r="DN113" s="18">
        <f>SUM(EY113:FL113)</f>
        <v>0</v>
      </c>
      <c r="DO113" s="18">
        <f>SUM(KN113:LV113)</f>
        <v>0</v>
      </c>
      <c r="DP113" s="18">
        <f>SUM(LL113:LS113)</f>
        <v>0</v>
      </c>
      <c r="DQ113" s="18">
        <f>SUM(JP113:JX113)</f>
        <v>0</v>
      </c>
      <c r="DR113" s="18">
        <f>SUM(MK113:MP113)</f>
        <v>0</v>
      </c>
      <c r="DS113" s="18">
        <f>SUM(NM113:NS113)</f>
        <v>0</v>
      </c>
      <c r="DT113" s="18">
        <f>SUM(NT113:NZ113)</f>
        <v>0</v>
      </c>
      <c r="DU113" s="18">
        <f>SUM(OA113:OI113)</f>
        <v>0</v>
      </c>
      <c r="DV113" s="18">
        <f>SUM(JY113:KA113)</f>
        <v>0</v>
      </c>
      <c r="DW113" s="18">
        <f>SUM(LT113:MA113)</f>
        <v>0</v>
      </c>
      <c r="DX113" s="18">
        <f>SUM(IQ113:JK113)</f>
        <v>0</v>
      </c>
      <c r="DY113" s="17">
        <f>DG113+DK113</f>
        <v>0</v>
      </c>
      <c r="DZ113" s="12">
        <f>DI113+DO113+DW113+DP113</f>
        <v>0</v>
      </c>
      <c r="EA113" s="12">
        <f>DX113+DM113</f>
        <v>0</v>
      </c>
      <c r="EB113" s="12">
        <f>DT113+DU113+DF113</f>
        <v>0</v>
      </c>
      <c r="EC113" s="12">
        <f>DH113+DN113+DL113</f>
        <v>0</v>
      </c>
      <c r="ED113" s="12">
        <f>DD113+DS113+DC113</f>
        <v>0</v>
      </c>
      <c r="EE113" s="12">
        <f>DV113+DQ113+DB113</f>
        <v>0</v>
      </c>
      <c r="EF113" s="12">
        <f>DR113+DE113+DJ113</f>
        <v>0</v>
      </c>
    </row>
    <row r="114" spans="1:399" x14ac:dyDescent="0.25">
      <c r="A114" s="13" t="s">
        <v>8</v>
      </c>
      <c r="B114" s="5" t="s">
        <v>63</v>
      </c>
      <c r="C114" s="12">
        <v>0</v>
      </c>
      <c r="D114" s="5" t="s">
        <v>215</v>
      </c>
      <c r="E114" s="12" t="s">
        <v>311</v>
      </c>
      <c r="F114" s="5" t="s">
        <v>326</v>
      </c>
      <c r="G114" s="5" t="s">
        <v>477</v>
      </c>
      <c r="H114" s="12" t="s">
        <v>311</v>
      </c>
      <c r="I114" s="12" t="s">
        <v>577</v>
      </c>
      <c r="J114" s="12">
        <v>17</v>
      </c>
      <c r="K114" s="12">
        <v>2014</v>
      </c>
      <c r="L114" s="12">
        <f>IF(K114&lt;1996,1,0)</f>
        <v>0</v>
      </c>
      <c r="M114" s="12">
        <f>IF(K114&gt;=1996,1,0)</f>
        <v>1</v>
      </c>
      <c r="N114" s="12" t="s">
        <v>672</v>
      </c>
      <c r="O114" s="12" t="s">
        <v>311</v>
      </c>
      <c r="P114" s="12">
        <v>14</v>
      </c>
      <c r="Q114" s="12">
        <v>0</v>
      </c>
      <c r="R114" s="12">
        <v>1</v>
      </c>
      <c r="S114" s="12">
        <v>0</v>
      </c>
      <c r="T114" s="12">
        <f>COUNTIF(P114,"*Non*")</f>
        <v>0</v>
      </c>
      <c r="U114" s="12" t="s">
        <v>766</v>
      </c>
      <c r="V114" s="12">
        <f t="shared" si="232"/>
        <v>1</v>
      </c>
      <c r="W114" s="12">
        <f t="shared" si="232"/>
        <v>0</v>
      </c>
      <c r="X114" s="12">
        <f t="shared" si="232"/>
        <v>0</v>
      </c>
      <c r="Y114" s="23">
        <f>COUNTIF($BI114,"*AHP*")</f>
        <v>0</v>
      </c>
      <c r="Z114" s="23">
        <f>COUNTIF($BI114,"*ANP*")</f>
        <v>0</v>
      </c>
      <c r="AA114" s="23">
        <f>COUNTIF($BI114,"*TOPSIS*")</f>
        <v>0</v>
      </c>
      <c r="AB114" s="23">
        <f t="shared" si="233"/>
        <v>0</v>
      </c>
      <c r="AC114" s="23">
        <f>COUNTIF($BI114,"*DELPHI*")</f>
        <v>0</v>
      </c>
      <c r="AD114" s="23">
        <f>COUNTIF($BI114,"*CBA*")+COUNTIF($BI114,"*Cost Analysis*")</f>
        <v>0</v>
      </c>
      <c r="AE114" s="23">
        <f>COUNTIF($BI114,"*Scoring*")</f>
        <v>0</v>
      </c>
      <c r="AF114" s="23">
        <f>COUNTIF($BI114,"*DEMATEL*")</f>
        <v>0</v>
      </c>
      <c r="AG114" s="23">
        <f>COUNTIF($BI114,"*MAUT*")</f>
        <v>0</v>
      </c>
      <c r="AH114" s="23">
        <f>COUNTIF($BI114,"*BCG*")</f>
        <v>0</v>
      </c>
      <c r="AI114" s="23">
        <f>COUNTIF($BI114,"*BSC*")</f>
        <v>0</v>
      </c>
      <c r="AJ114" s="23">
        <f>COUNTIF($BI114,"*ROA*")</f>
        <v>0</v>
      </c>
      <c r="AK114" s="23">
        <f>COUNTIF($BI114,"*VTA*")</f>
        <v>0</v>
      </c>
      <c r="AL114" s="23">
        <f>COUNTIF($BI114,"*SEM*")</f>
        <v>0</v>
      </c>
      <c r="AM114" s="23">
        <f>COUNTIF($BI114,"*COPRAS*")</f>
        <v>0</v>
      </c>
      <c r="AN114" s="23">
        <f t="shared" si="234"/>
        <v>0</v>
      </c>
      <c r="AO114" s="23">
        <f>COUNTIF($BI114,"*Outranking*")</f>
        <v>0</v>
      </c>
      <c r="AP114" s="23">
        <f>IF(COUNTIF($BI114,"*Linear*")-COUNTIF($BI114,"*Non-Linear*")&lt;0,0,COUNTIF($BI114,"*Linear*")-COUNTIF($BI114,"*Non-Linear*"))</f>
        <v>1</v>
      </c>
      <c r="AQ114" s="23">
        <f>COUNTIF($BI114,"*Non-Linear*")</f>
        <v>0</v>
      </c>
      <c r="AR114" s="23">
        <f>COUNTIF($BI114,"*Multi-objective*")</f>
        <v>1</v>
      </c>
      <c r="AS114" s="23">
        <f>COUNTIF($BI114,"*Stochastic*")</f>
        <v>0</v>
      </c>
      <c r="AT114" s="23">
        <f>COUNTIF($BI114,"*Goal*")</f>
        <v>0</v>
      </c>
      <c r="AU114" s="23">
        <f>COUNTIF($BI114,"*DEA*")</f>
        <v>0</v>
      </c>
      <c r="AV114" s="23">
        <f>COUNTIF($BI114,"*Grey*")</f>
        <v>0</v>
      </c>
      <c r="AW114" s="23">
        <f>COUNTIF($BI114,"*Clustering*")</f>
        <v>0</v>
      </c>
      <c r="AX114" s="23">
        <f>COUNTIF($BI114,"*K-Means*")</f>
        <v>0</v>
      </c>
      <c r="AY114" s="23">
        <f>COUNTIF($BI114,"*Genetic*")</f>
        <v>0</v>
      </c>
      <c r="AZ114" s="23">
        <f>COUNTIF($BI114,"*Evolutionary*")</f>
        <v>0</v>
      </c>
      <c r="BA114" s="23">
        <f>COUNTIF($BI114,"*Nash*")</f>
        <v>0</v>
      </c>
      <c r="BB114" s="23">
        <f>COUNTIF($BI114,"*Gini*")</f>
        <v>0</v>
      </c>
      <c r="BC114" s="23">
        <f>COUNTIF($BI114,"*Dominance*")</f>
        <v>0</v>
      </c>
      <c r="BD114" s="23">
        <f>COUNTIF($BI114,"*Pythagorean*")</f>
        <v>0</v>
      </c>
      <c r="BE114" s="23">
        <f>COUNTIF($BI114,"*Reference*")</f>
        <v>0</v>
      </c>
      <c r="BF114" s="23">
        <f>COUNTIF($BI114,"*Correlation*")</f>
        <v>0</v>
      </c>
      <c r="BG114" s="23">
        <f>COUNTIF($BI114,"*NIMBUS*")</f>
        <v>0</v>
      </c>
      <c r="BH114" s="23">
        <f>COUNTIF($BI114,"*Not-specified*")</f>
        <v>0</v>
      </c>
      <c r="BI114" s="23" t="s">
        <v>841</v>
      </c>
      <c r="BJ114" s="23" t="s">
        <v>772</v>
      </c>
      <c r="BK114" s="23">
        <f t="shared" si="235"/>
        <v>0</v>
      </c>
      <c r="BL114" s="23">
        <f t="shared" si="235"/>
        <v>1</v>
      </c>
      <c r="BM114" s="23">
        <f t="shared" si="235"/>
        <v>0</v>
      </c>
      <c r="BN114" s="12" t="s">
        <v>1179</v>
      </c>
      <c r="BO114" s="12">
        <f>COUNTIF($BN114,"*Deter*")</f>
        <v>1</v>
      </c>
      <c r="BP114" s="12">
        <f>COUNTIF($BN114,"*Stoch*")</f>
        <v>0</v>
      </c>
      <c r="BQ114" s="12">
        <f>COUNTIF($BN114,"*Fuzzy*")</f>
        <v>0</v>
      </c>
      <c r="BR114" s="12" t="s">
        <v>1175</v>
      </c>
      <c r="BS114" s="12">
        <f>COUNTIF($BR114,"*Dis*")</f>
        <v>0</v>
      </c>
      <c r="BT114" s="12">
        <f>COUNTIF($BR114,"*Cont*")</f>
        <v>1</v>
      </c>
      <c r="BU114" s="12">
        <f>COUNTIF($BR114,$BU$1)</f>
        <v>0</v>
      </c>
      <c r="BV114" s="23" t="s">
        <v>898</v>
      </c>
      <c r="BW114" s="13">
        <v>0</v>
      </c>
      <c r="BX114" s="13">
        <v>0</v>
      </c>
      <c r="BY114" s="13">
        <v>0</v>
      </c>
      <c r="BZ114" s="13">
        <v>0</v>
      </c>
      <c r="CA114" s="13">
        <v>1</v>
      </c>
      <c r="CB114" s="24" t="s">
        <v>921</v>
      </c>
      <c r="CC114" s="12">
        <f>COUNTIF($CB114,"*Not Specified*")</f>
        <v>0</v>
      </c>
      <c r="CD114" s="12">
        <f>COUNTIF($CB114,"*Aerospacial*")</f>
        <v>0</v>
      </c>
      <c r="CE114" s="12">
        <f>COUNTIF($CB114,"*Agriculture*")</f>
        <v>0</v>
      </c>
      <c r="CF114" s="12">
        <f>COUNTIF($CB114,"*Automotive*")</f>
        <v>0</v>
      </c>
      <c r="CG114" s="12">
        <f>COUNTIF($CB114,"*Biotechnology*")</f>
        <v>0</v>
      </c>
      <c r="CH114" s="12">
        <f>COUNTIF($CB114,"*Energy*")</f>
        <v>0</v>
      </c>
      <c r="CI114" s="12">
        <f>COUNTIF($CB114,"*Food*")</f>
        <v>0</v>
      </c>
      <c r="CJ114" s="12">
        <f>COUNTIF($CB114,"*Innovation*")</f>
        <v>0</v>
      </c>
      <c r="CK114" s="12">
        <f>COUNTIF($CB114,"*Manufacturing*")</f>
        <v>0</v>
      </c>
      <c r="CL114" s="12">
        <f>COUNTIF($CB114,"*Military*")</f>
        <v>0</v>
      </c>
      <c r="CM114" s="12">
        <f>COUNTIF($CB114,"*Nuclear*")</f>
        <v>0</v>
      </c>
      <c r="CN114" s="12">
        <f>COUNTIF($CB114,"*Spacial*")</f>
        <v>0</v>
      </c>
      <c r="CO114" s="12">
        <f>COUNTIF($CB114,"*Telecommunications*")</f>
        <v>0</v>
      </c>
      <c r="CP114" s="12">
        <f>COUNTIF($CB114,"*Civil*")</f>
        <v>0</v>
      </c>
      <c r="CQ114" s="12">
        <f>COUNTIF($CB114,"*Government*")</f>
        <v>0</v>
      </c>
      <c r="CR114" s="12">
        <f>COUNTIF($CB114,"*Mechanical*")</f>
        <v>0</v>
      </c>
      <c r="CS114" s="12">
        <f>COUNTIF($CB114,"*Textile*")</f>
        <v>0</v>
      </c>
      <c r="CT114" s="12">
        <f>COUNTIF($CB114,"*Chemical*")</f>
        <v>0</v>
      </c>
      <c r="CU114" s="12">
        <f>COUNTIF($CB114,"*Metallurgy*")</f>
        <v>0</v>
      </c>
      <c r="CV114" s="12">
        <f>COUNTIF($CB114,"*Public*")</f>
        <v>0</v>
      </c>
      <c r="CW114" s="12">
        <f>COUNTIF($CB114,"*Research*")</f>
        <v>0</v>
      </c>
      <c r="CX114" s="12">
        <f>COUNTIF($CB114,"*Electricity*")</f>
        <v>0</v>
      </c>
      <c r="CY114" s="12">
        <f>COUNTIF($CB114,"*Industrial*")</f>
        <v>0</v>
      </c>
      <c r="CZ114" s="12">
        <f>COUNTIF($CB114,"*Information Technology*")</f>
        <v>1</v>
      </c>
      <c r="DA114" s="19">
        <f>COUNTIF($CB114,"*Pharmaceutical*")</f>
        <v>0</v>
      </c>
      <c r="DB114" s="18">
        <f>SUM(JL114:JO114)</f>
        <v>0</v>
      </c>
      <c r="DC114" s="18">
        <f>SUM(MQ114:MY114)</f>
        <v>0</v>
      </c>
      <c r="DD114" s="18">
        <f>SUM(MZ114:NF114)</f>
        <v>0</v>
      </c>
      <c r="DE114" s="18">
        <f>SUM(MB114:MF114)</f>
        <v>0</v>
      </c>
      <c r="DF114" s="18">
        <f>SUM(NG114:NL114)</f>
        <v>0</v>
      </c>
      <c r="DG114" s="18">
        <f>SUM(FM114:GK114)</f>
        <v>0</v>
      </c>
      <c r="DH114" s="18">
        <f>SUM(EG114:EX114)</f>
        <v>0</v>
      </c>
      <c r="DI114" s="18">
        <f>SUM(KB114:KM114)</f>
        <v>1</v>
      </c>
      <c r="DJ114" s="18">
        <f>SUM(MG114:MJ114)</f>
        <v>0</v>
      </c>
      <c r="DK114" s="18">
        <f>SUM(GL114:HJ114)</f>
        <v>0</v>
      </c>
      <c r="DL114" s="18">
        <f>SUM(HK114:IE114)</f>
        <v>0</v>
      </c>
      <c r="DM114" s="18">
        <f>SUM(IF114:IP114)</f>
        <v>0</v>
      </c>
      <c r="DN114" s="18">
        <f>SUM(EY114:FL114)</f>
        <v>0</v>
      </c>
      <c r="DO114" s="18">
        <f>SUM(KN114:LV114)</f>
        <v>0</v>
      </c>
      <c r="DP114" s="18">
        <f>SUM(LL114:LS114)</f>
        <v>0</v>
      </c>
      <c r="DQ114" s="18">
        <f>SUM(JP114:JX114)</f>
        <v>1</v>
      </c>
      <c r="DR114" s="18">
        <f>SUM(MK114:MP114)</f>
        <v>0</v>
      </c>
      <c r="DS114" s="18">
        <f>SUM(NM114:NS114)</f>
        <v>0</v>
      </c>
      <c r="DT114" s="18">
        <f>SUM(NT114:NZ114)</f>
        <v>0</v>
      </c>
      <c r="DU114" s="18">
        <f>SUM(OA114:OI114)</f>
        <v>0</v>
      </c>
      <c r="DV114" s="18">
        <f>SUM(JY114:KA114)</f>
        <v>0</v>
      </c>
      <c r="DW114" s="18">
        <f>SUM(LT114:MA114)</f>
        <v>0</v>
      </c>
      <c r="DX114" s="18">
        <f>SUM(IQ114:JK114)</f>
        <v>0</v>
      </c>
      <c r="DY114" s="17">
        <f>DG114+DK114</f>
        <v>0</v>
      </c>
      <c r="DZ114" s="12">
        <f>DI114+DO114+DW114+DP114</f>
        <v>1</v>
      </c>
      <c r="EA114" s="12">
        <f>DX114+DM114</f>
        <v>0</v>
      </c>
      <c r="EB114" s="12">
        <f>DT114+DU114+DF114</f>
        <v>0</v>
      </c>
      <c r="EC114" s="12">
        <f>DH114+DN114+DL114</f>
        <v>0</v>
      </c>
      <c r="ED114" s="12">
        <f>DD114+DS114+DC114</f>
        <v>0</v>
      </c>
      <c r="EE114" s="12">
        <f>DV114+DQ114+DB114</f>
        <v>1</v>
      </c>
      <c r="EF114" s="12">
        <f>DR114+DE114+DJ114</f>
        <v>0</v>
      </c>
      <c r="JQ114" s="18">
        <v>1</v>
      </c>
      <c r="KD114" s="18">
        <v>1</v>
      </c>
    </row>
    <row r="115" spans="1:399" hidden="1" x14ac:dyDescent="0.25">
      <c r="A115" s="4" t="s">
        <v>9</v>
      </c>
      <c r="B115" s="5" t="s">
        <v>152</v>
      </c>
      <c r="C115" s="6"/>
      <c r="D115" s="5" t="s">
        <v>306</v>
      </c>
      <c r="E115" s="6" t="s">
        <v>313</v>
      </c>
      <c r="F115" s="5" t="s">
        <v>415</v>
      </c>
      <c r="G115" s="5" t="s">
        <v>569</v>
      </c>
      <c r="H115" s="6" t="s">
        <v>313</v>
      </c>
      <c r="I115" s="6"/>
      <c r="J115" s="6">
        <v>13</v>
      </c>
      <c r="K115" s="6">
        <v>2014</v>
      </c>
      <c r="N115" s="6" t="s">
        <v>751</v>
      </c>
      <c r="O115" s="6" t="s">
        <v>313</v>
      </c>
      <c r="P115" s="6"/>
      <c r="Q115" s="6"/>
      <c r="R115" s="6"/>
      <c r="S115" s="6"/>
      <c r="T115" s="6"/>
      <c r="U115" s="6"/>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s="6"/>
      <c r="BR115" s="6"/>
      <c r="BV115"/>
      <c r="BW115" s="1"/>
      <c r="BX115" s="1"/>
      <c r="BY115" s="1"/>
      <c r="BZ115" s="1"/>
      <c r="CA115" s="1"/>
      <c r="CB115"/>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26"/>
      <c r="DZ115" s="1"/>
      <c r="EA115" s="1"/>
      <c r="EB115" s="1"/>
      <c r="EC115" s="1"/>
      <c r="ED115" s="1"/>
      <c r="EE115" s="1"/>
      <c r="EF115" s="1"/>
      <c r="EG115" s="26"/>
      <c r="EH115" s="1"/>
      <c r="EI115" s="1"/>
      <c r="EJ115" s="1"/>
      <c r="EK115" s="1"/>
      <c r="EL115" s="12"/>
      <c r="EM115" s="12"/>
      <c r="EN115" s="12"/>
      <c r="EO115" s="12"/>
      <c r="EP115" s="12"/>
      <c r="EQ115" s="12"/>
      <c r="ER115" s="12"/>
      <c r="ES115" s="12"/>
      <c r="ET115" s="1"/>
      <c r="EU115" s="1"/>
      <c r="EV115" s="1"/>
      <c r="EW115" s="1"/>
      <c r="EX115" s="1"/>
      <c r="EY115" s="1"/>
      <c r="EZ115" s="1"/>
      <c r="FA115" s="26"/>
      <c r="FB115" s="1"/>
      <c r="FC115" s="1"/>
      <c r="FD115" s="1"/>
      <c r="FE115" s="1"/>
      <c r="FF115" s="1"/>
      <c r="FG115" s="1"/>
      <c r="FH115" s="1"/>
      <c r="FI115" s="1"/>
      <c r="FJ115" s="1"/>
      <c r="FK115" s="1"/>
      <c r="FL115" s="1"/>
      <c r="FO115" s="1"/>
      <c r="FP115" s="1"/>
      <c r="FQ115" s="1"/>
      <c r="FR115" s="1"/>
      <c r="FS115" s="1"/>
      <c r="FT115" s="1"/>
      <c r="FU115" s="1"/>
      <c r="FV115" s="1"/>
      <c r="FW115" s="1"/>
      <c r="FX115" s="1"/>
      <c r="FY115" s="1"/>
      <c r="FZ115" s="1"/>
      <c r="GA115" s="1"/>
      <c r="GB115" s="1"/>
      <c r="GC115" s="1"/>
      <c r="GD115" s="1"/>
      <c r="GE115" s="1"/>
      <c r="GF115" s="1"/>
      <c r="GG115" s="1"/>
      <c r="GH115" s="1"/>
      <c r="GI115" s="1"/>
      <c r="GJ115" s="12"/>
      <c r="GK115" s="12"/>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22"/>
      <c r="LI115" s="22"/>
      <c r="LJ115" s="22"/>
      <c r="LK115" s="22"/>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row>
    <row r="116" spans="1:399" hidden="1" x14ac:dyDescent="0.25">
      <c r="A116" s="4" t="s">
        <v>8</v>
      </c>
      <c r="B116" s="5" t="s">
        <v>75</v>
      </c>
      <c r="C116" s="6"/>
      <c r="D116" s="5" t="s">
        <v>228</v>
      </c>
      <c r="E116" s="6" t="s">
        <v>312</v>
      </c>
      <c r="F116" s="5" t="s">
        <v>359</v>
      </c>
      <c r="G116" s="5" t="s">
        <v>490</v>
      </c>
      <c r="H116" s="6" t="s">
        <v>313</v>
      </c>
      <c r="I116" s="6" t="s">
        <v>582</v>
      </c>
      <c r="J116" s="6">
        <v>7</v>
      </c>
      <c r="K116" s="6">
        <v>2014</v>
      </c>
      <c r="N116" s="6" t="s">
        <v>682</v>
      </c>
      <c r="O116" s="6" t="s">
        <v>313</v>
      </c>
      <c r="P116" s="6"/>
      <c r="Q116" s="6"/>
      <c r="R116" s="6"/>
      <c r="S116" s="6"/>
      <c r="T116" s="6"/>
      <c r="U116" s="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s="6"/>
      <c r="BR116" s="6"/>
      <c r="BV116"/>
      <c r="BW116" s="1"/>
      <c r="BX116" s="1"/>
      <c r="BY116" s="1"/>
      <c r="BZ116" s="1"/>
      <c r="CA116" s="1"/>
      <c r="CB116"/>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26"/>
      <c r="DZ116" s="1"/>
      <c r="EA116" s="1"/>
      <c r="EB116" s="1"/>
      <c r="EC116" s="1"/>
      <c r="ED116" s="1"/>
      <c r="EE116" s="1"/>
      <c r="EF116" s="1"/>
      <c r="EG116" s="26"/>
      <c r="EH116" s="1"/>
      <c r="EI116" s="1"/>
      <c r="EJ116" s="1"/>
      <c r="EK116" s="1"/>
      <c r="EL116" s="12"/>
      <c r="EM116" s="12"/>
      <c r="EN116" s="12"/>
      <c r="EO116" s="12"/>
      <c r="EP116" s="12"/>
      <c r="EQ116" s="12"/>
      <c r="ER116" s="12"/>
      <c r="ES116" s="12"/>
      <c r="ET116" s="1"/>
      <c r="EU116" s="1"/>
      <c r="EV116" s="1"/>
      <c r="EW116" s="1"/>
      <c r="EX116" s="1"/>
      <c r="EY116" s="1"/>
      <c r="EZ116" s="1"/>
      <c r="FA116" s="26"/>
      <c r="FB116" s="1"/>
      <c r="FC116" s="1"/>
      <c r="FD116" s="1"/>
      <c r="FE116" s="1"/>
      <c r="FF116" s="1"/>
      <c r="FG116" s="1"/>
      <c r="FH116" s="1"/>
      <c r="FI116" s="1"/>
      <c r="FJ116" s="1"/>
      <c r="FK116" s="1"/>
      <c r="FL116" s="1"/>
      <c r="FO116" s="1"/>
      <c r="FP116" s="1"/>
      <c r="FQ116" s="1"/>
      <c r="FR116" s="1"/>
      <c r="FS116" s="1"/>
      <c r="FT116" s="1"/>
      <c r="FU116" s="1"/>
      <c r="FV116" s="1"/>
      <c r="FW116" s="1"/>
      <c r="FX116" s="1"/>
      <c r="FY116" s="1"/>
      <c r="FZ116" s="1"/>
      <c r="GA116" s="1"/>
      <c r="GB116" s="1"/>
      <c r="GC116" s="1"/>
      <c r="GD116" s="1"/>
      <c r="GE116" s="1"/>
      <c r="GF116" s="1"/>
      <c r="GG116" s="1"/>
      <c r="GH116" s="1"/>
      <c r="GI116" s="1"/>
      <c r="GJ116" s="12"/>
      <c r="GK116" s="12"/>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
      <c r="LF116" s="1"/>
      <c r="LG116" s="1"/>
      <c r="LH116" s="22"/>
      <c r="LI116" s="22"/>
      <c r="LJ116" s="22"/>
      <c r="LK116" s="22"/>
      <c r="LL116" s="1"/>
      <c r="LM116" s="1"/>
      <c r="LN116" s="1"/>
      <c r="LO116" s="1"/>
      <c r="LP116" s="1"/>
      <c r="LQ116" s="1"/>
      <c r="LR116" s="1"/>
      <c r="LS116" s="1"/>
      <c r="LT116" s="1"/>
      <c r="LU116" s="1"/>
      <c r="LV116" s="1"/>
      <c r="LW116" s="1"/>
      <c r="LX116" s="1"/>
      <c r="LY116" s="1"/>
      <c r="LZ116" s="1"/>
      <c r="MA116" s="1"/>
      <c r="MB116" s="1"/>
      <c r="MC116" s="1"/>
      <c r="MD116" s="1"/>
      <c r="ME116" s="1"/>
      <c r="MF116" s="1"/>
      <c r="MG116" s="1"/>
      <c r="MH116" s="1"/>
      <c r="MI116" s="1"/>
      <c r="MJ116" s="1"/>
      <c r="MK116" s="1"/>
      <c r="ML116" s="1"/>
      <c r="MM116" s="1"/>
      <c r="MN116" s="1"/>
      <c r="MO116" s="1"/>
      <c r="MP116" s="1"/>
      <c r="MQ116" s="1"/>
      <c r="MR116" s="1"/>
      <c r="MS116" s="1"/>
      <c r="MT116" s="1"/>
      <c r="MU116" s="1"/>
      <c r="MV116" s="1"/>
      <c r="MW116" s="1"/>
      <c r="MX116" s="1"/>
      <c r="MY116" s="1"/>
      <c r="MZ116" s="1"/>
      <c r="NA116" s="1"/>
      <c r="NB116" s="1"/>
      <c r="NC116" s="1"/>
      <c r="ND116" s="1"/>
      <c r="NE116" s="1"/>
      <c r="NF116" s="1"/>
      <c r="NG116" s="1"/>
      <c r="NH116" s="1"/>
      <c r="NI116" s="1"/>
      <c r="NJ116" s="1"/>
      <c r="NK116" s="1"/>
      <c r="NL116" s="1"/>
      <c r="NM116" s="1"/>
      <c r="NN116" s="1"/>
      <c r="NO116" s="1"/>
      <c r="NP116" s="1"/>
      <c r="NQ116" s="1"/>
      <c r="NR116" s="1"/>
      <c r="NS116" s="1"/>
      <c r="NT116" s="1"/>
      <c r="NU116" s="1"/>
      <c r="NV116" s="1"/>
      <c r="NW116" s="1"/>
      <c r="NX116" s="1"/>
      <c r="NY116" s="1"/>
      <c r="NZ116" s="1"/>
      <c r="OA116" s="1"/>
      <c r="OB116" s="1"/>
      <c r="OC116" s="1"/>
      <c r="OD116" s="1"/>
      <c r="OE116" s="1"/>
      <c r="OF116" s="1"/>
      <c r="OG116" s="1"/>
      <c r="OH116" s="1"/>
      <c r="OI116" s="1"/>
    </row>
    <row r="117" spans="1:399" hidden="1" x14ac:dyDescent="0.25">
      <c r="A117" s="13" t="s">
        <v>9</v>
      </c>
      <c r="B117" s="5" t="s">
        <v>154</v>
      </c>
      <c r="C117" s="6"/>
      <c r="D117" s="5" t="s">
        <v>308</v>
      </c>
      <c r="E117" s="6" t="s">
        <v>312</v>
      </c>
      <c r="F117" s="5" t="s">
        <v>417</v>
      </c>
      <c r="G117" s="5" t="s">
        <v>571</v>
      </c>
      <c r="H117" s="6" t="s">
        <v>313</v>
      </c>
      <c r="I117" s="6"/>
      <c r="J117" s="6">
        <v>7</v>
      </c>
      <c r="K117" s="6">
        <v>2014</v>
      </c>
      <c r="N117" s="6" t="s">
        <v>753</v>
      </c>
      <c r="O117" s="6" t="s">
        <v>313</v>
      </c>
      <c r="Q117" s="6"/>
      <c r="R117" s="6"/>
      <c r="S117" s="6"/>
      <c r="T117" s="6"/>
      <c r="U117" s="6"/>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s="6"/>
      <c r="BR117" s="6"/>
      <c r="BV117"/>
      <c r="BW117" s="1"/>
      <c r="BX117" s="1"/>
      <c r="BY117" s="1"/>
      <c r="BZ117" s="1"/>
      <c r="CA117" s="1"/>
      <c r="CB117"/>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20"/>
      <c r="DB117" s="1"/>
      <c r="DC117" s="1"/>
      <c r="DD117" s="1"/>
      <c r="DE117" s="1"/>
      <c r="DF117" s="1"/>
      <c r="DG117" s="1"/>
      <c r="DH117" s="1"/>
      <c r="DI117" s="1"/>
      <c r="DJ117" s="1"/>
      <c r="DK117" s="1"/>
      <c r="DL117" s="1"/>
      <c r="DM117" s="1"/>
      <c r="DN117" s="1"/>
      <c r="DO117" s="1"/>
      <c r="DP117" s="1"/>
      <c r="DQ117" s="1"/>
      <c r="DR117" s="1"/>
      <c r="DS117" s="1"/>
      <c r="DT117" s="1"/>
      <c r="DU117" s="1"/>
      <c r="DV117" s="1"/>
      <c r="DW117" s="1"/>
      <c r="DX117" s="20"/>
      <c r="DY117" s="26"/>
      <c r="DZ117" s="1"/>
      <c r="EA117" s="1"/>
      <c r="EB117" s="1"/>
      <c r="EC117" s="1"/>
      <c r="ED117" s="1"/>
      <c r="EE117" s="1"/>
      <c r="EF117" s="1"/>
      <c r="EG117" s="26"/>
      <c r="EH117" s="1"/>
      <c r="EI117" s="1"/>
      <c r="EJ117" s="1"/>
      <c r="EK117" s="1"/>
      <c r="EL117" s="12"/>
      <c r="EM117" s="12"/>
      <c r="EN117" s="12"/>
      <c r="EO117" s="12"/>
      <c r="EP117" s="12"/>
      <c r="EQ117" s="12"/>
      <c r="ER117" s="12"/>
      <c r="ES117" s="12"/>
      <c r="ET117" s="1"/>
      <c r="EU117" s="1"/>
      <c r="EV117" s="1"/>
      <c r="EW117" s="1"/>
      <c r="EX117" s="20"/>
      <c r="EY117" s="1"/>
      <c r="EZ117" s="1"/>
      <c r="FA117" s="26"/>
      <c r="FB117" s="1"/>
      <c r="FC117" s="1"/>
      <c r="FD117" s="1"/>
      <c r="FE117" s="1"/>
      <c r="FF117" s="1"/>
      <c r="FG117" s="1"/>
      <c r="FH117" s="1"/>
      <c r="FI117" s="1"/>
      <c r="FJ117" s="1"/>
      <c r="FK117" s="1"/>
      <c r="FO117" s="1"/>
      <c r="FP117" s="1"/>
      <c r="FQ117" s="1"/>
      <c r="FR117" s="1"/>
      <c r="FS117" s="1"/>
      <c r="FT117" s="1"/>
      <c r="FU117" s="1"/>
      <c r="FV117" s="1"/>
      <c r="FW117" s="1"/>
      <c r="FX117" s="1"/>
      <c r="FY117" s="1"/>
      <c r="FZ117" s="1"/>
      <c r="GA117" s="1"/>
      <c r="GB117" s="1"/>
      <c r="GC117" s="1"/>
      <c r="GD117" s="1"/>
      <c r="GE117" s="1"/>
      <c r="GF117" s="1"/>
      <c r="GG117" s="1"/>
      <c r="GH117" s="1"/>
      <c r="GI117" s="1"/>
      <c r="GJ117" s="12"/>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20"/>
      <c r="HK117" s="1"/>
      <c r="HL117" s="1"/>
      <c r="HM117" s="1"/>
      <c r="HN117" s="1"/>
      <c r="HO117" s="1"/>
      <c r="HP117" s="1"/>
      <c r="HQ117" s="1"/>
      <c r="HR117" s="1"/>
      <c r="HS117" s="1"/>
      <c r="HT117" s="1"/>
      <c r="HU117" s="1"/>
      <c r="HV117" s="1"/>
      <c r="HW117" s="1"/>
      <c r="HX117" s="1"/>
      <c r="HY117" s="1"/>
      <c r="HZ117" s="1"/>
      <c r="IA117" s="1"/>
      <c r="IB117" s="20"/>
      <c r="IC117" s="1"/>
      <c r="ID117" s="1"/>
      <c r="IE117" s="1"/>
      <c r="IF117" s="1"/>
      <c r="IG117" s="1"/>
      <c r="IH117" s="1"/>
      <c r="II117" s="1"/>
      <c r="IJ117" s="1"/>
      <c r="IK117" s="1"/>
      <c r="IL117" s="1"/>
      <c r="IM117" s="1"/>
      <c r="IN117" s="1"/>
      <c r="IO117" s="1"/>
      <c r="IP117" s="20"/>
      <c r="IQ117" s="1"/>
      <c r="IR117" s="1"/>
      <c r="IS117" s="1"/>
      <c r="IT117" s="1"/>
      <c r="IU117" s="1"/>
      <c r="IV117" s="1"/>
      <c r="IW117" s="1"/>
      <c r="IX117" s="1"/>
      <c r="IY117" s="1"/>
      <c r="IZ117" s="1"/>
      <c r="JA117" s="1"/>
      <c r="JB117" s="1"/>
      <c r="JC117" s="1"/>
      <c r="JD117" s="1"/>
      <c r="JE117" s="1"/>
      <c r="JF117" s="1"/>
      <c r="JG117" s="1"/>
      <c r="JH117" s="1"/>
      <c r="JI117" s="1"/>
      <c r="JJ117" s="1"/>
      <c r="JK117" s="20"/>
      <c r="JL117" s="1"/>
      <c r="JM117" s="1"/>
      <c r="JN117" s="1"/>
      <c r="JO117" s="20"/>
      <c r="JP117" s="1"/>
      <c r="JQ117" s="1"/>
      <c r="JR117" s="1"/>
      <c r="JS117" s="1"/>
      <c r="JT117" s="1"/>
      <c r="JU117" s="20"/>
      <c r="JV117" s="1"/>
      <c r="JW117" s="1"/>
      <c r="JX117" s="20"/>
      <c r="JY117" s="1"/>
      <c r="JZ117" s="1"/>
      <c r="KA117" s="20"/>
      <c r="KB117" s="1"/>
      <c r="KC117" s="1"/>
      <c r="KD117" s="1"/>
      <c r="KE117" s="1"/>
      <c r="KF117" s="1"/>
      <c r="KG117" s="1"/>
      <c r="KH117" s="1"/>
      <c r="KI117" s="1"/>
      <c r="KJ117" s="1"/>
      <c r="KK117" s="1"/>
      <c r="KL117" s="1"/>
      <c r="KM117" s="20"/>
      <c r="KN117" s="1"/>
      <c r="KO117" s="1"/>
      <c r="KP117" s="1"/>
      <c r="KQ117" s="1"/>
      <c r="KR117" s="1"/>
      <c r="KS117" s="1"/>
      <c r="KT117" s="1"/>
      <c r="KU117" s="1"/>
      <c r="KV117" s="1"/>
      <c r="KW117" s="1"/>
      <c r="KX117" s="20"/>
      <c r="KY117" s="1"/>
      <c r="KZ117" s="1"/>
      <c r="LA117" s="1"/>
      <c r="LB117" s="1"/>
      <c r="LC117" s="1"/>
      <c r="LD117" s="1"/>
      <c r="LE117" s="1"/>
      <c r="LF117" s="1"/>
      <c r="LG117" s="20"/>
      <c r="LH117" s="22"/>
      <c r="LI117" s="22"/>
      <c r="LJ117" s="22"/>
      <c r="LK117" s="22"/>
      <c r="LL117" s="1"/>
      <c r="LM117" s="1"/>
      <c r="LN117" s="1"/>
      <c r="LO117" s="1"/>
      <c r="LP117" s="1"/>
      <c r="LQ117" s="1"/>
      <c r="LR117" s="1"/>
      <c r="LS117" s="20"/>
      <c r="LT117" s="1"/>
      <c r="LU117" s="1"/>
      <c r="LV117" s="1"/>
      <c r="LW117" s="1"/>
      <c r="LX117" s="1"/>
      <c r="LY117" s="1"/>
      <c r="LZ117" s="1"/>
      <c r="MA117" s="20"/>
      <c r="MB117" s="20"/>
      <c r="MC117" s="20"/>
      <c r="MD117" s="1"/>
      <c r="ME117" s="1"/>
      <c r="MF117" s="20"/>
      <c r="MG117" s="1"/>
      <c r="MH117" s="1"/>
      <c r="MI117" s="1"/>
      <c r="MJ117" s="20"/>
      <c r="MK117" s="1"/>
      <c r="ML117" s="1"/>
      <c r="MM117" s="1"/>
      <c r="MN117" s="1"/>
      <c r="MO117" s="1"/>
      <c r="MP117" s="20"/>
      <c r="MQ117" s="1"/>
      <c r="MR117" s="1"/>
      <c r="MS117" s="1"/>
      <c r="MT117" s="1"/>
      <c r="MU117" s="1"/>
      <c r="MV117" s="1"/>
      <c r="MW117" s="1"/>
      <c r="MX117" s="1"/>
      <c r="MY117" s="20"/>
      <c r="MZ117" s="1"/>
      <c r="NA117" s="1"/>
      <c r="NB117" s="1"/>
      <c r="NC117" s="1"/>
      <c r="ND117" s="1"/>
      <c r="NE117" s="1"/>
      <c r="NF117" s="20"/>
      <c r="NG117" s="1"/>
      <c r="NH117" s="1"/>
      <c r="NI117" s="1"/>
      <c r="NJ117" s="1"/>
      <c r="NK117" s="1"/>
      <c r="NL117" s="20"/>
      <c r="NM117" s="1"/>
      <c r="NN117" s="1"/>
      <c r="NO117" s="1"/>
      <c r="NP117" s="1"/>
      <c r="NQ117" s="1"/>
      <c r="NR117" s="20"/>
      <c r="NS117" s="1"/>
      <c r="NT117" s="1"/>
      <c r="NU117" s="1"/>
      <c r="NV117" s="1"/>
      <c r="NW117" s="1"/>
      <c r="NX117" s="1"/>
      <c r="NY117" s="20"/>
      <c r="NZ117" s="20"/>
      <c r="OA117" s="1"/>
      <c r="OB117" s="1"/>
      <c r="OC117" s="1"/>
      <c r="OD117" s="1"/>
      <c r="OE117" s="1"/>
      <c r="OF117" s="1"/>
      <c r="OG117" s="1"/>
      <c r="OH117" s="20"/>
      <c r="OI117" s="1"/>
    </row>
    <row r="118" spans="1:399" hidden="1" x14ac:dyDescent="0.25">
      <c r="A118" s="4" t="s">
        <v>7</v>
      </c>
      <c r="B118" s="5" t="s">
        <v>103</v>
      </c>
      <c r="C118" s="6"/>
      <c r="D118" s="5" t="s">
        <v>256</v>
      </c>
      <c r="E118" s="6" t="s">
        <v>313</v>
      </c>
      <c r="F118" s="5" t="s">
        <v>376</v>
      </c>
      <c r="G118" s="5" t="s">
        <v>518</v>
      </c>
      <c r="H118" s="6" t="s">
        <v>313</v>
      </c>
      <c r="I118" s="6" t="s">
        <v>600</v>
      </c>
      <c r="J118" s="6">
        <v>3</v>
      </c>
      <c r="K118" s="6">
        <v>2014</v>
      </c>
      <c r="N118" s="6"/>
      <c r="O118" s="6" t="s">
        <v>313</v>
      </c>
      <c r="P118" s="6"/>
      <c r="Q118" s="6"/>
      <c r="R118" s="6"/>
      <c r="S118" s="6"/>
      <c r="T118" s="6"/>
      <c r="U118" s="6"/>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s="6"/>
      <c r="BR118" s="6"/>
      <c r="BV118"/>
      <c r="BW118" s="1"/>
      <c r="BX118" s="1"/>
      <c r="BY118" s="1"/>
      <c r="BZ118" s="1"/>
      <c r="CA118" s="1"/>
      <c r="CB118"/>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26"/>
      <c r="DZ118" s="1"/>
      <c r="EA118" s="1"/>
      <c r="EB118" s="1"/>
      <c r="EC118" s="1"/>
      <c r="ED118" s="1"/>
      <c r="EE118" s="1"/>
      <c r="EF118" s="1"/>
      <c r="EG118" s="26"/>
      <c r="EH118" s="1"/>
      <c r="EI118" s="1"/>
      <c r="EJ118" s="1"/>
      <c r="EK118" s="1"/>
      <c r="EL118" s="12"/>
      <c r="EM118" s="12"/>
      <c r="EN118" s="12"/>
      <c r="EO118" s="12"/>
      <c r="EP118" s="12"/>
      <c r="EQ118" s="12"/>
      <c r="ER118" s="12"/>
      <c r="ES118" s="12"/>
      <c r="ET118" s="1"/>
      <c r="EU118" s="1"/>
      <c r="EV118" s="1"/>
      <c r="EW118" s="1"/>
      <c r="EX118" s="1"/>
      <c r="EY118" s="1"/>
      <c r="EZ118" s="1"/>
      <c r="FA118" s="26"/>
      <c r="FB118" s="1"/>
      <c r="FC118" s="1"/>
      <c r="FD118" s="1"/>
      <c r="FE118" s="1"/>
      <c r="FF118" s="1"/>
      <c r="FG118" s="1"/>
      <c r="FH118" s="1"/>
      <c r="FI118" s="1"/>
      <c r="FJ118" s="1"/>
      <c r="FK118" s="1"/>
      <c r="FL118" s="1"/>
      <c r="FO118" s="1"/>
      <c r="FP118" s="1"/>
      <c r="FQ118" s="1"/>
      <c r="FR118" s="1"/>
      <c r="FS118" s="1"/>
      <c r="FT118" s="1"/>
      <c r="FU118" s="1"/>
      <c r="FV118" s="1"/>
      <c r="FW118" s="1"/>
      <c r="FX118" s="1"/>
      <c r="FY118" s="1"/>
      <c r="FZ118" s="1"/>
      <c r="GA118" s="1"/>
      <c r="GB118" s="1"/>
      <c r="GC118" s="1"/>
      <c r="GD118" s="1"/>
      <c r="GE118" s="1"/>
      <c r="GF118" s="1"/>
      <c r="GG118" s="1"/>
      <c r="GH118" s="1"/>
      <c r="GI118" s="1"/>
      <c r="GJ118" s="12"/>
      <c r="GK118" s="12"/>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
      <c r="LF118" s="1"/>
      <c r="LG118" s="1"/>
      <c r="LH118" s="22"/>
      <c r="LI118" s="22"/>
      <c r="LJ118" s="22"/>
      <c r="LK118" s="22"/>
      <c r="LL118" s="1"/>
      <c r="LM118" s="1"/>
      <c r="LN118" s="1"/>
      <c r="LO118" s="1"/>
      <c r="LP118" s="1"/>
      <c r="LQ118" s="1"/>
      <c r="LR118" s="1"/>
      <c r="LS118" s="1"/>
      <c r="LT118" s="1"/>
      <c r="LU118" s="1"/>
      <c r="LV118" s="1"/>
      <c r="LW118" s="1"/>
      <c r="LX118" s="1"/>
      <c r="LY118" s="1"/>
      <c r="LZ118" s="1"/>
      <c r="MA118" s="1"/>
      <c r="MB118" s="1"/>
      <c r="MC118" s="1"/>
      <c r="MD118" s="1"/>
      <c r="ME118" s="1"/>
      <c r="MF118" s="1"/>
      <c r="MG118" s="1"/>
      <c r="MH118" s="1"/>
      <c r="MI118" s="1"/>
      <c r="MJ118" s="1"/>
      <c r="MK118" s="1"/>
      <c r="ML118" s="1"/>
      <c r="MM118" s="1"/>
      <c r="MN118" s="1"/>
      <c r="MO118" s="1"/>
      <c r="MP118" s="1"/>
      <c r="MQ118" s="1"/>
      <c r="MR118" s="1"/>
      <c r="MS118" s="1"/>
      <c r="MT118" s="1"/>
      <c r="MU118" s="1"/>
      <c r="MV118" s="1"/>
      <c r="MW118" s="1"/>
      <c r="MX118" s="1"/>
      <c r="MY118" s="1"/>
      <c r="MZ118" s="1"/>
      <c r="NA118" s="1"/>
      <c r="NB118" s="1"/>
      <c r="NC118" s="1"/>
      <c r="ND118" s="1"/>
      <c r="NE118" s="1"/>
      <c r="NF118" s="1"/>
      <c r="NG118" s="1"/>
      <c r="NH118" s="1"/>
      <c r="NI118" s="1"/>
      <c r="NJ118" s="1"/>
      <c r="NK118" s="1"/>
      <c r="NL118" s="1"/>
      <c r="NM118" s="1"/>
      <c r="NN118" s="1"/>
      <c r="NO118" s="1"/>
      <c r="NP118" s="1"/>
      <c r="NQ118" s="1"/>
      <c r="NR118" s="1"/>
      <c r="NS118" s="1"/>
      <c r="NT118" s="1"/>
      <c r="NU118" s="1"/>
      <c r="NV118" s="1"/>
      <c r="NW118" s="1"/>
      <c r="NX118" s="1"/>
      <c r="NY118" s="1"/>
      <c r="NZ118" s="1"/>
      <c r="OA118" s="1"/>
      <c r="OB118" s="1"/>
      <c r="OC118" s="1"/>
      <c r="OD118" s="1"/>
      <c r="OE118" s="1"/>
      <c r="OF118" s="1"/>
      <c r="OG118" s="1"/>
      <c r="OH118" s="1"/>
      <c r="OI118" s="1"/>
    </row>
    <row r="119" spans="1:399" hidden="1" x14ac:dyDescent="0.25">
      <c r="A119" s="4" t="s">
        <v>9</v>
      </c>
      <c r="B119" s="5" t="s">
        <v>113</v>
      </c>
      <c r="C119" s="6"/>
      <c r="D119" s="5" t="s">
        <v>1203</v>
      </c>
      <c r="E119" s="6" t="s">
        <v>313</v>
      </c>
      <c r="F119" s="5" t="s">
        <v>381</v>
      </c>
      <c r="G119" s="5" t="s">
        <v>528</v>
      </c>
      <c r="H119" s="6" t="s">
        <v>313</v>
      </c>
      <c r="I119" s="6"/>
      <c r="J119" s="6">
        <v>19</v>
      </c>
      <c r="K119" s="6">
        <v>2014</v>
      </c>
      <c r="N119" s="6" t="s">
        <v>715</v>
      </c>
      <c r="O119" s="6" t="s">
        <v>313</v>
      </c>
      <c r="P119" s="6"/>
      <c r="Q119" s="6"/>
      <c r="R119" s="6"/>
      <c r="S119" s="6"/>
      <c r="T119" s="6"/>
      <c r="U119" s="6"/>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s="6"/>
      <c r="BR119" s="6"/>
      <c r="BV119"/>
      <c r="BW119" s="1"/>
      <c r="BX119" s="1"/>
      <c r="BY119" s="1"/>
      <c r="BZ119" s="1"/>
      <c r="CA119" s="1"/>
      <c r="CB119"/>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26"/>
      <c r="DZ119" s="1"/>
      <c r="EA119" s="1"/>
      <c r="EB119" s="1"/>
      <c r="EC119" s="1"/>
      <c r="ED119" s="1"/>
      <c r="EE119" s="1"/>
      <c r="EF119" s="1"/>
      <c r="EG119" s="26"/>
      <c r="EH119" s="1"/>
      <c r="EI119" s="1"/>
      <c r="EJ119" s="1"/>
      <c r="EK119" s="1"/>
      <c r="EL119" s="12"/>
      <c r="EM119" s="12"/>
      <c r="EN119" s="12"/>
      <c r="EO119" s="12"/>
      <c r="EP119" s="12"/>
      <c r="EQ119" s="12"/>
      <c r="ER119" s="12"/>
      <c r="ES119" s="12"/>
      <c r="ET119" s="1"/>
      <c r="EU119" s="1"/>
      <c r="EV119" s="1"/>
      <c r="EW119" s="1"/>
      <c r="EX119" s="1"/>
      <c r="EY119" s="1"/>
      <c r="EZ119" s="1"/>
      <c r="FA119" s="26"/>
      <c r="FB119" s="1"/>
      <c r="FC119" s="1"/>
      <c r="FD119" s="1"/>
      <c r="FE119" s="1"/>
      <c r="FF119" s="1"/>
      <c r="FG119" s="1"/>
      <c r="FH119" s="1"/>
      <c r="FI119" s="1"/>
      <c r="FJ119" s="1"/>
      <c r="FK119" s="1"/>
      <c r="FL119" s="1"/>
      <c r="FO119" s="1"/>
      <c r="FP119" s="1"/>
      <c r="FQ119" s="1"/>
      <c r="FR119" s="1"/>
      <c r="FS119" s="1"/>
      <c r="FT119" s="1"/>
      <c r="FU119" s="1"/>
      <c r="FV119" s="1"/>
      <c r="FW119" s="1"/>
      <c r="FX119" s="1"/>
      <c r="FY119" s="1"/>
      <c r="FZ119" s="1"/>
      <c r="GA119" s="1"/>
      <c r="GB119" s="1"/>
      <c r="GC119" s="1"/>
      <c r="GD119" s="1"/>
      <c r="GE119" s="1"/>
      <c r="GF119" s="1"/>
      <c r="GG119" s="1"/>
      <c r="GH119" s="1"/>
      <c r="GI119" s="1"/>
      <c r="GJ119" s="12"/>
      <c r="GK119" s="12"/>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c r="JG119" s="1"/>
      <c r="JH119" s="1"/>
      <c r="JI119" s="1"/>
      <c r="JJ119" s="1"/>
      <c r="JK119" s="1"/>
      <c r="JL119" s="1"/>
      <c r="JM119" s="1"/>
      <c r="JN119" s="1"/>
      <c r="JO119" s="1"/>
      <c r="JP119" s="1"/>
      <c r="JQ119" s="1"/>
      <c r="JR119" s="1"/>
      <c r="JS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F119" s="1"/>
      <c r="LG119" s="1"/>
      <c r="LH119" s="22"/>
      <c r="LI119" s="22"/>
      <c r="LJ119" s="22"/>
      <c r="LK119" s="22"/>
      <c r="LL119" s="1"/>
      <c r="LM119" s="1"/>
      <c r="LN119" s="1"/>
      <c r="LO119" s="1"/>
      <c r="LP119" s="1"/>
      <c r="LQ119" s="1"/>
      <c r="LR119" s="1"/>
      <c r="LS119" s="1"/>
      <c r="LT119" s="1"/>
      <c r="LU119" s="1"/>
      <c r="LV119" s="1"/>
      <c r="LW119" s="1"/>
      <c r="LX119" s="1"/>
      <c r="LY119" s="1"/>
      <c r="LZ119" s="1"/>
      <c r="MA119" s="1"/>
      <c r="MB119" s="1"/>
      <c r="MC119" s="1"/>
      <c r="MD119" s="1"/>
      <c r="ME119" s="1"/>
      <c r="MF119" s="1"/>
      <c r="MG119" s="1"/>
      <c r="MH119" s="1"/>
      <c r="MI119" s="1"/>
      <c r="MJ119" s="1"/>
      <c r="MK119" s="1"/>
      <c r="ML119" s="1"/>
      <c r="MM119" s="1"/>
      <c r="MN119" s="1"/>
      <c r="MO119" s="1"/>
      <c r="MP119" s="1"/>
      <c r="MQ119" s="1"/>
      <c r="MR119" s="1"/>
      <c r="MS119" s="1"/>
      <c r="MT119" s="1"/>
      <c r="MU119" s="1"/>
      <c r="MV119" s="1"/>
      <c r="MW119" s="1"/>
      <c r="MX119" s="1"/>
      <c r="MY119" s="1"/>
      <c r="MZ119" s="1"/>
      <c r="NA119" s="1"/>
      <c r="NB119" s="1"/>
      <c r="NC119" s="1"/>
      <c r="ND119" s="1"/>
      <c r="NE119" s="1"/>
      <c r="NF119" s="1"/>
      <c r="NG119" s="1"/>
      <c r="NH119" s="1"/>
      <c r="NI119" s="1"/>
      <c r="NJ119" s="1"/>
      <c r="NK119" s="1"/>
      <c r="NL119" s="1"/>
      <c r="NM119" s="1"/>
      <c r="NN119" s="1"/>
      <c r="NO119" s="1"/>
      <c r="NP119" s="1"/>
      <c r="NQ119" s="1"/>
      <c r="NR119" s="1"/>
      <c r="NS119" s="1"/>
      <c r="NT119" s="1"/>
      <c r="NU119" s="1"/>
      <c r="NV119" s="1"/>
      <c r="NW119" s="1"/>
      <c r="NX119" s="1"/>
      <c r="NY119" s="1"/>
      <c r="NZ119" s="1"/>
      <c r="OA119" s="1"/>
      <c r="OB119" s="1"/>
      <c r="OC119" s="1"/>
      <c r="OD119" s="1"/>
      <c r="OE119" s="1"/>
      <c r="OF119" s="1"/>
      <c r="OG119" s="1"/>
      <c r="OH119" s="1"/>
      <c r="OI119" s="1"/>
    </row>
    <row r="120" spans="1:399" hidden="1" x14ac:dyDescent="0.25">
      <c r="A120" s="4" t="s">
        <v>7</v>
      </c>
      <c r="B120" s="5" t="s">
        <v>91</v>
      </c>
      <c r="C120" s="6"/>
      <c r="D120" s="5" t="s">
        <v>244</v>
      </c>
      <c r="E120" s="6" t="s">
        <v>313</v>
      </c>
      <c r="F120" s="5" t="s">
        <v>372</v>
      </c>
      <c r="G120" s="5" t="s">
        <v>506</v>
      </c>
      <c r="H120" s="6" t="s">
        <v>313</v>
      </c>
      <c r="I120" s="6" t="s">
        <v>599</v>
      </c>
      <c r="J120" s="6">
        <v>7</v>
      </c>
      <c r="K120" s="6">
        <v>2014</v>
      </c>
      <c r="N120" s="6" t="s">
        <v>696</v>
      </c>
      <c r="O120" s="6" t="s">
        <v>313</v>
      </c>
      <c r="P120" s="6"/>
      <c r="Q120" s="6"/>
      <c r="R120" s="6"/>
      <c r="S120" s="6"/>
      <c r="T120" s="6"/>
      <c r="U120" s="6"/>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s="6"/>
      <c r="BR120" s="6"/>
      <c r="BV120"/>
      <c r="BW120" s="1"/>
      <c r="BX120" s="1"/>
      <c r="BY120" s="1"/>
      <c r="BZ120" s="1"/>
      <c r="CA120" s="1"/>
      <c r="CB120"/>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26"/>
      <c r="DZ120" s="1"/>
      <c r="EA120" s="1"/>
      <c r="EB120" s="1"/>
      <c r="EC120" s="1"/>
      <c r="ED120" s="1"/>
      <c r="EE120" s="1"/>
      <c r="EF120" s="1"/>
      <c r="EG120" s="26"/>
      <c r="EH120" s="1"/>
      <c r="EI120" s="1"/>
      <c r="EJ120" s="1"/>
      <c r="EK120" s="1"/>
      <c r="EL120" s="12"/>
      <c r="EM120" s="12"/>
      <c r="EN120" s="12"/>
      <c r="EO120" s="12"/>
      <c r="EP120" s="12"/>
      <c r="EQ120" s="12"/>
      <c r="ER120" s="12"/>
      <c r="ES120" s="12"/>
      <c r="ET120" s="1"/>
      <c r="EU120" s="1"/>
      <c r="EV120" s="1"/>
      <c r="EW120" s="1"/>
      <c r="EX120" s="1"/>
      <c r="EY120" s="1"/>
      <c r="EZ120" s="1"/>
      <c r="FA120" s="26"/>
      <c r="FB120" s="1"/>
      <c r="FC120" s="1"/>
      <c r="FD120" s="1"/>
      <c r="FE120" s="1"/>
      <c r="FF120" s="1"/>
      <c r="FG120" s="1"/>
      <c r="FH120" s="1"/>
      <c r="FI120" s="1"/>
      <c r="FJ120" s="1"/>
      <c r="FK120" s="1"/>
      <c r="FL120" s="1"/>
      <c r="FO120" s="1"/>
      <c r="FP120" s="1"/>
      <c r="FQ120" s="1"/>
      <c r="FR120" s="1"/>
      <c r="FS120" s="1"/>
      <c r="FT120" s="1"/>
      <c r="FU120" s="1"/>
      <c r="FV120" s="1"/>
      <c r="FW120" s="1"/>
      <c r="FX120" s="1"/>
      <c r="FY120" s="1"/>
      <c r="FZ120" s="1"/>
      <c r="GA120" s="1"/>
      <c r="GB120" s="1"/>
      <c r="GC120" s="1"/>
      <c r="GD120" s="1"/>
      <c r="GE120" s="1"/>
      <c r="GF120" s="1"/>
      <c r="GG120" s="1"/>
      <c r="GH120" s="1"/>
      <c r="GI120" s="1"/>
      <c r="GJ120" s="12"/>
      <c r="GK120" s="12"/>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c r="JL120" s="1"/>
      <c r="JM120" s="1"/>
      <c r="JN120" s="1"/>
      <c r="JO120" s="1"/>
      <c r="JP120" s="1"/>
      <c r="JQ120" s="1"/>
      <c r="JR120" s="1"/>
      <c r="JS120" s="1"/>
      <c r="JT120" s="1"/>
      <c r="JU120" s="1"/>
      <c r="JV120" s="1"/>
      <c r="JW120" s="1"/>
      <c r="JX120" s="1"/>
      <c r="JY120" s="1"/>
      <c r="JZ120" s="1"/>
      <c r="KA120" s="1"/>
      <c r="KB120" s="1"/>
      <c r="KC120" s="1"/>
      <c r="KD120" s="1"/>
      <c r="KE120" s="1"/>
      <c r="KF120" s="1"/>
      <c r="KG120" s="1"/>
      <c r="KH120" s="1"/>
      <c r="KI120" s="1"/>
      <c r="KJ120" s="1"/>
      <c r="KK120" s="1"/>
      <c r="KL120" s="1"/>
      <c r="KM120" s="1"/>
      <c r="KN120" s="1"/>
      <c r="KO120" s="1"/>
      <c r="KP120" s="1"/>
      <c r="KQ120" s="1"/>
      <c r="KR120" s="1"/>
      <c r="KS120" s="1"/>
      <c r="KT120" s="1"/>
      <c r="KU120" s="1"/>
      <c r="KV120" s="1"/>
      <c r="KW120" s="1"/>
      <c r="KX120" s="1"/>
      <c r="KY120" s="1"/>
      <c r="KZ120" s="1"/>
      <c r="LA120" s="1"/>
      <c r="LB120" s="1"/>
      <c r="LC120" s="1"/>
      <c r="LD120" s="1"/>
      <c r="LE120" s="1"/>
      <c r="LF120" s="1"/>
      <c r="LG120" s="1"/>
      <c r="LH120" s="22"/>
      <c r="LI120" s="22"/>
      <c r="LJ120" s="22"/>
      <c r="LK120" s="22"/>
      <c r="LL120" s="1"/>
      <c r="LM120" s="1"/>
      <c r="LN120" s="1"/>
      <c r="LO120" s="1"/>
      <c r="LP120" s="1"/>
      <c r="LQ120" s="1"/>
      <c r="LR120" s="1"/>
      <c r="LS120" s="1"/>
      <c r="LT120" s="1"/>
      <c r="LU120" s="1"/>
      <c r="LV120" s="1"/>
      <c r="LW120" s="1"/>
      <c r="LX120" s="1"/>
      <c r="LY120" s="1"/>
      <c r="LZ120" s="1"/>
      <c r="MA120" s="1"/>
      <c r="MB120" s="1"/>
      <c r="MC120" s="1"/>
      <c r="MD120" s="1"/>
      <c r="ME120" s="1"/>
      <c r="MF120" s="1"/>
      <c r="MG120" s="1"/>
      <c r="MH120" s="1"/>
      <c r="MI120" s="1"/>
      <c r="MJ120" s="1"/>
      <c r="MK120" s="1"/>
      <c r="ML120" s="1"/>
      <c r="MM120" s="1"/>
      <c r="MN120" s="1"/>
      <c r="MO120" s="1"/>
      <c r="MP120" s="1"/>
      <c r="MQ120" s="1"/>
      <c r="MR120" s="1"/>
      <c r="MS120" s="1"/>
      <c r="MT120" s="1"/>
      <c r="MU120" s="1"/>
      <c r="MV120" s="1"/>
      <c r="MW120" s="1"/>
      <c r="MX120" s="1"/>
      <c r="MY120" s="1"/>
      <c r="MZ120" s="1"/>
      <c r="NA120" s="1"/>
      <c r="NB120" s="1"/>
      <c r="NC120" s="1"/>
      <c r="ND120" s="1"/>
      <c r="NE120" s="1"/>
      <c r="NF120" s="1"/>
      <c r="NG120" s="1"/>
      <c r="NH120" s="1"/>
      <c r="NI120" s="1"/>
      <c r="NJ120" s="1"/>
      <c r="NK120" s="1"/>
      <c r="NL120" s="1"/>
      <c r="NM120" s="1"/>
      <c r="NN120" s="1"/>
      <c r="NO120" s="1"/>
      <c r="NP120" s="1"/>
      <c r="NQ120" s="1"/>
      <c r="NR120" s="1"/>
      <c r="NS120" s="1"/>
      <c r="NT120" s="1"/>
      <c r="NU120" s="1"/>
      <c r="NV120" s="1"/>
      <c r="NW120" s="1"/>
      <c r="NX120" s="1"/>
      <c r="NY120" s="1"/>
      <c r="NZ120" s="1"/>
      <c r="OA120" s="1"/>
      <c r="OB120" s="1"/>
      <c r="OC120" s="1"/>
      <c r="OD120" s="1"/>
      <c r="OE120" s="1"/>
      <c r="OF120" s="1"/>
      <c r="OG120" s="1"/>
      <c r="OH120" s="1"/>
      <c r="OI120" s="1"/>
    </row>
    <row r="121" spans="1:399" hidden="1" x14ac:dyDescent="0.25">
      <c r="A121" s="4" t="s">
        <v>9</v>
      </c>
      <c r="B121" s="5" t="s">
        <v>87</v>
      </c>
      <c r="C121" s="6"/>
      <c r="D121" s="5" t="s">
        <v>240</v>
      </c>
      <c r="E121" s="6" t="s">
        <v>312</v>
      </c>
      <c r="F121" s="5" t="s">
        <v>368</v>
      </c>
      <c r="G121" s="5" t="s">
        <v>502</v>
      </c>
      <c r="H121" s="6" t="s">
        <v>312</v>
      </c>
      <c r="I121" s="6"/>
      <c r="J121" s="6">
        <v>7</v>
      </c>
      <c r="K121" s="6">
        <v>2014</v>
      </c>
      <c r="N121" s="6" t="s">
        <v>692</v>
      </c>
      <c r="O121" s="6" t="s">
        <v>313</v>
      </c>
      <c r="P121" s="6"/>
      <c r="Q121" s="6"/>
      <c r="R121" s="6"/>
      <c r="S121" s="6"/>
      <c r="T121" s="6"/>
      <c r="U121" s="6"/>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s="6"/>
      <c r="BR121" s="6"/>
      <c r="BV121"/>
      <c r="BW121" s="1"/>
      <c r="BX121" s="1"/>
      <c r="BY121" s="1"/>
      <c r="BZ121" s="1"/>
      <c r="CA121" s="1"/>
      <c r="CB12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20"/>
      <c r="DB121" s="1"/>
      <c r="DC121" s="1"/>
      <c r="DD121" s="1"/>
      <c r="DE121" s="1"/>
      <c r="DF121" s="1"/>
      <c r="DG121" s="1"/>
      <c r="DH121" s="1"/>
      <c r="DI121" s="1"/>
      <c r="DJ121" s="1"/>
      <c r="DK121" s="1"/>
      <c r="DL121" s="1"/>
      <c r="DM121" s="1"/>
      <c r="DN121" s="1"/>
      <c r="DO121" s="1"/>
      <c r="DP121" s="1"/>
      <c r="DQ121" s="1"/>
      <c r="DR121" s="1"/>
      <c r="DS121" s="1"/>
      <c r="DT121" s="1"/>
      <c r="DU121" s="1"/>
      <c r="DV121" s="1"/>
      <c r="DW121" s="1"/>
      <c r="DX121" s="20"/>
      <c r="DY121" s="26"/>
      <c r="DZ121" s="1"/>
      <c r="EA121" s="1"/>
      <c r="EB121" s="1"/>
      <c r="EC121" s="1"/>
      <c r="ED121" s="1"/>
      <c r="EE121" s="1"/>
      <c r="EF121" s="1"/>
      <c r="EG121" s="26"/>
      <c r="EH121" s="1"/>
      <c r="EI121" s="1"/>
      <c r="EJ121" s="1"/>
      <c r="EK121" s="1"/>
      <c r="EL121" s="12"/>
      <c r="EM121" s="12"/>
      <c r="EN121" s="12"/>
      <c r="EO121" s="12"/>
      <c r="EP121" s="12"/>
      <c r="EQ121" s="12"/>
      <c r="ER121" s="12"/>
      <c r="ES121" s="12"/>
      <c r="ET121" s="1"/>
      <c r="EU121" s="1"/>
      <c r="EV121" s="1"/>
      <c r="EW121" s="1"/>
      <c r="EX121" s="20"/>
      <c r="EY121" s="1"/>
      <c r="EZ121" s="1"/>
      <c r="FA121" s="26"/>
      <c r="FB121" s="1"/>
      <c r="FC121" s="1"/>
      <c r="FD121" s="1"/>
      <c r="FE121" s="1"/>
      <c r="FF121" s="1"/>
      <c r="FG121" s="1"/>
      <c r="FH121" s="1"/>
      <c r="FI121" s="1"/>
      <c r="FJ121" s="1"/>
      <c r="FK121" s="1"/>
      <c r="FO121" s="1"/>
      <c r="FP121" s="1"/>
      <c r="FQ121" s="1"/>
      <c r="FR121" s="1"/>
      <c r="FS121" s="1"/>
      <c r="FT121" s="1"/>
      <c r="FU121" s="1"/>
      <c r="FV121" s="1"/>
      <c r="FW121" s="1"/>
      <c r="FX121" s="1"/>
      <c r="FY121" s="1"/>
      <c r="FZ121" s="1"/>
      <c r="GA121" s="1"/>
      <c r="GB121" s="1"/>
      <c r="GC121" s="1"/>
      <c r="GD121" s="1"/>
      <c r="GE121" s="1"/>
      <c r="GF121" s="1"/>
      <c r="GG121" s="1"/>
      <c r="GH121" s="1"/>
      <c r="GI121" s="1"/>
      <c r="GJ121" s="12"/>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20"/>
      <c r="HK121" s="1"/>
      <c r="HL121" s="1"/>
      <c r="HM121" s="1"/>
      <c r="HN121" s="1"/>
      <c r="HO121" s="1"/>
      <c r="HP121" s="1"/>
      <c r="HQ121" s="1"/>
      <c r="HR121" s="1"/>
      <c r="HS121" s="1"/>
      <c r="HT121" s="1"/>
      <c r="HU121" s="1"/>
      <c r="HV121" s="1"/>
      <c r="HW121" s="1"/>
      <c r="HX121" s="1"/>
      <c r="HY121" s="1"/>
      <c r="HZ121" s="1"/>
      <c r="IA121" s="1"/>
      <c r="IB121" s="20"/>
      <c r="IC121" s="1"/>
      <c r="ID121" s="1"/>
      <c r="IE121" s="1"/>
      <c r="IF121" s="1"/>
      <c r="IG121" s="1"/>
      <c r="IH121" s="1"/>
      <c r="II121" s="1"/>
      <c r="IJ121" s="1"/>
      <c r="IK121" s="1"/>
      <c r="IL121" s="1"/>
      <c r="IM121" s="1"/>
      <c r="IN121" s="1"/>
      <c r="IO121" s="1"/>
      <c r="IP121" s="20"/>
      <c r="IQ121" s="1"/>
      <c r="IR121" s="1"/>
      <c r="IS121" s="1"/>
      <c r="IT121" s="1"/>
      <c r="IU121" s="1"/>
      <c r="IV121" s="1"/>
      <c r="IW121" s="1"/>
      <c r="IX121" s="1"/>
      <c r="IY121" s="1"/>
      <c r="IZ121" s="1"/>
      <c r="JA121" s="1"/>
      <c r="JB121" s="1"/>
      <c r="JC121" s="1"/>
      <c r="JD121" s="1"/>
      <c r="JE121" s="1"/>
      <c r="JF121" s="1"/>
      <c r="JG121" s="1"/>
      <c r="JH121" s="1"/>
      <c r="JI121" s="1"/>
      <c r="JJ121" s="1"/>
      <c r="JK121" s="20"/>
      <c r="JL121" s="1"/>
      <c r="JM121" s="1"/>
      <c r="JN121" s="1"/>
      <c r="JO121" s="20"/>
      <c r="JP121" s="1"/>
      <c r="JQ121" s="1"/>
      <c r="JR121" s="1"/>
      <c r="JS121" s="1"/>
      <c r="JT121" s="1"/>
      <c r="JU121" s="20"/>
      <c r="JV121" s="1"/>
      <c r="JW121" s="1"/>
      <c r="JX121" s="20"/>
      <c r="JY121" s="1"/>
      <c r="JZ121" s="1"/>
      <c r="KA121" s="20"/>
      <c r="KB121" s="1"/>
      <c r="KC121" s="1"/>
      <c r="KD121" s="1"/>
      <c r="KE121" s="1"/>
      <c r="KF121" s="1"/>
      <c r="KG121" s="1"/>
      <c r="KH121" s="1"/>
      <c r="KI121" s="1"/>
      <c r="KJ121" s="1"/>
      <c r="KK121" s="1"/>
      <c r="KL121" s="1"/>
      <c r="KM121" s="20"/>
      <c r="KN121" s="1"/>
      <c r="KO121" s="1"/>
      <c r="KP121" s="1"/>
      <c r="KQ121" s="1"/>
      <c r="KR121" s="1"/>
      <c r="KS121" s="1"/>
      <c r="KT121" s="1"/>
      <c r="KU121" s="1"/>
      <c r="KV121" s="1"/>
      <c r="KW121" s="1"/>
      <c r="KX121" s="20"/>
      <c r="KY121" s="1"/>
      <c r="KZ121" s="1"/>
      <c r="LA121" s="1"/>
      <c r="LB121" s="1"/>
      <c r="LC121" s="1"/>
      <c r="LD121" s="1"/>
      <c r="LE121" s="1"/>
      <c r="LF121" s="1"/>
      <c r="LG121" s="20"/>
      <c r="LH121" s="22"/>
      <c r="LI121" s="22"/>
      <c r="LJ121" s="22"/>
      <c r="LK121" s="22"/>
      <c r="LL121" s="1"/>
      <c r="LM121" s="1"/>
      <c r="LN121" s="1"/>
      <c r="LO121" s="1"/>
      <c r="LP121" s="1"/>
      <c r="LQ121" s="1"/>
      <c r="LR121" s="1"/>
      <c r="LS121" s="20"/>
      <c r="LT121" s="1"/>
      <c r="LU121" s="1"/>
      <c r="LV121" s="1"/>
      <c r="LW121" s="1"/>
      <c r="LX121" s="1"/>
      <c r="LY121" s="1"/>
      <c r="LZ121" s="1"/>
      <c r="MA121" s="20"/>
      <c r="MB121" s="20"/>
      <c r="MC121" s="20"/>
      <c r="MD121" s="1"/>
      <c r="ME121" s="1"/>
      <c r="MF121" s="20"/>
      <c r="MG121" s="1"/>
      <c r="MH121" s="1"/>
      <c r="MI121" s="1"/>
      <c r="MJ121" s="20"/>
      <c r="MK121" s="1"/>
      <c r="ML121" s="1"/>
      <c r="MM121" s="1"/>
      <c r="MN121" s="1"/>
      <c r="MO121" s="1"/>
      <c r="MP121" s="20"/>
      <c r="MQ121" s="1"/>
      <c r="MR121" s="1"/>
      <c r="MS121" s="1"/>
      <c r="MT121" s="1"/>
      <c r="MU121" s="1"/>
      <c r="MV121" s="1"/>
      <c r="MW121" s="1"/>
      <c r="MX121" s="1"/>
      <c r="MY121" s="20"/>
      <c r="MZ121" s="1"/>
      <c r="NA121" s="1"/>
      <c r="NB121" s="1"/>
      <c r="NC121" s="1"/>
      <c r="ND121" s="1"/>
      <c r="NE121" s="1"/>
      <c r="NF121" s="20"/>
      <c r="NG121" s="1"/>
      <c r="NH121" s="1"/>
      <c r="NI121" s="1"/>
      <c r="NJ121" s="1"/>
      <c r="NK121" s="1"/>
      <c r="NL121" s="20"/>
      <c r="NM121" s="1"/>
      <c r="NN121" s="1"/>
      <c r="NO121" s="1"/>
      <c r="NP121" s="1"/>
      <c r="NQ121" s="1"/>
      <c r="NR121" s="20"/>
      <c r="NS121" s="1"/>
      <c r="NT121" s="1"/>
      <c r="NU121" s="1"/>
      <c r="NV121" s="1"/>
      <c r="NW121" s="1"/>
      <c r="NX121" s="1"/>
      <c r="NY121" s="20"/>
      <c r="NZ121" s="20"/>
      <c r="OA121" s="1"/>
      <c r="OB121" s="1"/>
      <c r="OC121" s="1"/>
      <c r="OD121" s="1"/>
      <c r="OE121" s="1"/>
      <c r="OF121" s="1"/>
      <c r="OG121" s="1"/>
      <c r="OH121" s="20"/>
      <c r="OI121" s="1"/>
    </row>
    <row r="122" spans="1:399" hidden="1" x14ac:dyDescent="0.25">
      <c r="A122" s="4" t="s">
        <v>9</v>
      </c>
      <c r="B122" s="5" t="s">
        <v>129</v>
      </c>
      <c r="C122" s="6"/>
      <c r="D122" s="5" t="s">
        <v>282</v>
      </c>
      <c r="E122" s="6" t="s">
        <v>312</v>
      </c>
      <c r="F122" s="5" t="s">
        <v>396</v>
      </c>
      <c r="G122" s="5" t="s">
        <v>545</v>
      </c>
      <c r="H122" s="6" t="s">
        <v>312</v>
      </c>
      <c r="I122" s="6"/>
      <c r="J122" s="6">
        <v>11</v>
      </c>
      <c r="K122" s="6">
        <v>2014</v>
      </c>
      <c r="N122" s="6" t="s">
        <v>731</v>
      </c>
      <c r="O122" s="6" t="s">
        <v>313</v>
      </c>
      <c r="P122" s="6"/>
      <c r="Q122" s="6"/>
      <c r="R122" s="6"/>
      <c r="S122" s="6"/>
      <c r="T122" s="6"/>
      <c r="U122" s="6"/>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s="6"/>
      <c r="BR122" s="6"/>
      <c r="BV122"/>
      <c r="BW122" s="1"/>
      <c r="BX122" s="1"/>
      <c r="BY122" s="1"/>
      <c r="BZ122" s="1"/>
      <c r="CA122" s="1"/>
      <c r="CB122"/>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26"/>
      <c r="DZ122" s="1"/>
      <c r="EA122" s="1"/>
      <c r="EB122" s="1"/>
      <c r="EC122" s="1"/>
      <c r="ED122" s="1"/>
      <c r="EE122" s="1"/>
      <c r="EF122" s="1"/>
      <c r="EG122" s="26"/>
      <c r="EH122" s="1"/>
      <c r="EI122" s="1"/>
      <c r="EJ122" s="1"/>
      <c r="EK122" s="1"/>
      <c r="EL122" s="12"/>
      <c r="EM122" s="12"/>
      <c r="EN122" s="12"/>
      <c r="EO122" s="12"/>
      <c r="EP122" s="12"/>
      <c r="EQ122" s="12"/>
      <c r="ER122" s="12"/>
      <c r="ES122" s="12"/>
      <c r="ET122" s="1"/>
      <c r="EU122" s="1"/>
      <c r="EV122" s="1"/>
      <c r="EW122" s="1"/>
      <c r="EX122" s="1"/>
      <c r="EY122" s="1"/>
      <c r="EZ122" s="1"/>
      <c r="FA122" s="26"/>
      <c r="FB122" s="1"/>
      <c r="FC122" s="1"/>
      <c r="FD122" s="1"/>
      <c r="FE122" s="1"/>
      <c r="FF122" s="1"/>
      <c r="FG122" s="1"/>
      <c r="FH122" s="1"/>
      <c r="FI122" s="1"/>
      <c r="FJ122" s="1"/>
      <c r="FK122" s="1"/>
      <c r="FL122" s="1"/>
      <c r="FO122" s="1"/>
      <c r="FP122" s="1"/>
      <c r="FQ122" s="1"/>
      <c r="FR122" s="1"/>
      <c r="FS122" s="1"/>
      <c r="FT122" s="1"/>
      <c r="FU122" s="1"/>
      <c r="FV122" s="1"/>
      <c r="FW122" s="1"/>
      <c r="FX122" s="1"/>
      <c r="FY122" s="1"/>
      <c r="FZ122" s="1"/>
      <c r="GA122" s="1"/>
      <c r="GB122" s="1"/>
      <c r="GC122" s="1"/>
      <c r="GD122" s="1"/>
      <c r="GE122" s="1"/>
      <c r="GF122" s="1"/>
      <c r="GG122" s="1"/>
      <c r="GH122" s="1"/>
      <c r="GI122" s="1"/>
      <c r="GJ122" s="12"/>
      <c r="GK122" s="12"/>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c r="JJ122" s="1"/>
      <c r="JK122" s="1"/>
      <c r="JL122" s="1"/>
      <c r="JM122" s="1"/>
      <c r="JN122" s="1"/>
      <c r="JO122" s="1"/>
      <c r="JP122" s="1"/>
      <c r="JQ122" s="1"/>
      <c r="JR122" s="1"/>
      <c r="JS122" s="1"/>
      <c r="JT122" s="1"/>
      <c r="JU122" s="1"/>
      <c r="JV122" s="1"/>
      <c r="JW122" s="1"/>
      <c r="JX122" s="1"/>
      <c r="JY122" s="1"/>
      <c r="JZ122" s="1"/>
      <c r="KA122" s="1"/>
      <c r="KB122" s="1"/>
      <c r="KC122" s="1"/>
      <c r="KD122" s="1"/>
      <c r="KE122" s="1"/>
      <c r="KF122" s="1"/>
      <c r="KG122" s="1"/>
      <c r="KH122" s="1"/>
      <c r="KI122" s="1"/>
      <c r="KJ122" s="1"/>
      <c r="KK122" s="1"/>
      <c r="KL122" s="1"/>
      <c r="KM122" s="1"/>
      <c r="KN122" s="1"/>
      <c r="KO122" s="1"/>
      <c r="KP122" s="1"/>
      <c r="KQ122" s="1"/>
      <c r="KR122" s="1"/>
      <c r="KS122" s="1"/>
      <c r="KT122" s="1"/>
      <c r="KU122" s="1"/>
      <c r="KV122" s="1"/>
      <c r="KW122" s="1"/>
      <c r="KX122" s="1"/>
      <c r="KY122" s="1"/>
      <c r="KZ122" s="1"/>
      <c r="LA122" s="1"/>
      <c r="LB122" s="1"/>
      <c r="LC122" s="1"/>
      <c r="LD122" s="1"/>
      <c r="LE122" s="1"/>
      <c r="LF122" s="1"/>
      <c r="LG122" s="1"/>
      <c r="LH122" s="22"/>
      <c r="LI122" s="22"/>
      <c r="LJ122" s="22"/>
      <c r="LK122" s="22"/>
      <c r="LL122" s="1"/>
      <c r="LM122" s="1"/>
      <c r="LN122" s="1"/>
      <c r="LO122" s="1"/>
      <c r="LP122" s="1"/>
      <c r="LQ122" s="1"/>
      <c r="LR122" s="1"/>
      <c r="LS122" s="1"/>
      <c r="LT122" s="1"/>
      <c r="LU122" s="1"/>
      <c r="LV122" s="1"/>
      <c r="LW122" s="1"/>
      <c r="LX122" s="1"/>
      <c r="LY122" s="1"/>
      <c r="LZ122" s="1"/>
      <c r="MA122" s="1"/>
      <c r="MB122" s="1"/>
      <c r="MC122" s="1"/>
      <c r="MD122" s="1"/>
      <c r="ME122" s="1"/>
      <c r="MF122" s="1"/>
      <c r="MG122" s="1"/>
      <c r="MH122" s="1"/>
      <c r="MI122" s="1"/>
      <c r="MJ122" s="1"/>
      <c r="MK122" s="1"/>
      <c r="ML122" s="1"/>
      <c r="MM122" s="1"/>
      <c r="MN122" s="1"/>
      <c r="MO122" s="1"/>
      <c r="MP122" s="1"/>
      <c r="MQ122" s="1"/>
      <c r="MR122" s="1"/>
      <c r="MS122" s="1"/>
      <c r="MT122" s="1"/>
      <c r="MU122" s="1"/>
      <c r="MV122" s="1"/>
      <c r="MW122" s="1"/>
      <c r="MX122" s="1"/>
      <c r="MY122" s="1"/>
      <c r="MZ122" s="1"/>
      <c r="NA122" s="1"/>
      <c r="NB122" s="1"/>
      <c r="NC122" s="1"/>
      <c r="ND122" s="1"/>
      <c r="NE122" s="1"/>
      <c r="NF122" s="1"/>
      <c r="NG122" s="1"/>
      <c r="NH122" s="1"/>
      <c r="NI122" s="1"/>
      <c r="NJ122" s="1"/>
      <c r="NK122" s="1"/>
      <c r="NL122" s="1"/>
      <c r="NM122" s="1"/>
      <c r="NN122" s="1"/>
      <c r="NO122" s="1"/>
      <c r="NP122" s="1"/>
      <c r="NQ122" s="1"/>
      <c r="NR122" s="1"/>
      <c r="NS122" s="1"/>
      <c r="NT122" s="1"/>
      <c r="NU122" s="1"/>
      <c r="NV122" s="1"/>
      <c r="NW122" s="1"/>
      <c r="NX122" s="1"/>
      <c r="NY122" s="1"/>
      <c r="NZ122" s="1"/>
      <c r="OA122" s="1"/>
      <c r="OB122" s="1"/>
      <c r="OC122" s="1"/>
      <c r="OD122" s="1"/>
      <c r="OE122" s="1"/>
      <c r="OF122" s="1"/>
      <c r="OG122" s="1"/>
      <c r="OH122" s="1"/>
      <c r="OI122" s="1"/>
    </row>
    <row r="123" spans="1:399" hidden="1" x14ac:dyDescent="0.25">
      <c r="A123" s="13" t="s">
        <v>8</v>
      </c>
      <c r="B123" s="5" t="s">
        <v>134</v>
      </c>
      <c r="D123" s="5" t="s">
        <v>287</v>
      </c>
      <c r="E123" s="12" t="s">
        <v>312</v>
      </c>
      <c r="F123" s="5" t="s">
        <v>399</v>
      </c>
      <c r="G123" s="5" t="s">
        <v>550</v>
      </c>
      <c r="H123" s="12" t="s">
        <v>312</v>
      </c>
      <c r="J123" s="12">
        <v>0</v>
      </c>
      <c r="K123" s="12">
        <v>2014</v>
      </c>
      <c r="N123" s="12" t="s">
        <v>736</v>
      </c>
      <c r="O123" s="12" t="s">
        <v>313</v>
      </c>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V123"/>
      <c r="BW123" s="1"/>
      <c r="BX123" s="1"/>
      <c r="BY123" s="1"/>
      <c r="BZ123" s="1"/>
      <c r="CA123" s="1"/>
      <c r="CB123"/>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21"/>
      <c r="DB123" s="1"/>
      <c r="DC123" s="1"/>
      <c r="DD123" s="1"/>
      <c r="DE123" s="1"/>
      <c r="DF123" s="1"/>
      <c r="DG123" s="1"/>
      <c r="DH123" s="1"/>
      <c r="DI123" s="1"/>
      <c r="DJ123" s="1"/>
      <c r="DK123" s="1"/>
      <c r="DL123" s="1"/>
      <c r="DM123" s="1"/>
      <c r="DN123" s="1"/>
      <c r="DO123" s="1"/>
      <c r="DP123" s="1"/>
      <c r="DQ123" s="1"/>
      <c r="DR123" s="1"/>
      <c r="DS123" s="1"/>
      <c r="DT123" s="1"/>
      <c r="DU123" s="1"/>
      <c r="DV123" s="1"/>
      <c r="DW123" s="1"/>
      <c r="DX123" s="20"/>
      <c r="DY123" s="26"/>
      <c r="DZ123" s="1"/>
      <c r="EA123" s="1"/>
      <c r="EB123" s="1"/>
      <c r="EC123" s="1"/>
      <c r="ED123" s="1"/>
      <c r="EE123" s="1"/>
      <c r="EF123" s="1"/>
      <c r="EG123" s="26"/>
      <c r="EH123" s="1"/>
      <c r="EI123" s="1"/>
      <c r="EJ123" s="1"/>
      <c r="EK123" s="1"/>
      <c r="EL123" s="12"/>
      <c r="EM123" s="12"/>
      <c r="EN123" s="12"/>
      <c r="EO123" s="12"/>
      <c r="EP123" s="12"/>
      <c r="EQ123" s="12"/>
      <c r="ER123" s="12"/>
      <c r="ES123" s="12"/>
      <c r="ET123" s="1"/>
      <c r="EU123" s="1"/>
      <c r="EV123" s="1"/>
      <c r="EW123" s="1"/>
      <c r="EX123" s="21"/>
      <c r="EY123" s="1"/>
      <c r="EZ123" s="1"/>
      <c r="FA123" s="26"/>
      <c r="FB123" s="1"/>
      <c r="FC123" s="1"/>
      <c r="FD123" s="1"/>
      <c r="FE123" s="1"/>
      <c r="FF123" s="1"/>
      <c r="FG123" s="1"/>
      <c r="FH123" s="1"/>
      <c r="FI123" s="1"/>
      <c r="FJ123" s="1"/>
      <c r="FK123" s="1"/>
      <c r="FO123" s="1"/>
      <c r="FP123" s="1"/>
      <c r="FQ123" s="1"/>
      <c r="FR123" s="1"/>
      <c r="FS123" s="1"/>
      <c r="FT123" s="1"/>
      <c r="FU123" s="1"/>
      <c r="FV123" s="1"/>
      <c r="FW123" s="1"/>
      <c r="FX123" s="1"/>
      <c r="FY123" s="1"/>
      <c r="FZ123" s="1"/>
      <c r="GA123" s="1"/>
      <c r="GB123" s="1"/>
      <c r="GC123" s="1"/>
      <c r="GD123" s="1"/>
      <c r="GE123" s="1"/>
      <c r="GF123" s="1"/>
      <c r="GG123" s="1"/>
      <c r="GH123" s="1"/>
      <c r="GI123" s="1"/>
      <c r="GJ123" s="12"/>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21"/>
      <c r="HK123" s="1"/>
      <c r="HL123" s="1"/>
      <c r="HM123" s="1"/>
      <c r="HN123" s="1"/>
      <c r="HO123" s="1"/>
      <c r="HP123" s="1"/>
      <c r="HQ123" s="1"/>
      <c r="HR123" s="1"/>
      <c r="HS123" s="1"/>
      <c r="HT123" s="1"/>
      <c r="HU123" s="1"/>
      <c r="HV123" s="1"/>
      <c r="HW123" s="1"/>
      <c r="HX123" s="1"/>
      <c r="HY123" s="1"/>
      <c r="HZ123" s="1"/>
      <c r="IA123" s="1"/>
      <c r="IB123" s="21"/>
      <c r="IC123" s="1"/>
      <c r="ID123" s="1"/>
      <c r="IE123" s="1"/>
      <c r="IF123" s="1"/>
      <c r="IG123" s="1"/>
      <c r="IH123" s="1"/>
      <c r="II123" s="1"/>
      <c r="IJ123" s="1"/>
      <c r="IK123" s="1"/>
      <c r="IL123" s="1"/>
      <c r="IM123" s="1"/>
      <c r="IN123" s="1"/>
      <c r="IO123" s="1"/>
      <c r="IP123" s="21"/>
      <c r="IQ123" s="1"/>
      <c r="IR123" s="1"/>
      <c r="IS123" s="1"/>
      <c r="IT123" s="1"/>
      <c r="IU123" s="1"/>
      <c r="IV123" s="1"/>
      <c r="IW123" s="1"/>
      <c r="IX123" s="1"/>
      <c r="IY123" s="1"/>
      <c r="IZ123" s="1"/>
      <c r="JA123" s="1"/>
      <c r="JB123" s="1"/>
      <c r="JC123" s="1"/>
      <c r="JD123" s="1"/>
      <c r="JE123" s="1"/>
      <c r="JF123" s="1"/>
      <c r="JG123" s="1"/>
      <c r="JH123" s="1"/>
      <c r="JI123" s="1"/>
      <c r="JJ123" s="1"/>
      <c r="JK123" s="21"/>
      <c r="JL123" s="1"/>
      <c r="JM123" s="1"/>
      <c r="JN123" s="1"/>
      <c r="JO123" s="21"/>
      <c r="JP123" s="1"/>
      <c r="JQ123" s="1"/>
      <c r="JR123" s="1"/>
      <c r="JS123" s="1"/>
      <c r="JT123" s="1"/>
      <c r="JU123" s="21"/>
      <c r="JV123" s="1"/>
      <c r="JW123" s="1"/>
      <c r="JX123" s="21"/>
      <c r="JY123" s="1"/>
      <c r="JZ123" s="1"/>
      <c r="KA123" s="21"/>
      <c r="KB123" s="1"/>
      <c r="KC123" s="1"/>
      <c r="KD123" s="1"/>
      <c r="KE123" s="1"/>
      <c r="KF123" s="1"/>
      <c r="KG123" s="1"/>
      <c r="KH123" s="1"/>
      <c r="KI123" s="1"/>
      <c r="KJ123" s="1"/>
      <c r="KK123" s="1"/>
      <c r="KL123" s="1"/>
      <c r="KM123" s="21"/>
      <c r="KN123" s="1"/>
      <c r="KO123" s="1"/>
      <c r="KP123" s="1"/>
      <c r="KQ123" s="1"/>
      <c r="KR123" s="1"/>
      <c r="KS123" s="1"/>
      <c r="KT123" s="1"/>
      <c r="KU123" s="1"/>
      <c r="KV123" s="1"/>
      <c r="KW123" s="1"/>
      <c r="KX123" s="21"/>
      <c r="KY123" s="1"/>
      <c r="KZ123" s="1"/>
      <c r="LA123" s="1"/>
      <c r="LB123" s="1"/>
      <c r="LC123" s="1"/>
      <c r="LD123" s="1"/>
      <c r="LE123" s="1"/>
      <c r="LF123" s="1"/>
      <c r="LG123" s="21"/>
      <c r="LH123" s="22"/>
      <c r="LI123" s="22"/>
      <c r="LJ123" s="22"/>
      <c r="LK123" s="22"/>
      <c r="LL123" s="1"/>
      <c r="LM123" s="1"/>
      <c r="LN123" s="1"/>
      <c r="LO123" s="1"/>
      <c r="LP123" s="1"/>
      <c r="LQ123" s="1"/>
      <c r="LR123" s="1"/>
      <c r="LS123" s="21"/>
      <c r="LT123" s="1"/>
      <c r="LU123" s="1"/>
      <c r="LV123" s="1"/>
      <c r="LW123" s="1"/>
      <c r="LX123" s="1"/>
      <c r="LY123" s="1"/>
      <c r="LZ123" s="1"/>
      <c r="MA123" s="21"/>
      <c r="MB123" s="26"/>
      <c r="MC123" s="20"/>
      <c r="MD123" s="1"/>
      <c r="ME123" s="1"/>
      <c r="MF123" s="21"/>
      <c r="MG123" s="1"/>
      <c r="MH123" s="1"/>
      <c r="MI123" s="1"/>
      <c r="MJ123" s="21"/>
      <c r="MK123" s="1"/>
      <c r="ML123" s="1"/>
      <c r="MM123" s="1"/>
      <c r="MN123" s="1"/>
      <c r="MO123" s="1"/>
      <c r="MP123" s="21"/>
      <c r="MQ123" s="1"/>
      <c r="MR123" s="1"/>
      <c r="MS123" s="1"/>
      <c r="MT123" s="1"/>
      <c r="MU123" s="1"/>
      <c r="MV123" s="1"/>
      <c r="MW123" s="1"/>
      <c r="MX123" s="1"/>
      <c r="MY123" s="21"/>
      <c r="MZ123" s="1"/>
      <c r="NA123" s="1"/>
      <c r="NB123" s="1"/>
      <c r="NC123" s="1"/>
      <c r="ND123" s="1"/>
      <c r="NE123" s="1"/>
      <c r="NF123" s="21"/>
      <c r="NG123" s="1"/>
      <c r="NH123" s="1"/>
      <c r="NI123" s="1"/>
      <c r="NJ123" s="1"/>
      <c r="NK123" s="1"/>
      <c r="NL123" s="21"/>
      <c r="NM123" s="1"/>
      <c r="NN123" s="1"/>
      <c r="NO123" s="1"/>
      <c r="NP123" s="1"/>
      <c r="NQ123" s="1"/>
      <c r="NR123" s="21"/>
      <c r="NS123" s="1"/>
      <c r="NT123" s="1"/>
      <c r="NU123" s="1"/>
      <c r="NV123" s="1"/>
      <c r="NW123" s="1"/>
      <c r="NX123" s="1"/>
      <c r="NY123" s="21"/>
      <c r="NZ123" s="21"/>
      <c r="OA123" s="1"/>
      <c r="OB123" s="1"/>
      <c r="OC123" s="1"/>
      <c r="OD123" s="1"/>
      <c r="OE123" s="1"/>
      <c r="OF123" s="1"/>
      <c r="OG123" s="1"/>
      <c r="OH123" s="21"/>
      <c r="OI123" s="1"/>
    </row>
    <row r="124" spans="1:399" x14ac:dyDescent="0.25">
      <c r="A124" s="13" t="s">
        <v>8</v>
      </c>
      <c r="B124" s="5" t="s">
        <v>20</v>
      </c>
      <c r="C124" s="6">
        <v>1</v>
      </c>
      <c r="D124" s="5" t="s">
        <v>166</v>
      </c>
      <c r="E124" s="6" t="s">
        <v>311</v>
      </c>
      <c r="F124" s="5" t="s">
        <v>323</v>
      </c>
      <c r="G124" s="5" t="s">
        <v>429</v>
      </c>
      <c r="H124" s="6" t="s">
        <v>311</v>
      </c>
      <c r="I124" s="6" t="s">
        <v>579</v>
      </c>
      <c r="J124" s="6">
        <v>6</v>
      </c>
      <c r="K124" s="6">
        <v>2015</v>
      </c>
      <c r="L124" s="12">
        <f>IF(K124&lt;1996,1,0)</f>
        <v>0</v>
      </c>
      <c r="M124" s="12">
        <f>IF(K124&gt;=1996,1,0)</f>
        <v>1</v>
      </c>
      <c r="N124" s="6" t="s">
        <v>629</v>
      </c>
      <c r="O124" s="6" t="s">
        <v>311</v>
      </c>
      <c r="P124" s="6">
        <v>5</v>
      </c>
      <c r="Q124" s="6">
        <v>1</v>
      </c>
      <c r="R124" s="6">
        <v>0</v>
      </c>
      <c r="S124" s="6">
        <v>0</v>
      </c>
      <c r="T124" s="6">
        <f>COUNTIF(P124,"*Non*")</f>
        <v>0</v>
      </c>
      <c r="U124" s="6" t="s">
        <v>766</v>
      </c>
      <c r="V124" s="12">
        <f t="shared" ref="V124:X128" si="236">COUNTIF($U124,V$1)</f>
        <v>1</v>
      </c>
      <c r="W124" s="12">
        <f t="shared" si="236"/>
        <v>0</v>
      </c>
      <c r="X124" s="12">
        <f t="shared" si="236"/>
        <v>0</v>
      </c>
      <c r="Y124" s="23">
        <f>COUNTIF($BI124,"*AHP*")</f>
        <v>0</v>
      </c>
      <c r="Z124" s="23">
        <f>COUNTIF($BI124,"*ANP*")</f>
        <v>0</v>
      </c>
      <c r="AA124" s="23">
        <f>COUNTIF($BI124,"*TOPSIS*")</f>
        <v>0</v>
      </c>
      <c r="AB124" s="23">
        <f t="shared" ref="AB124:AB127" si="237">COUNTIF($BI124,"*VIKOR*")</f>
        <v>0</v>
      </c>
      <c r="AC124" s="23">
        <f>COUNTIF($BI124,"*DELPHI*")</f>
        <v>0</v>
      </c>
      <c r="AD124" s="23">
        <f>COUNTIF($BI124,"*CBA*")+COUNTIF($BI124,"*Cost Analysis*")</f>
        <v>0</v>
      </c>
      <c r="AE124" s="23">
        <f>COUNTIF($BI124,"*Scoring*")</f>
        <v>0</v>
      </c>
      <c r="AF124" s="23">
        <f>COUNTIF($BI124,"*DEMATEL*")</f>
        <v>0</v>
      </c>
      <c r="AG124" s="23">
        <f>COUNTIF($BI124,"*MAUT*")</f>
        <v>0</v>
      </c>
      <c r="AH124" s="23">
        <f>COUNTIF($BI124,"*BCG*")</f>
        <v>0</v>
      </c>
      <c r="AI124" s="23">
        <f>COUNTIF($BI124,"*BSC*")</f>
        <v>0</v>
      </c>
      <c r="AJ124" s="23">
        <f>COUNTIF($BI124,"*ROA*")</f>
        <v>0</v>
      </c>
      <c r="AK124" s="23">
        <f>COUNTIF($BI124,"*VTA*")</f>
        <v>0</v>
      </c>
      <c r="AL124" s="23">
        <f>COUNTIF($BI124,"*SEM*")</f>
        <v>0</v>
      </c>
      <c r="AM124" s="23">
        <f>COUNTIF($BI124,"*COPRAS*")</f>
        <v>0</v>
      </c>
      <c r="AN124" s="23">
        <f t="shared" ref="AN124:AN128" si="238">COUNTIF($BI124,"*SWARA*")</f>
        <v>0</v>
      </c>
      <c r="AO124" s="23">
        <f>COUNTIF($BI124,"*Outranking*")</f>
        <v>0</v>
      </c>
      <c r="AP124" s="23">
        <f>IF(COUNTIF($BI124,"*Linear*")-COUNTIF($BI124,"*Non-Linear*")&lt;0,0,COUNTIF($BI124,"*Linear*")-COUNTIF($BI124,"*Non-Linear*"))</f>
        <v>0</v>
      </c>
      <c r="AQ124" s="23">
        <f>COUNTIF($BI124,"*Non-Linear*")</f>
        <v>0</v>
      </c>
      <c r="AR124" s="23">
        <f>COUNTIF($BI124,"*Multi-objective*")</f>
        <v>0</v>
      </c>
      <c r="AS124" s="23">
        <f>COUNTIF($BI124,"*Stochastic*")</f>
        <v>0</v>
      </c>
      <c r="AT124" s="23">
        <f>COUNTIF($BI124,"*Goal*")</f>
        <v>0</v>
      </c>
      <c r="AU124" s="23">
        <f>COUNTIF($BI124,"*DEA*")</f>
        <v>0</v>
      </c>
      <c r="AV124" s="23">
        <f>COUNTIF($BI124,"*Grey*")</f>
        <v>1</v>
      </c>
      <c r="AW124" s="23">
        <f>COUNTIF($BI124,"*Clustering*")</f>
        <v>0</v>
      </c>
      <c r="AX124" s="23">
        <f>COUNTIF($BI124,"*K-Means*")</f>
        <v>0</v>
      </c>
      <c r="AY124" s="23">
        <f>COUNTIF($BI124,"*Genetic*")</f>
        <v>0</v>
      </c>
      <c r="AZ124" s="23">
        <f>COUNTIF($BI124,"*Evolutionary*")</f>
        <v>0</v>
      </c>
      <c r="BA124" s="23">
        <f>COUNTIF($BI124,"*Nash*")</f>
        <v>0</v>
      </c>
      <c r="BB124" s="23">
        <f>COUNTIF($BI124,"*Gini*")</f>
        <v>0</v>
      </c>
      <c r="BC124" s="23">
        <f>COUNTIF($BI124,"*Dominance*")</f>
        <v>0</v>
      </c>
      <c r="BD124" s="23">
        <f>COUNTIF($BI124,"*Pythagorean*")</f>
        <v>0</v>
      </c>
      <c r="BE124" s="23">
        <f>COUNTIF($BI124,"*Reference*")</f>
        <v>0</v>
      </c>
      <c r="BF124" s="23">
        <f>COUNTIF($BI124,"*Correlation*")</f>
        <v>0</v>
      </c>
      <c r="BG124" s="23">
        <f>COUNTIF($BI124,"*NIMBUS*")</f>
        <v>0</v>
      </c>
      <c r="BH124" s="23">
        <f>COUNTIF($BI124,"*Not-specified*")</f>
        <v>0</v>
      </c>
      <c r="BI124" s="23" t="s">
        <v>1213</v>
      </c>
      <c r="BJ124" s="23" t="s">
        <v>776</v>
      </c>
      <c r="BK124" s="23">
        <f t="shared" ref="BK124:BM128" si="239">COUNTIF($BJ124,BK$1)</f>
        <v>1</v>
      </c>
      <c r="BL124" s="23">
        <f t="shared" si="239"/>
        <v>0</v>
      </c>
      <c r="BM124" s="23">
        <f t="shared" si="239"/>
        <v>0</v>
      </c>
      <c r="BN124" s="6" t="s">
        <v>1179</v>
      </c>
      <c r="BO124" s="12">
        <f>COUNTIF($BN124,"*Deter*")</f>
        <v>1</v>
      </c>
      <c r="BP124" s="12">
        <f>COUNTIF($BN124,"*Stoch*")</f>
        <v>0</v>
      </c>
      <c r="BQ124" s="12">
        <f>COUNTIF($BN124,"*Fuzzy*")</f>
        <v>0</v>
      </c>
      <c r="BR124" s="6" t="s">
        <v>1175</v>
      </c>
      <c r="BS124" s="12">
        <f>COUNTIF($BR124,"*Dis*")</f>
        <v>0</v>
      </c>
      <c r="BT124" s="12">
        <f>COUNTIF($BR124,"*Cont*")</f>
        <v>1</v>
      </c>
      <c r="BU124" s="12">
        <f>COUNTIF($BR124,$BU$1)</f>
        <v>0</v>
      </c>
      <c r="BV124" s="23" t="s">
        <v>898</v>
      </c>
      <c r="BW124" s="13">
        <v>0</v>
      </c>
      <c r="BX124" s="13">
        <v>0</v>
      </c>
      <c r="BY124" s="13">
        <v>0</v>
      </c>
      <c r="BZ124" s="13">
        <v>0</v>
      </c>
      <c r="CA124" s="13">
        <v>1</v>
      </c>
      <c r="CB124" s="24" t="s">
        <v>923</v>
      </c>
      <c r="CC124" s="12">
        <f>COUNTIF($CB124,"*Not Specified*")</f>
        <v>0</v>
      </c>
      <c r="CD124" s="12">
        <f>COUNTIF($CB124,"*Aerospacial*")</f>
        <v>0</v>
      </c>
      <c r="CE124" s="12">
        <f>COUNTIF($CB124,"*Agriculture*")</f>
        <v>0</v>
      </c>
      <c r="CF124" s="12">
        <f>COUNTIF($CB124,"*Automotive*")</f>
        <v>0</v>
      </c>
      <c r="CG124" s="12">
        <f>COUNTIF($CB124,"*Biotechnology*")</f>
        <v>0</v>
      </c>
      <c r="CH124" s="12">
        <f>COUNTIF($CB124,"*Energy*")</f>
        <v>0</v>
      </c>
      <c r="CI124" s="12">
        <f>COUNTIF($CB124,"*Food*")</f>
        <v>0</v>
      </c>
      <c r="CJ124" s="12">
        <f>COUNTIF($CB124,"*Innovation*")</f>
        <v>0</v>
      </c>
      <c r="CK124" s="12">
        <f>COUNTIF($CB124,"*Manufacturing*")</f>
        <v>0</v>
      </c>
      <c r="CL124" s="12">
        <f>COUNTIF($CB124,"*Military*")</f>
        <v>0</v>
      </c>
      <c r="CM124" s="12">
        <f>COUNTIF($CB124,"*Nuclear*")</f>
        <v>0</v>
      </c>
      <c r="CN124" s="12">
        <f>COUNTIF($CB124,"*Spacial*")</f>
        <v>0</v>
      </c>
      <c r="CO124" s="12">
        <f>COUNTIF($CB124,"*Telecommunications*")</f>
        <v>0</v>
      </c>
      <c r="CP124" s="12">
        <f>COUNTIF($CB124,"*Civil*")</f>
        <v>1</v>
      </c>
      <c r="CQ124" s="12">
        <f>COUNTIF($CB124,"*Government*")</f>
        <v>0</v>
      </c>
      <c r="CR124" s="12">
        <f>COUNTIF($CB124,"*Mechanical*")</f>
        <v>1</v>
      </c>
      <c r="CS124" s="12">
        <f>COUNTIF($CB124,"*Textile*")</f>
        <v>0</v>
      </c>
      <c r="CT124" s="12">
        <f>COUNTIF($CB124,"*Chemical*")</f>
        <v>0</v>
      </c>
      <c r="CU124" s="12">
        <f>COUNTIF($CB124,"*Metallurgy*")</f>
        <v>0</v>
      </c>
      <c r="CV124" s="12">
        <f>COUNTIF($CB124,"*Public*")</f>
        <v>1</v>
      </c>
      <c r="CW124" s="12">
        <f>COUNTIF($CB124,"*Research*")</f>
        <v>0</v>
      </c>
      <c r="CX124" s="12">
        <f>COUNTIF($CB124,"*Electricity*")</f>
        <v>1</v>
      </c>
      <c r="CY124" s="12">
        <f>COUNTIF($CB124,"*Industrial*")</f>
        <v>0</v>
      </c>
      <c r="CZ124" s="12">
        <f>COUNTIF($CB124,"*Information Technology*")</f>
        <v>0</v>
      </c>
      <c r="DA124" s="18">
        <f>COUNTIF($CB124,"*Pharmaceutical*")</f>
        <v>0</v>
      </c>
      <c r="DB124" s="18">
        <f>SUM(JL124:JO124)</f>
        <v>0</v>
      </c>
      <c r="DC124" s="18">
        <f>SUM(MQ124:MY124)</f>
        <v>0</v>
      </c>
      <c r="DD124" s="18">
        <f>SUM(MZ124:NF124)</f>
        <v>0</v>
      </c>
      <c r="DE124" s="18">
        <f>SUM(MB124:MF124)</f>
        <v>0</v>
      </c>
      <c r="DF124" s="18">
        <f>SUM(NG124:NL124)</f>
        <v>1</v>
      </c>
      <c r="DG124" s="18">
        <f>SUM(FM124:GK124)</f>
        <v>0</v>
      </c>
      <c r="DH124" s="18">
        <f>SUM(EG124:EX124)</f>
        <v>0</v>
      </c>
      <c r="DI124" s="18">
        <f>SUM(KB124:KM124)</f>
        <v>1</v>
      </c>
      <c r="DJ124" s="18">
        <f>SUM(MG124:MJ124)</f>
        <v>0</v>
      </c>
      <c r="DK124" s="18">
        <f>SUM(GL124:HJ124)</f>
        <v>0</v>
      </c>
      <c r="DL124" s="18">
        <f>SUM(HK124:IE124)</f>
        <v>0</v>
      </c>
      <c r="DM124" s="18">
        <f>SUM(IF124:IP124)</f>
        <v>1</v>
      </c>
      <c r="DN124" s="18">
        <f>SUM(EY124:FL124)</f>
        <v>1</v>
      </c>
      <c r="DO124" s="18">
        <f>SUM(KN124:LV124)</f>
        <v>0</v>
      </c>
      <c r="DP124" s="18">
        <f>SUM(LL124:LS124)</f>
        <v>0</v>
      </c>
      <c r="DQ124" s="18">
        <f>SUM(JP124:JX124)</f>
        <v>2</v>
      </c>
      <c r="DR124" s="18">
        <f>SUM(MK124:MP124)</f>
        <v>0</v>
      </c>
      <c r="DS124" s="18">
        <f>SUM(NM124:NS124)</f>
        <v>0</v>
      </c>
      <c r="DT124" s="18">
        <f>SUM(NT124:NZ124)</f>
        <v>0</v>
      </c>
      <c r="DU124" s="18">
        <f>SUM(OA124:OI124)</f>
        <v>0</v>
      </c>
      <c r="DV124" s="18">
        <f>SUM(JY124:KA124)</f>
        <v>0</v>
      </c>
      <c r="DW124" s="18">
        <f>SUM(LT124:MA124)</f>
        <v>1</v>
      </c>
      <c r="DX124" s="18">
        <f>SUM(IQ124:JK124)</f>
        <v>1</v>
      </c>
      <c r="DY124" s="17">
        <f>DG124+DK124</f>
        <v>0</v>
      </c>
      <c r="DZ124" s="12">
        <f>DI124+DO124+DW124+DP124</f>
        <v>2</v>
      </c>
      <c r="EA124" s="12">
        <f>DX124+DM124</f>
        <v>2</v>
      </c>
      <c r="EB124" s="12">
        <f>DT124+DU124+DF124</f>
        <v>1</v>
      </c>
      <c r="EC124" s="12">
        <f>DH124+DN124+DL124</f>
        <v>1</v>
      </c>
      <c r="ED124" s="12">
        <f>DD124+DS124+DC124</f>
        <v>0</v>
      </c>
      <c r="EE124" s="12">
        <f>DV124+DQ124+DB124</f>
        <v>2</v>
      </c>
      <c r="EF124" s="12">
        <f>DR124+DE124+DJ124</f>
        <v>0</v>
      </c>
      <c r="EX124" s="18"/>
      <c r="FE124" s="20">
        <v>1</v>
      </c>
      <c r="HJ124" s="18"/>
      <c r="IB124" s="18"/>
      <c r="IM124" s="18">
        <v>1</v>
      </c>
      <c r="IP124" s="18"/>
      <c r="IZ124" s="18">
        <v>1</v>
      </c>
      <c r="JK124" s="18"/>
      <c r="JO124" s="18"/>
      <c r="JQ124" s="18">
        <v>1</v>
      </c>
      <c r="JU124" s="18"/>
      <c r="JW124" s="18">
        <v>1</v>
      </c>
      <c r="JX124" s="18"/>
      <c r="KA124" s="18"/>
      <c r="KD124" s="18">
        <v>1</v>
      </c>
      <c r="KM124" s="18"/>
      <c r="KX124" s="18"/>
      <c r="LG124" s="18"/>
      <c r="LS124" s="18"/>
      <c r="LW124" s="18">
        <v>1</v>
      </c>
      <c r="MA124" s="18"/>
      <c r="MB124" s="18"/>
      <c r="MF124" s="18"/>
      <c r="MJ124" s="18"/>
      <c r="MP124" s="18"/>
      <c r="MY124" s="18"/>
      <c r="NF124" s="18"/>
      <c r="NH124" s="18">
        <v>1</v>
      </c>
      <c r="NL124" s="18"/>
      <c r="NR124" s="18"/>
      <c r="NY124" s="18"/>
      <c r="NZ124" s="18"/>
      <c r="OH124" s="18"/>
    </row>
    <row r="125" spans="1:399" x14ac:dyDescent="0.25">
      <c r="A125" s="13" t="s">
        <v>8</v>
      </c>
      <c r="B125" s="5" t="s">
        <v>59</v>
      </c>
      <c r="C125" s="12">
        <v>0</v>
      </c>
      <c r="D125" s="5" t="s">
        <v>209</v>
      </c>
      <c r="E125" s="12" t="s">
        <v>312</v>
      </c>
      <c r="F125" s="5" t="s">
        <v>351</v>
      </c>
      <c r="G125" s="5" t="s">
        <v>472</v>
      </c>
      <c r="H125" s="12" t="s">
        <v>312</v>
      </c>
      <c r="I125" s="12" t="s">
        <v>580</v>
      </c>
      <c r="J125" s="12">
        <v>1</v>
      </c>
      <c r="K125" s="12">
        <v>2015</v>
      </c>
      <c r="L125" s="12">
        <f>IF(K125&lt;1996,1,0)</f>
        <v>0</v>
      </c>
      <c r="M125" s="12">
        <f>IF(K125&gt;=1996,1,0)</f>
        <v>1</v>
      </c>
      <c r="N125" s="12" t="s">
        <v>666</v>
      </c>
      <c r="O125" s="12" t="s">
        <v>311</v>
      </c>
      <c r="P125" s="12">
        <v>20</v>
      </c>
      <c r="Q125" s="12">
        <v>0</v>
      </c>
      <c r="R125" s="12">
        <v>1</v>
      </c>
      <c r="S125" s="12">
        <v>0</v>
      </c>
      <c r="T125" s="12">
        <f>COUNTIF(P125,"*Non*")</f>
        <v>0</v>
      </c>
      <c r="U125" s="12" t="s">
        <v>766</v>
      </c>
      <c r="V125" s="12">
        <f t="shared" si="236"/>
        <v>1</v>
      </c>
      <c r="W125" s="12">
        <f t="shared" si="236"/>
        <v>0</v>
      </c>
      <c r="X125" s="12">
        <f t="shared" si="236"/>
        <v>0</v>
      </c>
      <c r="Y125" s="23">
        <f>COUNTIF($BI125,"*AHP*")</f>
        <v>0</v>
      </c>
      <c r="Z125" s="23">
        <f>COUNTIF($BI125,"*ANP*")</f>
        <v>0</v>
      </c>
      <c r="AA125" s="23">
        <f>COUNTIF($BI125,"*TOPSIS*")</f>
        <v>1</v>
      </c>
      <c r="AB125" s="23">
        <f t="shared" si="237"/>
        <v>0</v>
      </c>
      <c r="AC125" s="23">
        <f>COUNTIF($BI125,"*DELPHI*")</f>
        <v>0</v>
      </c>
      <c r="AD125" s="23">
        <f>COUNTIF($BI125,"*CBA*")+COUNTIF($BI125,"*Cost Analysis*")</f>
        <v>0</v>
      </c>
      <c r="AE125" s="23">
        <f>COUNTIF($BI125,"*Scoring*")</f>
        <v>0</v>
      </c>
      <c r="AF125" s="23">
        <f>COUNTIF($BI125,"*DEMATEL*")</f>
        <v>0</v>
      </c>
      <c r="AG125" s="23">
        <f>COUNTIF($BI125,"*MAUT*")</f>
        <v>0</v>
      </c>
      <c r="AH125" s="23">
        <f>COUNTIF($BI125,"*BCG*")</f>
        <v>0</v>
      </c>
      <c r="AI125" s="23">
        <f>COUNTIF($BI125,"*BSC*")</f>
        <v>0</v>
      </c>
      <c r="AJ125" s="23">
        <f>COUNTIF($BI125,"*ROA*")</f>
        <v>0</v>
      </c>
      <c r="AK125" s="23">
        <f>COUNTIF($BI125,"*VTA*")</f>
        <v>0</v>
      </c>
      <c r="AL125" s="23">
        <f>COUNTIF($BI125,"*SEM*")</f>
        <v>0</v>
      </c>
      <c r="AM125" s="23">
        <f>COUNTIF($BI125,"*COPRAS*")</f>
        <v>0</v>
      </c>
      <c r="AN125" s="23">
        <f t="shared" si="238"/>
        <v>0</v>
      </c>
      <c r="AO125" s="23">
        <f>COUNTIF($BI125,"*Outranking*")</f>
        <v>0</v>
      </c>
      <c r="AP125" s="23">
        <f>IF(COUNTIF($BI125,"*Linear*")-COUNTIF($BI125,"*Non-Linear*")&lt;0,0,COUNTIF($BI125,"*Linear*")-COUNTIF($BI125,"*Non-Linear*"))</f>
        <v>0</v>
      </c>
      <c r="AQ125" s="23">
        <f>COUNTIF($BI125,"*Non-Linear*")</f>
        <v>0</v>
      </c>
      <c r="AR125" s="23">
        <f>COUNTIF($BI125,"*Multi-objective*")</f>
        <v>0</v>
      </c>
      <c r="AS125" s="23">
        <f>COUNTIF($BI125,"*Stochastic*")</f>
        <v>0</v>
      </c>
      <c r="AT125" s="23">
        <f>COUNTIF($BI125,"*Goal*")</f>
        <v>0</v>
      </c>
      <c r="AU125" s="23">
        <f>COUNTIF($BI125,"*DEA*")</f>
        <v>0</v>
      </c>
      <c r="AV125" s="23">
        <f>COUNTIF($BI125,"*Grey*")</f>
        <v>0</v>
      </c>
      <c r="AW125" s="23">
        <f>COUNTIF($BI125,"*Clustering*")</f>
        <v>0</v>
      </c>
      <c r="AX125" s="23">
        <f>COUNTIF($BI125,"*K-Means*")</f>
        <v>0</v>
      </c>
      <c r="AY125" s="23">
        <f>COUNTIF($BI125,"*Genetic*")</f>
        <v>0</v>
      </c>
      <c r="AZ125" s="23">
        <f>COUNTIF($BI125,"*Evolutionary*")</f>
        <v>0</v>
      </c>
      <c r="BA125" s="23">
        <f>COUNTIF($BI125,"*Nash*")</f>
        <v>0</v>
      </c>
      <c r="BB125" s="23">
        <f>COUNTIF($BI125,"*Gini*")</f>
        <v>0</v>
      </c>
      <c r="BC125" s="23">
        <f>COUNTIF($BI125,"*Dominance*")</f>
        <v>0</v>
      </c>
      <c r="BD125" s="23">
        <f>COUNTIF($BI125,"*Pythagorean*")</f>
        <v>0</v>
      </c>
      <c r="BE125" s="23">
        <f>COUNTIF($BI125,"*Reference*")</f>
        <v>0</v>
      </c>
      <c r="BF125" s="23">
        <f>COUNTIF($BI125,"*Correlation*")</f>
        <v>0</v>
      </c>
      <c r="BG125" s="23">
        <f>COUNTIF($BI125,"*NIMBUS*")</f>
        <v>0</v>
      </c>
      <c r="BH125" s="23">
        <f>COUNTIF($BI125,"*Not-specified*")</f>
        <v>0</v>
      </c>
      <c r="BI125" s="23" t="s">
        <v>800</v>
      </c>
      <c r="BJ125" s="23" t="s">
        <v>776</v>
      </c>
      <c r="BK125" s="23">
        <f t="shared" si="239"/>
        <v>1</v>
      </c>
      <c r="BL125" s="23">
        <f t="shared" si="239"/>
        <v>0</v>
      </c>
      <c r="BM125" s="23">
        <f t="shared" si="239"/>
        <v>0</v>
      </c>
      <c r="BN125" s="12" t="s">
        <v>1180</v>
      </c>
      <c r="BO125" s="12">
        <f>COUNTIF($BN125,"*Deter*")</f>
        <v>1</v>
      </c>
      <c r="BP125" s="12">
        <f>COUNTIF($BN125,"*Stoch*")</f>
        <v>0</v>
      </c>
      <c r="BQ125" s="12">
        <f>COUNTIF($BN125,"*Fuzzy*")</f>
        <v>1</v>
      </c>
      <c r="BR125" s="12" t="s">
        <v>1182</v>
      </c>
      <c r="BS125" s="12">
        <f>COUNTIF($BR125,"*Dis*")</f>
        <v>1</v>
      </c>
      <c r="BT125" s="12">
        <f>COUNTIF($BR125,"*Cont*")</f>
        <v>1</v>
      </c>
      <c r="BU125" s="12">
        <f>COUNTIF($BR125,$BU$1)</f>
        <v>1</v>
      </c>
      <c r="BV125" s="23" t="s">
        <v>898</v>
      </c>
      <c r="BW125" s="13">
        <v>0</v>
      </c>
      <c r="BX125" s="13">
        <v>0</v>
      </c>
      <c r="BY125" s="13">
        <v>0</v>
      </c>
      <c r="BZ125" s="13">
        <v>0</v>
      </c>
      <c r="CA125" s="13">
        <v>1</v>
      </c>
      <c r="CB125" s="24" t="s">
        <v>869</v>
      </c>
      <c r="CC125" s="12">
        <f>COUNTIF($CB125,"*Not Specified*")</f>
        <v>0</v>
      </c>
      <c r="CD125" s="12">
        <f>COUNTIF($CB125,"*Aerospacial*")</f>
        <v>0</v>
      </c>
      <c r="CE125" s="12">
        <f>COUNTIF($CB125,"*Agriculture*")</f>
        <v>0</v>
      </c>
      <c r="CF125" s="12">
        <f>COUNTIF($CB125,"*Automotive*")</f>
        <v>0</v>
      </c>
      <c r="CG125" s="12">
        <f>COUNTIF($CB125,"*Biotechnology*")</f>
        <v>0</v>
      </c>
      <c r="CH125" s="12">
        <f>COUNTIF($CB125,"*Energy*")</f>
        <v>0</v>
      </c>
      <c r="CI125" s="12">
        <f>COUNTIF($CB125,"*Food*")</f>
        <v>0</v>
      </c>
      <c r="CJ125" s="12">
        <f>COUNTIF($CB125,"*Innovation*")</f>
        <v>0</v>
      </c>
      <c r="CK125" s="12">
        <f>COUNTIF($CB125,"*Manufacturing*")</f>
        <v>0</v>
      </c>
      <c r="CL125" s="12">
        <f>COUNTIF($CB125,"*Military*")</f>
        <v>0</v>
      </c>
      <c r="CM125" s="12">
        <f>COUNTIF($CB125,"*Nuclear*")</f>
        <v>0</v>
      </c>
      <c r="CN125" s="12">
        <f>COUNTIF($CB125,"*Spacial*")</f>
        <v>0</v>
      </c>
      <c r="CO125" s="12">
        <f>COUNTIF($CB125,"*Telecommunications*")</f>
        <v>0</v>
      </c>
      <c r="CP125" s="12">
        <f>COUNTIF($CB125,"*Civil*")</f>
        <v>0</v>
      </c>
      <c r="CQ125" s="12">
        <f>COUNTIF($CB125,"*Government*")</f>
        <v>0</v>
      </c>
      <c r="CR125" s="12">
        <f>COUNTIF($CB125,"*Mechanical*")</f>
        <v>0</v>
      </c>
      <c r="CS125" s="12">
        <f>COUNTIF($CB125,"*Textile*")</f>
        <v>0</v>
      </c>
      <c r="CT125" s="12">
        <f>COUNTIF($CB125,"*Chemical*")</f>
        <v>0</v>
      </c>
      <c r="CU125" s="12">
        <f>COUNTIF($CB125,"*Metallurgy*")</f>
        <v>0</v>
      </c>
      <c r="CV125" s="12">
        <f>COUNTIF($CB125,"*Public*")</f>
        <v>0</v>
      </c>
      <c r="CW125" s="12">
        <f>COUNTIF($CB125,"*Research*")</f>
        <v>0</v>
      </c>
      <c r="CX125" s="12">
        <f>COUNTIF($CB125,"*Electricity*")</f>
        <v>0</v>
      </c>
      <c r="CY125" s="12">
        <f>COUNTIF($CB125,"*Industrial*")</f>
        <v>0</v>
      </c>
      <c r="CZ125" s="12">
        <f>COUNTIF($CB125,"*Information Technology*")</f>
        <v>0</v>
      </c>
      <c r="DA125" s="19">
        <f>COUNTIF($CB125,"*Pharmaceutical*")</f>
        <v>1</v>
      </c>
      <c r="DB125" s="18">
        <f>SUM(JL125:JO125)</f>
        <v>0</v>
      </c>
      <c r="DC125" s="18">
        <f>SUM(MQ125:MY125)</f>
        <v>0</v>
      </c>
      <c r="DD125" s="18">
        <f>SUM(MZ125:NF125)</f>
        <v>0</v>
      </c>
      <c r="DE125" s="18">
        <f>SUM(MB125:MF125)</f>
        <v>0</v>
      </c>
      <c r="DF125" s="18">
        <f>SUM(NG125:NL125)</f>
        <v>0</v>
      </c>
      <c r="DG125" s="18">
        <f>SUM(FM125:GK125)</f>
        <v>0</v>
      </c>
      <c r="DH125" s="18">
        <f>SUM(EG125:EX125)</f>
        <v>1</v>
      </c>
      <c r="DI125" s="18">
        <f>SUM(KB125:KM125)</f>
        <v>1</v>
      </c>
      <c r="DJ125" s="18">
        <f>SUM(MG125:MJ125)</f>
        <v>0</v>
      </c>
      <c r="DK125" s="18">
        <f>SUM(GL125:HJ125)</f>
        <v>0</v>
      </c>
      <c r="DL125" s="18">
        <f>SUM(HK125:IE125)</f>
        <v>0</v>
      </c>
      <c r="DM125" s="18">
        <f>SUM(IF125:IP125)</f>
        <v>0</v>
      </c>
      <c r="DN125" s="18">
        <f>SUM(EY125:FL125)</f>
        <v>1</v>
      </c>
      <c r="DO125" s="18">
        <f>SUM(KN125:LV125)</f>
        <v>0</v>
      </c>
      <c r="DP125" s="18">
        <f>SUM(LL125:LS125)</f>
        <v>0</v>
      </c>
      <c r="DQ125" s="18">
        <f>SUM(JP125:JX125)</f>
        <v>0</v>
      </c>
      <c r="DR125" s="18">
        <f>SUM(MK125:MP125)</f>
        <v>0</v>
      </c>
      <c r="DS125" s="18">
        <f>SUM(NM125:NS125)</f>
        <v>0</v>
      </c>
      <c r="DT125" s="18">
        <f>SUM(NT125:NZ125)</f>
        <v>0</v>
      </c>
      <c r="DU125" s="18">
        <f>SUM(OA125:OI125)</f>
        <v>0</v>
      </c>
      <c r="DV125" s="18">
        <f>SUM(JY125:KA125)</f>
        <v>0</v>
      </c>
      <c r="DW125" s="18">
        <f>SUM(LT125:MA125)</f>
        <v>0</v>
      </c>
      <c r="DX125" s="18">
        <f>SUM(IQ125:JK125)</f>
        <v>0</v>
      </c>
      <c r="DY125" s="17">
        <f>DG125+DK125</f>
        <v>0</v>
      </c>
      <c r="DZ125" s="12">
        <f>DI125+DO125+DW125+DP125</f>
        <v>1</v>
      </c>
      <c r="EA125" s="12">
        <f>DX125+DM125</f>
        <v>0</v>
      </c>
      <c r="EB125" s="12">
        <f>DT125+DU125+DF125</f>
        <v>0</v>
      </c>
      <c r="EC125" s="12">
        <f>DH125+DN125+DL125</f>
        <v>2</v>
      </c>
      <c r="ED125" s="12">
        <f>DD125+DS125+DC125</f>
        <v>0</v>
      </c>
      <c r="EE125" s="12">
        <f>DV125+DQ125+DB125</f>
        <v>0</v>
      </c>
      <c r="EF125" s="12">
        <f>DR125+DE125+DJ125</f>
        <v>0</v>
      </c>
      <c r="EW125" s="18">
        <v>1</v>
      </c>
      <c r="EY125" s="18">
        <v>1</v>
      </c>
      <c r="KD125" s="18">
        <v>1</v>
      </c>
    </row>
    <row r="126" spans="1:399" x14ac:dyDescent="0.25">
      <c r="A126" s="13" t="s">
        <v>7</v>
      </c>
      <c r="B126" s="5" t="s">
        <v>21</v>
      </c>
      <c r="C126" s="12">
        <v>0</v>
      </c>
      <c r="D126" s="5" t="s">
        <v>167</v>
      </c>
      <c r="E126" s="12" t="s">
        <v>312</v>
      </c>
      <c r="F126" s="5" t="s">
        <v>324</v>
      </c>
      <c r="G126" s="5" t="s">
        <v>430</v>
      </c>
      <c r="H126" s="12" t="s">
        <v>311</v>
      </c>
      <c r="I126" s="12" t="s">
        <v>576</v>
      </c>
      <c r="J126" s="12">
        <v>6</v>
      </c>
      <c r="K126" s="12">
        <v>2015</v>
      </c>
      <c r="L126" s="12">
        <f>IF(K126&lt;1996,1,0)</f>
        <v>0</v>
      </c>
      <c r="M126" s="12">
        <f>IF(K126&gt;=1996,1,0)</f>
        <v>1</v>
      </c>
      <c r="N126" s="12" t="s">
        <v>630</v>
      </c>
      <c r="O126" s="12" t="s">
        <v>311</v>
      </c>
      <c r="P126" s="12">
        <v>20</v>
      </c>
      <c r="Q126" s="12">
        <v>0</v>
      </c>
      <c r="R126" s="12">
        <v>1</v>
      </c>
      <c r="S126" s="12">
        <v>0</v>
      </c>
      <c r="T126" s="12">
        <f>COUNTIF(P126,"*Non*")</f>
        <v>0</v>
      </c>
      <c r="U126" s="12" t="s">
        <v>764</v>
      </c>
      <c r="V126" s="12">
        <f t="shared" si="236"/>
        <v>0</v>
      </c>
      <c r="W126" s="12">
        <f t="shared" si="236"/>
        <v>1</v>
      </c>
      <c r="X126" s="12">
        <f t="shared" si="236"/>
        <v>0</v>
      </c>
      <c r="Y126" s="23">
        <f>COUNTIF($BI126,"*AHP*")</f>
        <v>0</v>
      </c>
      <c r="Z126" s="23">
        <f>COUNTIF($BI126,"*ANP*")</f>
        <v>0</v>
      </c>
      <c r="AA126" s="23">
        <f>COUNTIF($BI126,"*TOPSIS*")</f>
        <v>0</v>
      </c>
      <c r="AB126" s="23">
        <f t="shared" si="237"/>
        <v>0</v>
      </c>
      <c r="AC126" s="23">
        <f>COUNTIF($BI126,"*DELPHI*")</f>
        <v>0</v>
      </c>
      <c r="AD126" s="23">
        <f>COUNTIF($BI126,"*CBA*")+COUNTIF($BI126,"*Cost Analysis*")</f>
        <v>0</v>
      </c>
      <c r="AE126" s="23">
        <f>COUNTIF($BI126,"*Scoring*")</f>
        <v>0</v>
      </c>
      <c r="AF126" s="23">
        <f>COUNTIF($BI126,"*DEMATEL*")</f>
        <v>0</v>
      </c>
      <c r="AG126" s="23">
        <f>COUNTIF($BI126,"*MAUT*")</f>
        <v>0</v>
      </c>
      <c r="AH126" s="23">
        <f>COUNTIF($BI126,"*BCG*")</f>
        <v>0</v>
      </c>
      <c r="AI126" s="23">
        <f>COUNTIF($BI126,"*BSC*")</f>
        <v>0</v>
      </c>
      <c r="AJ126" s="23">
        <f>COUNTIF($BI126,"*ROA*")</f>
        <v>0</v>
      </c>
      <c r="AK126" s="23">
        <f>COUNTIF($BI126,"*VTA*")</f>
        <v>0</v>
      </c>
      <c r="AL126" s="23">
        <f>COUNTIF($BI126,"*SEM*")</f>
        <v>0</v>
      </c>
      <c r="AM126" s="23">
        <f>COUNTIF($BI126,"*COPRAS*")</f>
        <v>0</v>
      </c>
      <c r="AN126" s="23">
        <f t="shared" si="238"/>
        <v>0</v>
      </c>
      <c r="AO126" s="23">
        <f>COUNTIF($BI126,"*Outranking*")</f>
        <v>0</v>
      </c>
      <c r="AP126" s="23">
        <f>IF(COUNTIF($BI126,"*Linear*")-COUNTIF($BI126,"*Non-Linear*")&lt;0,0,COUNTIF($BI126,"*Linear*")-COUNTIF($BI126,"*Non-Linear*"))</f>
        <v>0</v>
      </c>
      <c r="AQ126" s="23">
        <f>COUNTIF($BI126,"*Non-Linear*")</f>
        <v>0</v>
      </c>
      <c r="AR126" s="23">
        <f>COUNTIF($BI126,"*Multi-objective*")</f>
        <v>0</v>
      </c>
      <c r="AS126" s="23">
        <f>COUNTIF($BI126,"*Stochastic*")</f>
        <v>0</v>
      </c>
      <c r="AT126" s="23">
        <f>COUNTIF($BI126,"*Goal*")</f>
        <v>0</v>
      </c>
      <c r="AU126" s="23">
        <f>COUNTIF($BI126,"*DEA*")</f>
        <v>0</v>
      </c>
      <c r="AV126" s="23">
        <f>COUNTIF($BI126,"*Grey*")</f>
        <v>1</v>
      </c>
      <c r="AW126" s="23">
        <f>COUNTIF($BI126,"*Clustering*")</f>
        <v>1</v>
      </c>
      <c r="AX126" s="23">
        <f>COUNTIF($BI126,"*K-Means*")</f>
        <v>1</v>
      </c>
      <c r="AY126" s="23">
        <f>COUNTIF($BI126,"*Genetic*")</f>
        <v>0</v>
      </c>
      <c r="AZ126" s="23">
        <f>COUNTIF($BI126,"*Evolutionary*")</f>
        <v>0</v>
      </c>
      <c r="BA126" s="23">
        <f>COUNTIF($BI126,"*Nash*")</f>
        <v>0</v>
      </c>
      <c r="BB126" s="23">
        <f>COUNTIF($BI126,"*Gini*")</f>
        <v>0</v>
      </c>
      <c r="BC126" s="23">
        <f>COUNTIF($BI126,"*Dominance*")</f>
        <v>0</v>
      </c>
      <c r="BD126" s="23">
        <f>COUNTIF($BI126,"*Pythagorean*")</f>
        <v>0</v>
      </c>
      <c r="BE126" s="23">
        <f>COUNTIF($BI126,"*Reference*")</f>
        <v>0</v>
      </c>
      <c r="BF126" s="23">
        <f>COUNTIF($BI126,"*Correlation*")</f>
        <v>0</v>
      </c>
      <c r="BG126" s="23">
        <f>COUNTIF($BI126,"*NIMBUS*")</f>
        <v>0</v>
      </c>
      <c r="BH126" s="23">
        <f>COUNTIF($BI126,"*Not-specified*")</f>
        <v>0</v>
      </c>
      <c r="BI126" s="23" t="s">
        <v>829</v>
      </c>
      <c r="BJ126" s="23" t="s">
        <v>771</v>
      </c>
      <c r="BK126" s="23">
        <f t="shared" si="239"/>
        <v>0</v>
      </c>
      <c r="BL126" s="23">
        <f t="shared" si="239"/>
        <v>0</v>
      </c>
      <c r="BM126" s="23">
        <f t="shared" si="239"/>
        <v>1</v>
      </c>
      <c r="BN126" s="12" t="s">
        <v>1179</v>
      </c>
      <c r="BO126" s="12">
        <f>COUNTIF($BN126,"*Deter*")</f>
        <v>1</v>
      </c>
      <c r="BP126" s="12">
        <f>COUNTIF($BN126,"*Stoch*")</f>
        <v>0</v>
      </c>
      <c r="BQ126" s="12">
        <f>COUNTIF($BN126,"*Fuzzy*")</f>
        <v>0</v>
      </c>
      <c r="BR126" s="12" t="s">
        <v>1175</v>
      </c>
      <c r="BS126" s="12">
        <f>COUNTIF($BR126,"*Dis*")</f>
        <v>0</v>
      </c>
      <c r="BT126" s="12">
        <f>COUNTIF($BR126,"*Cont*")</f>
        <v>1</v>
      </c>
      <c r="BU126" s="12">
        <f>COUNTIF($BR126,$BU$1)</f>
        <v>0</v>
      </c>
      <c r="BV126" s="23" t="s">
        <v>885</v>
      </c>
      <c r="BW126" s="13">
        <v>1</v>
      </c>
      <c r="BX126" s="13">
        <v>0</v>
      </c>
      <c r="BY126" s="13">
        <v>0</v>
      </c>
      <c r="BZ126" s="13">
        <v>0</v>
      </c>
      <c r="CA126" s="13">
        <v>0</v>
      </c>
      <c r="CB126" s="24" t="s">
        <v>903</v>
      </c>
      <c r="CC126" s="12">
        <f>COUNTIF($CB126,"*Not Specified*")</f>
        <v>1</v>
      </c>
      <c r="CD126" s="12">
        <f>COUNTIF($CB126,"*Aerospacial*")</f>
        <v>0</v>
      </c>
      <c r="CE126" s="12">
        <f>COUNTIF($CB126,"*Agriculture*")</f>
        <v>0</v>
      </c>
      <c r="CF126" s="12">
        <f>COUNTIF($CB126,"*Automotive*")</f>
        <v>0</v>
      </c>
      <c r="CG126" s="12">
        <f>COUNTIF($CB126,"*Biotechnology*")</f>
        <v>0</v>
      </c>
      <c r="CH126" s="12">
        <f>COUNTIF($CB126,"*Energy*")</f>
        <v>0</v>
      </c>
      <c r="CI126" s="12">
        <f>COUNTIF($CB126,"*Food*")</f>
        <v>0</v>
      </c>
      <c r="CJ126" s="12">
        <f>COUNTIF($CB126,"*Innovation*")</f>
        <v>0</v>
      </c>
      <c r="CK126" s="12">
        <f>COUNTIF($CB126,"*Manufacturing*")</f>
        <v>0</v>
      </c>
      <c r="CL126" s="12">
        <f>COUNTIF($CB126,"*Military*")</f>
        <v>0</v>
      </c>
      <c r="CM126" s="12">
        <f>COUNTIF($CB126,"*Nuclear*")</f>
        <v>0</v>
      </c>
      <c r="CN126" s="12">
        <f>COUNTIF($CB126,"*Spacial*")</f>
        <v>0</v>
      </c>
      <c r="CO126" s="12">
        <f>COUNTIF($CB126,"*Telecommunications*")</f>
        <v>0</v>
      </c>
      <c r="CP126" s="12">
        <f>COUNTIF($CB126,"*Civil*")</f>
        <v>0</v>
      </c>
      <c r="CQ126" s="12">
        <f>COUNTIF($CB126,"*Government*")</f>
        <v>0</v>
      </c>
      <c r="CR126" s="12">
        <f>COUNTIF($CB126,"*Mechanical*")</f>
        <v>0</v>
      </c>
      <c r="CS126" s="12">
        <f>COUNTIF($CB126,"*Textile*")</f>
        <v>0</v>
      </c>
      <c r="CT126" s="12">
        <f>COUNTIF($CB126,"*Chemical*")</f>
        <v>0</v>
      </c>
      <c r="CU126" s="12">
        <f>COUNTIF($CB126,"*Metallurgy*")</f>
        <v>0</v>
      </c>
      <c r="CV126" s="12">
        <f>COUNTIF($CB126,"*Public*")</f>
        <v>0</v>
      </c>
      <c r="CW126" s="12">
        <f>COUNTIF($CB126,"*Research*")</f>
        <v>0</v>
      </c>
      <c r="CX126" s="12">
        <f>COUNTIF($CB126,"*Electricity*")</f>
        <v>0</v>
      </c>
      <c r="CY126" s="12">
        <f>COUNTIF($CB126,"*Industrial*")</f>
        <v>0</v>
      </c>
      <c r="CZ126" s="12">
        <f>COUNTIF($CB126,"*Information Technology*")</f>
        <v>0</v>
      </c>
      <c r="DA126" s="19">
        <f>COUNTIF($CB126,"*Pharmaceutical*")</f>
        <v>0</v>
      </c>
      <c r="DB126" s="18">
        <f>SUM(JL126:JO126)</f>
        <v>0</v>
      </c>
      <c r="DC126" s="18">
        <f>SUM(MQ126:MY126)</f>
        <v>0</v>
      </c>
      <c r="DD126" s="18">
        <f>SUM(MZ126:NF126)</f>
        <v>0</v>
      </c>
      <c r="DE126" s="18">
        <f>SUM(MB126:MF126)</f>
        <v>0</v>
      </c>
      <c r="DF126" s="18">
        <f>SUM(NG126:NL126)</f>
        <v>0</v>
      </c>
      <c r="DG126" s="18">
        <f>SUM(FM126:GK126)</f>
        <v>0</v>
      </c>
      <c r="DH126" s="18">
        <f>SUM(EG126:EX126)</f>
        <v>1</v>
      </c>
      <c r="DI126" s="18">
        <f>SUM(KB126:KM126)</f>
        <v>0</v>
      </c>
      <c r="DJ126" s="18">
        <f>SUM(MG126:MJ126)</f>
        <v>0</v>
      </c>
      <c r="DK126" s="18">
        <f>SUM(GL126:HJ126)</f>
        <v>0</v>
      </c>
      <c r="DL126" s="18">
        <f>SUM(HK126:IE126)</f>
        <v>0</v>
      </c>
      <c r="DM126" s="18">
        <f>SUM(IF126:IP126)</f>
        <v>0</v>
      </c>
      <c r="DN126" s="18">
        <f>SUM(EY126:FL126)</f>
        <v>1</v>
      </c>
      <c r="DO126" s="18">
        <f>SUM(KN126:LV126)</f>
        <v>0</v>
      </c>
      <c r="DP126" s="18">
        <f>SUM(LL126:LS126)</f>
        <v>0</v>
      </c>
      <c r="DQ126" s="18">
        <f>SUM(JP126:JX126)</f>
        <v>0</v>
      </c>
      <c r="DR126" s="18">
        <f>SUM(MK126:MP126)</f>
        <v>0</v>
      </c>
      <c r="DS126" s="18">
        <f>SUM(NM126:NS126)</f>
        <v>0</v>
      </c>
      <c r="DT126" s="18">
        <f>SUM(NT126:NZ126)</f>
        <v>0</v>
      </c>
      <c r="DU126" s="18">
        <f>SUM(OA126:OI126)</f>
        <v>0</v>
      </c>
      <c r="DV126" s="18">
        <f>SUM(JY126:KA126)</f>
        <v>1</v>
      </c>
      <c r="DW126" s="18">
        <f>SUM(LT126:MA126)</f>
        <v>0</v>
      </c>
      <c r="DX126" s="18">
        <f>SUM(IQ126:JK126)</f>
        <v>1</v>
      </c>
      <c r="DY126" s="17">
        <f>DG126+DK126</f>
        <v>0</v>
      </c>
      <c r="DZ126" s="12">
        <f>DI126+DO126+DW126+DP126</f>
        <v>0</v>
      </c>
      <c r="EA126" s="12">
        <f>DX126+DM126</f>
        <v>1</v>
      </c>
      <c r="EB126" s="12">
        <f>DT126+DU126+DF126</f>
        <v>0</v>
      </c>
      <c r="EC126" s="12">
        <f>DH126+DN126+DL126</f>
        <v>2</v>
      </c>
      <c r="ED126" s="12">
        <f>DD126+DS126+DC126</f>
        <v>0</v>
      </c>
      <c r="EE126" s="12">
        <f>DV126+DQ126+DB126</f>
        <v>1</v>
      </c>
      <c r="EF126" s="12">
        <f>DR126+DE126+DJ126</f>
        <v>0</v>
      </c>
      <c r="EQ126" s="18">
        <v>1</v>
      </c>
      <c r="FC126" s="20">
        <v>1</v>
      </c>
      <c r="IT126" s="18">
        <v>1</v>
      </c>
      <c r="KA126" s="19">
        <v>1</v>
      </c>
    </row>
    <row r="127" spans="1:399" x14ac:dyDescent="0.25">
      <c r="A127" s="13" t="s">
        <v>8</v>
      </c>
      <c r="B127" s="5" t="s">
        <v>67</v>
      </c>
      <c r="C127" s="6">
        <v>1</v>
      </c>
      <c r="D127" s="5" t="s">
        <v>219</v>
      </c>
      <c r="E127" s="6" t="s">
        <v>312</v>
      </c>
      <c r="F127" s="5" t="s">
        <v>354</v>
      </c>
      <c r="G127" s="5" t="s">
        <v>481</v>
      </c>
      <c r="H127" s="6" t="s">
        <v>311</v>
      </c>
      <c r="I127" s="6" t="s">
        <v>578</v>
      </c>
      <c r="J127" s="6">
        <v>6</v>
      </c>
      <c r="K127" s="6">
        <v>2015</v>
      </c>
      <c r="L127" s="12">
        <f>IF(K127&lt;1996,1,0)</f>
        <v>0</v>
      </c>
      <c r="M127" s="12">
        <f>IF(K127&gt;=1996,1,0)</f>
        <v>1</v>
      </c>
      <c r="N127" s="6" t="s">
        <v>674</v>
      </c>
      <c r="O127" s="6" t="s">
        <v>311</v>
      </c>
      <c r="P127" s="12">
        <v>5</v>
      </c>
      <c r="Q127" s="6">
        <v>1</v>
      </c>
      <c r="R127" s="6">
        <v>0</v>
      </c>
      <c r="S127" s="6">
        <v>0</v>
      </c>
      <c r="T127" s="6">
        <f>COUNTIF(P127,"*Non*")</f>
        <v>0</v>
      </c>
      <c r="U127" s="6" t="s">
        <v>764</v>
      </c>
      <c r="V127" s="12">
        <f t="shared" si="236"/>
        <v>0</v>
      </c>
      <c r="W127" s="12">
        <f t="shared" si="236"/>
        <v>1</v>
      </c>
      <c r="X127" s="12">
        <f t="shared" si="236"/>
        <v>0</v>
      </c>
      <c r="Y127" s="23">
        <f>COUNTIF($BI127,"*AHP*")</f>
        <v>0</v>
      </c>
      <c r="Z127" s="23">
        <f>COUNTIF($BI127,"*ANP*")</f>
        <v>1</v>
      </c>
      <c r="AA127" s="23">
        <f>COUNTIF($BI127,"*TOPSIS*")</f>
        <v>0</v>
      </c>
      <c r="AB127" s="23">
        <f t="shared" si="237"/>
        <v>0</v>
      </c>
      <c r="AC127" s="23">
        <f>COUNTIF($BI127,"*DELPHI*")</f>
        <v>1</v>
      </c>
      <c r="AD127" s="23">
        <f>COUNTIF($BI127,"*CBA*")+COUNTIF($BI127,"*Cost Analysis*")</f>
        <v>0</v>
      </c>
      <c r="AE127" s="23">
        <f>COUNTIF($BI127,"*Scoring*")</f>
        <v>0</v>
      </c>
      <c r="AF127" s="23">
        <f>COUNTIF($BI127,"*DEMATEL*")</f>
        <v>1</v>
      </c>
      <c r="AG127" s="23">
        <f>COUNTIF($BI127,"*MAUT*")</f>
        <v>0</v>
      </c>
      <c r="AH127" s="23">
        <f>COUNTIF($BI127,"*BCG*")</f>
        <v>0</v>
      </c>
      <c r="AI127" s="23">
        <f>COUNTIF($BI127,"*BSC*")</f>
        <v>0</v>
      </c>
      <c r="AJ127" s="23">
        <f>COUNTIF($BI127,"*ROA*")</f>
        <v>0</v>
      </c>
      <c r="AK127" s="23">
        <f>COUNTIF($BI127,"*VTA*")</f>
        <v>0</v>
      </c>
      <c r="AL127" s="23">
        <f>COUNTIF($BI127,"*SEM*")</f>
        <v>0</v>
      </c>
      <c r="AM127" s="23">
        <f>COUNTIF($BI127,"*COPRAS*")</f>
        <v>0</v>
      </c>
      <c r="AN127" s="23">
        <f t="shared" si="238"/>
        <v>0</v>
      </c>
      <c r="AO127" s="23">
        <f>COUNTIF($BI127,"*Outranking*")</f>
        <v>0</v>
      </c>
      <c r="AP127" s="23">
        <f>IF(COUNTIF($BI127,"*Linear*")-COUNTIF($BI127,"*Non-Linear*")&lt;0,0,COUNTIF($BI127,"*Linear*")-COUNTIF($BI127,"*Non-Linear*"))</f>
        <v>0</v>
      </c>
      <c r="AQ127" s="23">
        <f>COUNTIF($BI127,"*Non-Linear*")</f>
        <v>0</v>
      </c>
      <c r="AR127" s="23">
        <f>COUNTIF($BI127,"*Multi-objective*")</f>
        <v>0</v>
      </c>
      <c r="AS127" s="23">
        <f>COUNTIF($BI127,"*Stochastic*")</f>
        <v>0</v>
      </c>
      <c r="AT127" s="23">
        <f>COUNTIF($BI127,"*Goal*")</f>
        <v>0</v>
      </c>
      <c r="AU127" s="23">
        <f>COUNTIF($BI127,"*DEA*")</f>
        <v>0</v>
      </c>
      <c r="AV127" s="23">
        <f>COUNTIF($BI127,"*Grey*")</f>
        <v>0</v>
      </c>
      <c r="AW127" s="23">
        <f>COUNTIF($BI127,"*Clustering*")</f>
        <v>0</v>
      </c>
      <c r="AX127" s="23">
        <f>COUNTIF($BI127,"*K-Means*")</f>
        <v>0</v>
      </c>
      <c r="AY127" s="23">
        <f>COUNTIF($BI127,"*Genetic*")</f>
        <v>0</v>
      </c>
      <c r="AZ127" s="23">
        <f>COUNTIF($BI127,"*Evolutionary*")</f>
        <v>0</v>
      </c>
      <c r="BA127" s="23">
        <f>COUNTIF($BI127,"*Nash*")</f>
        <v>0</v>
      </c>
      <c r="BB127" s="23">
        <f>COUNTIF($BI127,"*Gini*")</f>
        <v>0</v>
      </c>
      <c r="BC127" s="23">
        <f>COUNTIF($BI127,"*Dominance*")</f>
        <v>0</v>
      </c>
      <c r="BD127" s="23">
        <f>COUNTIF($BI127,"*Pythagorean*")</f>
        <v>0</v>
      </c>
      <c r="BE127" s="23">
        <f>COUNTIF($BI127,"*Reference*")</f>
        <v>0</v>
      </c>
      <c r="BF127" s="23">
        <f>COUNTIF($BI127,"*Correlation*")</f>
        <v>0</v>
      </c>
      <c r="BG127" s="23">
        <f>COUNTIF($BI127,"*NIMBUS*")</f>
        <v>0</v>
      </c>
      <c r="BH127" s="23">
        <f>COUNTIF($BI127,"*Not-specified*")</f>
        <v>0</v>
      </c>
      <c r="BI127" s="23" t="s">
        <v>861</v>
      </c>
      <c r="BJ127" s="23" t="s">
        <v>776</v>
      </c>
      <c r="BK127" s="23">
        <f t="shared" si="239"/>
        <v>1</v>
      </c>
      <c r="BL127" s="23">
        <f t="shared" si="239"/>
        <v>0</v>
      </c>
      <c r="BM127" s="23">
        <f t="shared" si="239"/>
        <v>0</v>
      </c>
      <c r="BN127" s="6" t="s">
        <v>1179</v>
      </c>
      <c r="BO127" s="12">
        <f>COUNTIF($BN127,"*Deter*")</f>
        <v>1</v>
      </c>
      <c r="BP127" s="12">
        <f>COUNTIF($BN127,"*Stoch*")</f>
        <v>0</v>
      </c>
      <c r="BQ127" s="12">
        <f>COUNTIF($BN127,"*Fuzzy*")</f>
        <v>0</v>
      </c>
      <c r="BR127" s="6" t="s">
        <v>1175</v>
      </c>
      <c r="BS127" s="12">
        <f>COUNTIF($BR127,"*Dis*")</f>
        <v>0</v>
      </c>
      <c r="BT127" s="12">
        <f>COUNTIF($BR127,"*Cont*")</f>
        <v>1</v>
      </c>
      <c r="BU127" s="12">
        <f>COUNTIF($BR127,$BU$1)</f>
        <v>0</v>
      </c>
      <c r="BV127" s="23" t="s">
        <v>898</v>
      </c>
      <c r="BW127" s="13">
        <v>0</v>
      </c>
      <c r="BX127" s="13">
        <v>0</v>
      </c>
      <c r="BY127" s="13">
        <v>0</v>
      </c>
      <c r="BZ127" s="13">
        <v>0</v>
      </c>
      <c r="CA127" s="13">
        <v>1</v>
      </c>
      <c r="CB127" s="24" t="s">
        <v>922</v>
      </c>
      <c r="CC127" s="12">
        <f>COUNTIF($CB127,"*Not Specified*")</f>
        <v>0</v>
      </c>
      <c r="CD127" s="12">
        <f>COUNTIF($CB127,"*Aerospacial*")</f>
        <v>0</v>
      </c>
      <c r="CE127" s="12">
        <f>COUNTIF($CB127,"*Agriculture*")</f>
        <v>0</v>
      </c>
      <c r="CF127" s="12">
        <f>COUNTIF($CB127,"*Automotive*")</f>
        <v>0</v>
      </c>
      <c r="CG127" s="12">
        <f>COUNTIF($CB127,"*Biotechnology*")</f>
        <v>0</v>
      </c>
      <c r="CH127" s="12">
        <f>COUNTIF($CB127,"*Energy*")</f>
        <v>0</v>
      </c>
      <c r="CI127" s="12">
        <f>COUNTIF($CB127,"*Food*")</f>
        <v>0</v>
      </c>
      <c r="CJ127" s="12">
        <f>COUNTIF($CB127,"*Innovation*")</f>
        <v>0</v>
      </c>
      <c r="CK127" s="12">
        <f>COUNTIF($CB127,"*Manufacturing*")</f>
        <v>0</v>
      </c>
      <c r="CL127" s="12">
        <f>COUNTIF($CB127,"*Military*")</f>
        <v>0</v>
      </c>
      <c r="CM127" s="12">
        <f>COUNTIF($CB127,"*Nuclear*")</f>
        <v>0</v>
      </c>
      <c r="CN127" s="12">
        <f>COUNTIF($CB127,"*Spacial*")</f>
        <v>0</v>
      </c>
      <c r="CO127" s="12">
        <f>COUNTIF($CB127,"*Telecommunications*")</f>
        <v>0</v>
      </c>
      <c r="CP127" s="12">
        <f>COUNTIF($CB127,"*Civil*")</f>
        <v>0</v>
      </c>
      <c r="CQ127" s="12">
        <f>COUNTIF($CB127,"*Government*")</f>
        <v>0</v>
      </c>
      <c r="CR127" s="12">
        <f>COUNTIF($CB127,"*Mechanical*")</f>
        <v>0</v>
      </c>
      <c r="CS127" s="12">
        <f>COUNTIF($CB127,"*Textile*")</f>
        <v>0</v>
      </c>
      <c r="CT127" s="12">
        <f>COUNTIF($CB127,"*Chemical*")</f>
        <v>0</v>
      </c>
      <c r="CU127" s="12">
        <f>COUNTIF($CB127,"*Metallurgy*")</f>
        <v>0</v>
      </c>
      <c r="CV127" s="12">
        <f>COUNTIF($CB127,"*Public*")</f>
        <v>0</v>
      </c>
      <c r="CW127" s="12">
        <f>COUNTIF($CB127,"*Research*")</f>
        <v>0</v>
      </c>
      <c r="CX127" s="12">
        <f>COUNTIF($CB127,"*Electricity*")</f>
        <v>1</v>
      </c>
      <c r="CY127" s="12">
        <f>COUNTIF($CB127,"*Industrial*")</f>
        <v>0</v>
      </c>
      <c r="CZ127" s="12">
        <f>COUNTIF($CB127,"*Information Technology*")</f>
        <v>0</v>
      </c>
      <c r="DA127" s="18">
        <f>COUNTIF($CB127,"*Pharmaceutical*")</f>
        <v>0</v>
      </c>
      <c r="DB127" s="18">
        <f>SUM(JL127:JO127)</f>
        <v>0</v>
      </c>
      <c r="DC127" s="18">
        <f>SUM(MQ127:MY127)</f>
        <v>0</v>
      </c>
      <c r="DD127" s="18">
        <f>SUM(MZ127:NF127)</f>
        <v>0</v>
      </c>
      <c r="DE127" s="18">
        <f>SUM(MB127:MF127)</f>
        <v>0</v>
      </c>
      <c r="DF127" s="18">
        <f>SUM(NG127:NL127)</f>
        <v>0</v>
      </c>
      <c r="DG127" s="18">
        <f>SUM(FM127:GK127)</f>
        <v>1</v>
      </c>
      <c r="DH127" s="18">
        <f>SUM(EG127:EX127)</f>
        <v>1</v>
      </c>
      <c r="DI127" s="18">
        <f>SUM(KB127:KM127)</f>
        <v>0</v>
      </c>
      <c r="DJ127" s="18">
        <f>SUM(MG127:MJ127)</f>
        <v>0</v>
      </c>
      <c r="DK127" s="18">
        <f>SUM(GL127:HJ127)</f>
        <v>0</v>
      </c>
      <c r="DL127" s="18">
        <f>SUM(HK127:IE127)</f>
        <v>3</v>
      </c>
      <c r="DM127" s="18">
        <f>SUM(IF127:IP127)</f>
        <v>0</v>
      </c>
      <c r="DN127" s="18">
        <f>SUM(EY127:FL127)</f>
        <v>1</v>
      </c>
      <c r="DO127" s="18">
        <f>SUM(KN127:LV127)</f>
        <v>2</v>
      </c>
      <c r="DP127" s="18">
        <f>SUM(LL127:LS127)</f>
        <v>0</v>
      </c>
      <c r="DQ127" s="18">
        <f>SUM(JP127:JX127)</f>
        <v>0</v>
      </c>
      <c r="DR127" s="18">
        <f>SUM(MK127:MP127)</f>
        <v>1</v>
      </c>
      <c r="DS127" s="18">
        <f>SUM(NM127:NS127)</f>
        <v>0</v>
      </c>
      <c r="DT127" s="18">
        <f>SUM(NT127:NZ127)</f>
        <v>2</v>
      </c>
      <c r="DU127" s="18">
        <f>SUM(OA127:OI127)</f>
        <v>3</v>
      </c>
      <c r="DV127" s="18">
        <f>SUM(JY127:KA127)</f>
        <v>0</v>
      </c>
      <c r="DW127" s="18">
        <f>SUM(LT127:MA127)</f>
        <v>1</v>
      </c>
      <c r="DX127" s="18">
        <f>SUM(IQ127:JK127)</f>
        <v>1</v>
      </c>
      <c r="DY127" s="17">
        <f>DG127+DK127</f>
        <v>1</v>
      </c>
      <c r="DZ127" s="12">
        <f>DI127+DO127+DW127+DP127</f>
        <v>3</v>
      </c>
      <c r="EA127" s="12">
        <f>DX127+DM127</f>
        <v>1</v>
      </c>
      <c r="EB127" s="12">
        <f>DT127+DU127+DF127</f>
        <v>5</v>
      </c>
      <c r="EC127" s="12">
        <f>DH127+DN127+DL127</f>
        <v>5</v>
      </c>
      <c r="ED127" s="12">
        <f>DD127+DS127+DC127</f>
        <v>0</v>
      </c>
      <c r="EE127" s="12">
        <f>DV127+DQ127+DB127</f>
        <v>0</v>
      </c>
      <c r="EF127" s="12">
        <f>DR127+DE127+DJ127</f>
        <v>1</v>
      </c>
      <c r="EQ127" s="18">
        <v>1</v>
      </c>
      <c r="EX127" s="18"/>
      <c r="FG127" s="20">
        <v>1</v>
      </c>
      <c r="GI127" s="20">
        <v>1</v>
      </c>
      <c r="HJ127" s="18"/>
      <c r="HL127" s="18">
        <v>1</v>
      </c>
      <c r="HV127" s="18">
        <v>1</v>
      </c>
      <c r="IA127" s="18">
        <v>1</v>
      </c>
      <c r="IB127" s="18"/>
      <c r="IP127" s="18"/>
      <c r="JC127" s="18">
        <v>1</v>
      </c>
      <c r="JK127" s="18"/>
      <c r="JO127" s="18"/>
      <c r="JU127" s="18"/>
      <c r="JX127" s="18"/>
      <c r="KA127" s="18"/>
      <c r="KM127" s="18"/>
      <c r="KX127" s="18"/>
      <c r="LG127" s="18"/>
      <c r="LK127" s="18">
        <v>1</v>
      </c>
      <c r="LS127" s="18"/>
      <c r="LT127" s="18">
        <v>1</v>
      </c>
      <c r="MA127" s="18"/>
      <c r="MB127" s="18"/>
      <c r="MF127" s="18"/>
      <c r="MJ127" s="18"/>
      <c r="MN127" s="18">
        <v>1</v>
      </c>
      <c r="MP127" s="18"/>
      <c r="MY127" s="18"/>
      <c r="NF127" s="18"/>
      <c r="NL127" s="18"/>
      <c r="NR127" s="18"/>
      <c r="NV127" s="18">
        <v>1</v>
      </c>
      <c r="NX127" s="18">
        <v>1</v>
      </c>
      <c r="NY127" s="18"/>
      <c r="NZ127" s="18"/>
      <c r="OF127" s="18">
        <v>1</v>
      </c>
      <c r="OH127" s="18">
        <v>1</v>
      </c>
      <c r="OI127" s="18">
        <v>1</v>
      </c>
    </row>
    <row r="128" spans="1:399" x14ac:dyDescent="0.25">
      <c r="A128" s="13" t="s">
        <v>7</v>
      </c>
      <c r="B128" s="5" t="s">
        <v>12</v>
      </c>
      <c r="C128" s="12">
        <v>1</v>
      </c>
      <c r="D128" s="5" t="s">
        <v>158</v>
      </c>
      <c r="E128" s="12" t="s">
        <v>312</v>
      </c>
      <c r="F128" s="5" t="s">
        <v>315</v>
      </c>
      <c r="G128" s="5" t="s">
        <v>421</v>
      </c>
      <c r="H128" s="12" t="s">
        <v>312</v>
      </c>
      <c r="I128" s="12" t="s">
        <v>575</v>
      </c>
      <c r="J128" s="12">
        <v>3</v>
      </c>
      <c r="K128" s="12">
        <v>2015</v>
      </c>
      <c r="L128" s="12">
        <f>IF(K128&lt;1996,1,0)</f>
        <v>0</v>
      </c>
      <c r="M128" s="12">
        <f>IF(K128&gt;=1996,1,0)</f>
        <v>1</v>
      </c>
      <c r="N128" s="12" t="s">
        <v>623</v>
      </c>
      <c r="O128" s="12" t="s">
        <v>311</v>
      </c>
      <c r="P128" s="12">
        <v>45</v>
      </c>
      <c r="Q128" s="12">
        <v>0</v>
      </c>
      <c r="R128" s="12">
        <v>1</v>
      </c>
      <c r="S128" s="12">
        <v>0</v>
      </c>
      <c r="T128" s="12">
        <f>COUNTIF(P128,"*Non*")</f>
        <v>0</v>
      </c>
      <c r="U128" s="12" t="s">
        <v>764</v>
      </c>
      <c r="V128" s="12">
        <f t="shared" si="236"/>
        <v>0</v>
      </c>
      <c r="W128" s="12">
        <f t="shared" si="236"/>
        <v>1</v>
      </c>
      <c r="X128" s="12">
        <f t="shared" si="236"/>
        <v>0</v>
      </c>
      <c r="Y128" s="23">
        <f>COUNTIF($BI128,"*AHP*")</f>
        <v>0</v>
      </c>
      <c r="Z128" s="23">
        <f>COUNTIF($BI128,"*ANP*")</f>
        <v>0</v>
      </c>
      <c r="AA128" s="23">
        <f>COUNTIF($BI128,"*TOPSIS*")</f>
        <v>1</v>
      </c>
      <c r="AB128" s="23">
        <f>COUNTIF($BI128,"*VIKOR*")</f>
        <v>0</v>
      </c>
      <c r="AC128" s="23">
        <f>COUNTIF($BI128,"*DELPHI*")</f>
        <v>0</v>
      </c>
      <c r="AD128" s="23">
        <f>COUNTIF($BI128,"*CBA*")+COUNTIF($BI128,"*Cost Analysis*")</f>
        <v>0</v>
      </c>
      <c r="AE128" s="23">
        <f>COUNTIF($BI128,"*Scoring*")</f>
        <v>0</v>
      </c>
      <c r="AF128" s="23">
        <f>COUNTIF($BI128,"*DEMATEL*")</f>
        <v>0</v>
      </c>
      <c r="AG128" s="23">
        <f>COUNTIF($BI128,"*MAUT*")</f>
        <v>0</v>
      </c>
      <c r="AH128" s="23">
        <f>COUNTIF($BI128,"*BCG*")</f>
        <v>0</v>
      </c>
      <c r="AI128" s="23">
        <f>COUNTIF($BI128,"*BSC*")</f>
        <v>0</v>
      </c>
      <c r="AJ128" s="23">
        <f>COUNTIF($BI128,"*ROA*")</f>
        <v>0</v>
      </c>
      <c r="AK128" s="23">
        <f>COUNTIF($BI128,"*VTA*")</f>
        <v>0</v>
      </c>
      <c r="AL128" s="23">
        <f>COUNTIF($BI128,"*SEM*")</f>
        <v>1</v>
      </c>
      <c r="AM128" s="23">
        <f>COUNTIF($BI128,"*COPRAS*")</f>
        <v>0</v>
      </c>
      <c r="AN128" s="23">
        <f t="shared" si="238"/>
        <v>0</v>
      </c>
      <c r="AO128" s="23">
        <f>COUNTIF($BI128,"*Outranking*")</f>
        <v>0</v>
      </c>
      <c r="AP128" s="23">
        <f>IF(COUNTIF($BI128,"*Linear*")-COUNTIF($BI128,"*Non-Linear*")&lt;0,0,COUNTIF($BI128,"*Linear*")-COUNTIF($BI128,"*Non-Linear*"))</f>
        <v>0</v>
      </c>
      <c r="AQ128" s="23">
        <f>COUNTIF($BI128,"*Non-Linear*")</f>
        <v>0</v>
      </c>
      <c r="AR128" s="23">
        <f>COUNTIF($BI128,"*Multi-objective*")</f>
        <v>0</v>
      </c>
      <c r="AS128" s="23">
        <f>COUNTIF($BI128,"*Stochastic*")</f>
        <v>0</v>
      </c>
      <c r="AT128" s="23">
        <f>COUNTIF($BI128,"*Goal*")</f>
        <v>0</v>
      </c>
      <c r="AU128" s="23">
        <f>COUNTIF($BI128,"*DEA*")</f>
        <v>0</v>
      </c>
      <c r="AV128" s="23">
        <f>COUNTIF($BI128,"*Grey*")</f>
        <v>0</v>
      </c>
      <c r="AW128" s="23">
        <f>COUNTIF($BI128,"*Clustering*")</f>
        <v>0</v>
      </c>
      <c r="AX128" s="23">
        <f>COUNTIF($BI128,"*K-Means*")</f>
        <v>0</v>
      </c>
      <c r="AY128" s="23">
        <f>COUNTIF($BI128,"*Genetic*")</f>
        <v>0</v>
      </c>
      <c r="AZ128" s="23">
        <f>COUNTIF($BI128,"*Evolutionary*")</f>
        <v>0</v>
      </c>
      <c r="BA128" s="23">
        <f>COUNTIF($BI128,"*Nash*")</f>
        <v>0</v>
      </c>
      <c r="BB128" s="23">
        <f>COUNTIF($BI128,"*Gini*")</f>
        <v>0</v>
      </c>
      <c r="BC128" s="23">
        <f>COUNTIF($BI128,"*Dominance*")</f>
        <v>0</v>
      </c>
      <c r="BD128" s="23">
        <f>COUNTIF($BI128,"*Pythagorean*")</f>
        <v>0</v>
      </c>
      <c r="BE128" s="23">
        <f>COUNTIF($BI128,"*Reference*")</f>
        <v>0</v>
      </c>
      <c r="BF128" s="23">
        <f>COUNTIF($BI128,"*Correlation*")</f>
        <v>0</v>
      </c>
      <c r="BG128" s="23">
        <f>COUNTIF($BI128,"*NIMBUS*")</f>
        <v>0</v>
      </c>
      <c r="BH128" s="23">
        <f>COUNTIF($BI128,"*Not-specified*")</f>
        <v>0</v>
      </c>
      <c r="BI128" s="23" t="s">
        <v>814</v>
      </c>
      <c r="BJ128" s="23" t="s">
        <v>776</v>
      </c>
      <c r="BK128" s="23">
        <f t="shared" si="239"/>
        <v>1</v>
      </c>
      <c r="BL128" s="23">
        <f t="shared" si="239"/>
        <v>0</v>
      </c>
      <c r="BM128" s="23">
        <f t="shared" si="239"/>
        <v>0</v>
      </c>
      <c r="BN128" s="12" t="s">
        <v>1179</v>
      </c>
      <c r="BO128" s="12">
        <f>COUNTIF($BN128,"*Deter*")</f>
        <v>1</v>
      </c>
      <c r="BP128" s="12">
        <f>COUNTIF($BN128,"*Stoch*")</f>
        <v>0</v>
      </c>
      <c r="BQ128" s="12">
        <f>COUNTIF($BN128,"*Fuzzy*")</f>
        <v>0</v>
      </c>
      <c r="BR128" s="12" t="s">
        <v>1175</v>
      </c>
      <c r="BS128" s="12">
        <f>COUNTIF($BR128,"*Dis*")</f>
        <v>0</v>
      </c>
      <c r="BT128" s="12">
        <f>COUNTIF($BR128,"*Cont*")</f>
        <v>1</v>
      </c>
      <c r="BU128" s="12">
        <f>COUNTIF($BR128,$BU$1)</f>
        <v>0</v>
      </c>
      <c r="BV128" s="23" t="s">
        <v>879</v>
      </c>
      <c r="BW128" s="13">
        <v>0</v>
      </c>
      <c r="BX128" s="13">
        <v>1</v>
      </c>
      <c r="BY128" s="13">
        <v>0</v>
      </c>
      <c r="BZ128" s="13">
        <v>0</v>
      </c>
      <c r="CA128" s="13">
        <v>0</v>
      </c>
      <c r="CB128" s="24" t="s">
        <v>925</v>
      </c>
      <c r="CC128" s="12">
        <f>COUNTIF($CB128,"*Not Specified*")</f>
        <v>0</v>
      </c>
      <c r="CD128" s="12">
        <f>COUNTIF($CB128,"*Aerospacial*")</f>
        <v>0</v>
      </c>
      <c r="CE128" s="12">
        <f>COUNTIF($CB128,"*Agriculture*")</f>
        <v>1</v>
      </c>
      <c r="CF128" s="12">
        <f>COUNTIF($CB128,"*Automotive*")</f>
        <v>0</v>
      </c>
      <c r="CG128" s="12">
        <f>COUNTIF($CB128,"*Biotechnology*")</f>
        <v>0</v>
      </c>
      <c r="CH128" s="12">
        <f>COUNTIF($CB128,"*Energy*")</f>
        <v>0</v>
      </c>
      <c r="CI128" s="12">
        <f>COUNTIF($CB128,"*Food*")</f>
        <v>1</v>
      </c>
      <c r="CJ128" s="12">
        <f>COUNTIF($CB128,"*Innovation*")</f>
        <v>1</v>
      </c>
      <c r="CK128" s="12">
        <f>COUNTIF($CB128,"*Manufacturing*")</f>
        <v>0</v>
      </c>
      <c r="CL128" s="12">
        <f>COUNTIF($CB128,"*Military*")</f>
        <v>0</v>
      </c>
      <c r="CM128" s="12">
        <f>COUNTIF($CB128,"*Nuclear*")</f>
        <v>0</v>
      </c>
      <c r="CN128" s="12">
        <f>COUNTIF($CB128,"*Spacial*")</f>
        <v>0</v>
      </c>
      <c r="CO128" s="12">
        <f>COUNTIF($CB128,"*Telecommunications*")</f>
        <v>0</v>
      </c>
      <c r="CP128" s="12">
        <f>COUNTIF($CB128,"*Civil*")</f>
        <v>0</v>
      </c>
      <c r="CQ128" s="12">
        <f>COUNTIF($CB128,"*Government*")</f>
        <v>0</v>
      </c>
      <c r="CR128" s="12">
        <f>COUNTIF($CB128,"*Mechanical*")</f>
        <v>0</v>
      </c>
      <c r="CS128" s="12">
        <f>COUNTIF($CB128,"*Textile*")</f>
        <v>1</v>
      </c>
      <c r="CT128" s="12">
        <f>COUNTIF($CB128,"*Chemical*")</f>
        <v>0</v>
      </c>
      <c r="CU128" s="12">
        <f>COUNTIF($CB128,"*Metallurgy*")</f>
        <v>0</v>
      </c>
      <c r="CV128" s="12">
        <f>COUNTIF($CB128,"*Public*")</f>
        <v>0</v>
      </c>
      <c r="CW128" s="12">
        <f>COUNTIF($CB128,"*Research*")</f>
        <v>1</v>
      </c>
      <c r="CX128" s="12">
        <f>COUNTIF($CB128,"*Electricity*")</f>
        <v>0</v>
      </c>
      <c r="CY128" s="12">
        <f>COUNTIF($CB128,"*Industrial*")</f>
        <v>0</v>
      </c>
      <c r="CZ128" s="12">
        <f>COUNTIF($CB128,"*Information Technology*")</f>
        <v>1</v>
      </c>
      <c r="DA128" s="19">
        <f>COUNTIF($CB128,"*Pharmaceutical*")</f>
        <v>0</v>
      </c>
      <c r="DB128" s="18">
        <f>SUM(JL128:JO128)</f>
        <v>0</v>
      </c>
      <c r="DC128" s="18">
        <f>SUM(MQ128:MY128)</f>
        <v>0</v>
      </c>
      <c r="DD128" s="18">
        <f>SUM(MZ128:NF128)</f>
        <v>0</v>
      </c>
      <c r="DE128" s="18">
        <f>SUM(MB128:MF128)</f>
        <v>1</v>
      </c>
      <c r="DF128" s="18">
        <f>SUM(NG128:NL128)</f>
        <v>0</v>
      </c>
      <c r="DG128" s="18">
        <f>SUM(FM128:GK128)</f>
        <v>0</v>
      </c>
      <c r="DH128" s="18">
        <f>SUM(EG128:EX128)</f>
        <v>1</v>
      </c>
      <c r="DI128" s="18">
        <f>SUM(KB128:KM128)</f>
        <v>0</v>
      </c>
      <c r="DJ128" s="18">
        <f>SUM(MG128:MJ128)</f>
        <v>0</v>
      </c>
      <c r="DK128" s="18">
        <f>SUM(GL128:HJ128)</f>
        <v>3</v>
      </c>
      <c r="DL128" s="18">
        <f>SUM(HK128:IE128)</f>
        <v>3</v>
      </c>
      <c r="DM128" s="18">
        <f>SUM(IF128:IP128)</f>
        <v>0</v>
      </c>
      <c r="DN128" s="18">
        <f>SUM(EY128:FL128)</f>
        <v>0</v>
      </c>
      <c r="DO128" s="18">
        <f>SUM(KN128:LV128)</f>
        <v>1</v>
      </c>
      <c r="DP128" s="18">
        <f>SUM(LL128:LS128)</f>
        <v>0</v>
      </c>
      <c r="DQ128" s="18">
        <f>SUM(JP128:JX128)</f>
        <v>0</v>
      </c>
      <c r="DR128" s="18">
        <f>SUM(MK128:MP128)</f>
        <v>0</v>
      </c>
      <c r="DS128" s="18">
        <f>SUM(NM128:NS128)</f>
        <v>0</v>
      </c>
      <c r="DT128" s="18">
        <f>SUM(NT128:NZ128)</f>
        <v>1</v>
      </c>
      <c r="DU128" s="18">
        <f>SUM(OA128:OI128)</f>
        <v>0</v>
      </c>
      <c r="DV128" s="18">
        <f>SUM(JY128:KA128)</f>
        <v>0</v>
      </c>
      <c r="DW128" s="18">
        <f>SUM(LT128:MA128)</f>
        <v>0</v>
      </c>
      <c r="DX128" s="18">
        <f>SUM(IQ128:JK128)</f>
        <v>1</v>
      </c>
      <c r="DY128" s="17">
        <f>DG128+DK128</f>
        <v>3</v>
      </c>
      <c r="DZ128" s="12">
        <f>DI128+DO128+DW128+DP128</f>
        <v>1</v>
      </c>
      <c r="EA128" s="12">
        <f>DX128+DM128</f>
        <v>1</v>
      </c>
      <c r="EB128" s="12">
        <f>DT128+DU128+DF128</f>
        <v>1</v>
      </c>
      <c r="EC128" s="12">
        <f>DH128+DN128+DL128</f>
        <v>4</v>
      </c>
      <c r="ED128" s="12">
        <f>DD128+DS128+DC128</f>
        <v>0</v>
      </c>
      <c r="EE128" s="12">
        <f>DV128+DQ128+DB128</f>
        <v>0</v>
      </c>
      <c r="EF128" s="12">
        <f>DR128+DE128+DJ128</f>
        <v>1</v>
      </c>
      <c r="EQ128" s="18">
        <v>1</v>
      </c>
      <c r="GT128" s="20">
        <v>1</v>
      </c>
      <c r="GU128" s="20">
        <v>1</v>
      </c>
      <c r="HA128" s="20">
        <v>1</v>
      </c>
      <c r="HL128" s="18">
        <v>1</v>
      </c>
      <c r="HM128" s="18">
        <v>1</v>
      </c>
      <c r="HS128" s="18">
        <v>1</v>
      </c>
      <c r="IT128" s="18">
        <v>1</v>
      </c>
      <c r="LF128" s="18">
        <v>1</v>
      </c>
      <c r="ME128" s="18">
        <v>1</v>
      </c>
      <c r="NX128" s="18">
        <v>1</v>
      </c>
    </row>
    <row r="129" spans="1:399" hidden="1" x14ac:dyDescent="0.25">
      <c r="A129" s="4" t="s">
        <v>9</v>
      </c>
      <c r="B129" s="5" t="s">
        <v>147</v>
      </c>
      <c r="C129" s="6"/>
      <c r="D129" s="5" t="s">
        <v>301</v>
      </c>
      <c r="E129" s="6" t="s">
        <v>313</v>
      </c>
      <c r="F129" s="5" t="s">
        <v>411</v>
      </c>
      <c r="G129" s="5" t="s">
        <v>564</v>
      </c>
      <c r="H129" s="6" t="s">
        <v>313</v>
      </c>
      <c r="I129" s="6"/>
      <c r="J129" s="6">
        <v>2</v>
      </c>
      <c r="K129" s="6">
        <v>2015</v>
      </c>
      <c r="N129" s="6" t="s">
        <v>748</v>
      </c>
      <c r="O129" s="6" t="s">
        <v>313</v>
      </c>
      <c r="P129" s="6"/>
      <c r="Q129" s="6"/>
      <c r="R129" s="6"/>
      <c r="S129" s="6"/>
      <c r="T129" s="6"/>
      <c r="U129" s="6"/>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s="6"/>
      <c r="BR129" s="6"/>
      <c r="BV129"/>
      <c r="BW129" s="1"/>
      <c r="BX129" s="1"/>
      <c r="BY129" s="1"/>
      <c r="BZ129" s="1"/>
      <c r="CA129" s="1"/>
      <c r="CB129"/>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20"/>
      <c r="DB129" s="1"/>
      <c r="DC129" s="1"/>
      <c r="DD129" s="1"/>
      <c r="DE129" s="1"/>
      <c r="DF129" s="1"/>
      <c r="DG129" s="1"/>
      <c r="DH129" s="1"/>
      <c r="DI129" s="1"/>
      <c r="DJ129" s="1"/>
      <c r="DK129" s="1"/>
      <c r="DL129" s="1"/>
      <c r="DM129" s="1"/>
      <c r="DN129" s="1"/>
      <c r="DO129" s="1"/>
      <c r="DP129" s="1"/>
      <c r="DQ129" s="1"/>
      <c r="DR129" s="1"/>
      <c r="DS129" s="1"/>
      <c r="DT129" s="1"/>
      <c r="DU129" s="1"/>
      <c r="DV129" s="1"/>
      <c r="DW129" s="1"/>
      <c r="DX129" s="20"/>
      <c r="DY129" s="26"/>
      <c r="DZ129" s="1"/>
      <c r="EA129" s="1"/>
      <c r="EB129" s="1"/>
      <c r="EC129" s="1"/>
      <c r="ED129" s="1"/>
      <c r="EE129" s="1"/>
      <c r="EF129" s="1"/>
      <c r="EG129" s="26"/>
      <c r="EH129" s="1"/>
      <c r="EI129" s="1"/>
      <c r="EJ129" s="1"/>
      <c r="EK129" s="1"/>
      <c r="EL129" s="12"/>
      <c r="EM129" s="12"/>
      <c r="EN129" s="12"/>
      <c r="EO129" s="12"/>
      <c r="EP129" s="12"/>
      <c r="EQ129" s="12"/>
      <c r="ER129" s="12"/>
      <c r="ES129" s="12"/>
      <c r="ET129" s="1"/>
      <c r="EU129" s="1"/>
      <c r="EV129" s="1"/>
      <c r="EW129" s="1"/>
      <c r="EX129" s="20"/>
      <c r="EY129" s="1"/>
      <c r="EZ129" s="1"/>
      <c r="FA129" s="26"/>
      <c r="FB129" s="1"/>
      <c r="FC129" s="1"/>
      <c r="FD129" s="1"/>
      <c r="FE129" s="1"/>
      <c r="FF129" s="1"/>
      <c r="FG129" s="1"/>
      <c r="FH129" s="1"/>
      <c r="FI129" s="1"/>
      <c r="FJ129" s="1"/>
      <c r="FK129" s="1"/>
      <c r="FO129" s="1"/>
      <c r="FP129" s="1"/>
      <c r="FQ129" s="1"/>
      <c r="FR129" s="1"/>
      <c r="FS129" s="1"/>
      <c r="FT129" s="1"/>
      <c r="FU129" s="1"/>
      <c r="FV129" s="1"/>
      <c r="FW129" s="1"/>
      <c r="FX129" s="1"/>
      <c r="FY129" s="1"/>
      <c r="FZ129" s="1"/>
      <c r="GA129" s="1"/>
      <c r="GB129" s="1"/>
      <c r="GC129" s="1"/>
      <c r="GD129" s="1"/>
      <c r="GE129" s="1"/>
      <c r="GF129" s="1"/>
      <c r="GG129" s="1"/>
      <c r="GH129" s="1"/>
      <c r="GI129" s="1"/>
      <c r="GJ129" s="12"/>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20"/>
      <c r="HK129" s="1"/>
      <c r="HL129" s="1"/>
      <c r="HM129" s="1"/>
      <c r="HN129" s="1"/>
      <c r="HO129" s="1"/>
      <c r="HP129" s="1"/>
      <c r="HQ129" s="1"/>
      <c r="HR129" s="1"/>
      <c r="HS129" s="1"/>
      <c r="HT129" s="1"/>
      <c r="HU129" s="1"/>
      <c r="HV129" s="1"/>
      <c r="HW129" s="1"/>
      <c r="HX129" s="1"/>
      <c r="HY129" s="1"/>
      <c r="HZ129" s="1"/>
      <c r="IA129" s="1"/>
      <c r="IB129" s="20"/>
      <c r="IC129" s="1"/>
      <c r="ID129" s="1"/>
      <c r="IE129" s="1"/>
      <c r="IF129" s="1"/>
      <c r="IG129" s="1"/>
      <c r="IH129" s="1"/>
      <c r="II129" s="1"/>
      <c r="IJ129" s="1"/>
      <c r="IK129" s="1"/>
      <c r="IL129" s="1"/>
      <c r="IM129" s="1"/>
      <c r="IN129" s="1"/>
      <c r="IO129" s="1"/>
      <c r="IP129" s="20"/>
      <c r="IQ129" s="1"/>
      <c r="IR129" s="1"/>
      <c r="IS129" s="1"/>
      <c r="IT129" s="1"/>
      <c r="IU129" s="1"/>
      <c r="IV129" s="1"/>
      <c r="IW129" s="1"/>
      <c r="IX129" s="1"/>
      <c r="IY129" s="1"/>
      <c r="IZ129" s="1"/>
      <c r="JA129" s="1"/>
      <c r="JB129" s="1"/>
      <c r="JC129" s="1"/>
      <c r="JD129" s="1"/>
      <c r="JE129" s="1"/>
      <c r="JF129" s="1"/>
      <c r="JG129" s="1"/>
      <c r="JH129" s="1"/>
      <c r="JI129" s="1"/>
      <c r="JJ129" s="1"/>
      <c r="JK129" s="20"/>
      <c r="JL129" s="1"/>
      <c r="JM129" s="1"/>
      <c r="JN129" s="1"/>
      <c r="JO129" s="20"/>
      <c r="JP129" s="1"/>
      <c r="JQ129" s="1"/>
      <c r="JR129" s="1"/>
      <c r="JS129" s="1"/>
      <c r="JT129" s="1"/>
      <c r="JU129" s="20"/>
      <c r="JV129" s="1"/>
      <c r="JW129" s="1"/>
      <c r="JX129" s="20"/>
      <c r="JY129" s="1"/>
      <c r="JZ129" s="1"/>
      <c r="KA129" s="20"/>
      <c r="KB129" s="1"/>
      <c r="KC129" s="1"/>
      <c r="KD129" s="1"/>
      <c r="KE129" s="1"/>
      <c r="KF129" s="1"/>
      <c r="KG129" s="1"/>
      <c r="KH129" s="1"/>
      <c r="KI129" s="1"/>
      <c r="KJ129" s="1"/>
      <c r="KK129" s="1"/>
      <c r="KL129" s="1"/>
      <c r="KM129" s="20"/>
      <c r="KN129" s="1"/>
      <c r="KO129" s="1"/>
      <c r="KP129" s="1"/>
      <c r="KQ129" s="1"/>
      <c r="KR129" s="1"/>
      <c r="KS129" s="1"/>
      <c r="KT129" s="1"/>
      <c r="KU129" s="1"/>
      <c r="KV129" s="1"/>
      <c r="KW129" s="1"/>
      <c r="KX129" s="20"/>
      <c r="KY129" s="1"/>
      <c r="KZ129" s="1"/>
      <c r="LA129" s="1"/>
      <c r="LB129" s="1"/>
      <c r="LC129" s="1"/>
      <c r="LD129" s="1"/>
      <c r="LE129" s="1"/>
      <c r="LF129" s="1"/>
      <c r="LG129" s="20"/>
      <c r="LH129" s="22"/>
      <c r="LI129" s="22"/>
      <c r="LJ129" s="22"/>
      <c r="LK129" s="22"/>
      <c r="LL129" s="1"/>
      <c r="LM129" s="1"/>
      <c r="LN129" s="1"/>
      <c r="LO129" s="1"/>
      <c r="LP129" s="1"/>
      <c r="LQ129" s="1"/>
      <c r="LR129" s="1"/>
      <c r="LS129" s="20"/>
      <c r="LT129" s="1"/>
      <c r="LU129" s="1"/>
      <c r="LV129" s="1"/>
      <c r="LW129" s="1"/>
      <c r="LX129" s="1"/>
      <c r="LY129" s="1"/>
      <c r="LZ129" s="1"/>
      <c r="MA129" s="20"/>
      <c r="MB129" s="20"/>
      <c r="MC129" s="20"/>
      <c r="MD129" s="1"/>
      <c r="ME129" s="1"/>
      <c r="MF129" s="20"/>
      <c r="MG129" s="1"/>
      <c r="MH129" s="1"/>
      <c r="MI129" s="1"/>
      <c r="MJ129" s="20"/>
      <c r="MK129" s="1"/>
      <c r="ML129" s="1"/>
      <c r="MM129" s="1"/>
      <c r="MN129" s="1"/>
      <c r="MO129" s="1"/>
      <c r="MP129" s="20"/>
      <c r="MQ129" s="1"/>
      <c r="MR129" s="1"/>
      <c r="MS129" s="1"/>
      <c r="MT129" s="1"/>
      <c r="MU129" s="1"/>
      <c r="MV129" s="1"/>
      <c r="MW129" s="1"/>
      <c r="MX129" s="1"/>
      <c r="MY129" s="20"/>
      <c r="MZ129" s="1"/>
      <c r="NA129" s="1"/>
      <c r="NB129" s="1"/>
      <c r="NC129" s="1"/>
      <c r="ND129" s="1"/>
      <c r="NE129" s="1"/>
      <c r="NF129" s="20"/>
      <c r="NG129" s="1"/>
      <c r="NH129" s="1"/>
      <c r="NI129" s="1"/>
      <c r="NJ129" s="1"/>
      <c r="NK129" s="1"/>
      <c r="NL129" s="20"/>
      <c r="NM129" s="1"/>
      <c r="NN129" s="1"/>
      <c r="NO129" s="1"/>
      <c r="NP129" s="1"/>
      <c r="NQ129" s="1"/>
      <c r="NR129" s="20"/>
      <c r="NS129" s="1"/>
      <c r="NT129" s="1"/>
      <c r="NU129" s="1"/>
      <c r="NV129" s="1"/>
      <c r="NW129" s="1"/>
      <c r="NX129" s="1"/>
      <c r="NY129" s="20"/>
      <c r="NZ129" s="20"/>
      <c r="OA129" s="1"/>
      <c r="OB129" s="1"/>
      <c r="OC129" s="1"/>
      <c r="OD129" s="1"/>
      <c r="OE129" s="1"/>
      <c r="OF129" s="1"/>
      <c r="OG129" s="1"/>
      <c r="OH129" s="20"/>
      <c r="OI129" s="1"/>
    </row>
    <row r="130" spans="1:399" hidden="1" x14ac:dyDescent="0.25">
      <c r="A130" s="4" t="s">
        <v>8</v>
      </c>
      <c r="B130" s="5" t="s">
        <v>89</v>
      </c>
      <c r="C130" s="6"/>
      <c r="D130" s="5" t="s">
        <v>242</v>
      </c>
      <c r="E130" s="6" t="s">
        <v>312</v>
      </c>
      <c r="F130" s="5" t="s">
        <v>370</v>
      </c>
      <c r="G130" s="5" t="s">
        <v>504</v>
      </c>
      <c r="H130" s="6" t="s">
        <v>313</v>
      </c>
      <c r="I130" s="6"/>
      <c r="J130" s="6">
        <v>5</v>
      </c>
      <c r="K130" s="6">
        <v>2015</v>
      </c>
      <c r="N130" s="6" t="s">
        <v>694</v>
      </c>
      <c r="O130" s="6" t="s">
        <v>313</v>
      </c>
      <c r="P130" s="6"/>
      <c r="Q130" s="6"/>
      <c r="R130" s="6"/>
      <c r="S130" s="6"/>
      <c r="T130" s="6"/>
      <c r="U130" s="6"/>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s="6"/>
      <c r="BR130" s="6"/>
      <c r="BV130"/>
      <c r="BW130" s="1"/>
      <c r="BX130" s="1"/>
      <c r="BY130" s="1"/>
      <c r="BZ130" s="1"/>
      <c r="CA130" s="1"/>
      <c r="CB130"/>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20"/>
      <c r="DB130" s="1"/>
      <c r="DC130" s="1"/>
      <c r="DD130" s="1"/>
      <c r="DE130" s="1"/>
      <c r="DF130" s="1"/>
      <c r="DG130" s="1"/>
      <c r="DH130" s="1"/>
      <c r="DI130" s="1"/>
      <c r="DJ130" s="1"/>
      <c r="DK130" s="1"/>
      <c r="DL130" s="1"/>
      <c r="DM130" s="1"/>
      <c r="DN130" s="1"/>
      <c r="DO130" s="1"/>
      <c r="DP130" s="1"/>
      <c r="DQ130" s="1"/>
      <c r="DR130" s="1"/>
      <c r="DS130" s="1"/>
      <c r="DT130" s="1"/>
      <c r="DU130" s="1"/>
      <c r="DV130" s="1"/>
      <c r="DW130" s="1"/>
      <c r="DX130" s="20"/>
      <c r="DY130" s="26"/>
      <c r="DZ130" s="1"/>
      <c r="EA130" s="1"/>
      <c r="EB130" s="1"/>
      <c r="EC130" s="1"/>
      <c r="ED130" s="1"/>
      <c r="EE130" s="1"/>
      <c r="EF130" s="1"/>
      <c r="EG130" s="26"/>
      <c r="EH130" s="1"/>
      <c r="EI130" s="1"/>
      <c r="EJ130" s="1"/>
      <c r="EK130" s="1"/>
      <c r="EL130" s="12"/>
      <c r="EM130" s="12"/>
      <c r="EN130" s="12"/>
      <c r="EO130" s="12"/>
      <c r="EP130" s="12"/>
      <c r="EQ130" s="12"/>
      <c r="ER130" s="12"/>
      <c r="ES130" s="12"/>
      <c r="ET130" s="1"/>
      <c r="EU130" s="1"/>
      <c r="EV130" s="1"/>
      <c r="EW130" s="1"/>
      <c r="EX130" s="20"/>
      <c r="EY130" s="1"/>
      <c r="EZ130" s="1"/>
      <c r="FA130" s="26"/>
      <c r="FB130" s="1"/>
      <c r="FC130" s="1"/>
      <c r="FD130" s="1"/>
      <c r="FE130" s="1"/>
      <c r="FF130" s="1"/>
      <c r="FG130" s="1"/>
      <c r="FH130" s="1"/>
      <c r="FI130" s="1"/>
      <c r="FJ130" s="1"/>
      <c r="FK130" s="1"/>
      <c r="FO130" s="1"/>
      <c r="FP130" s="1"/>
      <c r="FQ130" s="1"/>
      <c r="FR130" s="1"/>
      <c r="FS130" s="1"/>
      <c r="FT130" s="1"/>
      <c r="FU130" s="1"/>
      <c r="FV130" s="1"/>
      <c r="FW130" s="1"/>
      <c r="FX130" s="1"/>
      <c r="FY130" s="1"/>
      <c r="FZ130" s="1"/>
      <c r="GA130" s="1"/>
      <c r="GB130" s="1"/>
      <c r="GC130" s="1"/>
      <c r="GD130" s="1"/>
      <c r="GE130" s="1"/>
      <c r="GF130" s="1"/>
      <c r="GG130" s="1"/>
      <c r="GH130" s="1"/>
      <c r="GI130" s="1"/>
      <c r="GJ130" s="12"/>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20"/>
      <c r="HK130" s="1"/>
      <c r="HL130" s="1"/>
      <c r="HM130" s="1"/>
      <c r="HN130" s="1"/>
      <c r="HO130" s="1"/>
      <c r="HP130" s="1"/>
      <c r="HQ130" s="1"/>
      <c r="HR130" s="1"/>
      <c r="HS130" s="1"/>
      <c r="HT130" s="1"/>
      <c r="HU130" s="1"/>
      <c r="HV130" s="1"/>
      <c r="HW130" s="1"/>
      <c r="HX130" s="1"/>
      <c r="HY130" s="1"/>
      <c r="HZ130" s="1"/>
      <c r="IA130" s="1"/>
      <c r="IB130" s="20"/>
      <c r="IC130" s="1"/>
      <c r="ID130" s="1"/>
      <c r="IE130" s="1"/>
      <c r="IF130" s="1"/>
      <c r="IG130" s="1"/>
      <c r="IH130" s="1"/>
      <c r="II130" s="1"/>
      <c r="IJ130" s="1"/>
      <c r="IK130" s="1"/>
      <c r="IL130" s="1"/>
      <c r="IM130" s="1"/>
      <c r="IN130" s="1"/>
      <c r="IO130" s="1"/>
      <c r="IP130" s="20"/>
      <c r="IQ130" s="1"/>
      <c r="IR130" s="1"/>
      <c r="IS130" s="1"/>
      <c r="IT130" s="1"/>
      <c r="IU130" s="1"/>
      <c r="IV130" s="1"/>
      <c r="IW130" s="1"/>
      <c r="IX130" s="1"/>
      <c r="IY130" s="1"/>
      <c r="IZ130" s="1"/>
      <c r="JA130" s="1"/>
      <c r="JB130" s="1"/>
      <c r="JC130" s="1"/>
      <c r="JD130" s="1"/>
      <c r="JE130" s="1"/>
      <c r="JF130" s="1"/>
      <c r="JG130" s="1"/>
      <c r="JH130" s="1"/>
      <c r="JI130" s="1"/>
      <c r="JJ130" s="1"/>
      <c r="JK130" s="20"/>
      <c r="JL130" s="1"/>
      <c r="JM130" s="1"/>
      <c r="JN130" s="1"/>
      <c r="JO130" s="20"/>
      <c r="JP130" s="1"/>
      <c r="JQ130" s="1"/>
      <c r="JR130" s="1"/>
      <c r="JS130" s="1"/>
      <c r="JT130" s="1"/>
      <c r="JU130" s="20"/>
      <c r="JV130" s="1"/>
      <c r="JW130" s="1"/>
      <c r="JX130" s="20"/>
      <c r="JY130" s="1"/>
      <c r="JZ130" s="1"/>
      <c r="KA130" s="20"/>
      <c r="KB130" s="1"/>
      <c r="KC130" s="1"/>
      <c r="KD130" s="1"/>
      <c r="KE130" s="1"/>
      <c r="KF130" s="1"/>
      <c r="KG130" s="1"/>
      <c r="KH130" s="1"/>
      <c r="KI130" s="1"/>
      <c r="KJ130" s="1"/>
      <c r="KK130" s="1"/>
      <c r="KL130" s="1"/>
      <c r="KM130" s="20"/>
      <c r="KN130" s="1"/>
      <c r="KO130" s="1"/>
      <c r="KP130" s="1"/>
      <c r="KQ130" s="1"/>
      <c r="KR130" s="1"/>
      <c r="KS130" s="1"/>
      <c r="KT130" s="1"/>
      <c r="KU130" s="1"/>
      <c r="KV130" s="1"/>
      <c r="KW130" s="1"/>
      <c r="KX130" s="20"/>
      <c r="KY130" s="1"/>
      <c r="KZ130" s="1"/>
      <c r="LA130" s="1"/>
      <c r="LB130" s="1"/>
      <c r="LC130" s="1"/>
      <c r="LD130" s="1"/>
      <c r="LE130" s="1"/>
      <c r="LF130" s="1"/>
      <c r="LG130" s="20"/>
      <c r="LH130" s="22"/>
      <c r="LI130" s="22"/>
      <c r="LJ130" s="22"/>
      <c r="LK130" s="22"/>
      <c r="LL130" s="1"/>
      <c r="LM130" s="1"/>
      <c r="LN130" s="1"/>
      <c r="LO130" s="1"/>
      <c r="LP130" s="1"/>
      <c r="LQ130" s="1"/>
      <c r="LR130" s="1"/>
      <c r="LS130" s="20"/>
      <c r="LT130" s="1"/>
      <c r="LU130" s="1"/>
      <c r="LV130" s="1"/>
      <c r="LW130" s="1"/>
      <c r="LX130" s="1"/>
      <c r="LY130" s="1"/>
      <c r="LZ130" s="1"/>
      <c r="MA130" s="20"/>
      <c r="MB130" s="20"/>
      <c r="MC130" s="20"/>
      <c r="MD130" s="1"/>
      <c r="ME130" s="1"/>
      <c r="MF130" s="20"/>
      <c r="MG130" s="1"/>
      <c r="MH130" s="1"/>
      <c r="MI130" s="1"/>
      <c r="MJ130" s="20"/>
      <c r="MK130" s="1"/>
      <c r="ML130" s="1"/>
      <c r="MM130" s="1"/>
      <c r="MN130" s="1"/>
      <c r="MO130" s="1"/>
      <c r="MP130" s="20"/>
      <c r="MQ130" s="1"/>
      <c r="MR130" s="1"/>
      <c r="MS130" s="1"/>
      <c r="MT130" s="1"/>
      <c r="MU130" s="1"/>
      <c r="MV130" s="1"/>
      <c r="MW130" s="1"/>
      <c r="MX130" s="1"/>
      <c r="MY130" s="20"/>
      <c r="MZ130" s="1"/>
      <c r="NA130" s="1"/>
      <c r="NB130" s="1"/>
      <c r="NC130" s="1"/>
      <c r="ND130" s="1"/>
      <c r="NE130" s="1"/>
      <c r="NF130" s="20"/>
      <c r="NG130" s="1"/>
      <c r="NH130" s="1"/>
      <c r="NI130" s="1"/>
      <c r="NJ130" s="1"/>
      <c r="NK130" s="1"/>
      <c r="NL130" s="20"/>
      <c r="NM130" s="1"/>
      <c r="NN130" s="1"/>
      <c r="NO130" s="1"/>
      <c r="NP130" s="1"/>
      <c r="NQ130" s="1"/>
      <c r="NR130" s="20"/>
      <c r="NS130" s="1"/>
      <c r="NT130" s="1"/>
      <c r="NU130" s="1"/>
      <c r="NV130" s="1"/>
      <c r="NW130" s="1"/>
      <c r="NX130" s="1"/>
      <c r="NY130" s="20"/>
      <c r="NZ130" s="20"/>
      <c r="OA130" s="1"/>
      <c r="OB130" s="1"/>
      <c r="OC130" s="1"/>
      <c r="OD130" s="1"/>
      <c r="OE130" s="1"/>
      <c r="OF130" s="1"/>
      <c r="OG130" s="1"/>
      <c r="OH130" s="20"/>
      <c r="OI130" s="1"/>
    </row>
    <row r="131" spans="1:399" hidden="1" x14ac:dyDescent="0.25">
      <c r="A131" s="13" t="s">
        <v>9</v>
      </c>
      <c r="B131" s="5" t="s">
        <v>155</v>
      </c>
      <c r="D131" s="5" t="s">
        <v>309</v>
      </c>
      <c r="E131" s="12" t="s">
        <v>312</v>
      </c>
      <c r="F131" s="5" t="s">
        <v>418</v>
      </c>
      <c r="G131" s="5" t="s">
        <v>572</v>
      </c>
      <c r="H131" s="12" t="s">
        <v>313</v>
      </c>
      <c r="J131" s="12">
        <v>0</v>
      </c>
      <c r="K131" s="12">
        <v>2015</v>
      </c>
      <c r="N131" s="12" t="s">
        <v>754</v>
      </c>
      <c r="O131" s="12" t="s">
        <v>313</v>
      </c>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V131"/>
      <c r="BW131" s="1"/>
      <c r="BX131" s="1"/>
      <c r="BY131" s="1"/>
      <c r="BZ131" s="1"/>
      <c r="CA131" s="1"/>
      <c r="CB13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21"/>
      <c r="DB131" s="1"/>
      <c r="DC131" s="1"/>
      <c r="DD131" s="1"/>
      <c r="DE131" s="1"/>
      <c r="DF131" s="1"/>
      <c r="DG131" s="1"/>
      <c r="DH131" s="1"/>
      <c r="DI131" s="1"/>
      <c r="DJ131" s="1"/>
      <c r="DK131" s="1"/>
      <c r="DL131" s="1"/>
      <c r="DM131" s="1"/>
      <c r="DN131" s="1"/>
      <c r="DO131" s="1"/>
      <c r="DP131" s="1"/>
      <c r="DQ131" s="1"/>
      <c r="DR131" s="1"/>
      <c r="DS131" s="1"/>
      <c r="DT131" s="1"/>
      <c r="DU131" s="1"/>
      <c r="DV131" s="1"/>
      <c r="DW131" s="1"/>
      <c r="DX131" s="20"/>
      <c r="DY131" s="26"/>
      <c r="DZ131" s="1"/>
      <c r="EA131" s="1"/>
      <c r="EB131" s="1"/>
      <c r="EC131" s="1"/>
      <c r="ED131" s="1"/>
      <c r="EE131" s="1"/>
      <c r="EF131" s="1"/>
      <c r="EG131" s="26"/>
      <c r="EH131" s="1"/>
      <c r="EI131" s="1"/>
      <c r="EJ131" s="1"/>
      <c r="EK131" s="1"/>
      <c r="EL131" s="12"/>
      <c r="EM131" s="12"/>
      <c r="EN131" s="12"/>
      <c r="EO131" s="12"/>
      <c r="EP131" s="12"/>
      <c r="EQ131" s="12"/>
      <c r="ER131" s="12"/>
      <c r="ES131" s="12"/>
      <c r="ET131" s="1"/>
      <c r="EU131" s="1"/>
      <c r="EV131" s="1"/>
      <c r="EW131" s="1"/>
      <c r="EX131" s="21"/>
      <c r="EY131" s="1"/>
      <c r="EZ131" s="1"/>
      <c r="FA131" s="26"/>
      <c r="FB131" s="1"/>
      <c r="FC131" s="1"/>
      <c r="FD131" s="1"/>
      <c r="FE131" s="1"/>
      <c r="FF131" s="1"/>
      <c r="FG131" s="1"/>
      <c r="FH131" s="1"/>
      <c r="FI131" s="1"/>
      <c r="FJ131" s="1"/>
      <c r="FK131" s="1"/>
      <c r="FO131" s="1"/>
      <c r="FP131" s="1"/>
      <c r="FQ131" s="1"/>
      <c r="FR131" s="1"/>
      <c r="FS131" s="1"/>
      <c r="FT131" s="1"/>
      <c r="FU131" s="1"/>
      <c r="FV131" s="1"/>
      <c r="FW131" s="1"/>
      <c r="FX131" s="1"/>
      <c r="FY131" s="1"/>
      <c r="FZ131" s="1"/>
      <c r="GA131" s="1"/>
      <c r="GB131" s="1"/>
      <c r="GC131" s="1"/>
      <c r="GD131" s="1"/>
      <c r="GE131" s="1"/>
      <c r="GF131" s="1"/>
      <c r="GG131" s="1"/>
      <c r="GH131" s="1"/>
      <c r="GI131" s="1"/>
      <c r="GJ131" s="12"/>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21"/>
      <c r="HK131" s="1"/>
      <c r="HL131" s="1"/>
      <c r="HM131" s="1"/>
      <c r="HN131" s="1"/>
      <c r="HO131" s="1"/>
      <c r="HP131" s="1"/>
      <c r="HQ131" s="1"/>
      <c r="HR131" s="1"/>
      <c r="HS131" s="1"/>
      <c r="HT131" s="1"/>
      <c r="HU131" s="1"/>
      <c r="HV131" s="1"/>
      <c r="HW131" s="1"/>
      <c r="HX131" s="1"/>
      <c r="HY131" s="1"/>
      <c r="HZ131" s="1"/>
      <c r="IA131" s="1"/>
      <c r="IB131" s="21"/>
      <c r="IC131" s="1"/>
      <c r="ID131" s="1"/>
      <c r="IE131" s="1"/>
      <c r="IF131" s="1"/>
      <c r="IG131" s="1"/>
      <c r="IH131" s="1"/>
      <c r="II131" s="1"/>
      <c r="IJ131" s="1"/>
      <c r="IK131" s="1"/>
      <c r="IL131" s="1"/>
      <c r="IM131" s="1"/>
      <c r="IN131" s="1"/>
      <c r="IO131" s="1"/>
      <c r="IP131" s="21"/>
      <c r="IQ131" s="1"/>
      <c r="IR131" s="1"/>
      <c r="IS131" s="1"/>
      <c r="IT131" s="1"/>
      <c r="IU131" s="1"/>
      <c r="IV131" s="1"/>
      <c r="IW131" s="1"/>
      <c r="IX131" s="1"/>
      <c r="IY131" s="1"/>
      <c r="IZ131" s="1"/>
      <c r="JA131" s="1"/>
      <c r="JB131" s="1"/>
      <c r="JC131" s="1"/>
      <c r="JD131" s="1"/>
      <c r="JE131" s="1"/>
      <c r="JF131" s="1"/>
      <c r="JG131" s="1"/>
      <c r="JH131" s="1"/>
      <c r="JI131" s="1"/>
      <c r="JJ131" s="1"/>
      <c r="JK131" s="21"/>
      <c r="JL131" s="1"/>
      <c r="JM131" s="1"/>
      <c r="JN131" s="1"/>
      <c r="JO131" s="21"/>
      <c r="JP131" s="1"/>
      <c r="JQ131" s="1"/>
      <c r="JR131" s="1"/>
      <c r="JS131" s="1"/>
      <c r="JT131" s="1"/>
      <c r="JU131" s="21"/>
      <c r="JV131" s="1"/>
      <c r="JW131" s="1"/>
      <c r="JX131" s="21"/>
      <c r="JY131" s="1"/>
      <c r="JZ131" s="1"/>
      <c r="KA131" s="21"/>
      <c r="KB131" s="1"/>
      <c r="KC131" s="1"/>
      <c r="KD131" s="1"/>
      <c r="KE131" s="1"/>
      <c r="KF131" s="1"/>
      <c r="KG131" s="1"/>
      <c r="KH131" s="1"/>
      <c r="KI131" s="1"/>
      <c r="KJ131" s="1"/>
      <c r="KK131" s="1"/>
      <c r="KL131" s="1"/>
      <c r="KM131" s="21"/>
      <c r="KN131" s="1"/>
      <c r="KO131" s="1"/>
      <c r="KP131" s="1"/>
      <c r="KQ131" s="1"/>
      <c r="KR131" s="1"/>
      <c r="KS131" s="1"/>
      <c r="KT131" s="1"/>
      <c r="KU131" s="1"/>
      <c r="KV131" s="1"/>
      <c r="KW131" s="1"/>
      <c r="KX131" s="21"/>
      <c r="KY131" s="1"/>
      <c r="KZ131" s="1"/>
      <c r="LA131" s="1"/>
      <c r="LB131" s="1"/>
      <c r="LC131" s="1"/>
      <c r="LD131" s="1"/>
      <c r="LE131" s="1"/>
      <c r="LF131" s="1"/>
      <c r="LG131" s="21"/>
      <c r="LH131" s="22"/>
      <c r="LI131" s="22"/>
      <c r="LJ131" s="22"/>
      <c r="LK131" s="22"/>
      <c r="LL131" s="1"/>
      <c r="LM131" s="1"/>
      <c r="LN131" s="1"/>
      <c r="LO131" s="1"/>
      <c r="LP131" s="1"/>
      <c r="LQ131" s="1"/>
      <c r="LR131" s="1"/>
      <c r="LS131" s="21"/>
      <c r="LT131" s="1"/>
      <c r="LU131" s="1"/>
      <c r="LV131" s="1"/>
      <c r="LW131" s="1"/>
      <c r="LX131" s="1"/>
      <c r="LY131" s="1"/>
      <c r="LZ131" s="1"/>
      <c r="MA131" s="21"/>
      <c r="MB131" s="26"/>
      <c r="MC131" s="20"/>
      <c r="MD131" s="1"/>
      <c r="ME131" s="1"/>
      <c r="MF131" s="21"/>
      <c r="MG131" s="1"/>
      <c r="MH131" s="1"/>
      <c r="MI131" s="1"/>
      <c r="MJ131" s="21"/>
      <c r="MK131" s="1"/>
      <c r="ML131" s="1"/>
      <c r="MM131" s="1"/>
      <c r="MN131" s="1"/>
      <c r="MO131" s="1"/>
      <c r="MP131" s="21"/>
      <c r="MQ131" s="1"/>
      <c r="MR131" s="1"/>
      <c r="MS131" s="1"/>
      <c r="MT131" s="1"/>
      <c r="MU131" s="1"/>
      <c r="MV131" s="1"/>
      <c r="MW131" s="1"/>
      <c r="MX131" s="1"/>
      <c r="MY131" s="21"/>
      <c r="MZ131" s="1"/>
      <c r="NA131" s="1"/>
      <c r="NB131" s="1"/>
      <c r="NC131" s="1"/>
      <c r="ND131" s="1"/>
      <c r="NE131" s="1"/>
      <c r="NF131" s="21"/>
      <c r="NG131" s="1"/>
      <c r="NH131" s="1"/>
      <c r="NI131" s="1"/>
      <c r="NJ131" s="1"/>
      <c r="NK131" s="1"/>
      <c r="NL131" s="21"/>
      <c r="NM131" s="1"/>
      <c r="NN131" s="1"/>
      <c r="NO131" s="1"/>
      <c r="NP131" s="1"/>
      <c r="NQ131" s="1"/>
      <c r="NR131" s="21"/>
      <c r="NS131" s="1"/>
      <c r="NT131" s="1"/>
      <c r="NU131" s="1"/>
      <c r="NV131" s="1"/>
      <c r="NW131" s="1"/>
      <c r="NX131" s="1"/>
      <c r="NY131" s="21"/>
      <c r="NZ131" s="21"/>
      <c r="OA131" s="1"/>
      <c r="OB131" s="1"/>
      <c r="OC131" s="1"/>
      <c r="OD131" s="1"/>
      <c r="OE131" s="1"/>
      <c r="OF131" s="1"/>
      <c r="OG131" s="1"/>
      <c r="OH131" s="21"/>
      <c r="OI131" s="1"/>
    </row>
    <row r="132" spans="1:399" hidden="1" x14ac:dyDescent="0.25">
      <c r="A132" s="13" t="s">
        <v>9</v>
      </c>
      <c r="B132" s="5" t="s">
        <v>144</v>
      </c>
      <c r="C132" s="6"/>
      <c r="D132" s="5" t="s">
        <v>298</v>
      </c>
      <c r="E132" s="6" t="s">
        <v>312</v>
      </c>
      <c r="F132" s="5" t="s">
        <v>409</v>
      </c>
      <c r="G132" s="5" t="s">
        <v>561</v>
      </c>
      <c r="H132" s="6" t="s">
        <v>313</v>
      </c>
      <c r="I132" s="6"/>
      <c r="J132" s="6">
        <v>1</v>
      </c>
      <c r="K132" s="6">
        <v>2015</v>
      </c>
      <c r="N132" s="6" t="s">
        <v>745</v>
      </c>
      <c r="O132" s="6" t="s">
        <v>313</v>
      </c>
      <c r="Q132" s="6"/>
      <c r="R132" s="6"/>
      <c r="S132" s="6"/>
      <c r="T132" s="6"/>
      <c r="U132" s="6"/>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s="6"/>
      <c r="BR132" s="6"/>
      <c r="BV132"/>
      <c r="BW132" s="1"/>
      <c r="BX132" s="1"/>
      <c r="BY132" s="1"/>
      <c r="BZ132" s="1"/>
      <c r="CA132" s="1"/>
      <c r="CB132"/>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20"/>
      <c r="DB132" s="1"/>
      <c r="DC132" s="1"/>
      <c r="DD132" s="1"/>
      <c r="DE132" s="1"/>
      <c r="DF132" s="1"/>
      <c r="DG132" s="1"/>
      <c r="DH132" s="1"/>
      <c r="DI132" s="1"/>
      <c r="DJ132" s="1"/>
      <c r="DK132" s="1"/>
      <c r="DL132" s="1"/>
      <c r="DM132" s="1"/>
      <c r="DN132" s="1"/>
      <c r="DO132" s="1"/>
      <c r="DP132" s="1"/>
      <c r="DQ132" s="1"/>
      <c r="DR132" s="1"/>
      <c r="DS132" s="1"/>
      <c r="DT132" s="1"/>
      <c r="DU132" s="1"/>
      <c r="DV132" s="1"/>
      <c r="DW132" s="1"/>
      <c r="DX132" s="20"/>
      <c r="DY132" s="26"/>
      <c r="DZ132" s="1"/>
      <c r="EA132" s="1"/>
      <c r="EB132" s="1"/>
      <c r="EC132" s="1"/>
      <c r="ED132" s="1"/>
      <c r="EE132" s="1"/>
      <c r="EF132" s="1"/>
      <c r="EG132" s="26"/>
      <c r="EH132" s="1"/>
      <c r="EI132" s="1"/>
      <c r="EJ132" s="1"/>
      <c r="EK132" s="1"/>
      <c r="EL132" s="12"/>
      <c r="EM132" s="12"/>
      <c r="EN132" s="12"/>
      <c r="EO132" s="12"/>
      <c r="EP132" s="12"/>
      <c r="EQ132" s="12"/>
      <c r="ER132" s="12"/>
      <c r="ES132" s="12"/>
      <c r="ET132" s="1"/>
      <c r="EU132" s="1"/>
      <c r="EV132" s="1"/>
      <c r="EW132" s="1"/>
      <c r="EX132" s="20"/>
      <c r="EY132" s="1"/>
      <c r="EZ132" s="1"/>
      <c r="FA132" s="26"/>
      <c r="FB132" s="1"/>
      <c r="FC132" s="1"/>
      <c r="FD132" s="1"/>
      <c r="FE132" s="1"/>
      <c r="FF132" s="1"/>
      <c r="FG132" s="1"/>
      <c r="FH132" s="1"/>
      <c r="FI132" s="1"/>
      <c r="FJ132" s="1"/>
      <c r="FK132" s="1"/>
      <c r="FO132" s="1"/>
      <c r="FP132" s="1"/>
      <c r="FQ132" s="1"/>
      <c r="FR132" s="1"/>
      <c r="FS132" s="1"/>
      <c r="FT132" s="1"/>
      <c r="FU132" s="1"/>
      <c r="FV132" s="1"/>
      <c r="FW132" s="1"/>
      <c r="FX132" s="1"/>
      <c r="FY132" s="1"/>
      <c r="FZ132" s="1"/>
      <c r="GA132" s="1"/>
      <c r="GB132" s="1"/>
      <c r="GC132" s="1"/>
      <c r="GD132" s="1"/>
      <c r="GE132" s="1"/>
      <c r="GF132" s="1"/>
      <c r="GG132" s="1"/>
      <c r="GH132" s="1"/>
      <c r="GI132" s="1"/>
      <c r="GJ132" s="12"/>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20"/>
      <c r="HK132" s="1"/>
      <c r="HL132" s="1"/>
      <c r="HM132" s="1"/>
      <c r="HN132" s="1"/>
      <c r="HO132" s="1"/>
      <c r="HP132" s="1"/>
      <c r="HQ132" s="1"/>
      <c r="HR132" s="1"/>
      <c r="HS132" s="1"/>
      <c r="HT132" s="1"/>
      <c r="HU132" s="1"/>
      <c r="HV132" s="1"/>
      <c r="HW132" s="1"/>
      <c r="HX132" s="1"/>
      <c r="HY132" s="1"/>
      <c r="HZ132" s="1"/>
      <c r="IA132" s="1"/>
      <c r="IB132" s="20"/>
      <c r="IC132" s="1"/>
      <c r="ID132" s="1"/>
      <c r="IE132" s="1"/>
      <c r="IF132" s="1"/>
      <c r="IG132" s="1"/>
      <c r="IH132" s="1"/>
      <c r="II132" s="1"/>
      <c r="IJ132" s="1"/>
      <c r="IK132" s="1"/>
      <c r="IL132" s="1"/>
      <c r="IM132" s="1"/>
      <c r="IN132" s="1"/>
      <c r="IO132" s="1"/>
      <c r="IP132" s="20"/>
      <c r="IQ132" s="1"/>
      <c r="IR132" s="1"/>
      <c r="IS132" s="1"/>
      <c r="IT132" s="1"/>
      <c r="IU132" s="1"/>
      <c r="IV132" s="1"/>
      <c r="IW132" s="1"/>
      <c r="IX132" s="1"/>
      <c r="IY132" s="1"/>
      <c r="IZ132" s="1"/>
      <c r="JA132" s="1"/>
      <c r="JB132" s="1"/>
      <c r="JC132" s="1"/>
      <c r="JD132" s="1"/>
      <c r="JE132" s="1"/>
      <c r="JF132" s="1"/>
      <c r="JG132" s="1"/>
      <c r="JH132" s="1"/>
      <c r="JI132" s="1"/>
      <c r="JJ132" s="1"/>
      <c r="JK132" s="20"/>
      <c r="JL132" s="1"/>
      <c r="JM132" s="1"/>
      <c r="JN132" s="1"/>
      <c r="JO132" s="20"/>
      <c r="JP132" s="1"/>
      <c r="JQ132" s="1"/>
      <c r="JR132" s="1"/>
      <c r="JS132" s="1"/>
      <c r="JT132" s="1"/>
      <c r="JU132" s="20"/>
      <c r="JV132" s="1"/>
      <c r="JW132" s="1"/>
      <c r="JX132" s="20"/>
      <c r="JY132" s="1"/>
      <c r="JZ132" s="1"/>
      <c r="KA132" s="20"/>
      <c r="KB132" s="1"/>
      <c r="KC132" s="1"/>
      <c r="KD132" s="1"/>
      <c r="KE132" s="1"/>
      <c r="KF132" s="1"/>
      <c r="KG132" s="1"/>
      <c r="KH132" s="1"/>
      <c r="KI132" s="1"/>
      <c r="KJ132" s="1"/>
      <c r="KK132" s="1"/>
      <c r="KL132" s="1"/>
      <c r="KM132" s="20"/>
      <c r="KN132" s="1"/>
      <c r="KO132" s="1"/>
      <c r="KP132" s="1"/>
      <c r="KQ132" s="1"/>
      <c r="KR132" s="1"/>
      <c r="KS132" s="1"/>
      <c r="KT132" s="1"/>
      <c r="KU132" s="1"/>
      <c r="KV132" s="1"/>
      <c r="KW132" s="1"/>
      <c r="KX132" s="20"/>
      <c r="KY132" s="1"/>
      <c r="KZ132" s="1"/>
      <c r="LA132" s="1"/>
      <c r="LB132" s="1"/>
      <c r="LC132" s="1"/>
      <c r="LD132" s="1"/>
      <c r="LE132" s="1"/>
      <c r="LF132" s="1"/>
      <c r="LG132" s="20"/>
      <c r="LH132" s="22"/>
      <c r="LI132" s="22"/>
      <c r="LJ132" s="22"/>
      <c r="LK132" s="22"/>
      <c r="LL132" s="1"/>
      <c r="LM132" s="1"/>
      <c r="LN132" s="1"/>
      <c r="LO132" s="1"/>
      <c r="LP132" s="1"/>
      <c r="LQ132" s="1"/>
      <c r="LR132" s="1"/>
      <c r="LS132" s="20"/>
      <c r="LT132" s="1"/>
      <c r="LU132" s="1"/>
      <c r="LV132" s="1"/>
      <c r="LW132" s="1"/>
      <c r="LX132" s="1"/>
      <c r="LY132" s="1"/>
      <c r="LZ132" s="1"/>
      <c r="MA132" s="20"/>
      <c r="MB132" s="20"/>
      <c r="MC132" s="20"/>
      <c r="MD132" s="1"/>
      <c r="ME132" s="1"/>
      <c r="MF132" s="20"/>
      <c r="MG132" s="1"/>
      <c r="MH132" s="1"/>
      <c r="MI132" s="1"/>
      <c r="MJ132" s="20"/>
      <c r="MK132" s="1"/>
      <c r="ML132" s="1"/>
      <c r="MM132" s="1"/>
      <c r="MN132" s="1"/>
      <c r="MO132" s="1"/>
      <c r="MP132" s="20"/>
      <c r="MQ132" s="1"/>
      <c r="MR132" s="1"/>
      <c r="MS132" s="1"/>
      <c r="MT132" s="1"/>
      <c r="MU132" s="1"/>
      <c r="MV132" s="1"/>
      <c r="MW132" s="1"/>
      <c r="MX132" s="1"/>
      <c r="MY132" s="20"/>
      <c r="MZ132" s="1"/>
      <c r="NA132" s="1"/>
      <c r="NB132" s="1"/>
      <c r="NC132" s="1"/>
      <c r="ND132" s="1"/>
      <c r="NE132" s="1"/>
      <c r="NF132" s="20"/>
      <c r="NG132" s="1"/>
      <c r="NH132" s="1"/>
      <c r="NI132" s="1"/>
      <c r="NJ132" s="1"/>
      <c r="NK132" s="1"/>
      <c r="NL132" s="20"/>
      <c r="NM132" s="1"/>
      <c r="NN132" s="1"/>
      <c r="NO132" s="1"/>
      <c r="NP132" s="1"/>
      <c r="NQ132" s="1"/>
      <c r="NR132" s="20"/>
      <c r="NS132" s="1"/>
      <c r="NT132" s="1"/>
      <c r="NU132" s="1"/>
      <c r="NV132" s="1"/>
      <c r="NW132" s="1"/>
      <c r="NX132" s="1"/>
      <c r="NY132" s="20"/>
      <c r="NZ132" s="20"/>
      <c r="OA132" s="1"/>
      <c r="OB132" s="1"/>
      <c r="OC132" s="1"/>
      <c r="OD132" s="1"/>
      <c r="OE132" s="1"/>
      <c r="OF132" s="1"/>
      <c r="OG132" s="1"/>
      <c r="OH132" s="20"/>
      <c r="OI132" s="1"/>
    </row>
    <row r="133" spans="1:399" hidden="1" x14ac:dyDescent="0.25">
      <c r="A133" s="13" t="s">
        <v>8</v>
      </c>
      <c r="B133" s="5" t="s">
        <v>117</v>
      </c>
      <c r="C133" s="6"/>
      <c r="D133" s="5" t="s">
        <v>270</v>
      </c>
      <c r="E133" s="6" t="s">
        <v>313</v>
      </c>
      <c r="F133" s="5" t="s">
        <v>385</v>
      </c>
      <c r="G133" s="5" t="s">
        <v>533</v>
      </c>
      <c r="H133" s="6" t="s">
        <v>313</v>
      </c>
      <c r="I133" s="6"/>
      <c r="J133" s="6">
        <v>38</v>
      </c>
      <c r="K133" s="6">
        <v>2015</v>
      </c>
      <c r="N133" s="6" t="s">
        <v>720</v>
      </c>
      <c r="O133" s="6" t="s">
        <v>313</v>
      </c>
      <c r="Q133" s="6"/>
      <c r="R133" s="6"/>
      <c r="S133" s="6"/>
      <c r="T133" s="6"/>
      <c r="U133" s="6"/>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s="6"/>
      <c r="BR133" s="6"/>
      <c r="BV133"/>
      <c r="BW133" s="1"/>
      <c r="BX133" s="1"/>
      <c r="BY133" s="1"/>
      <c r="BZ133" s="1"/>
      <c r="CA133" s="1"/>
      <c r="CB133"/>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20"/>
      <c r="DB133" s="1"/>
      <c r="DC133" s="1"/>
      <c r="DD133" s="1"/>
      <c r="DE133" s="1"/>
      <c r="DF133" s="1"/>
      <c r="DG133" s="1"/>
      <c r="DH133" s="1"/>
      <c r="DI133" s="1"/>
      <c r="DJ133" s="1"/>
      <c r="DK133" s="1"/>
      <c r="DL133" s="1"/>
      <c r="DM133" s="1"/>
      <c r="DN133" s="1"/>
      <c r="DO133" s="1"/>
      <c r="DP133" s="1"/>
      <c r="DQ133" s="1"/>
      <c r="DR133" s="1"/>
      <c r="DS133" s="1"/>
      <c r="DT133" s="1"/>
      <c r="DU133" s="1"/>
      <c r="DV133" s="1"/>
      <c r="DW133" s="1"/>
      <c r="DX133" s="20"/>
      <c r="DY133" s="26"/>
      <c r="DZ133" s="1"/>
      <c r="EA133" s="1"/>
      <c r="EB133" s="1"/>
      <c r="EC133" s="1"/>
      <c r="ED133" s="1"/>
      <c r="EE133" s="1"/>
      <c r="EF133" s="1"/>
      <c r="EG133" s="26"/>
      <c r="EH133" s="1"/>
      <c r="EI133" s="1"/>
      <c r="EJ133" s="1"/>
      <c r="EK133" s="1"/>
      <c r="EL133" s="12"/>
      <c r="EM133" s="12"/>
      <c r="EN133" s="12"/>
      <c r="EO133" s="12"/>
      <c r="EP133" s="12"/>
      <c r="EQ133" s="12"/>
      <c r="ER133" s="12"/>
      <c r="ES133" s="12"/>
      <c r="ET133" s="1"/>
      <c r="EU133" s="1"/>
      <c r="EV133" s="1"/>
      <c r="EW133" s="1"/>
      <c r="EX133" s="20"/>
      <c r="EY133" s="1"/>
      <c r="EZ133" s="1"/>
      <c r="FA133" s="26"/>
      <c r="FB133" s="1"/>
      <c r="FC133" s="1"/>
      <c r="FD133" s="1"/>
      <c r="FE133" s="1"/>
      <c r="FF133" s="1"/>
      <c r="FG133" s="1"/>
      <c r="FH133" s="1"/>
      <c r="FI133" s="1"/>
      <c r="FJ133" s="1"/>
      <c r="FK133" s="1"/>
      <c r="FO133" s="1"/>
      <c r="FP133" s="1"/>
      <c r="FQ133" s="1"/>
      <c r="FR133" s="1"/>
      <c r="FS133" s="1"/>
      <c r="FT133" s="1"/>
      <c r="FU133" s="1"/>
      <c r="FV133" s="1"/>
      <c r="FW133" s="1"/>
      <c r="FX133" s="1"/>
      <c r="FY133" s="1"/>
      <c r="FZ133" s="1"/>
      <c r="GA133" s="1"/>
      <c r="GB133" s="1"/>
      <c r="GC133" s="1"/>
      <c r="GD133" s="1"/>
      <c r="GE133" s="1"/>
      <c r="GF133" s="1"/>
      <c r="GG133" s="1"/>
      <c r="GH133" s="1"/>
      <c r="GI133" s="1"/>
      <c r="GJ133" s="12"/>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20"/>
      <c r="HK133" s="1"/>
      <c r="HL133" s="1"/>
      <c r="HM133" s="1"/>
      <c r="HN133" s="1"/>
      <c r="HO133" s="1"/>
      <c r="HP133" s="1"/>
      <c r="HQ133" s="1"/>
      <c r="HR133" s="1"/>
      <c r="HS133" s="1"/>
      <c r="HT133" s="1"/>
      <c r="HU133" s="1"/>
      <c r="HV133" s="1"/>
      <c r="HW133" s="1"/>
      <c r="HX133" s="1"/>
      <c r="HY133" s="1"/>
      <c r="HZ133" s="1"/>
      <c r="IA133" s="1"/>
      <c r="IB133" s="20"/>
      <c r="IC133" s="1"/>
      <c r="ID133" s="1"/>
      <c r="IE133" s="1"/>
      <c r="IF133" s="1"/>
      <c r="IG133" s="1"/>
      <c r="IH133" s="1"/>
      <c r="II133" s="1"/>
      <c r="IJ133" s="1"/>
      <c r="IK133" s="1"/>
      <c r="IL133" s="1"/>
      <c r="IM133" s="1"/>
      <c r="IN133" s="1"/>
      <c r="IO133" s="1"/>
      <c r="IP133" s="20"/>
      <c r="IQ133" s="1"/>
      <c r="IR133" s="1"/>
      <c r="IS133" s="1"/>
      <c r="IT133" s="1"/>
      <c r="IU133" s="1"/>
      <c r="IV133" s="1"/>
      <c r="IW133" s="1"/>
      <c r="IX133" s="1"/>
      <c r="IY133" s="1"/>
      <c r="IZ133" s="1"/>
      <c r="JA133" s="1"/>
      <c r="JB133" s="1"/>
      <c r="JC133" s="1"/>
      <c r="JD133" s="1"/>
      <c r="JE133" s="1"/>
      <c r="JF133" s="1"/>
      <c r="JG133" s="1"/>
      <c r="JH133" s="1"/>
      <c r="JI133" s="1"/>
      <c r="JJ133" s="1"/>
      <c r="JK133" s="20"/>
      <c r="JL133" s="1"/>
      <c r="JM133" s="1"/>
      <c r="JN133" s="1"/>
      <c r="JO133" s="20"/>
      <c r="JP133" s="1"/>
      <c r="JQ133" s="1"/>
      <c r="JR133" s="1"/>
      <c r="JS133" s="1"/>
      <c r="JT133" s="1"/>
      <c r="JU133" s="20"/>
      <c r="JV133" s="1"/>
      <c r="JW133" s="1"/>
      <c r="JX133" s="20"/>
      <c r="JY133" s="1"/>
      <c r="JZ133" s="1"/>
      <c r="KA133" s="20"/>
      <c r="KB133" s="1"/>
      <c r="KC133" s="1"/>
      <c r="KD133" s="1"/>
      <c r="KE133" s="1"/>
      <c r="KF133" s="1"/>
      <c r="KG133" s="1"/>
      <c r="KH133" s="1"/>
      <c r="KI133" s="1"/>
      <c r="KJ133" s="1"/>
      <c r="KK133" s="1"/>
      <c r="KL133" s="1"/>
      <c r="KM133" s="20"/>
      <c r="KN133" s="1"/>
      <c r="KO133" s="1"/>
      <c r="KP133" s="1"/>
      <c r="KQ133" s="1"/>
      <c r="KR133" s="1"/>
      <c r="KS133" s="1"/>
      <c r="KT133" s="1"/>
      <c r="KU133" s="1"/>
      <c r="KV133" s="1"/>
      <c r="KW133" s="1"/>
      <c r="KX133" s="20"/>
      <c r="KY133" s="1"/>
      <c r="KZ133" s="1"/>
      <c r="LA133" s="1"/>
      <c r="LB133" s="1"/>
      <c r="LC133" s="1"/>
      <c r="LD133" s="1"/>
      <c r="LE133" s="1"/>
      <c r="LF133" s="1"/>
      <c r="LG133" s="20"/>
      <c r="LH133" s="22"/>
      <c r="LI133" s="22"/>
      <c r="LJ133" s="22"/>
      <c r="LK133" s="22"/>
      <c r="LL133" s="1"/>
      <c r="LM133" s="1"/>
      <c r="LN133" s="1"/>
      <c r="LO133" s="1"/>
      <c r="LP133" s="1"/>
      <c r="LQ133" s="1"/>
      <c r="LR133" s="1"/>
      <c r="LS133" s="20"/>
      <c r="LT133" s="1"/>
      <c r="LU133" s="1"/>
      <c r="LV133" s="1"/>
      <c r="LW133" s="1"/>
      <c r="LX133" s="1"/>
      <c r="LY133" s="1"/>
      <c r="LZ133" s="1"/>
      <c r="MA133" s="20"/>
      <c r="MB133" s="20"/>
      <c r="MC133" s="20"/>
      <c r="MD133" s="1"/>
      <c r="ME133" s="1"/>
      <c r="MF133" s="20"/>
      <c r="MG133" s="1"/>
      <c r="MH133" s="1"/>
      <c r="MI133" s="1"/>
      <c r="MJ133" s="20"/>
      <c r="MK133" s="1"/>
      <c r="ML133" s="1"/>
      <c r="MM133" s="1"/>
      <c r="MN133" s="1"/>
      <c r="MO133" s="1"/>
      <c r="MP133" s="20"/>
      <c r="MQ133" s="1"/>
      <c r="MR133" s="1"/>
      <c r="MS133" s="1"/>
      <c r="MT133" s="1"/>
      <c r="MU133" s="1"/>
      <c r="MV133" s="1"/>
      <c r="MW133" s="1"/>
      <c r="MX133" s="1"/>
      <c r="MY133" s="20"/>
      <c r="MZ133" s="1"/>
      <c r="NA133" s="1"/>
      <c r="NB133" s="1"/>
      <c r="NC133" s="1"/>
      <c r="ND133" s="1"/>
      <c r="NE133" s="1"/>
      <c r="NF133" s="20"/>
      <c r="NG133" s="1"/>
      <c r="NH133" s="1"/>
      <c r="NI133" s="1"/>
      <c r="NJ133" s="1"/>
      <c r="NK133" s="1"/>
      <c r="NL133" s="20"/>
      <c r="NM133" s="1"/>
      <c r="NN133" s="1"/>
      <c r="NO133" s="1"/>
      <c r="NP133" s="1"/>
      <c r="NQ133" s="1"/>
      <c r="NR133" s="20"/>
      <c r="NS133" s="1"/>
      <c r="NT133" s="1"/>
      <c r="NU133" s="1"/>
      <c r="NV133" s="1"/>
      <c r="NW133" s="1"/>
      <c r="NX133" s="1"/>
      <c r="NY133" s="20"/>
      <c r="NZ133" s="20"/>
      <c r="OA133" s="1"/>
      <c r="OB133" s="1"/>
      <c r="OC133" s="1"/>
      <c r="OD133" s="1"/>
      <c r="OE133" s="1"/>
      <c r="OF133" s="1"/>
      <c r="OG133" s="1"/>
      <c r="OH133" s="20"/>
      <c r="OI133" s="1"/>
    </row>
    <row r="134" spans="1:399" hidden="1" x14ac:dyDescent="0.25">
      <c r="A134" s="13" t="s">
        <v>9</v>
      </c>
      <c r="B134" s="5" t="s">
        <v>116</v>
      </c>
      <c r="D134" s="5" t="s">
        <v>269</v>
      </c>
      <c r="E134" s="12" t="s">
        <v>312</v>
      </c>
      <c r="F134" s="5" t="s">
        <v>385</v>
      </c>
      <c r="G134" s="5" t="s">
        <v>532</v>
      </c>
      <c r="H134" s="12" t="s">
        <v>312</v>
      </c>
      <c r="J134" s="12">
        <v>8</v>
      </c>
      <c r="K134" s="12">
        <v>2015</v>
      </c>
      <c r="N134" s="12" t="s">
        <v>719</v>
      </c>
      <c r="O134" s="12" t="s">
        <v>313</v>
      </c>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V134"/>
      <c r="BW134" s="1"/>
      <c r="BX134" s="1"/>
      <c r="BY134" s="1"/>
      <c r="BZ134" s="1"/>
      <c r="CA134" s="1"/>
      <c r="CB134"/>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21"/>
      <c r="DB134" s="1"/>
      <c r="DC134" s="1"/>
      <c r="DD134" s="1"/>
      <c r="DE134" s="1"/>
      <c r="DF134" s="1"/>
      <c r="DG134" s="1"/>
      <c r="DH134" s="1"/>
      <c r="DI134" s="1"/>
      <c r="DJ134" s="1"/>
      <c r="DK134" s="1"/>
      <c r="DL134" s="1"/>
      <c r="DM134" s="1"/>
      <c r="DN134" s="1"/>
      <c r="DO134" s="1"/>
      <c r="DP134" s="1"/>
      <c r="DQ134" s="1"/>
      <c r="DR134" s="1"/>
      <c r="DS134" s="1"/>
      <c r="DT134" s="1"/>
      <c r="DU134" s="1"/>
      <c r="DV134" s="1"/>
      <c r="DW134" s="1"/>
      <c r="DX134" s="20"/>
      <c r="DY134" s="26"/>
      <c r="DZ134" s="1"/>
      <c r="EA134" s="1"/>
      <c r="EB134" s="1"/>
      <c r="EC134" s="1"/>
      <c r="ED134" s="1"/>
      <c r="EE134" s="1"/>
      <c r="EF134" s="1"/>
      <c r="EG134" s="26"/>
      <c r="EH134" s="1"/>
      <c r="EI134" s="1"/>
      <c r="EJ134" s="1"/>
      <c r="EK134" s="1"/>
      <c r="EL134" s="12"/>
      <c r="EM134" s="12"/>
      <c r="EN134" s="12"/>
      <c r="EO134" s="12"/>
      <c r="EP134" s="12"/>
      <c r="EQ134" s="12"/>
      <c r="ER134" s="12"/>
      <c r="ES134" s="12"/>
      <c r="ET134" s="1"/>
      <c r="EU134" s="1"/>
      <c r="EV134" s="1"/>
      <c r="EW134" s="1"/>
      <c r="EX134" s="21"/>
      <c r="EY134" s="1"/>
      <c r="EZ134" s="1"/>
      <c r="FA134" s="26"/>
      <c r="FB134" s="1"/>
      <c r="FC134" s="1"/>
      <c r="FD134" s="1"/>
      <c r="FE134" s="1"/>
      <c r="FF134" s="1"/>
      <c r="FG134" s="1"/>
      <c r="FH134" s="1"/>
      <c r="FI134" s="1"/>
      <c r="FJ134" s="1"/>
      <c r="FK134" s="1"/>
      <c r="FO134" s="1"/>
      <c r="FP134" s="1"/>
      <c r="FQ134" s="1"/>
      <c r="FR134" s="1"/>
      <c r="FS134" s="1"/>
      <c r="FT134" s="1"/>
      <c r="FU134" s="1"/>
      <c r="FV134" s="1"/>
      <c r="FW134" s="1"/>
      <c r="FX134" s="1"/>
      <c r="FY134" s="1"/>
      <c r="FZ134" s="1"/>
      <c r="GA134" s="1"/>
      <c r="GB134" s="1"/>
      <c r="GC134" s="1"/>
      <c r="GD134" s="1"/>
      <c r="GE134" s="1"/>
      <c r="GF134" s="1"/>
      <c r="GG134" s="1"/>
      <c r="GH134" s="1"/>
      <c r="GI134" s="1"/>
      <c r="GJ134" s="12"/>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21"/>
      <c r="HK134" s="1"/>
      <c r="HL134" s="1"/>
      <c r="HM134" s="1"/>
      <c r="HN134" s="1"/>
      <c r="HO134" s="1"/>
      <c r="HP134" s="1"/>
      <c r="HQ134" s="1"/>
      <c r="HR134" s="1"/>
      <c r="HS134" s="1"/>
      <c r="HT134" s="1"/>
      <c r="HU134" s="1"/>
      <c r="HV134" s="1"/>
      <c r="HW134" s="1"/>
      <c r="HX134" s="1"/>
      <c r="HY134" s="1"/>
      <c r="HZ134" s="1"/>
      <c r="IA134" s="1"/>
      <c r="IB134" s="21"/>
      <c r="IC134" s="1"/>
      <c r="ID134" s="1"/>
      <c r="IE134" s="1"/>
      <c r="IF134" s="1"/>
      <c r="IG134" s="1"/>
      <c r="IH134" s="1"/>
      <c r="II134" s="1"/>
      <c r="IJ134" s="1"/>
      <c r="IK134" s="1"/>
      <c r="IL134" s="1"/>
      <c r="IM134" s="1"/>
      <c r="IN134" s="1"/>
      <c r="IO134" s="1"/>
      <c r="IP134" s="21"/>
      <c r="IQ134" s="1"/>
      <c r="IR134" s="1"/>
      <c r="IS134" s="1"/>
      <c r="IT134" s="1"/>
      <c r="IU134" s="1"/>
      <c r="IV134" s="1"/>
      <c r="IW134" s="1"/>
      <c r="IX134" s="1"/>
      <c r="IY134" s="1"/>
      <c r="IZ134" s="1"/>
      <c r="JA134" s="1"/>
      <c r="JB134" s="1"/>
      <c r="JC134" s="1"/>
      <c r="JD134" s="1"/>
      <c r="JE134" s="1"/>
      <c r="JF134" s="1"/>
      <c r="JG134" s="1"/>
      <c r="JH134" s="1"/>
      <c r="JI134" s="1"/>
      <c r="JJ134" s="1"/>
      <c r="JK134" s="21"/>
      <c r="JL134" s="1"/>
      <c r="JM134" s="1"/>
      <c r="JN134" s="1"/>
      <c r="JO134" s="21"/>
      <c r="JP134" s="1"/>
      <c r="JQ134" s="1"/>
      <c r="JR134" s="1"/>
      <c r="JS134" s="1"/>
      <c r="JT134" s="1"/>
      <c r="JU134" s="21"/>
      <c r="JV134" s="1"/>
      <c r="JW134" s="1"/>
      <c r="JX134" s="21"/>
      <c r="JY134" s="1"/>
      <c r="JZ134" s="1"/>
      <c r="KA134" s="21"/>
      <c r="KB134" s="1"/>
      <c r="KC134" s="1"/>
      <c r="KD134" s="1"/>
      <c r="KE134" s="1"/>
      <c r="KF134" s="1"/>
      <c r="KG134" s="1"/>
      <c r="KH134" s="1"/>
      <c r="KI134" s="1"/>
      <c r="KJ134" s="1"/>
      <c r="KK134" s="1"/>
      <c r="KL134" s="1"/>
      <c r="KM134" s="21"/>
      <c r="KN134" s="1"/>
      <c r="KO134" s="1"/>
      <c r="KP134" s="1"/>
      <c r="KQ134" s="1"/>
      <c r="KR134" s="1"/>
      <c r="KS134" s="1"/>
      <c r="KT134" s="1"/>
      <c r="KU134" s="1"/>
      <c r="KV134" s="1"/>
      <c r="KW134" s="1"/>
      <c r="KX134" s="21"/>
      <c r="KY134" s="1"/>
      <c r="KZ134" s="1"/>
      <c r="LA134" s="1"/>
      <c r="LB134" s="1"/>
      <c r="LC134" s="1"/>
      <c r="LD134" s="1"/>
      <c r="LE134" s="1"/>
      <c r="LF134" s="1"/>
      <c r="LG134" s="21"/>
      <c r="LH134" s="22"/>
      <c r="LI134" s="22"/>
      <c r="LJ134" s="22"/>
      <c r="LK134" s="22"/>
      <c r="LL134" s="1"/>
      <c r="LM134" s="1"/>
      <c r="LN134" s="1"/>
      <c r="LO134" s="1"/>
      <c r="LP134" s="1"/>
      <c r="LQ134" s="1"/>
      <c r="LR134" s="1"/>
      <c r="LS134" s="21"/>
      <c r="LT134" s="1"/>
      <c r="LU134" s="1"/>
      <c r="LV134" s="1"/>
      <c r="LW134" s="1"/>
      <c r="LX134" s="1"/>
      <c r="LY134" s="1"/>
      <c r="LZ134" s="1"/>
      <c r="MA134" s="21"/>
      <c r="MB134" s="26"/>
      <c r="MC134" s="20"/>
      <c r="MD134" s="1"/>
      <c r="ME134" s="1"/>
      <c r="MF134" s="21"/>
      <c r="MG134" s="1"/>
      <c r="MH134" s="1"/>
      <c r="MI134" s="1"/>
      <c r="MJ134" s="21"/>
      <c r="MK134" s="1"/>
      <c r="ML134" s="1"/>
      <c r="MM134" s="1"/>
      <c r="MN134" s="1"/>
      <c r="MO134" s="1"/>
      <c r="MP134" s="21"/>
      <c r="MQ134" s="1"/>
      <c r="MR134" s="1"/>
      <c r="MS134" s="1"/>
      <c r="MT134" s="1"/>
      <c r="MU134" s="1"/>
      <c r="MV134" s="1"/>
      <c r="MW134" s="1"/>
      <c r="MX134" s="1"/>
      <c r="MY134" s="21"/>
      <c r="MZ134" s="1"/>
      <c r="NA134" s="1"/>
      <c r="NB134" s="1"/>
      <c r="NC134" s="1"/>
      <c r="ND134" s="1"/>
      <c r="NE134" s="1"/>
      <c r="NF134" s="21"/>
      <c r="NG134" s="1"/>
      <c r="NH134" s="1"/>
      <c r="NI134" s="1"/>
      <c r="NJ134" s="1"/>
      <c r="NK134" s="1"/>
      <c r="NL134" s="21"/>
      <c r="NM134" s="1"/>
      <c r="NN134" s="1"/>
      <c r="NO134" s="1"/>
      <c r="NP134" s="1"/>
      <c r="NQ134" s="1"/>
      <c r="NR134" s="21"/>
      <c r="NS134" s="1"/>
      <c r="NT134" s="1"/>
      <c r="NU134" s="1"/>
      <c r="NV134" s="1"/>
      <c r="NW134" s="1"/>
      <c r="NX134" s="1"/>
      <c r="NY134" s="21"/>
      <c r="NZ134" s="21"/>
      <c r="OA134" s="1"/>
      <c r="OB134" s="1"/>
      <c r="OC134" s="1"/>
      <c r="OD134" s="1"/>
      <c r="OE134" s="1"/>
      <c r="OF134" s="1"/>
      <c r="OG134" s="1"/>
      <c r="OH134" s="21"/>
      <c r="OI134" s="1"/>
    </row>
    <row r="135" spans="1:399" hidden="1" x14ac:dyDescent="0.25">
      <c r="A135" s="13" t="s">
        <v>7</v>
      </c>
      <c r="B135" s="5" t="s">
        <v>126</v>
      </c>
      <c r="D135" s="5" t="s">
        <v>279</v>
      </c>
      <c r="E135" s="12" t="s">
        <v>312</v>
      </c>
      <c r="F135" s="5" t="s">
        <v>394</v>
      </c>
      <c r="G135" s="5" t="s">
        <v>542</v>
      </c>
      <c r="H135" s="12" t="s">
        <v>312</v>
      </c>
      <c r="I135" s="12" t="s">
        <v>607</v>
      </c>
      <c r="J135" s="12">
        <v>3</v>
      </c>
      <c r="K135" s="12">
        <v>2015</v>
      </c>
      <c r="N135" s="12" t="s">
        <v>728</v>
      </c>
      <c r="O135" s="12" t="s">
        <v>313</v>
      </c>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V135"/>
      <c r="BW135" s="1"/>
      <c r="BX135" s="1"/>
      <c r="BY135" s="1"/>
      <c r="BZ135" s="1"/>
      <c r="CA135" s="1"/>
      <c r="CB135"/>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21"/>
      <c r="DB135" s="1"/>
      <c r="DC135" s="1"/>
      <c r="DD135" s="1"/>
      <c r="DE135" s="1"/>
      <c r="DF135" s="1"/>
      <c r="DG135" s="1"/>
      <c r="DH135" s="1"/>
      <c r="DI135" s="1"/>
      <c r="DJ135" s="1"/>
      <c r="DK135" s="1"/>
      <c r="DL135" s="1"/>
      <c r="DM135" s="1"/>
      <c r="DN135" s="1"/>
      <c r="DO135" s="1"/>
      <c r="DP135" s="1"/>
      <c r="DQ135" s="1"/>
      <c r="DR135" s="1"/>
      <c r="DS135" s="1"/>
      <c r="DT135" s="1"/>
      <c r="DU135" s="1"/>
      <c r="DV135" s="1"/>
      <c r="DW135" s="1"/>
      <c r="DX135" s="20"/>
      <c r="DY135" s="26"/>
      <c r="DZ135" s="1"/>
      <c r="EA135" s="1"/>
      <c r="EB135" s="1"/>
      <c r="EC135" s="1"/>
      <c r="ED135" s="1"/>
      <c r="EE135" s="1"/>
      <c r="EF135" s="1"/>
      <c r="EG135" s="26"/>
      <c r="EH135" s="1"/>
      <c r="EI135" s="1"/>
      <c r="EJ135" s="1"/>
      <c r="EK135" s="1"/>
      <c r="EL135" s="12"/>
      <c r="EM135" s="12"/>
      <c r="EN135" s="12"/>
      <c r="EO135" s="12"/>
      <c r="EP135" s="12"/>
      <c r="EQ135" s="12"/>
      <c r="ER135" s="12"/>
      <c r="ES135" s="12"/>
      <c r="ET135" s="1"/>
      <c r="EU135" s="1"/>
      <c r="EV135" s="1"/>
      <c r="EW135" s="1"/>
      <c r="EX135" s="21"/>
      <c r="EY135" s="1"/>
      <c r="EZ135" s="1"/>
      <c r="FA135" s="26"/>
      <c r="FB135" s="1"/>
      <c r="FC135" s="1"/>
      <c r="FD135" s="1"/>
      <c r="FE135" s="1"/>
      <c r="FF135" s="1"/>
      <c r="FG135" s="1"/>
      <c r="FH135" s="1"/>
      <c r="FI135" s="1"/>
      <c r="FJ135" s="1"/>
      <c r="FK135" s="1"/>
      <c r="FO135" s="1"/>
      <c r="FP135" s="1"/>
      <c r="FQ135" s="1"/>
      <c r="FR135" s="1"/>
      <c r="FS135" s="1"/>
      <c r="FT135" s="1"/>
      <c r="FU135" s="1"/>
      <c r="FV135" s="1"/>
      <c r="FW135" s="1"/>
      <c r="FX135" s="1"/>
      <c r="FY135" s="1"/>
      <c r="FZ135" s="1"/>
      <c r="GA135" s="1"/>
      <c r="GB135" s="1"/>
      <c r="GC135" s="1"/>
      <c r="GD135" s="1"/>
      <c r="GE135" s="1"/>
      <c r="GF135" s="1"/>
      <c r="GG135" s="1"/>
      <c r="GH135" s="1"/>
      <c r="GI135" s="1"/>
      <c r="GJ135" s="12"/>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21"/>
      <c r="HK135" s="1"/>
      <c r="HL135" s="1"/>
      <c r="HM135" s="1"/>
      <c r="HN135" s="1"/>
      <c r="HO135" s="1"/>
      <c r="HP135" s="1"/>
      <c r="HQ135" s="1"/>
      <c r="HR135" s="1"/>
      <c r="HS135" s="1"/>
      <c r="HT135" s="1"/>
      <c r="HU135" s="1"/>
      <c r="HV135" s="1"/>
      <c r="HW135" s="1"/>
      <c r="HX135" s="1"/>
      <c r="HY135" s="1"/>
      <c r="HZ135" s="1"/>
      <c r="IA135" s="1"/>
      <c r="IB135" s="21"/>
      <c r="IC135" s="1"/>
      <c r="ID135" s="1"/>
      <c r="IE135" s="1"/>
      <c r="IF135" s="1"/>
      <c r="IG135" s="1"/>
      <c r="IH135" s="1"/>
      <c r="II135" s="1"/>
      <c r="IJ135" s="1"/>
      <c r="IK135" s="1"/>
      <c r="IL135" s="1"/>
      <c r="IM135" s="1"/>
      <c r="IN135" s="1"/>
      <c r="IO135" s="1"/>
      <c r="IP135" s="21"/>
      <c r="IQ135" s="1"/>
      <c r="IR135" s="1"/>
      <c r="IS135" s="1"/>
      <c r="IT135" s="1"/>
      <c r="IU135" s="1"/>
      <c r="IV135" s="1"/>
      <c r="IW135" s="1"/>
      <c r="IX135" s="1"/>
      <c r="IY135" s="1"/>
      <c r="IZ135" s="1"/>
      <c r="JA135" s="1"/>
      <c r="JB135" s="1"/>
      <c r="JC135" s="1"/>
      <c r="JD135" s="1"/>
      <c r="JE135" s="1"/>
      <c r="JF135" s="1"/>
      <c r="JG135" s="1"/>
      <c r="JH135" s="1"/>
      <c r="JI135" s="1"/>
      <c r="JJ135" s="1"/>
      <c r="JK135" s="21"/>
      <c r="JL135" s="1"/>
      <c r="JM135" s="1"/>
      <c r="JN135" s="1"/>
      <c r="JO135" s="21"/>
      <c r="JP135" s="1"/>
      <c r="JQ135" s="1"/>
      <c r="JR135" s="1"/>
      <c r="JS135" s="1"/>
      <c r="JT135" s="1"/>
      <c r="JU135" s="21"/>
      <c r="JV135" s="1"/>
      <c r="JW135" s="1"/>
      <c r="JX135" s="21"/>
      <c r="JY135" s="1"/>
      <c r="JZ135" s="1"/>
      <c r="KA135" s="21"/>
      <c r="KB135" s="1"/>
      <c r="KC135" s="1"/>
      <c r="KD135" s="1"/>
      <c r="KE135" s="1"/>
      <c r="KF135" s="1"/>
      <c r="KG135" s="1"/>
      <c r="KH135" s="1"/>
      <c r="KI135" s="1"/>
      <c r="KJ135" s="1"/>
      <c r="KK135" s="1"/>
      <c r="KL135" s="1"/>
      <c r="KM135" s="21"/>
      <c r="KN135" s="1"/>
      <c r="KO135" s="1"/>
      <c r="KP135" s="1"/>
      <c r="KQ135" s="1"/>
      <c r="KR135" s="1"/>
      <c r="KS135" s="1"/>
      <c r="KT135" s="1"/>
      <c r="KU135" s="1"/>
      <c r="KV135" s="1"/>
      <c r="KW135" s="1"/>
      <c r="KX135" s="21"/>
      <c r="KY135" s="1"/>
      <c r="KZ135" s="1"/>
      <c r="LA135" s="1"/>
      <c r="LB135" s="1"/>
      <c r="LC135" s="1"/>
      <c r="LD135" s="1"/>
      <c r="LE135" s="1"/>
      <c r="LF135" s="1"/>
      <c r="LG135" s="21"/>
      <c r="LH135" s="22"/>
      <c r="LI135" s="22"/>
      <c r="LJ135" s="22"/>
      <c r="LK135" s="22"/>
      <c r="LL135" s="1"/>
      <c r="LM135" s="1"/>
      <c r="LN135" s="1"/>
      <c r="LO135" s="1"/>
      <c r="LP135" s="1"/>
      <c r="LQ135" s="1"/>
      <c r="LR135" s="1"/>
      <c r="LS135" s="21"/>
      <c r="LT135" s="1"/>
      <c r="LU135" s="1"/>
      <c r="LV135" s="1"/>
      <c r="LW135" s="1"/>
      <c r="LX135" s="1"/>
      <c r="LY135" s="1"/>
      <c r="LZ135" s="1"/>
      <c r="MA135" s="21"/>
      <c r="MB135" s="26"/>
      <c r="MC135" s="20"/>
      <c r="MD135" s="1"/>
      <c r="ME135" s="1"/>
      <c r="MF135" s="21"/>
      <c r="MG135" s="1"/>
      <c r="MH135" s="1"/>
      <c r="MI135" s="1"/>
      <c r="MJ135" s="21"/>
      <c r="MK135" s="1"/>
      <c r="ML135" s="1"/>
      <c r="MM135" s="1"/>
      <c r="MN135" s="1"/>
      <c r="MO135" s="1"/>
      <c r="MP135" s="21"/>
      <c r="MQ135" s="1"/>
      <c r="MR135" s="1"/>
      <c r="MS135" s="1"/>
      <c r="MT135" s="1"/>
      <c r="MU135" s="1"/>
      <c r="MV135" s="1"/>
      <c r="MW135" s="1"/>
      <c r="MX135" s="1"/>
      <c r="MY135" s="21"/>
      <c r="MZ135" s="1"/>
      <c r="NA135" s="1"/>
      <c r="NB135" s="1"/>
      <c r="NC135" s="1"/>
      <c r="ND135" s="1"/>
      <c r="NE135" s="1"/>
      <c r="NF135" s="21"/>
      <c r="NG135" s="1"/>
      <c r="NH135" s="1"/>
      <c r="NI135" s="1"/>
      <c r="NJ135" s="1"/>
      <c r="NK135" s="1"/>
      <c r="NL135" s="21"/>
      <c r="NM135" s="1"/>
      <c r="NN135" s="1"/>
      <c r="NO135" s="1"/>
      <c r="NP135" s="1"/>
      <c r="NQ135" s="1"/>
      <c r="NR135" s="21"/>
      <c r="NS135" s="1"/>
      <c r="NT135" s="1"/>
      <c r="NU135" s="1"/>
      <c r="NV135" s="1"/>
      <c r="NW135" s="1"/>
      <c r="NX135" s="1"/>
      <c r="NY135" s="21"/>
      <c r="NZ135" s="21"/>
      <c r="OA135" s="1"/>
      <c r="OB135" s="1"/>
      <c r="OC135" s="1"/>
      <c r="OD135" s="1"/>
      <c r="OE135" s="1"/>
      <c r="OF135" s="1"/>
      <c r="OG135" s="1"/>
      <c r="OH135" s="21"/>
      <c r="OI135" s="1"/>
    </row>
    <row r="136" spans="1:399" hidden="1" x14ac:dyDescent="0.25">
      <c r="A136" s="4" t="s">
        <v>8</v>
      </c>
      <c r="B136" s="5" t="s">
        <v>102</v>
      </c>
      <c r="C136" s="6"/>
      <c r="D136" s="5" t="s">
        <v>255</v>
      </c>
      <c r="E136" s="6" t="s">
        <v>312</v>
      </c>
      <c r="F136" s="5" t="s">
        <v>375</v>
      </c>
      <c r="G136" s="5" t="s">
        <v>517</v>
      </c>
      <c r="H136" s="6" t="s">
        <v>312</v>
      </c>
      <c r="I136" s="6"/>
      <c r="J136" s="6">
        <v>3</v>
      </c>
      <c r="K136" s="6">
        <v>2015</v>
      </c>
      <c r="N136" s="6" t="s">
        <v>707</v>
      </c>
      <c r="O136" s="6" t="s">
        <v>313</v>
      </c>
      <c r="P136" s="6"/>
      <c r="Q136" s="6"/>
      <c r="R136" s="6"/>
      <c r="S136" s="6"/>
      <c r="T136" s="6"/>
      <c r="U136" s="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s="6"/>
      <c r="BR136" s="6"/>
      <c r="BV136"/>
      <c r="BW136" s="1"/>
      <c r="BX136" s="1"/>
      <c r="BY136" s="1"/>
      <c r="BZ136" s="1"/>
      <c r="CA136" s="1"/>
      <c r="CB136"/>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20"/>
      <c r="DB136" s="1"/>
      <c r="DC136" s="1"/>
      <c r="DD136" s="1"/>
      <c r="DE136" s="1"/>
      <c r="DF136" s="1"/>
      <c r="DG136" s="1"/>
      <c r="DH136" s="1"/>
      <c r="DI136" s="1"/>
      <c r="DJ136" s="1"/>
      <c r="DK136" s="1"/>
      <c r="DL136" s="1"/>
      <c r="DM136" s="1"/>
      <c r="DN136" s="1"/>
      <c r="DO136" s="1"/>
      <c r="DP136" s="1"/>
      <c r="DQ136" s="1"/>
      <c r="DR136" s="1"/>
      <c r="DS136" s="1"/>
      <c r="DT136" s="1"/>
      <c r="DU136" s="1"/>
      <c r="DV136" s="1"/>
      <c r="DW136" s="1"/>
      <c r="DX136" s="20"/>
      <c r="DY136" s="26"/>
      <c r="DZ136" s="1"/>
      <c r="EA136" s="1"/>
      <c r="EB136" s="1"/>
      <c r="EC136" s="1"/>
      <c r="ED136" s="1"/>
      <c r="EE136" s="1"/>
      <c r="EF136" s="1"/>
      <c r="EG136" s="26"/>
      <c r="EH136" s="1"/>
      <c r="EI136" s="1"/>
      <c r="EJ136" s="1"/>
      <c r="EK136" s="1"/>
      <c r="EL136" s="12"/>
      <c r="EM136" s="12"/>
      <c r="EN136" s="12"/>
      <c r="EO136" s="12"/>
      <c r="EP136" s="12"/>
      <c r="EQ136" s="12"/>
      <c r="ER136" s="12"/>
      <c r="ES136" s="12"/>
      <c r="ET136" s="1"/>
      <c r="EU136" s="1"/>
      <c r="EV136" s="1"/>
      <c r="EW136" s="1"/>
      <c r="EX136" s="20"/>
      <c r="EY136" s="1"/>
      <c r="EZ136" s="1"/>
      <c r="FA136" s="26"/>
      <c r="FB136" s="1"/>
      <c r="FC136" s="1"/>
      <c r="FD136" s="1"/>
      <c r="FE136" s="1"/>
      <c r="FF136" s="1"/>
      <c r="FG136" s="1"/>
      <c r="FH136" s="1"/>
      <c r="FI136" s="1"/>
      <c r="FJ136" s="1"/>
      <c r="FK136" s="1"/>
      <c r="FO136" s="1"/>
      <c r="FP136" s="1"/>
      <c r="FQ136" s="1"/>
      <c r="FR136" s="1"/>
      <c r="FS136" s="1"/>
      <c r="FT136" s="1"/>
      <c r="FU136" s="1"/>
      <c r="FV136" s="1"/>
      <c r="FW136" s="1"/>
      <c r="FX136" s="1"/>
      <c r="FY136" s="1"/>
      <c r="FZ136" s="1"/>
      <c r="GA136" s="1"/>
      <c r="GB136" s="1"/>
      <c r="GC136" s="1"/>
      <c r="GD136" s="1"/>
      <c r="GE136" s="1"/>
      <c r="GF136" s="1"/>
      <c r="GG136" s="1"/>
      <c r="GH136" s="1"/>
      <c r="GI136" s="1"/>
      <c r="GJ136" s="12"/>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20"/>
      <c r="HK136" s="1"/>
      <c r="HL136" s="1"/>
      <c r="HM136" s="1"/>
      <c r="HN136" s="1"/>
      <c r="HO136" s="1"/>
      <c r="HP136" s="1"/>
      <c r="HQ136" s="1"/>
      <c r="HR136" s="1"/>
      <c r="HS136" s="1"/>
      <c r="HT136" s="1"/>
      <c r="HU136" s="1"/>
      <c r="HV136" s="1"/>
      <c r="HW136" s="1"/>
      <c r="HX136" s="1"/>
      <c r="HY136" s="1"/>
      <c r="HZ136" s="1"/>
      <c r="IA136" s="1"/>
      <c r="IB136" s="20"/>
      <c r="IC136" s="1"/>
      <c r="ID136" s="1"/>
      <c r="IE136" s="1"/>
      <c r="IF136" s="1"/>
      <c r="IG136" s="1"/>
      <c r="IH136" s="1"/>
      <c r="II136" s="1"/>
      <c r="IJ136" s="1"/>
      <c r="IK136" s="1"/>
      <c r="IL136" s="1"/>
      <c r="IM136" s="1"/>
      <c r="IN136" s="1"/>
      <c r="IO136" s="1"/>
      <c r="IP136" s="20"/>
      <c r="IQ136" s="1"/>
      <c r="IR136" s="1"/>
      <c r="IS136" s="1"/>
      <c r="IT136" s="1"/>
      <c r="IU136" s="1"/>
      <c r="IV136" s="1"/>
      <c r="IW136" s="1"/>
      <c r="IX136" s="1"/>
      <c r="IY136" s="1"/>
      <c r="IZ136" s="1"/>
      <c r="JA136" s="1"/>
      <c r="JB136" s="1"/>
      <c r="JC136" s="1"/>
      <c r="JD136" s="1"/>
      <c r="JE136" s="1"/>
      <c r="JF136" s="1"/>
      <c r="JG136" s="1"/>
      <c r="JH136" s="1"/>
      <c r="JI136" s="1"/>
      <c r="JJ136" s="1"/>
      <c r="JK136" s="20"/>
      <c r="JL136" s="1"/>
      <c r="JM136" s="1"/>
      <c r="JN136" s="1"/>
      <c r="JO136" s="20"/>
      <c r="JP136" s="1"/>
      <c r="JQ136" s="1"/>
      <c r="JR136" s="1"/>
      <c r="JS136" s="1"/>
      <c r="JT136" s="1"/>
      <c r="JU136" s="20"/>
      <c r="JV136" s="1"/>
      <c r="JW136" s="1"/>
      <c r="JX136" s="20"/>
      <c r="JY136" s="1"/>
      <c r="JZ136" s="1"/>
      <c r="KA136" s="20"/>
      <c r="KB136" s="1"/>
      <c r="KC136" s="1"/>
      <c r="KD136" s="1"/>
      <c r="KE136" s="1"/>
      <c r="KF136" s="1"/>
      <c r="KG136" s="1"/>
      <c r="KH136" s="1"/>
      <c r="KI136" s="1"/>
      <c r="KJ136" s="1"/>
      <c r="KK136" s="1"/>
      <c r="KL136" s="1"/>
      <c r="KM136" s="20"/>
      <c r="KN136" s="1"/>
      <c r="KO136" s="1"/>
      <c r="KP136" s="1"/>
      <c r="KQ136" s="1"/>
      <c r="KR136" s="1"/>
      <c r="KS136" s="1"/>
      <c r="KT136" s="1"/>
      <c r="KU136" s="1"/>
      <c r="KV136" s="1"/>
      <c r="KW136" s="1"/>
      <c r="KX136" s="20"/>
      <c r="KY136" s="1"/>
      <c r="KZ136" s="1"/>
      <c r="LA136" s="1"/>
      <c r="LB136" s="1"/>
      <c r="LC136" s="1"/>
      <c r="LD136" s="1"/>
      <c r="LE136" s="1"/>
      <c r="LF136" s="1"/>
      <c r="LG136" s="20"/>
      <c r="LH136" s="22"/>
      <c r="LI136" s="22"/>
      <c r="LJ136" s="22"/>
      <c r="LK136" s="22"/>
      <c r="LL136" s="1"/>
      <c r="LM136" s="1"/>
      <c r="LN136" s="1"/>
      <c r="LO136" s="1"/>
      <c r="LP136" s="1"/>
      <c r="LQ136" s="1"/>
      <c r="LR136" s="1"/>
      <c r="LS136" s="20"/>
      <c r="LT136" s="1"/>
      <c r="LU136" s="1"/>
      <c r="LV136" s="1"/>
      <c r="LW136" s="1"/>
      <c r="LX136" s="1"/>
      <c r="LY136" s="1"/>
      <c r="LZ136" s="1"/>
      <c r="MA136" s="20"/>
      <c r="MB136" s="20"/>
      <c r="MC136" s="20"/>
      <c r="MD136" s="1"/>
      <c r="ME136" s="1"/>
      <c r="MF136" s="20"/>
      <c r="MG136" s="1"/>
      <c r="MH136" s="1"/>
      <c r="MI136" s="1"/>
      <c r="MJ136" s="20"/>
      <c r="MK136" s="1"/>
      <c r="ML136" s="1"/>
      <c r="MM136" s="1"/>
      <c r="MN136" s="1"/>
      <c r="MO136" s="1"/>
      <c r="MP136" s="20"/>
      <c r="MQ136" s="1"/>
      <c r="MR136" s="1"/>
      <c r="MS136" s="1"/>
      <c r="MT136" s="1"/>
      <c r="MU136" s="1"/>
      <c r="MV136" s="1"/>
      <c r="MW136" s="1"/>
      <c r="MX136" s="1"/>
      <c r="MY136" s="20"/>
      <c r="MZ136" s="1"/>
      <c r="NA136" s="1"/>
      <c r="NB136" s="1"/>
      <c r="NC136" s="1"/>
      <c r="ND136" s="1"/>
      <c r="NE136" s="1"/>
      <c r="NF136" s="20"/>
      <c r="NG136" s="1"/>
      <c r="NH136" s="1"/>
      <c r="NI136" s="1"/>
      <c r="NJ136" s="1"/>
      <c r="NK136" s="1"/>
      <c r="NL136" s="20"/>
      <c r="NM136" s="1"/>
      <c r="NN136" s="1"/>
      <c r="NO136" s="1"/>
      <c r="NP136" s="1"/>
      <c r="NQ136" s="1"/>
      <c r="NR136" s="20"/>
      <c r="NS136" s="1"/>
      <c r="NT136" s="1"/>
      <c r="NU136" s="1"/>
      <c r="NV136" s="1"/>
      <c r="NW136" s="1"/>
      <c r="NX136" s="1"/>
      <c r="NY136" s="20"/>
      <c r="NZ136" s="20"/>
      <c r="OA136" s="1"/>
      <c r="OB136" s="1"/>
      <c r="OC136" s="1"/>
      <c r="OD136" s="1"/>
      <c r="OE136" s="1"/>
      <c r="OF136" s="1"/>
      <c r="OG136" s="1"/>
      <c r="OH136" s="20"/>
      <c r="OI136" s="1"/>
    </row>
    <row r="137" spans="1:399" x14ac:dyDescent="0.25">
      <c r="A137" s="13" t="s">
        <v>8</v>
      </c>
      <c r="B137" s="5" t="s">
        <v>65</v>
      </c>
      <c r="C137" s="6">
        <v>0</v>
      </c>
      <c r="D137" s="5" t="s">
        <v>217</v>
      </c>
      <c r="E137" s="6" t="s">
        <v>311</v>
      </c>
      <c r="F137" s="5" t="s">
        <v>334</v>
      </c>
      <c r="G137" s="5" t="s">
        <v>479</v>
      </c>
      <c r="H137" s="6" t="s">
        <v>311</v>
      </c>
      <c r="I137" s="6" t="s">
        <v>590</v>
      </c>
      <c r="J137" s="6">
        <v>4</v>
      </c>
      <c r="K137" s="6">
        <v>2016</v>
      </c>
      <c r="L137" s="12">
        <f>IF(K137&lt;1996,1,0)</f>
        <v>0</v>
      </c>
      <c r="M137" s="12">
        <f>IF(K137&gt;=1996,1,0)</f>
        <v>1</v>
      </c>
      <c r="N137" s="6" t="s">
        <v>673</v>
      </c>
      <c r="O137" s="6" t="s">
        <v>311</v>
      </c>
      <c r="P137" s="12">
        <v>1500</v>
      </c>
      <c r="Q137" s="6">
        <v>0</v>
      </c>
      <c r="R137" s="6">
        <v>0</v>
      </c>
      <c r="S137" s="6">
        <v>1</v>
      </c>
      <c r="T137" s="6">
        <f>COUNTIF(P137,"*Non*")</f>
        <v>0</v>
      </c>
      <c r="U137" s="6" t="s">
        <v>766</v>
      </c>
      <c r="V137" s="12">
        <f t="shared" ref="V137:X139" si="240">COUNTIF($U137,V$1)</f>
        <v>1</v>
      </c>
      <c r="W137" s="12">
        <f t="shared" si="240"/>
        <v>0</v>
      </c>
      <c r="X137" s="12">
        <f t="shared" si="240"/>
        <v>0</v>
      </c>
      <c r="Y137" s="23">
        <f>COUNTIF($BI137,"*AHP*")</f>
        <v>0</v>
      </c>
      <c r="Z137" s="23">
        <f>COUNTIF($BI137,"*ANP*")</f>
        <v>0</v>
      </c>
      <c r="AA137" s="23">
        <f>COUNTIF($BI137,"*TOPSIS*")</f>
        <v>0</v>
      </c>
      <c r="AB137" s="23">
        <f t="shared" ref="AB137:AB139" si="241">COUNTIF($BI137,"*VIKOR*")</f>
        <v>0</v>
      </c>
      <c r="AC137" s="23">
        <f>COUNTIF($BI137,"*DELPHI*")</f>
        <v>0</v>
      </c>
      <c r="AD137" s="23">
        <f>COUNTIF($BI137,"*CBA*")+COUNTIF($BI137,"*Cost Analysis*")</f>
        <v>0</v>
      </c>
      <c r="AE137" s="23">
        <f>COUNTIF($BI137,"*Scoring*")</f>
        <v>0</v>
      </c>
      <c r="AF137" s="23">
        <f>COUNTIF($BI137,"*DEMATEL*")</f>
        <v>0</v>
      </c>
      <c r="AG137" s="23">
        <f>COUNTIF($BI137,"*MAUT*")</f>
        <v>0</v>
      </c>
      <c r="AH137" s="23">
        <f>COUNTIF($BI137,"*BCG*")</f>
        <v>0</v>
      </c>
      <c r="AI137" s="23">
        <f>COUNTIF($BI137,"*BSC*")</f>
        <v>0</v>
      </c>
      <c r="AJ137" s="23">
        <f>COUNTIF($BI137,"*ROA*")</f>
        <v>0</v>
      </c>
      <c r="AK137" s="23">
        <f>COUNTIF($BI137,"*VTA*")</f>
        <v>0</v>
      </c>
      <c r="AL137" s="23">
        <f>COUNTIF($BI137,"*SEM*")</f>
        <v>0</v>
      </c>
      <c r="AM137" s="23">
        <f>COUNTIF($BI137,"*COPRAS*")</f>
        <v>0</v>
      </c>
      <c r="AN137" s="23">
        <f t="shared" ref="AN137:AN139" si="242">COUNTIF($BI137,"*SWARA*")</f>
        <v>0</v>
      </c>
      <c r="AO137" s="23">
        <f>COUNTIF($BI137,"*Outranking*")</f>
        <v>0</v>
      </c>
      <c r="AP137" s="23">
        <f>IF(COUNTIF($BI137,"*Linear*")-COUNTIF($BI137,"*Non-Linear*")&lt;0,0,COUNTIF($BI137,"*Linear*")-COUNTIF($BI137,"*Non-Linear*"))</f>
        <v>1</v>
      </c>
      <c r="AQ137" s="23">
        <f>COUNTIF($BI137,"*Non-Linear*")</f>
        <v>0</v>
      </c>
      <c r="AR137" s="23">
        <f>COUNTIF($BI137,"*Multi-objective*")</f>
        <v>0</v>
      </c>
      <c r="AS137" s="23">
        <f>COUNTIF($BI137,"*Stochastic*")</f>
        <v>0</v>
      </c>
      <c r="AT137" s="23">
        <f>COUNTIF($BI137,"*Goal*")</f>
        <v>0</v>
      </c>
      <c r="AU137" s="23">
        <f>COUNTIF($BI137,"*DEA*")</f>
        <v>0</v>
      </c>
      <c r="AV137" s="23">
        <f>COUNTIF($BI137,"*Grey*")</f>
        <v>0</v>
      </c>
      <c r="AW137" s="23">
        <f>COUNTIF($BI137,"*Clustering*")</f>
        <v>0</v>
      </c>
      <c r="AX137" s="23">
        <f>COUNTIF($BI137,"*K-Means*")</f>
        <v>0</v>
      </c>
      <c r="AY137" s="23">
        <f>COUNTIF($BI137,"*Genetic*")</f>
        <v>0</v>
      </c>
      <c r="AZ137" s="23">
        <f>COUNTIF($BI137,"*Evolutionary*")</f>
        <v>0</v>
      </c>
      <c r="BA137" s="23">
        <f>COUNTIF($BI137,"*Nash*")</f>
        <v>0</v>
      </c>
      <c r="BB137" s="23">
        <f>COUNTIF($BI137,"*Gini*")</f>
        <v>0</v>
      </c>
      <c r="BC137" s="23">
        <f>COUNTIF($BI137,"*Dominance*")</f>
        <v>0</v>
      </c>
      <c r="BD137" s="23">
        <f>COUNTIF($BI137,"*Pythagorean*")</f>
        <v>0</v>
      </c>
      <c r="BE137" s="23">
        <f>COUNTIF($BI137,"*Reference*")</f>
        <v>0</v>
      </c>
      <c r="BF137" s="23">
        <f>COUNTIF($BI137,"*Correlation*")</f>
        <v>0</v>
      </c>
      <c r="BG137" s="23">
        <f>COUNTIF($BI137,"*NIMBUS*")</f>
        <v>0</v>
      </c>
      <c r="BH137" s="23">
        <f>COUNTIF($BI137,"*Not-specified*")</f>
        <v>0</v>
      </c>
      <c r="BI137" s="23" t="s">
        <v>859</v>
      </c>
      <c r="BJ137" s="23" t="s">
        <v>772</v>
      </c>
      <c r="BK137" s="23">
        <f t="shared" ref="BK137:BM139" si="243">COUNTIF($BJ137,BK$1)</f>
        <v>0</v>
      </c>
      <c r="BL137" s="23">
        <f t="shared" si="243"/>
        <v>1</v>
      </c>
      <c r="BM137" s="23">
        <f t="shared" si="243"/>
        <v>0</v>
      </c>
      <c r="BN137" s="6" t="s">
        <v>1177</v>
      </c>
      <c r="BO137" s="12">
        <f>COUNTIF($BN137,"*Deter*")</f>
        <v>0</v>
      </c>
      <c r="BP137" s="12">
        <f>COUNTIF($BN137,"*Stoch*")</f>
        <v>1</v>
      </c>
      <c r="BQ137" s="12">
        <f>COUNTIF($BN137,"*Fuzzy*")</f>
        <v>0</v>
      </c>
      <c r="BR137" s="6" t="s">
        <v>1175</v>
      </c>
      <c r="BS137" s="12">
        <f>COUNTIF($BR137,"*Dis*")</f>
        <v>0</v>
      </c>
      <c r="BT137" s="12">
        <f>COUNTIF($BR137,"*Cont*")</f>
        <v>1</v>
      </c>
      <c r="BU137" s="12">
        <f>COUNTIF($BR137,$BU$1)</f>
        <v>0</v>
      </c>
      <c r="BV137" s="23" t="s">
        <v>897</v>
      </c>
      <c r="BW137" s="13">
        <v>0</v>
      </c>
      <c r="BX137" s="13">
        <v>1</v>
      </c>
      <c r="BY137" s="13">
        <v>1</v>
      </c>
      <c r="BZ137" s="13">
        <v>0</v>
      </c>
      <c r="CA137" s="13">
        <v>0</v>
      </c>
      <c r="CB137" s="24" t="s">
        <v>914</v>
      </c>
      <c r="CC137" s="12">
        <f>COUNTIF($CB137,"*Not Specified*")</f>
        <v>0</v>
      </c>
      <c r="CD137" s="12">
        <f>COUNTIF($CB137,"*Aerospacial*")</f>
        <v>0</v>
      </c>
      <c r="CE137" s="12">
        <f>COUNTIF($CB137,"*Agriculture*")</f>
        <v>0</v>
      </c>
      <c r="CF137" s="12">
        <f>COUNTIF($CB137,"*Automotive*")</f>
        <v>0</v>
      </c>
      <c r="CG137" s="12">
        <f>COUNTIF($CB137,"*Biotechnology*")</f>
        <v>0</v>
      </c>
      <c r="CH137" s="12">
        <f>COUNTIF($CB137,"*Energy*")</f>
        <v>0</v>
      </c>
      <c r="CI137" s="12">
        <f>COUNTIF($CB137,"*Food*")</f>
        <v>0</v>
      </c>
      <c r="CJ137" s="12">
        <f>COUNTIF($CB137,"*Innovation*")</f>
        <v>0</v>
      </c>
      <c r="CK137" s="12">
        <f>COUNTIF($CB137,"*Manufacturing*")</f>
        <v>0</v>
      </c>
      <c r="CL137" s="12">
        <f>COUNTIF($CB137,"*Military*")</f>
        <v>0</v>
      </c>
      <c r="CM137" s="12">
        <f>COUNTIF($CB137,"*Nuclear*")</f>
        <v>0</v>
      </c>
      <c r="CN137" s="12">
        <f>COUNTIF($CB137,"*Spacial*")</f>
        <v>0</v>
      </c>
      <c r="CO137" s="12">
        <f>COUNTIF($CB137,"*Telecommunications*")</f>
        <v>0</v>
      </c>
      <c r="CP137" s="12">
        <f>COUNTIF($CB137,"*Civil*")</f>
        <v>0</v>
      </c>
      <c r="CQ137" s="12">
        <f>COUNTIF($CB137,"*Government*")</f>
        <v>0</v>
      </c>
      <c r="CR137" s="12">
        <f>COUNTIF($CB137,"*Mechanical*")</f>
        <v>0</v>
      </c>
      <c r="CS137" s="12">
        <f>COUNTIF($CB137,"*Textile*")</f>
        <v>0</v>
      </c>
      <c r="CT137" s="12">
        <f>COUNTIF($CB137,"*Chemical*")</f>
        <v>0</v>
      </c>
      <c r="CU137" s="12">
        <f>COUNTIF($CB137,"*Metallurgy*")</f>
        <v>0</v>
      </c>
      <c r="CV137" s="12">
        <f>COUNTIF($CB137,"*Public*")</f>
        <v>1</v>
      </c>
      <c r="CW137" s="12">
        <f>COUNTIF($CB137,"*Research*")</f>
        <v>0</v>
      </c>
      <c r="CX137" s="12">
        <f>COUNTIF($CB137,"*Electricity*")</f>
        <v>0</v>
      </c>
      <c r="CY137" s="12">
        <f>COUNTIF($CB137,"*Industrial*")</f>
        <v>0</v>
      </c>
      <c r="CZ137" s="12">
        <f>COUNTIF($CB137,"*Information Technology*")</f>
        <v>0</v>
      </c>
      <c r="DA137" s="18">
        <f>COUNTIF($CB137,"*Pharmaceutical*")</f>
        <v>0</v>
      </c>
      <c r="DB137" s="18">
        <f>SUM(JL137:JO137)</f>
        <v>0</v>
      </c>
      <c r="DC137" s="18">
        <f>SUM(MQ137:MY137)</f>
        <v>0</v>
      </c>
      <c r="DD137" s="18">
        <f>SUM(MZ137:NF137)</f>
        <v>0</v>
      </c>
      <c r="DE137" s="18">
        <f>SUM(MB137:MF137)</f>
        <v>0</v>
      </c>
      <c r="DF137" s="18">
        <f>SUM(NG137:NL137)</f>
        <v>0</v>
      </c>
      <c r="DG137" s="18">
        <f>SUM(FM137:GK137)</f>
        <v>0</v>
      </c>
      <c r="DH137" s="18">
        <f>SUM(EG137:EX137)</f>
        <v>0</v>
      </c>
      <c r="DI137" s="18">
        <f>SUM(KB137:KM137)</f>
        <v>0</v>
      </c>
      <c r="DJ137" s="18">
        <f>SUM(MG137:MJ137)</f>
        <v>0</v>
      </c>
      <c r="DK137" s="18">
        <f>SUM(GL137:HJ137)</f>
        <v>0</v>
      </c>
      <c r="DL137" s="18">
        <f>SUM(HK137:IE137)</f>
        <v>0</v>
      </c>
      <c r="DM137" s="18">
        <f>SUM(IF137:IP137)</f>
        <v>0</v>
      </c>
      <c r="DN137" s="18">
        <f>SUM(EY137:FL137)</f>
        <v>0</v>
      </c>
      <c r="DO137" s="18">
        <f>SUM(KN137:LV137)</f>
        <v>0</v>
      </c>
      <c r="DP137" s="18">
        <f>SUM(LL137:LS137)</f>
        <v>0</v>
      </c>
      <c r="DQ137" s="18">
        <f>SUM(JP137:JX137)</f>
        <v>0</v>
      </c>
      <c r="DR137" s="18">
        <f>SUM(MK137:MP137)</f>
        <v>0</v>
      </c>
      <c r="DS137" s="18">
        <f>SUM(NM137:NS137)</f>
        <v>0</v>
      </c>
      <c r="DT137" s="18">
        <f>SUM(NT137:NZ137)</f>
        <v>0</v>
      </c>
      <c r="DU137" s="18">
        <f>SUM(OA137:OI137)</f>
        <v>0</v>
      </c>
      <c r="DV137" s="18">
        <f>SUM(JY137:KA137)</f>
        <v>0</v>
      </c>
      <c r="DW137" s="18">
        <f>SUM(LT137:MA137)</f>
        <v>0</v>
      </c>
      <c r="DX137" s="18">
        <f>SUM(IQ137:JK137)</f>
        <v>0</v>
      </c>
      <c r="DY137" s="17">
        <f>DG137+DK137</f>
        <v>0</v>
      </c>
      <c r="DZ137" s="12">
        <f>DI137+DO137+DW137+DP137</f>
        <v>0</v>
      </c>
      <c r="EA137" s="12">
        <f>DX137+DM137</f>
        <v>0</v>
      </c>
      <c r="EB137" s="12">
        <f>DT137+DU137+DF137</f>
        <v>0</v>
      </c>
      <c r="EC137" s="12">
        <f>DH137+DN137+DL137</f>
        <v>0</v>
      </c>
      <c r="ED137" s="12">
        <f>DD137+DS137+DC137</f>
        <v>0</v>
      </c>
      <c r="EE137" s="12">
        <f>DV137+DQ137+DB137</f>
        <v>0</v>
      </c>
      <c r="EF137" s="12">
        <f>DR137+DE137+DJ137</f>
        <v>0</v>
      </c>
      <c r="EX137" s="18"/>
      <c r="HJ137" s="18"/>
      <c r="IB137" s="18"/>
      <c r="IP137" s="18"/>
      <c r="JK137" s="18"/>
      <c r="JO137" s="18"/>
      <c r="JU137" s="18"/>
      <c r="JX137" s="18"/>
      <c r="KA137" s="18"/>
      <c r="KM137" s="18"/>
      <c r="KX137" s="18"/>
      <c r="LG137" s="18"/>
      <c r="LS137" s="18"/>
      <c r="MA137" s="18"/>
      <c r="MB137" s="18"/>
      <c r="MF137" s="18"/>
      <c r="MJ137" s="18"/>
      <c r="MP137" s="18"/>
      <c r="MY137" s="18"/>
      <c r="NF137" s="18"/>
      <c r="NL137" s="18"/>
      <c r="NR137" s="18"/>
      <c r="NY137" s="18"/>
      <c r="NZ137" s="18"/>
      <c r="OH137" s="18"/>
    </row>
    <row r="138" spans="1:399" x14ac:dyDescent="0.25">
      <c r="A138" s="13" t="s">
        <v>7</v>
      </c>
      <c r="B138" s="5" t="s">
        <v>44</v>
      </c>
      <c r="C138" s="6">
        <v>0</v>
      </c>
      <c r="D138" s="5" t="s">
        <v>191</v>
      </c>
      <c r="E138" s="6" t="s">
        <v>311</v>
      </c>
      <c r="F138" s="5" t="s">
        <v>341</v>
      </c>
      <c r="G138" s="5" t="s">
        <v>454</v>
      </c>
      <c r="H138" s="6" t="s">
        <v>311</v>
      </c>
      <c r="I138" s="6" t="s">
        <v>576</v>
      </c>
      <c r="J138" s="6">
        <v>1</v>
      </c>
      <c r="K138" s="6">
        <v>2016</v>
      </c>
      <c r="L138" s="12">
        <f>IF(K138&lt;1996,1,0)</f>
        <v>0</v>
      </c>
      <c r="M138" s="12">
        <f>IF(K138&gt;=1996,1,0)</f>
        <v>1</v>
      </c>
      <c r="N138" s="6"/>
      <c r="O138" s="6" t="s">
        <v>311</v>
      </c>
      <c r="P138" s="6">
        <v>6</v>
      </c>
      <c r="Q138" s="6">
        <v>1</v>
      </c>
      <c r="R138" s="6">
        <v>0</v>
      </c>
      <c r="S138" s="6">
        <v>0</v>
      </c>
      <c r="T138" s="6">
        <f>COUNTIF(P138,"*Non*")</f>
        <v>0</v>
      </c>
      <c r="U138" s="6" t="s">
        <v>766</v>
      </c>
      <c r="V138" s="12">
        <f t="shared" si="240"/>
        <v>1</v>
      </c>
      <c r="W138" s="12">
        <f t="shared" si="240"/>
        <v>0</v>
      </c>
      <c r="X138" s="12">
        <f t="shared" si="240"/>
        <v>0</v>
      </c>
      <c r="Y138" s="23">
        <f>COUNTIF($BI138,"*AHP*")</f>
        <v>0</v>
      </c>
      <c r="Z138" s="23">
        <f>COUNTIF($BI138,"*ANP*")</f>
        <v>0</v>
      </c>
      <c r="AA138" s="23">
        <f>COUNTIF($BI138,"*TOPSIS*")</f>
        <v>0</v>
      </c>
      <c r="AB138" s="23">
        <f t="shared" si="241"/>
        <v>0</v>
      </c>
      <c r="AC138" s="23">
        <f>COUNTIF($BI138,"*DELPHI*")</f>
        <v>0</v>
      </c>
      <c r="AD138" s="23">
        <f>COUNTIF($BI138,"*CBA*")+COUNTIF($BI138,"*Cost Analysis*")</f>
        <v>0</v>
      </c>
      <c r="AE138" s="23">
        <f>COUNTIF($BI138,"*Scoring*")</f>
        <v>0</v>
      </c>
      <c r="AF138" s="23">
        <f>COUNTIF($BI138,"*DEMATEL*")</f>
        <v>0</v>
      </c>
      <c r="AG138" s="23">
        <f>COUNTIF($BI138,"*MAUT*")</f>
        <v>0</v>
      </c>
      <c r="AH138" s="23">
        <f>COUNTIF($BI138,"*BCG*")</f>
        <v>0</v>
      </c>
      <c r="AI138" s="23">
        <f>COUNTIF($BI138,"*BSC*")</f>
        <v>0</v>
      </c>
      <c r="AJ138" s="23">
        <f>COUNTIF($BI138,"*ROA*")</f>
        <v>0</v>
      </c>
      <c r="AK138" s="23">
        <f>COUNTIF($BI138,"*VTA*")</f>
        <v>0</v>
      </c>
      <c r="AL138" s="23">
        <f>COUNTIF($BI138,"*SEM*")</f>
        <v>0</v>
      </c>
      <c r="AM138" s="23">
        <f>COUNTIF($BI138,"*COPRAS*")</f>
        <v>0</v>
      </c>
      <c r="AN138" s="23">
        <f t="shared" si="242"/>
        <v>0</v>
      </c>
      <c r="AO138" s="23">
        <f>COUNTIF($BI138,"*Outranking*")</f>
        <v>0</v>
      </c>
      <c r="AP138" s="23">
        <f>IF(COUNTIF($BI138,"*Linear*")-COUNTIF($BI138,"*Non-Linear*")&lt;0,0,COUNTIF($BI138,"*Linear*")-COUNTIF($BI138,"*Non-Linear*"))</f>
        <v>0</v>
      </c>
      <c r="AQ138" s="23">
        <f>COUNTIF($BI138,"*Non-Linear*")</f>
        <v>1</v>
      </c>
      <c r="AR138" s="23">
        <f>COUNTIF($BI138,"*Multi-objective*")</f>
        <v>0</v>
      </c>
      <c r="AS138" s="23">
        <f>COUNTIF($BI138,"*Stochastic*")</f>
        <v>0</v>
      </c>
      <c r="AT138" s="23">
        <f>COUNTIF($BI138,"*Goal*")</f>
        <v>1</v>
      </c>
      <c r="AU138" s="23">
        <f>COUNTIF($BI138,"*DEA*")</f>
        <v>0</v>
      </c>
      <c r="AV138" s="23">
        <f>COUNTIF($BI138,"*Grey*")</f>
        <v>0</v>
      </c>
      <c r="AW138" s="23">
        <f>COUNTIF($BI138,"*Clustering*")</f>
        <v>0</v>
      </c>
      <c r="AX138" s="23">
        <f>COUNTIF($BI138,"*K-Means*")</f>
        <v>0</v>
      </c>
      <c r="AY138" s="23">
        <f>COUNTIF($BI138,"*Genetic*")</f>
        <v>0</v>
      </c>
      <c r="AZ138" s="23">
        <f>COUNTIF($BI138,"*Evolutionary*")</f>
        <v>0</v>
      </c>
      <c r="BA138" s="23">
        <f>COUNTIF($BI138,"*Nash*")</f>
        <v>0</v>
      </c>
      <c r="BB138" s="23">
        <f>COUNTIF($BI138,"*Gini*")</f>
        <v>0</v>
      </c>
      <c r="BC138" s="23">
        <f>COUNTIF($BI138,"*Dominance*")</f>
        <v>0</v>
      </c>
      <c r="BD138" s="23">
        <f>COUNTIF($BI138,"*Pythagorean*")</f>
        <v>0</v>
      </c>
      <c r="BE138" s="23">
        <f>COUNTIF($BI138,"*Reference*")</f>
        <v>0</v>
      </c>
      <c r="BF138" s="23">
        <f>COUNTIF($BI138,"*Correlation*")</f>
        <v>0</v>
      </c>
      <c r="BG138" s="23">
        <f>COUNTIF($BI138,"*NIMBUS*")</f>
        <v>0</v>
      </c>
      <c r="BH138" s="23">
        <f>COUNTIF($BI138,"*Not-specified*")</f>
        <v>0</v>
      </c>
      <c r="BI138" s="23" t="s">
        <v>843</v>
      </c>
      <c r="BJ138" s="23" t="s">
        <v>772</v>
      </c>
      <c r="BK138" s="23">
        <f t="shared" si="243"/>
        <v>0</v>
      </c>
      <c r="BL138" s="23">
        <f t="shared" si="243"/>
        <v>1</v>
      </c>
      <c r="BM138" s="23">
        <f t="shared" si="243"/>
        <v>0</v>
      </c>
      <c r="BN138" s="6" t="s">
        <v>1179</v>
      </c>
      <c r="BO138" s="12">
        <f>COUNTIF($BN138,"*Deter*")</f>
        <v>1</v>
      </c>
      <c r="BP138" s="12">
        <f>COUNTIF($BN138,"*Stoch*")</f>
        <v>0</v>
      </c>
      <c r="BQ138" s="12">
        <f>COUNTIF($BN138,"*Fuzzy*")</f>
        <v>0</v>
      </c>
      <c r="BR138" s="6" t="s">
        <v>1182</v>
      </c>
      <c r="BS138" s="12">
        <f>COUNTIF($BR138,"*Dis*")</f>
        <v>1</v>
      </c>
      <c r="BT138" s="12">
        <f>COUNTIF($BR138,"*Cont*")</f>
        <v>1</v>
      </c>
      <c r="BU138" s="12">
        <f>COUNTIF($BR138,$BU$1)</f>
        <v>1</v>
      </c>
      <c r="BV138" s="23" t="s">
        <v>894</v>
      </c>
      <c r="BW138" s="13">
        <v>0</v>
      </c>
      <c r="BX138" s="13">
        <v>0</v>
      </c>
      <c r="BY138" s="13">
        <v>1</v>
      </c>
      <c r="BZ138" s="13">
        <v>0</v>
      </c>
      <c r="CA138" s="13">
        <v>0</v>
      </c>
      <c r="CB138" s="24" t="s">
        <v>903</v>
      </c>
      <c r="CC138" s="12">
        <f>COUNTIF($CB138,"*Not Specified*")</f>
        <v>1</v>
      </c>
      <c r="CD138" s="12">
        <f>COUNTIF($CB138,"*Aerospacial*")</f>
        <v>0</v>
      </c>
      <c r="CE138" s="12">
        <f>COUNTIF($CB138,"*Agriculture*")</f>
        <v>0</v>
      </c>
      <c r="CF138" s="12">
        <f>COUNTIF($CB138,"*Automotive*")</f>
        <v>0</v>
      </c>
      <c r="CG138" s="12">
        <f>COUNTIF($CB138,"*Biotechnology*")</f>
        <v>0</v>
      </c>
      <c r="CH138" s="12">
        <f>COUNTIF($CB138,"*Energy*")</f>
        <v>0</v>
      </c>
      <c r="CI138" s="12">
        <f>COUNTIF($CB138,"*Food*")</f>
        <v>0</v>
      </c>
      <c r="CJ138" s="12">
        <f>COUNTIF($CB138,"*Innovation*")</f>
        <v>0</v>
      </c>
      <c r="CK138" s="12">
        <f>COUNTIF($CB138,"*Manufacturing*")</f>
        <v>0</v>
      </c>
      <c r="CL138" s="12">
        <f>COUNTIF($CB138,"*Military*")</f>
        <v>0</v>
      </c>
      <c r="CM138" s="12">
        <f>COUNTIF($CB138,"*Nuclear*")</f>
        <v>0</v>
      </c>
      <c r="CN138" s="12">
        <f>COUNTIF($CB138,"*Spacial*")</f>
        <v>0</v>
      </c>
      <c r="CO138" s="12">
        <f>COUNTIF($CB138,"*Telecommunications*")</f>
        <v>0</v>
      </c>
      <c r="CP138" s="12">
        <f>COUNTIF($CB138,"*Civil*")</f>
        <v>0</v>
      </c>
      <c r="CQ138" s="12">
        <f>COUNTIF($CB138,"*Government*")</f>
        <v>0</v>
      </c>
      <c r="CR138" s="12">
        <f>COUNTIF($CB138,"*Mechanical*")</f>
        <v>0</v>
      </c>
      <c r="CS138" s="12">
        <f>COUNTIF($CB138,"*Textile*")</f>
        <v>0</v>
      </c>
      <c r="CT138" s="12">
        <f>COUNTIF($CB138,"*Chemical*")</f>
        <v>0</v>
      </c>
      <c r="CU138" s="12">
        <f>COUNTIF($CB138,"*Metallurgy*")</f>
        <v>0</v>
      </c>
      <c r="CV138" s="12">
        <f>COUNTIF($CB138,"*Public*")</f>
        <v>0</v>
      </c>
      <c r="CW138" s="12">
        <f>COUNTIF($CB138,"*Research*")</f>
        <v>0</v>
      </c>
      <c r="CX138" s="12">
        <f>COUNTIF($CB138,"*Electricity*")</f>
        <v>0</v>
      </c>
      <c r="CY138" s="12">
        <f>COUNTIF($CB138,"*Industrial*")</f>
        <v>0</v>
      </c>
      <c r="CZ138" s="12">
        <f>COUNTIF($CB138,"*Information Technology*")</f>
        <v>0</v>
      </c>
      <c r="DA138" s="18">
        <f>COUNTIF($CB138,"*Pharmaceutical*")</f>
        <v>0</v>
      </c>
      <c r="DB138" s="18">
        <f>SUM(JL138:JO138)</f>
        <v>0</v>
      </c>
      <c r="DC138" s="18">
        <f>SUM(MQ138:MY138)</f>
        <v>0</v>
      </c>
      <c r="DD138" s="18">
        <f>SUM(MZ138:NF138)</f>
        <v>0</v>
      </c>
      <c r="DE138" s="18">
        <f>SUM(MB138:MF138)</f>
        <v>0</v>
      </c>
      <c r="DF138" s="18">
        <f>SUM(NG138:NL138)</f>
        <v>0</v>
      </c>
      <c r="DG138" s="18">
        <f>SUM(FM138:GK138)</f>
        <v>0</v>
      </c>
      <c r="DH138" s="18">
        <f>SUM(EG138:EX138)</f>
        <v>1</v>
      </c>
      <c r="DI138" s="18">
        <f>SUM(KB138:KM138)</f>
        <v>0</v>
      </c>
      <c r="DJ138" s="18">
        <f>SUM(MG138:MJ138)</f>
        <v>0</v>
      </c>
      <c r="DK138" s="18">
        <f>SUM(GL138:HJ138)</f>
        <v>0</v>
      </c>
      <c r="DL138" s="18">
        <f>SUM(HK138:IE138)</f>
        <v>0</v>
      </c>
      <c r="DM138" s="18">
        <f>SUM(IF138:IP138)</f>
        <v>1</v>
      </c>
      <c r="DN138" s="18">
        <f>SUM(EY138:FL138)</f>
        <v>0</v>
      </c>
      <c r="DO138" s="18">
        <f>SUM(KN138:LV138)</f>
        <v>1</v>
      </c>
      <c r="DP138" s="18">
        <f>SUM(LL138:LS138)</f>
        <v>0</v>
      </c>
      <c r="DQ138" s="18">
        <f>SUM(JP138:JX138)</f>
        <v>1</v>
      </c>
      <c r="DR138" s="18">
        <f>SUM(MK138:MP138)</f>
        <v>0</v>
      </c>
      <c r="DS138" s="18">
        <f>SUM(NM138:NS138)</f>
        <v>0</v>
      </c>
      <c r="DT138" s="18">
        <f>SUM(NT138:NZ138)</f>
        <v>0</v>
      </c>
      <c r="DU138" s="18">
        <f>SUM(OA138:OI138)</f>
        <v>0</v>
      </c>
      <c r="DV138" s="18">
        <f>SUM(JY138:KA138)</f>
        <v>0</v>
      </c>
      <c r="DW138" s="18">
        <f>SUM(LT138:MA138)</f>
        <v>1</v>
      </c>
      <c r="DX138" s="18">
        <f>SUM(IQ138:JK138)</f>
        <v>2</v>
      </c>
      <c r="DY138" s="17">
        <f>DG138+DK138</f>
        <v>0</v>
      </c>
      <c r="DZ138" s="12">
        <f>DI138+DO138+DW138+DP138</f>
        <v>2</v>
      </c>
      <c r="EA138" s="12">
        <f>DX138+DM138</f>
        <v>3</v>
      </c>
      <c r="EB138" s="12">
        <f>DT138+DU138+DF138</f>
        <v>0</v>
      </c>
      <c r="EC138" s="12">
        <f>DH138+DN138+DL138</f>
        <v>1</v>
      </c>
      <c r="ED138" s="12">
        <f>DD138+DS138+DC138</f>
        <v>0</v>
      </c>
      <c r="EE138" s="12">
        <f>DV138+DQ138+DB138</f>
        <v>1</v>
      </c>
      <c r="EF138" s="12">
        <f>DR138+DE138+DJ138</f>
        <v>0</v>
      </c>
      <c r="EM138" s="18">
        <v>1</v>
      </c>
      <c r="EX138" s="18"/>
      <c r="HJ138" s="18"/>
      <c r="IB138" s="18"/>
      <c r="IO138" s="18">
        <v>1</v>
      </c>
      <c r="IP138" s="18"/>
      <c r="IT138" s="18">
        <v>1</v>
      </c>
      <c r="JJ138" s="18">
        <v>1</v>
      </c>
      <c r="JK138" s="18"/>
      <c r="JO138" s="18"/>
      <c r="JQ138" s="18">
        <v>1</v>
      </c>
      <c r="JU138" s="18"/>
      <c r="JX138" s="18"/>
      <c r="KA138" s="18"/>
      <c r="KM138" s="18"/>
      <c r="KX138" s="18"/>
      <c r="KY138" s="18">
        <v>1</v>
      </c>
      <c r="LG138" s="18"/>
      <c r="LS138" s="18"/>
      <c r="LW138" s="18">
        <v>1</v>
      </c>
      <c r="MA138" s="18"/>
      <c r="MB138" s="18"/>
      <c r="MF138" s="18"/>
      <c r="MJ138" s="18"/>
      <c r="MP138" s="18"/>
      <c r="MY138" s="18"/>
      <c r="NF138" s="18"/>
      <c r="NL138" s="18"/>
      <c r="NR138" s="18"/>
      <c r="NY138" s="18"/>
      <c r="NZ138" s="18"/>
      <c r="OH138" s="18"/>
    </row>
    <row r="139" spans="1:399" x14ac:dyDescent="0.25">
      <c r="A139" s="13" t="s">
        <v>7</v>
      </c>
      <c r="B139" s="5" t="s">
        <v>24</v>
      </c>
      <c r="C139" s="6">
        <v>0</v>
      </c>
      <c r="D139" s="5" t="s">
        <v>208</v>
      </c>
      <c r="E139" s="6" t="s">
        <v>312</v>
      </c>
      <c r="F139" s="5" t="s">
        <v>350</v>
      </c>
      <c r="G139" s="5" t="s">
        <v>471</v>
      </c>
      <c r="H139" s="6" t="s">
        <v>311</v>
      </c>
      <c r="I139" s="6" t="s">
        <v>583</v>
      </c>
      <c r="J139" s="6">
        <v>1</v>
      </c>
      <c r="K139" s="6">
        <v>2016</v>
      </c>
      <c r="L139" s="12">
        <f>IF(K139&lt;1996,1,0)</f>
        <v>0</v>
      </c>
      <c r="M139" s="12">
        <f>IF(K139&gt;=1996,1,0)</f>
        <v>1</v>
      </c>
      <c r="N139" s="6" t="s">
        <v>665</v>
      </c>
      <c r="O139" s="6" t="s">
        <v>311</v>
      </c>
      <c r="P139" s="12" t="s">
        <v>926</v>
      </c>
      <c r="Q139" s="6">
        <v>0</v>
      </c>
      <c r="R139" s="6">
        <v>0</v>
      </c>
      <c r="S139" s="6">
        <v>0</v>
      </c>
      <c r="T139" s="6">
        <f>COUNTIF(P139,"*Non*")</f>
        <v>1</v>
      </c>
      <c r="U139" s="6" t="s">
        <v>764</v>
      </c>
      <c r="V139" s="12">
        <f t="shared" si="240"/>
        <v>0</v>
      </c>
      <c r="W139" s="12">
        <f t="shared" si="240"/>
        <v>1</v>
      </c>
      <c r="X139" s="12">
        <f t="shared" si="240"/>
        <v>0</v>
      </c>
      <c r="Y139" s="23">
        <f>COUNTIF($BI139,"*AHP*")</f>
        <v>0</v>
      </c>
      <c r="Z139" s="23">
        <f>COUNTIF($BI139,"*ANP*")</f>
        <v>0</v>
      </c>
      <c r="AA139" s="23">
        <f>COUNTIF($BI139,"*TOPSIS*")</f>
        <v>0</v>
      </c>
      <c r="AB139" s="23">
        <f t="shared" si="241"/>
        <v>0</v>
      </c>
      <c r="AC139" s="23">
        <f>COUNTIF($BI139,"*DELPHI*")</f>
        <v>0</v>
      </c>
      <c r="AD139" s="23">
        <f>COUNTIF($BI139,"*CBA*")+COUNTIF($BI139,"*Cost Analysis*")</f>
        <v>0</v>
      </c>
      <c r="AE139" s="23">
        <f>COUNTIF($BI139,"*Scoring*")</f>
        <v>0</v>
      </c>
      <c r="AF139" s="23">
        <f>COUNTIF($BI139,"*DEMATEL*")</f>
        <v>0</v>
      </c>
      <c r="AG139" s="23">
        <f>COUNTIF($BI139,"*MAUT*")</f>
        <v>0</v>
      </c>
      <c r="AH139" s="23">
        <f>COUNTIF($BI139,"*BCG*")</f>
        <v>0</v>
      </c>
      <c r="AI139" s="23">
        <f>COUNTIF($BI139,"*BSC*")</f>
        <v>0</v>
      </c>
      <c r="AJ139" s="23">
        <f>COUNTIF($BI139,"*ROA*")</f>
        <v>0</v>
      </c>
      <c r="AK139" s="23">
        <f>COUNTIF($BI139,"*VTA*")</f>
        <v>0</v>
      </c>
      <c r="AL139" s="23">
        <f>COUNTIF($BI139,"*SEM*")</f>
        <v>0</v>
      </c>
      <c r="AM139" s="23">
        <f>COUNTIF($BI139,"*COPRAS*")</f>
        <v>0</v>
      </c>
      <c r="AN139" s="23">
        <f t="shared" si="242"/>
        <v>0</v>
      </c>
      <c r="AO139" s="23">
        <f>COUNTIF($BI139,"*Outranking*")</f>
        <v>0</v>
      </c>
      <c r="AP139" s="23">
        <f>IF(COUNTIF($BI139,"*Linear*")-COUNTIF($BI139,"*Non-Linear*")&lt;0,0,COUNTIF($BI139,"*Linear*")-COUNTIF($BI139,"*Non-Linear*"))</f>
        <v>0</v>
      </c>
      <c r="AQ139" s="23">
        <f>COUNTIF($BI139,"*Non-Linear*")</f>
        <v>1</v>
      </c>
      <c r="AR139" s="23">
        <f>COUNTIF($BI139,"*Multi-objective*")</f>
        <v>1</v>
      </c>
      <c r="AS139" s="23">
        <f>COUNTIF($BI139,"*Stochastic*")</f>
        <v>0</v>
      </c>
      <c r="AT139" s="23">
        <f>COUNTIF($BI139,"*Goal*")</f>
        <v>0</v>
      </c>
      <c r="AU139" s="23">
        <f>COUNTIF($BI139,"*DEA*")</f>
        <v>0</v>
      </c>
      <c r="AV139" s="23">
        <f>COUNTIF($BI139,"*Grey*")</f>
        <v>0</v>
      </c>
      <c r="AW139" s="23">
        <f>COUNTIF($BI139,"*Clustering*")</f>
        <v>0</v>
      </c>
      <c r="AX139" s="23">
        <f>COUNTIF($BI139,"*K-Means*")</f>
        <v>0</v>
      </c>
      <c r="AY139" s="23">
        <f>COUNTIF($BI139,"*Genetic*")</f>
        <v>1</v>
      </c>
      <c r="AZ139" s="23">
        <f>COUNTIF($BI139,"*Evolutionary*")</f>
        <v>0</v>
      </c>
      <c r="BA139" s="23">
        <f>COUNTIF($BI139,"*Nash*")</f>
        <v>0</v>
      </c>
      <c r="BB139" s="23">
        <f>COUNTIF($BI139,"*Gini*")</f>
        <v>0</v>
      </c>
      <c r="BC139" s="23">
        <f>COUNTIF($BI139,"*Dominance*")</f>
        <v>0</v>
      </c>
      <c r="BD139" s="23">
        <f>COUNTIF($BI139,"*Pythagorean*")</f>
        <v>0</v>
      </c>
      <c r="BE139" s="23">
        <f>COUNTIF($BI139,"*Reference*")</f>
        <v>1</v>
      </c>
      <c r="BF139" s="23">
        <f>COUNTIF($BI139,"*Correlation*")</f>
        <v>0</v>
      </c>
      <c r="BG139" s="23">
        <f>COUNTIF($BI139,"*NIMBUS*")</f>
        <v>1</v>
      </c>
      <c r="BH139" s="23">
        <f>COUNTIF($BI139,"*Not-specified*")</f>
        <v>0</v>
      </c>
      <c r="BI139" s="23" t="s">
        <v>1212</v>
      </c>
      <c r="BJ139" s="23" t="s">
        <v>772</v>
      </c>
      <c r="BK139" s="23">
        <f t="shared" si="243"/>
        <v>0</v>
      </c>
      <c r="BL139" s="23">
        <f t="shared" si="243"/>
        <v>1</v>
      </c>
      <c r="BM139" s="23">
        <f t="shared" si="243"/>
        <v>0</v>
      </c>
      <c r="BN139" s="6" t="s">
        <v>1179</v>
      </c>
      <c r="BO139" s="12">
        <f>COUNTIF($BN139,"*Deter*")</f>
        <v>1</v>
      </c>
      <c r="BP139" s="12">
        <f>COUNTIF($BN139,"*Stoch*")</f>
        <v>0</v>
      </c>
      <c r="BQ139" s="12">
        <f>COUNTIF($BN139,"*Fuzzy*")</f>
        <v>0</v>
      </c>
      <c r="BR139" s="6" t="s">
        <v>1175</v>
      </c>
      <c r="BS139" s="12">
        <f>COUNTIF($BR139,"*Dis*")</f>
        <v>0</v>
      </c>
      <c r="BT139" s="12">
        <f>COUNTIF($BR139,"*Cont*")</f>
        <v>1</v>
      </c>
      <c r="BU139" s="12">
        <f>COUNTIF($BR139,$BU$1)</f>
        <v>0</v>
      </c>
      <c r="BV139" s="23" t="s">
        <v>878</v>
      </c>
      <c r="BW139" s="13">
        <v>0</v>
      </c>
      <c r="BX139" s="13">
        <v>1</v>
      </c>
      <c r="BY139" s="13">
        <v>0</v>
      </c>
      <c r="BZ139" s="13">
        <v>0</v>
      </c>
      <c r="CA139" s="13">
        <v>0</v>
      </c>
      <c r="CB139" s="24" t="s">
        <v>903</v>
      </c>
      <c r="CC139" s="12">
        <f>COUNTIF($CB139,"*Not Specified*")</f>
        <v>1</v>
      </c>
      <c r="CD139" s="12">
        <f>COUNTIF($CB139,"*Aerospacial*")</f>
        <v>0</v>
      </c>
      <c r="CE139" s="12">
        <f>COUNTIF($CB139,"*Agriculture*")</f>
        <v>0</v>
      </c>
      <c r="CF139" s="12">
        <f>COUNTIF($CB139,"*Automotive*")</f>
        <v>0</v>
      </c>
      <c r="CG139" s="12">
        <f>COUNTIF($CB139,"*Biotechnology*")</f>
        <v>0</v>
      </c>
      <c r="CH139" s="12">
        <f>COUNTIF($CB139,"*Energy*")</f>
        <v>0</v>
      </c>
      <c r="CI139" s="12">
        <f>COUNTIF($CB139,"*Food*")</f>
        <v>0</v>
      </c>
      <c r="CJ139" s="12">
        <f>COUNTIF($CB139,"*Innovation*")</f>
        <v>0</v>
      </c>
      <c r="CK139" s="12">
        <f>COUNTIF($CB139,"*Manufacturing*")</f>
        <v>0</v>
      </c>
      <c r="CL139" s="12">
        <f>COUNTIF($CB139,"*Military*")</f>
        <v>0</v>
      </c>
      <c r="CM139" s="12">
        <f>COUNTIF($CB139,"*Nuclear*")</f>
        <v>0</v>
      </c>
      <c r="CN139" s="12">
        <f>COUNTIF($CB139,"*Spacial*")</f>
        <v>0</v>
      </c>
      <c r="CO139" s="12">
        <f>COUNTIF($CB139,"*Telecommunications*")</f>
        <v>0</v>
      </c>
      <c r="CP139" s="12">
        <f>COUNTIF($CB139,"*Civil*")</f>
        <v>0</v>
      </c>
      <c r="CQ139" s="12">
        <f>COUNTIF($CB139,"*Government*")</f>
        <v>0</v>
      </c>
      <c r="CR139" s="12">
        <f>COUNTIF($CB139,"*Mechanical*")</f>
        <v>0</v>
      </c>
      <c r="CS139" s="12">
        <f>COUNTIF($CB139,"*Textile*")</f>
        <v>0</v>
      </c>
      <c r="CT139" s="12">
        <f>COUNTIF($CB139,"*Chemical*")</f>
        <v>0</v>
      </c>
      <c r="CU139" s="12">
        <f>COUNTIF($CB139,"*Metallurgy*")</f>
        <v>0</v>
      </c>
      <c r="CV139" s="12">
        <f>COUNTIF($CB139,"*Public*")</f>
        <v>0</v>
      </c>
      <c r="CW139" s="12">
        <f>COUNTIF($CB139,"*Research*")</f>
        <v>0</v>
      </c>
      <c r="CX139" s="12">
        <f>COUNTIF($CB139,"*Electricity*")</f>
        <v>0</v>
      </c>
      <c r="CY139" s="12">
        <f>COUNTIF($CB139,"*Industrial*")</f>
        <v>0</v>
      </c>
      <c r="CZ139" s="12">
        <f>COUNTIF($CB139,"*Information Technology*")</f>
        <v>0</v>
      </c>
      <c r="DA139" s="18">
        <f>COUNTIF($CB139,"*Pharmaceutical*")</f>
        <v>0</v>
      </c>
      <c r="DB139" s="18">
        <f>SUM(JL139:JO139)</f>
        <v>0</v>
      </c>
      <c r="DC139" s="18">
        <f>SUM(MQ139:MY139)</f>
        <v>0</v>
      </c>
      <c r="DD139" s="18">
        <f>SUM(MZ139:NF139)</f>
        <v>0</v>
      </c>
      <c r="DE139" s="18">
        <f>SUM(MB139:MF139)</f>
        <v>0</v>
      </c>
      <c r="DF139" s="18">
        <f>SUM(NG139:NL139)</f>
        <v>0</v>
      </c>
      <c r="DG139" s="18">
        <f>SUM(FM139:GK139)</f>
        <v>0</v>
      </c>
      <c r="DH139" s="18">
        <f>SUM(EG139:EX139)</f>
        <v>0</v>
      </c>
      <c r="DI139" s="18">
        <f>SUM(KB139:KM139)</f>
        <v>0</v>
      </c>
      <c r="DJ139" s="18">
        <f>SUM(MG139:MJ139)</f>
        <v>0</v>
      </c>
      <c r="DK139" s="18">
        <f>SUM(GL139:HJ139)</f>
        <v>0</v>
      </c>
      <c r="DL139" s="18">
        <f>SUM(HK139:IE139)</f>
        <v>0</v>
      </c>
      <c r="DM139" s="18">
        <f>SUM(IF139:IP139)</f>
        <v>0</v>
      </c>
      <c r="DN139" s="18">
        <f>SUM(EY139:FL139)</f>
        <v>0</v>
      </c>
      <c r="DO139" s="18">
        <f>SUM(KN139:LV139)</f>
        <v>0</v>
      </c>
      <c r="DP139" s="18">
        <f>SUM(LL139:LS139)</f>
        <v>0</v>
      </c>
      <c r="DQ139" s="18">
        <f>SUM(JP139:JX139)</f>
        <v>0</v>
      </c>
      <c r="DR139" s="18">
        <f>SUM(MK139:MP139)</f>
        <v>0</v>
      </c>
      <c r="DS139" s="18">
        <f>SUM(NM139:NS139)</f>
        <v>0</v>
      </c>
      <c r="DT139" s="18">
        <f>SUM(NT139:NZ139)</f>
        <v>0</v>
      </c>
      <c r="DU139" s="18">
        <f>SUM(OA139:OI139)</f>
        <v>0</v>
      </c>
      <c r="DV139" s="18">
        <f>SUM(JY139:KA139)</f>
        <v>0</v>
      </c>
      <c r="DW139" s="18">
        <f>SUM(LT139:MA139)</f>
        <v>0</v>
      </c>
      <c r="DX139" s="18">
        <f>SUM(IQ139:JK139)</f>
        <v>0</v>
      </c>
      <c r="DY139" s="17">
        <f>DG139+DK139</f>
        <v>0</v>
      </c>
      <c r="DZ139" s="12">
        <f>DI139+DO139+DW139+DP139</f>
        <v>0</v>
      </c>
      <c r="EA139" s="12">
        <f>DX139+DM139</f>
        <v>0</v>
      </c>
      <c r="EB139" s="12">
        <f>DT139+DU139+DF139</f>
        <v>0</v>
      </c>
      <c r="EC139" s="12">
        <f>DH139+DN139+DL139</f>
        <v>0</v>
      </c>
      <c r="ED139" s="12">
        <f>DD139+DS139+DC139</f>
        <v>0</v>
      </c>
      <c r="EE139" s="12">
        <f>DV139+DQ139+DB139</f>
        <v>0</v>
      </c>
      <c r="EF139" s="12">
        <f>DR139+DE139+DJ139</f>
        <v>0</v>
      </c>
      <c r="EX139" s="18"/>
      <c r="HJ139" s="18"/>
      <c r="IB139" s="18"/>
      <c r="IP139" s="18"/>
      <c r="JK139" s="18"/>
      <c r="JO139" s="18"/>
      <c r="JU139" s="18"/>
      <c r="JX139" s="18"/>
      <c r="KA139" s="18"/>
      <c r="KM139" s="18"/>
      <c r="KX139" s="18"/>
      <c r="LG139" s="18"/>
      <c r="LS139" s="18"/>
      <c r="MA139" s="18"/>
      <c r="MB139" s="18"/>
      <c r="MF139" s="18"/>
      <c r="MJ139" s="18"/>
      <c r="MP139" s="18"/>
      <c r="MY139" s="18"/>
      <c r="NF139" s="18"/>
      <c r="NL139" s="18"/>
      <c r="NR139" s="18"/>
      <c r="NY139" s="18"/>
      <c r="NZ139" s="18"/>
      <c r="OH139" s="18"/>
    </row>
    <row r="140" spans="1:399" hidden="1" x14ac:dyDescent="0.25">
      <c r="A140" s="4" t="s">
        <v>9</v>
      </c>
      <c r="B140" s="5" t="s">
        <v>118</v>
      </c>
      <c r="C140" s="6"/>
      <c r="D140" s="5" t="s">
        <v>271</v>
      </c>
      <c r="E140" s="6" t="s">
        <v>312</v>
      </c>
      <c r="F140" s="5" t="s">
        <v>386</v>
      </c>
      <c r="G140" s="5" t="s">
        <v>534</v>
      </c>
      <c r="H140" s="6" t="s">
        <v>313</v>
      </c>
      <c r="I140" s="6"/>
      <c r="J140" s="6">
        <v>1</v>
      </c>
      <c r="K140" s="6">
        <v>2016</v>
      </c>
      <c r="N140" s="6" t="s">
        <v>721</v>
      </c>
      <c r="O140" s="6" t="s">
        <v>313</v>
      </c>
      <c r="P140" s="6"/>
      <c r="Q140" s="6"/>
      <c r="R140" s="6"/>
      <c r="S140" s="6"/>
      <c r="T140" s="6"/>
      <c r="U140" s="6"/>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s="6"/>
      <c r="BR140" s="6"/>
      <c r="BV140"/>
      <c r="BW140" s="1"/>
      <c r="BX140" s="1"/>
      <c r="BY140" s="1"/>
      <c r="BZ140" s="1"/>
      <c r="CA140" s="1"/>
      <c r="CB140"/>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20"/>
      <c r="DB140" s="1"/>
      <c r="DC140" s="1"/>
      <c r="DD140" s="1"/>
      <c r="DE140" s="1"/>
      <c r="DF140" s="1"/>
      <c r="DG140" s="1"/>
      <c r="DH140" s="1"/>
      <c r="DI140" s="1"/>
      <c r="DJ140" s="1"/>
      <c r="DK140" s="1"/>
      <c r="DL140" s="1"/>
      <c r="DM140" s="1"/>
      <c r="DN140" s="1"/>
      <c r="DO140" s="1"/>
      <c r="DP140" s="1"/>
      <c r="DQ140" s="1"/>
      <c r="DR140" s="1"/>
      <c r="DS140" s="1"/>
      <c r="DT140" s="1"/>
      <c r="DU140" s="1"/>
      <c r="DV140" s="1"/>
      <c r="DW140" s="1"/>
      <c r="DX140" s="20"/>
      <c r="DY140" s="26"/>
      <c r="DZ140" s="1"/>
      <c r="EA140" s="1"/>
      <c r="EB140" s="1"/>
      <c r="EC140" s="1"/>
      <c r="ED140" s="1"/>
      <c r="EE140" s="1"/>
      <c r="EF140" s="1"/>
      <c r="EG140" s="26"/>
      <c r="EH140" s="1"/>
      <c r="EI140" s="1"/>
      <c r="EJ140" s="1"/>
      <c r="EK140" s="1"/>
      <c r="EL140" s="12"/>
      <c r="EM140" s="12"/>
      <c r="EN140" s="12"/>
      <c r="EO140" s="12"/>
      <c r="EP140" s="12"/>
      <c r="EQ140" s="12"/>
      <c r="ER140" s="12"/>
      <c r="ES140" s="12"/>
      <c r="ET140" s="1"/>
      <c r="EU140" s="1"/>
      <c r="EV140" s="1"/>
      <c r="EW140" s="1"/>
      <c r="EX140" s="20"/>
      <c r="EY140" s="1"/>
      <c r="EZ140" s="1"/>
      <c r="FA140" s="26"/>
      <c r="FB140" s="1"/>
      <c r="FC140" s="1"/>
      <c r="FD140" s="1"/>
      <c r="FE140" s="1"/>
      <c r="FF140" s="1"/>
      <c r="FG140" s="1"/>
      <c r="FH140" s="1"/>
      <c r="FI140" s="1"/>
      <c r="FJ140" s="1"/>
      <c r="FK140" s="1"/>
      <c r="FO140" s="1"/>
      <c r="FP140" s="1"/>
      <c r="FQ140" s="1"/>
      <c r="FR140" s="1"/>
      <c r="FS140" s="1"/>
      <c r="FT140" s="1"/>
      <c r="FU140" s="1"/>
      <c r="FV140" s="1"/>
      <c r="FW140" s="1"/>
      <c r="FX140" s="1"/>
      <c r="FY140" s="1"/>
      <c r="FZ140" s="1"/>
      <c r="GA140" s="1"/>
      <c r="GB140" s="1"/>
      <c r="GC140" s="1"/>
      <c r="GD140" s="1"/>
      <c r="GE140" s="1"/>
      <c r="GF140" s="1"/>
      <c r="GG140" s="1"/>
      <c r="GH140" s="1"/>
      <c r="GI140" s="1"/>
      <c r="GJ140" s="12"/>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20"/>
      <c r="HK140" s="1"/>
      <c r="HL140" s="1"/>
      <c r="HM140" s="1"/>
      <c r="HN140" s="1"/>
      <c r="HO140" s="1"/>
      <c r="HP140" s="1"/>
      <c r="HQ140" s="1"/>
      <c r="HR140" s="1"/>
      <c r="HS140" s="1"/>
      <c r="HT140" s="1"/>
      <c r="HU140" s="1"/>
      <c r="HV140" s="1"/>
      <c r="HW140" s="1"/>
      <c r="HX140" s="1"/>
      <c r="HY140" s="1"/>
      <c r="HZ140" s="1"/>
      <c r="IA140" s="1"/>
      <c r="IB140" s="20"/>
      <c r="IC140" s="1"/>
      <c r="ID140" s="1"/>
      <c r="IE140" s="1"/>
      <c r="IF140" s="1"/>
      <c r="IG140" s="1"/>
      <c r="IH140" s="1"/>
      <c r="II140" s="1"/>
      <c r="IJ140" s="1"/>
      <c r="IK140" s="1"/>
      <c r="IL140" s="1"/>
      <c r="IM140" s="1"/>
      <c r="IN140" s="1"/>
      <c r="IO140" s="1"/>
      <c r="IP140" s="20"/>
      <c r="IQ140" s="1"/>
      <c r="IR140" s="1"/>
      <c r="IS140" s="1"/>
      <c r="IT140" s="1"/>
      <c r="IU140" s="1"/>
      <c r="IV140" s="1"/>
      <c r="IW140" s="1"/>
      <c r="IX140" s="1"/>
      <c r="IY140" s="1"/>
      <c r="IZ140" s="1"/>
      <c r="JA140" s="1"/>
      <c r="JB140" s="1"/>
      <c r="JC140" s="1"/>
      <c r="JD140" s="1"/>
      <c r="JE140" s="1"/>
      <c r="JF140" s="1"/>
      <c r="JG140" s="1"/>
      <c r="JH140" s="1"/>
      <c r="JI140" s="1"/>
      <c r="JJ140" s="1"/>
      <c r="JK140" s="20"/>
      <c r="JL140" s="1"/>
      <c r="JM140" s="1"/>
      <c r="JN140" s="1"/>
      <c r="JO140" s="20"/>
      <c r="JP140" s="1"/>
      <c r="JQ140" s="1"/>
      <c r="JR140" s="1"/>
      <c r="JS140" s="1"/>
      <c r="JT140" s="1"/>
      <c r="JU140" s="20"/>
      <c r="JV140" s="1"/>
      <c r="JW140" s="1"/>
      <c r="JX140" s="20"/>
      <c r="JY140" s="1"/>
      <c r="JZ140" s="1"/>
      <c r="KA140" s="20"/>
      <c r="KB140" s="1"/>
      <c r="KC140" s="1"/>
      <c r="KD140" s="1"/>
      <c r="KE140" s="1"/>
      <c r="KF140" s="1"/>
      <c r="KG140" s="1"/>
      <c r="KH140" s="1"/>
      <c r="KI140" s="1"/>
      <c r="KJ140" s="1"/>
      <c r="KK140" s="1"/>
      <c r="KL140" s="1"/>
      <c r="KM140" s="20"/>
      <c r="KN140" s="1"/>
      <c r="KO140" s="1"/>
      <c r="KP140" s="1"/>
      <c r="KQ140" s="1"/>
      <c r="KR140" s="1"/>
      <c r="KS140" s="1"/>
      <c r="KT140" s="1"/>
      <c r="KU140" s="1"/>
      <c r="KV140" s="1"/>
      <c r="KW140" s="1"/>
      <c r="KX140" s="20"/>
      <c r="KY140" s="1"/>
      <c r="KZ140" s="1"/>
      <c r="LA140" s="1"/>
      <c r="LB140" s="1"/>
      <c r="LC140" s="1"/>
      <c r="LD140" s="1"/>
      <c r="LE140" s="1"/>
      <c r="LF140" s="1"/>
      <c r="LG140" s="20"/>
      <c r="LH140" s="22"/>
      <c r="LI140" s="22"/>
      <c r="LJ140" s="22"/>
      <c r="LK140" s="22"/>
      <c r="LL140" s="1"/>
      <c r="LM140" s="1"/>
      <c r="LN140" s="1"/>
      <c r="LO140" s="1"/>
      <c r="LP140" s="1"/>
      <c r="LQ140" s="1"/>
      <c r="LR140" s="1"/>
      <c r="LS140" s="20"/>
      <c r="LT140" s="1"/>
      <c r="LU140" s="1"/>
      <c r="LV140" s="1"/>
      <c r="LW140" s="1"/>
      <c r="LX140" s="1"/>
      <c r="LY140" s="1"/>
      <c r="LZ140" s="1"/>
      <c r="MA140" s="20"/>
      <c r="MB140" s="20"/>
      <c r="MC140" s="20"/>
      <c r="MD140" s="1"/>
      <c r="ME140" s="1"/>
      <c r="MF140" s="20"/>
      <c r="MG140" s="1"/>
      <c r="MH140" s="1"/>
      <c r="MI140" s="1"/>
      <c r="MJ140" s="20"/>
      <c r="MK140" s="1"/>
      <c r="ML140" s="1"/>
      <c r="MM140" s="1"/>
      <c r="MN140" s="1"/>
      <c r="MO140" s="1"/>
      <c r="MP140" s="20"/>
      <c r="MQ140" s="1"/>
      <c r="MR140" s="1"/>
      <c r="MS140" s="1"/>
      <c r="MT140" s="1"/>
      <c r="MU140" s="1"/>
      <c r="MV140" s="1"/>
      <c r="MW140" s="1"/>
      <c r="MX140" s="1"/>
      <c r="MY140" s="20"/>
      <c r="MZ140" s="1"/>
      <c r="NA140" s="1"/>
      <c r="NB140" s="1"/>
      <c r="NC140" s="1"/>
      <c r="ND140" s="1"/>
      <c r="NE140" s="1"/>
      <c r="NF140" s="20"/>
      <c r="NG140" s="1"/>
      <c r="NH140" s="1"/>
      <c r="NI140" s="1"/>
      <c r="NJ140" s="1"/>
      <c r="NK140" s="1"/>
      <c r="NL140" s="20"/>
      <c r="NM140" s="1"/>
      <c r="NN140" s="1"/>
      <c r="NO140" s="1"/>
      <c r="NP140" s="1"/>
      <c r="NQ140" s="1"/>
      <c r="NR140" s="20"/>
      <c r="NS140" s="1"/>
      <c r="NT140" s="1"/>
      <c r="NU140" s="1"/>
      <c r="NV140" s="1"/>
      <c r="NW140" s="1"/>
      <c r="NX140" s="1"/>
      <c r="NY140" s="20"/>
      <c r="NZ140" s="20"/>
      <c r="OA140" s="1"/>
      <c r="OB140" s="1"/>
      <c r="OC140" s="1"/>
      <c r="OD140" s="1"/>
      <c r="OE140" s="1"/>
      <c r="OF140" s="1"/>
      <c r="OG140" s="1"/>
      <c r="OH140" s="20"/>
      <c r="OI140" s="1"/>
    </row>
    <row r="141" spans="1:399" hidden="1" x14ac:dyDescent="0.25">
      <c r="A141" s="4" t="s">
        <v>9</v>
      </c>
      <c r="B141" s="5" t="s">
        <v>125</v>
      </c>
      <c r="C141" s="6"/>
      <c r="D141" s="5" t="s">
        <v>278</v>
      </c>
      <c r="E141" s="6" t="s">
        <v>311</v>
      </c>
      <c r="F141" s="5" t="s">
        <v>393</v>
      </c>
      <c r="G141" s="5" t="s">
        <v>541</v>
      </c>
      <c r="H141" s="6" t="s">
        <v>313</v>
      </c>
      <c r="I141" s="6"/>
      <c r="J141" s="6">
        <v>0</v>
      </c>
      <c r="K141" s="6">
        <v>2016</v>
      </c>
      <c r="N141" s="6" t="s">
        <v>727</v>
      </c>
      <c r="O141" s="6" t="s">
        <v>313</v>
      </c>
      <c r="P141" s="6"/>
      <c r="Q141" s="6"/>
      <c r="R141" s="6"/>
      <c r="S141" s="6"/>
      <c r="T141" s="6"/>
      <c r="U141" s="6"/>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s="6"/>
      <c r="BR141" s="6"/>
      <c r="BV141"/>
      <c r="BW141" s="1"/>
      <c r="BX141" s="1"/>
      <c r="BY141" s="1"/>
      <c r="BZ141" s="1"/>
      <c r="CA141" s="1"/>
      <c r="CB14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26"/>
      <c r="DZ141" s="1"/>
      <c r="EA141" s="1"/>
      <c r="EB141" s="1"/>
      <c r="EC141" s="1"/>
      <c r="ED141" s="1"/>
      <c r="EE141" s="1"/>
      <c r="EF141" s="1"/>
      <c r="EG141" s="26"/>
      <c r="EH141" s="1"/>
      <c r="EI141" s="1"/>
      <c r="EJ141" s="1"/>
      <c r="EK141" s="1"/>
      <c r="EL141" s="12"/>
      <c r="EM141" s="12"/>
      <c r="EN141" s="12"/>
      <c r="EO141" s="12"/>
      <c r="EP141" s="12"/>
      <c r="EQ141" s="12"/>
      <c r="ER141" s="12"/>
      <c r="ES141" s="12"/>
      <c r="ET141" s="1"/>
      <c r="EU141" s="1"/>
      <c r="EV141" s="1"/>
      <c r="EW141" s="1"/>
      <c r="EX141" s="1"/>
      <c r="EY141" s="1"/>
      <c r="EZ141" s="1"/>
      <c r="FA141" s="26"/>
      <c r="FB141" s="1"/>
      <c r="FC141" s="1"/>
      <c r="FD141" s="1"/>
      <c r="FE141" s="1"/>
      <c r="FF141" s="1"/>
      <c r="FG141" s="1"/>
      <c r="FH141" s="1"/>
      <c r="FI141" s="1"/>
      <c r="FJ141" s="1"/>
      <c r="FK141" s="1"/>
      <c r="FL141" s="1"/>
      <c r="FO141" s="1"/>
      <c r="FP141" s="1"/>
      <c r="FQ141" s="1"/>
      <c r="FR141" s="1"/>
      <c r="FS141" s="1"/>
      <c r="FT141" s="1"/>
      <c r="FU141" s="1"/>
      <c r="FV141" s="1"/>
      <c r="FW141" s="1"/>
      <c r="FX141" s="1"/>
      <c r="FY141" s="1"/>
      <c r="FZ141" s="1"/>
      <c r="GA141" s="1"/>
      <c r="GB141" s="1"/>
      <c r="GC141" s="1"/>
      <c r="GD141" s="1"/>
      <c r="GE141" s="1"/>
      <c r="GF141" s="1"/>
      <c r="GG141" s="1"/>
      <c r="GH141" s="1"/>
      <c r="GI141" s="1"/>
      <c r="GJ141" s="12"/>
      <c r="GK141" s="12"/>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c r="JL141" s="1"/>
      <c r="JM141" s="1"/>
      <c r="JN141" s="1"/>
      <c r="JO141" s="1"/>
      <c r="JP141" s="1"/>
      <c r="JQ141" s="1"/>
      <c r="JR141" s="1"/>
      <c r="JS141" s="1"/>
      <c r="JT141" s="1"/>
      <c r="JU141" s="1"/>
      <c r="JV141" s="1"/>
      <c r="JW141" s="1"/>
      <c r="JX141" s="1"/>
      <c r="JY141" s="1"/>
      <c r="JZ141" s="1"/>
      <c r="KA141" s="1"/>
      <c r="KB141" s="1"/>
      <c r="KC141" s="1"/>
      <c r="KD141" s="1"/>
      <c r="KE141" s="1"/>
      <c r="KF141" s="1"/>
      <c r="KG141" s="1"/>
      <c r="KH141" s="1"/>
      <c r="KI141" s="1"/>
      <c r="KJ141" s="1"/>
      <c r="KK141" s="1"/>
      <c r="KL141" s="1"/>
      <c r="KM141" s="1"/>
      <c r="KN141" s="1"/>
      <c r="KO141" s="1"/>
      <c r="KP141" s="1"/>
      <c r="KQ141" s="1"/>
      <c r="KR141" s="1"/>
      <c r="KS141" s="1"/>
      <c r="KT141" s="1"/>
      <c r="KU141" s="1"/>
      <c r="KV141" s="1"/>
      <c r="KW141" s="1"/>
      <c r="KX141" s="1"/>
      <c r="KY141" s="1"/>
      <c r="KZ141" s="1"/>
      <c r="LA141" s="1"/>
      <c r="LB141" s="1"/>
      <c r="LC141" s="1"/>
      <c r="LD141" s="1"/>
      <c r="LE141" s="1"/>
      <c r="LF141" s="1"/>
      <c r="LG141" s="1"/>
      <c r="LH141" s="22"/>
      <c r="LI141" s="22"/>
      <c r="LJ141" s="22"/>
      <c r="LK141" s="22"/>
      <c r="LL141" s="1"/>
      <c r="LM141" s="1"/>
      <c r="LN141" s="1"/>
      <c r="LO141" s="1"/>
      <c r="LP141" s="1"/>
      <c r="LQ141" s="1"/>
      <c r="LR141" s="1"/>
      <c r="LS141" s="1"/>
      <c r="LT141" s="1"/>
      <c r="LU141" s="1"/>
      <c r="LV141" s="1"/>
      <c r="LW141" s="1"/>
      <c r="LX141" s="1"/>
      <c r="LY141" s="1"/>
      <c r="LZ141" s="1"/>
      <c r="MA141" s="1"/>
      <c r="MB141" s="1"/>
      <c r="MC141" s="1"/>
      <c r="MD141" s="1"/>
      <c r="ME141" s="1"/>
      <c r="MF141" s="1"/>
      <c r="MG141" s="1"/>
      <c r="MH141" s="1"/>
      <c r="MI141" s="1"/>
      <c r="MJ141" s="1"/>
      <c r="MK141" s="1"/>
      <c r="ML141" s="1"/>
      <c r="MM141" s="1"/>
      <c r="MN141" s="1"/>
      <c r="MO141" s="1"/>
      <c r="MP141" s="1"/>
      <c r="MQ141" s="1"/>
      <c r="MR141" s="1"/>
      <c r="MS141" s="1"/>
      <c r="MT141" s="1"/>
      <c r="MU141" s="1"/>
      <c r="MV141" s="1"/>
      <c r="MW141" s="1"/>
      <c r="MX141" s="1"/>
      <c r="MY141" s="1"/>
      <c r="MZ141" s="1"/>
      <c r="NA141" s="1"/>
      <c r="NB141" s="1"/>
      <c r="NC141" s="1"/>
      <c r="ND141" s="1"/>
      <c r="NE141" s="1"/>
      <c r="NF141" s="1"/>
      <c r="NG141" s="1"/>
      <c r="NH141" s="1"/>
      <c r="NI141" s="1"/>
      <c r="NJ141" s="1"/>
      <c r="NK141" s="1"/>
      <c r="NL141" s="1"/>
      <c r="NM141" s="1"/>
      <c r="NN141" s="1"/>
      <c r="NO141" s="1"/>
      <c r="NP141" s="1"/>
      <c r="NQ141" s="1"/>
      <c r="NR141" s="1"/>
      <c r="NS141" s="1"/>
      <c r="NT141" s="1"/>
      <c r="NU141" s="1"/>
      <c r="NV141" s="1"/>
      <c r="NW141" s="1"/>
      <c r="NX141" s="1"/>
      <c r="NY141" s="1"/>
      <c r="NZ141" s="1"/>
      <c r="OA141" s="1"/>
      <c r="OB141" s="1"/>
      <c r="OC141" s="1"/>
      <c r="OD141" s="1"/>
      <c r="OE141" s="1"/>
      <c r="OF141" s="1"/>
      <c r="OG141" s="1"/>
      <c r="OH141" s="1"/>
      <c r="OI141" s="1"/>
    </row>
    <row r="142" spans="1:399" hidden="1" x14ac:dyDescent="0.25">
      <c r="A142" s="4" t="s">
        <v>8</v>
      </c>
      <c r="B142" s="5" t="s">
        <v>151</v>
      </c>
      <c r="C142" s="6"/>
      <c r="D142" s="5" t="s">
        <v>305</v>
      </c>
      <c r="E142" s="6" t="s">
        <v>312</v>
      </c>
      <c r="F142" s="5" t="s">
        <v>414</v>
      </c>
      <c r="G142" s="5" t="s">
        <v>568</v>
      </c>
      <c r="H142" s="6" t="s">
        <v>313</v>
      </c>
      <c r="I142" s="6" t="s">
        <v>614</v>
      </c>
      <c r="J142" s="6">
        <v>1</v>
      </c>
      <c r="K142" s="6">
        <v>2016</v>
      </c>
      <c r="N142" s="6" t="s">
        <v>750</v>
      </c>
      <c r="O142" s="6" t="s">
        <v>313</v>
      </c>
      <c r="P142" s="6"/>
      <c r="Q142" s="6"/>
      <c r="R142" s="6"/>
      <c r="S142" s="6"/>
      <c r="T142" s="6"/>
      <c r="U142" s="6"/>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s="6"/>
      <c r="BR142" s="6"/>
      <c r="BV142"/>
      <c r="BW142" s="1"/>
      <c r="BX142" s="1"/>
      <c r="BY142" s="1"/>
      <c r="BZ142" s="1"/>
      <c r="CA142" s="1"/>
      <c r="CB142"/>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20"/>
      <c r="DB142" s="1"/>
      <c r="DC142" s="1"/>
      <c r="DD142" s="1"/>
      <c r="DE142" s="1"/>
      <c r="DF142" s="1"/>
      <c r="DG142" s="1"/>
      <c r="DH142" s="1"/>
      <c r="DI142" s="1"/>
      <c r="DJ142" s="1"/>
      <c r="DK142" s="1"/>
      <c r="DL142" s="1"/>
      <c r="DM142" s="1"/>
      <c r="DN142" s="1"/>
      <c r="DO142" s="1"/>
      <c r="DP142" s="1"/>
      <c r="DQ142" s="1"/>
      <c r="DR142" s="1"/>
      <c r="DS142" s="1"/>
      <c r="DT142" s="1"/>
      <c r="DU142" s="1"/>
      <c r="DV142" s="1"/>
      <c r="DW142" s="1"/>
      <c r="DX142" s="20"/>
      <c r="DY142" s="26"/>
      <c r="DZ142" s="1"/>
      <c r="EA142" s="1"/>
      <c r="EB142" s="1"/>
      <c r="EC142" s="1"/>
      <c r="ED142" s="1"/>
      <c r="EE142" s="1"/>
      <c r="EF142" s="1"/>
      <c r="EG142" s="26"/>
      <c r="EH142" s="1"/>
      <c r="EI142" s="1"/>
      <c r="EJ142" s="1"/>
      <c r="EK142" s="1"/>
      <c r="EL142" s="12"/>
      <c r="EM142" s="12"/>
      <c r="EN142" s="12"/>
      <c r="EO142" s="12"/>
      <c r="EP142" s="12"/>
      <c r="EQ142" s="12"/>
      <c r="ER142" s="12"/>
      <c r="ES142" s="12"/>
      <c r="ET142" s="1"/>
      <c r="EU142" s="1"/>
      <c r="EV142" s="1"/>
      <c r="EW142" s="1"/>
      <c r="EX142" s="20"/>
      <c r="EY142" s="1"/>
      <c r="EZ142" s="1"/>
      <c r="FA142" s="26"/>
      <c r="FB142" s="1"/>
      <c r="FC142" s="1"/>
      <c r="FD142" s="1"/>
      <c r="FE142" s="1"/>
      <c r="FF142" s="1"/>
      <c r="FG142" s="1"/>
      <c r="FH142" s="1"/>
      <c r="FI142" s="1"/>
      <c r="FJ142" s="1"/>
      <c r="FK142" s="1"/>
      <c r="FO142" s="1"/>
      <c r="FP142" s="1"/>
      <c r="FQ142" s="1"/>
      <c r="FR142" s="1"/>
      <c r="FS142" s="1"/>
      <c r="FT142" s="1"/>
      <c r="FU142" s="1"/>
      <c r="FV142" s="1"/>
      <c r="FW142" s="1"/>
      <c r="FX142" s="1"/>
      <c r="FY142" s="1"/>
      <c r="FZ142" s="1"/>
      <c r="GA142" s="1"/>
      <c r="GB142" s="1"/>
      <c r="GC142" s="1"/>
      <c r="GD142" s="1"/>
      <c r="GE142" s="1"/>
      <c r="GF142" s="1"/>
      <c r="GG142" s="1"/>
      <c r="GH142" s="1"/>
      <c r="GI142" s="1"/>
      <c r="GJ142" s="12"/>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20"/>
      <c r="HK142" s="1"/>
      <c r="HL142" s="1"/>
      <c r="HM142" s="1"/>
      <c r="HN142" s="1"/>
      <c r="HO142" s="1"/>
      <c r="HP142" s="1"/>
      <c r="HQ142" s="1"/>
      <c r="HR142" s="1"/>
      <c r="HS142" s="1"/>
      <c r="HT142" s="1"/>
      <c r="HU142" s="1"/>
      <c r="HV142" s="1"/>
      <c r="HW142" s="1"/>
      <c r="HX142" s="1"/>
      <c r="HY142" s="1"/>
      <c r="HZ142" s="1"/>
      <c r="IA142" s="1"/>
      <c r="IB142" s="20"/>
      <c r="IC142" s="1"/>
      <c r="ID142" s="1"/>
      <c r="IE142" s="1"/>
      <c r="IF142" s="1"/>
      <c r="IG142" s="1"/>
      <c r="IH142" s="1"/>
      <c r="II142" s="1"/>
      <c r="IJ142" s="1"/>
      <c r="IK142" s="1"/>
      <c r="IL142" s="1"/>
      <c r="IM142" s="1"/>
      <c r="IN142" s="1"/>
      <c r="IO142" s="1"/>
      <c r="IP142" s="20"/>
      <c r="IQ142" s="1"/>
      <c r="IR142" s="1"/>
      <c r="IS142" s="1"/>
      <c r="IT142" s="1"/>
      <c r="IU142" s="1"/>
      <c r="IV142" s="1"/>
      <c r="IW142" s="1"/>
      <c r="IX142" s="1"/>
      <c r="IY142" s="1"/>
      <c r="IZ142" s="1"/>
      <c r="JA142" s="1"/>
      <c r="JB142" s="1"/>
      <c r="JC142" s="1"/>
      <c r="JD142" s="1"/>
      <c r="JE142" s="1"/>
      <c r="JF142" s="1"/>
      <c r="JG142" s="1"/>
      <c r="JH142" s="1"/>
      <c r="JI142" s="1"/>
      <c r="JJ142" s="1"/>
      <c r="JK142" s="20"/>
      <c r="JL142" s="1"/>
      <c r="JM142" s="1"/>
      <c r="JN142" s="1"/>
      <c r="JO142" s="20"/>
      <c r="JP142" s="1"/>
      <c r="JQ142" s="1"/>
      <c r="JR142" s="1"/>
      <c r="JS142" s="1"/>
      <c r="JT142" s="1"/>
      <c r="JU142" s="20"/>
      <c r="JV142" s="1"/>
      <c r="JW142" s="1"/>
      <c r="JX142" s="20"/>
      <c r="JY142" s="1"/>
      <c r="JZ142" s="1"/>
      <c r="KA142" s="20"/>
      <c r="KB142" s="1"/>
      <c r="KC142" s="1"/>
      <c r="KD142" s="1"/>
      <c r="KE142" s="1"/>
      <c r="KF142" s="1"/>
      <c r="KG142" s="1"/>
      <c r="KH142" s="1"/>
      <c r="KI142" s="1"/>
      <c r="KJ142" s="1"/>
      <c r="KK142" s="1"/>
      <c r="KL142" s="1"/>
      <c r="KM142" s="20"/>
      <c r="KN142" s="1"/>
      <c r="KO142" s="1"/>
      <c r="KP142" s="1"/>
      <c r="KQ142" s="1"/>
      <c r="KR142" s="1"/>
      <c r="KS142" s="1"/>
      <c r="KT142" s="1"/>
      <c r="KU142" s="1"/>
      <c r="KV142" s="1"/>
      <c r="KW142" s="1"/>
      <c r="KX142" s="20"/>
      <c r="KY142" s="1"/>
      <c r="KZ142" s="1"/>
      <c r="LA142" s="1"/>
      <c r="LB142" s="1"/>
      <c r="LC142" s="1"/>
      <c r="LD142" s="1"/>
      <c r="LE142" s="1"/>
      <c r="LF142" s="1"/>
      <c r="LG142" s="20"/>
      <c r="LH142" s="22"/>
      <c r="LI142" s="22"/>
      <c r="LJ142" s="22"/>
      <c r="LK142" s="22"/>
      <c r="LL142" s="1"/>
      <c r="LM142" s="1"/>
      <c r="LN142" s="1"/>
      <c r="LO142" s="1"/>
      <c r="LP142" s="1"/>
      <c r="LQ142" s="1"/>
      <c r="LR142" s="1"/>
      <c r="LS142" s="20"/>
      <c r="LT142" s="1"/>
      <c r="LU142" s="1"/>
      <c r="LV142" s="1"/>
      <c r="LW142" s="1"/>
      <c r="LX142" s="1"/>
      <c r="LY142" s="1"/>
      <c r="LZ142" s="1"/>
      <c r="MA142" s="20"/>
      <c r="MB142" s="20"/>
      <c r="MC142" s="20"/>
      <c r="MD142" s="1"/>
      <c r="ME142" s="1"/>
      <c r="MF142" s="20"/>
      <c r="MG142" s="1"/>
      <c r="MH142" s="1"/>
      <c r="MI142" s="1"/>
      <c r="MJ142" s="20"/>
      <c r="MK142" s="1"/>
      <c r="ML142" s="1"/>
      <c r="MM142" s="1"/>
      <c r="MN142" s="1"/>
      <c r="MO142" s="1"/>
      <c r="MP142" s="20"/>
      <c r="MQ142" s="1"/>
      <c r="MR142" s="1"/>
      <c r="MS142" s="1"/>
      <c r="MT142" s="1"/>
      <c r="MU142" s="1"/>
      <c r="MV142" s="1"/>
      <c r="MW142" s="1"/>
      <c r="MX142" s="1"/>
      <c r="MY142" s="20"/>
      <c r="MZ142" s="1"/>
      <c r="NA142" s="1"/>
      <c r="NB142" s="1"/>
      <c r="NC142" s="1"/>
      <c r="ND142" s="1"/>
      <c r="NE142" s="1"/>
      <c r="NF142" s="20"/>
      <c r="NG142" s="1"/>
      <c r="NH142" s="1"/>
      <c r="NI142" s="1"/>
      <c r="NJ142" s="1"/>
      <c r="NK142" s="1"/>
      <c r="NL142" s="20"/>
      <c r="NM142" s="1"/>
      <c r="NN142" s="1"/>
      <c r="NO142" s="1"/>
      <c r="NP142" s="1"/>
      <c r="NQ142" s="1"/>
      <c r="NR142" s="20"/>
      <c r="NS142" s="1"/>
      <c r="NT142" s="1"/>
      <c r="NU142" s="1"/>
      <c r="NV142" s="1"/>
      <c r="NW142" s="1"/>
      <c r="NX142" s="1"/>
      <c r="NY142" s="20"/>
      <c r="NZ142" s="20"/>
      <c r="OA142" s="1"/>
      <c r="OB142" s="1"/>
      <c r="OC142" s="1"/>
      <c r="OD142" s="1"/>
      <c r="OE142" s="1"/>
      <c r="OF142" s="1"/>
      <c r="OG142" s="1"/>
      <c r="OH142" s="20"/>
      <c r="OI142" s="1"/>
    </row>
    <row r="143" spans="1:399" hidden="1" x14ac:dyDescent="0.25">
      <c r="A143" s="13" t="s">
        <v>8</v>
      </c>
      <c r="B143" s="5" t="s">
        <v>80</v>
      </c>
      <c r="D143" s="5" t="s">
        <v>233</v>
      </c>
      <c r="E143" s="12" t="s">
        <v>313</v>
      </c>
      <c r="F143" s="5" t="s">
        <v>364</v>
      </c>
      <c r="G143" s="5" t="s">
        <v>495</v>
      </c>
      <c r="H143" s="12" t="s">
        <v>313</v>
      </c>
      <c r="J143" s="12">
        <v>9</v>
      </c>
      <c r="K143" s="12">
        <v>2016</v>
      </c>
      <c r="N143" s="12" t="s">
        <v>686</v>
      </c>
      <c r="O143" s="12" t="s">
        <v>313</v>
      </c>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V143"/>
      <c r="BW143" s="1"/>
      <c r="BX143" s="1"/>
      <c r="BY143" s="1"/>
      <c r="BZ143" s="1"/>
      <c r="CA143" s="1"/>
      <c r="CB143"/>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21"/>
      <c r="DB143" s="1"/>
      <c r="DC143" s="1"/>
      <c r="DD143" s="1"/>
      <c r="DE143" s="1"/>
      <c r="DF143" s="1"/>
      <c r="DG143" s="1"/>
      <c r="DH143" s="1"/>
      <c r="DI143" s="1"/>
      <c r="DJ143" s="1"/>
      <c r="DK143" s="1"/>
      <c r="DL143" s="1"/>
      <c r="DM143" s="1"/>
      <c r="DN143" s="1"/>
      <c r="DO143" s="1"/>
      <c r="DP143" s="1"/>
      <c r="DQ143" s="1"/>
      <c r="DR143" s="1"/>
      <c r="DS143" s="1"/>
      <c r="DT143" s="1"/>
      <c r="DU143" s="1"/>
      <c r="DV143" s="1"/>
      <c r="DW143" s="1"/>
      <c r="DX143" s="20"/>
      <c r="DY143" s="26"/>
      <c r="DZ143" s="1"/>
      <c r="EA143" s="1"/>
      <c r="EB143" s="1"/>
      <c r="EC143" s="1"/>
      <c r="ED143" s="1"/>
      <c r="EE143" s="1"/>
      <c r="EF143" s="1"/>
      <c r="EG143" s="26"/>
      <c r="EH143" s="1"/>
      <c r="EI143" s="1"/>
      <c r="EJ143" s="1"/>
      <c r="EK143" s="1"/>
      <c r="EL143" s="12"/>
      <c r="EM143" s="12"/>
      <c r="EN143" s="12"/>
      <c r="EO143" s="12"/>
      <c r="EP143" s="12"/>
      <c r="EQ143" s="12"/>
      <c r="ER143" s="12"/>
      <c r="ES143" s="12"/>
      <c r="ET143" s="1"/>
      <c r="EU143" s="1"/>
      <c r="EV143" s="1"/>
      <c r="EW143" s="1"/>
      <c r="EX143" s="21"/>
      <c r="EY143" s="1"/>
      <c r="EZ143" s="1"/>
      <c r="FA143" s="26"/>
      <c r="FB143" s="1"/>
      <c r="FC143" s="1"/>
      <c r="FD143" s="1"/>
      <c r="FE143" s="1"/>
      <c r="FF143" s="1"/>
      <c r="FG143" s="1"/>
      <c r="FH143" s="1"/>
      <c r="FI143" s="1"/>
      <c r="FJ143" s="1"/>
      <c r="FK143" s="1"/>
      <c r="FO143" s="1"/>
      <c r="FP143" s="1"/>
      <c r="FQ143" s="1"/>
      <c r="FR143" s="1"/>
      <c r="FS143" s="1"/>
      <c r="FT143" s="1"/>
      <c r="FU143" s="1"/>
      <c r="FV143" s="1"/>
      <c r="FW143" s="1"/>
      <c r="FX143" s="1"/>
      <c r="FY143" s="1"/>
      <c r="FZ143" s="1"/>
      <c r="GA143" s="1"/>
      <c r="GB143" s="1"/>
      <c r="GC143" s="1"/>
      <c r="GD143" s="1"/>
      <c r="GE143" s="1"/>
      <c r="GF143" s="1"/>
      <c r="GG143" s="1"/>
      <c r="GH143" s="1"/>
      <c r="GI143" s="1"/>
      <c r="GJ143" s="12"/>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21"/>
      <c r="HK143" s="1"/>
      <c r="HL143" s="1"/>
      <c r="HM143" s="1"/>
      <c r="HN143" s="1"/>
      <c r="HO143" s="1"/>
      <c r="HP143" s="1"/>
      <c r="HQ143" s="1"/>
      <c r="HR143" s="1"/>
      <c r="HS143" s="1"/>
      <c r="HT143" s="1"/>
      <c r="HU143" s="1"/>
      <c r="HV143" s="1"/>
      <c r="HW143" s="1"/>
      <c r="HX143" s="1"/>
      <c r="HY143" s="1"/>
      <c r="HZ143" s="1"/>
      <c r="IA143" s="1"/>
      <c r="IB143" s="21"/>
      <c r="IC143" s="1"/>
      <c r="ID143" s="1"/>
      <c r="IE143" s="1"/>
      <c r="IF143" s="1"/>
      <c r="IG143" s="1"/>
      <c r="IH143" s="1"/>
      <c r="II143" s="1"/>
      <c r="IJ143" s="1"/>
      <c r="IK143" s="1"/>
      <c r="IL143" s="1"/>
      <c r="IM143" s="1"/>
      <c r="IN143" s="1"/>
      <c r="IO143" s="1"/>
      <c r="IP143" s="21"/>
      <c r="IQ143" s="1"/>
      <c r="IR143" s="1"/>
      <c r="IS143" s="1"/>
      <c r="IT143" s="1"/>
      <c r="IU143" s="1"/>
      <c r="IV143" s="1"/>
      <c r="IW143" s="1"/>
      <c r="IX143" s="1"/>
      <c r="IY143" s="1"/>
      <c r="IZ143" s="1"/>
      <c r="JA143" s="1"/>
      <c r="JB143" s="1"/>
      <c r="JC143" s="1"/>
      <c r="JD143" s="1"/>
      <c r="JE143" s="1"/>
      <c r="JF143" s="1"/>
      <c r="JG143" s="1"/>
      <c r="JH143" s="1"/>
      <c r="JI143" s="1"/>
      <c r="JJ143" s="1"/>
      <c r="JK143" s="21"/>
      <c r="JL143" s="1"/>
      <c r="JM143" s="1"/>
      <c r="JN143" s="1"/>
      <c r="JO143" s="21"/>
      <c r="JP143" s="1"/>
      <c r="JQ143" s="1"/>
      <c r="JR143" s="1"/>
      <c r="JS143" s="1"/>
      <c r="JT143" s="1"/>
      <c r="JU143" s="21"/>
      <c r="JV143" s="1"/>
      <c r="JW143" s="1"/>
      <c r="JX143" s="21"/>
      <c r="JY143" s="1"/>
      <c r="JZ143" s="1"/>
      <c r="KA143" s="21"/>
      <c r="KB143" s="1"/>
      <c r="KC143" s="1"/>
      <c r="KD143" s="1"/>
      <c r="KE143" s="1"/>
      <c r="KF143" s="1"/>
      <c r="KG143" s="1"/>
      <c r="KH143" s="1"/>
      <c r="KI143" s="1"/>
      <c r="KJ143" s="1"/>
      <c r="KK143" s="1"/>
      <c r="KL143" s="1"/>
      <c r="KM143" s="21"/>
      <c r="KN143" s="1"/>
      <c r="KO143" s="1"/>
      <c r="KP143" s="1"/>
      <c r="KQ143" s="1"/>
      <c r="KR143" s="1"/>
      <c r="KS143" s="1"/>
      <c r="KT143" s="1"/>
      <c r="KU143" s="1"/>
      <c r="KV143" s="1"/>
      <c r="KW143" s="1"/>
      <c r="KX143" s="21"/>
      <c r="KY143" s="1"/>
      <c r="KZ143" s="1"/>
      <c r="LA143" s="1"/>
      <c r="LB143" s="1"/>
      <c r="LC143" s="1"/>
      <c r="LD143" s="1"/>
      <c r="LE143" s="1"/>
      <c r="LF143" s="1"/>
      <c r="LG143" s="21"/>
      <c r="LH143" s="22"/>
      <c r="LI143" s="22"/>
      <c r="LJ143" s="22"/>
      <c r="LK143" s="22"/>
      <c r="LL143" s="1"/>
      <c r="LM143" s="1"/>
      <c r="LN143" s="1"/>
      <c r="LO143" s="1"/>
      <c r="LP143" s="1"/>
      <c r="LQ143" s="1"/>
      <c r="LR143" s="1"/>
      <c r="LS143" s="21"/>
      <c r="LT143" s="1"/>
      <c r="LU143" s="1"/>
      <c r="LV143" s="1"/>
      <c r="LW143" s="1"/>
      <c r="LX143" s="1"/>
      <c r="LY143" s="1"/>
      <c r="LZ143" s="1"/>
      <c r="MA143" s="21"/>
      <c r="MB143" s="26"/>
      <c r="MC143" s="20"/>
      <c r="MD143" s="1"/>
      <c r="ME143" s="1"/>
      <c r="MF143" s="21"/>
      <c r="MG143" s="1"/>
      <c r="MH143" s="1"/>
      <c r="MI143" s="1"/>
      <c r="MJ143" s="21"/>
      <c r="MK143" s="1"/>
      <c r="ML143" s="1"/>
      <c r="MM143" s="1"/>
      <c r="MN143" s="1"/>
      <c r="MO143" s="1"/>
      <c r="MP143" s="21"/>
      <c r="MQ143" s="1"/>
      <c r="MR143" s="1"/>
      <c r="MS143" s="1"/>
      <c r="MT143" s="1"/>
      <c r="MU143" s="1"/>
      <c r="MV143" s="1"/>
      <c r="MW143" s="1"/>
      <c r="MX143" s="1"/>
      <c r="MY143" s="21"/>
      <c r="MZ143" s="1"/>
      <c r="NA143" s="1"/>
      <c r="NB143" s="1"/>
      <c r="NC143" s="1"/>
      <c r="ND143" s="1"/>
      <c r="NE143" s="1"/>
      <c r="NF143" s="21"/>
      <c r="NG143" s="1"/>
      <c r="NH143" s="1"/>
      <c r="NI143" s="1"/>
      <c r="NJ143" s="1"/>
      <c r="NK143" s="1"/>
      <c r="NL143" s="21"/>
      <c r="NM143" s="1"/>
      <c r="NN143" s="1"/>
      <c r="NO143" s="1"/>
      <c r="NP143" s="1"/>
      <c r="NQ143" s="1"/>
      <c r="NR143" s="21"/>
      <c r="NS143" s="1"/>
      <c r="NT143" s="1"/>
      <c r="NU143" s="1"/>
      <c r="NV143" s="1"/>
      <c r="NW143" s="1"/>
      <c r="NX143" s="1"/>
      <c r="NY143" s="21"/>
      <c r="NZ143" s="21"/>
      <c r="OA143" s="1"/>
      <c r="OB143" s="1"/>
      <c r="OC143" s="1"/>
      <c r="OD143" s="1"/>
      <c r="OE143" s="1"/>
      <c r="OF143" s="1"/>
      <c r="OG143" s="1"/>
      <c r="OH143" s="21"/>
      <c r="OI143" s="1"/>
    </row>
    <row r="144" spans="1:399" hidden="1" x14ac:dyDescent="0.25">
      <c r="A144" s="13" t="s">
        <v>8</v>
      </c>
      <c r="B144" s="5" t="s">
        <v>142</v>
      </c>
      <c r="D144" s="5" t="s">
        <v>296</v>
      </c>
      <c r="E144" s="12" t="s">
        <v>313</v>
      </c>
      <c r="F144" s="5" t="s">
        <v>407</v>
      </c>
      <c r="G144" s="5" t="s">
        <v>559</v>
      </c>
      <c r="H144" s="12" t="s">
        <v>313</v>
      </c>
      <c r="J144" s="12">
        <v>1</v>
      </c>
      <c r="K144" s="12">
        <v>2016</v>
      </c>
      <c r="N144" s="12" t="s">
        <v>743</v>
      </c>
      <c r="O144" s="12" t="s">
        <v>313</v>
      </c>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V144"/>
      <c r="BW144" s="1"/>
      <c r="BX144" s="1"/>
      <c r="BY144" s="1"/>
      <c r="BZ144" s="1"/>
      <c r="CA144" s="1"/>
      <c r="CB144"/>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21"/>
      <c r="DB144" s="1"/>
      <c r="DC144" s="1"/>
      <c r="DD144" s="1"/>
      <c r="DE144" s="1"/>
      <c r="DF144" s="1"/>
      <c r="DG144" s="1"/>
      <c r="DH144" s="1"/>
      <c r="DI144" s="1"/>
      <c r="DJ144" s="1"/>
      <c r="DK144" s="1"/>
      <c r="DL144" s="1"/>
      <c r="DM144" s="1"/>
      <c r="DN144" s="1"/>
      <c r="DO144" s="1"/>
      <c r="DP144" s="1"/>
      <c r="DQ144" s="1"/>
      <c r="DR144" s="1"/>
      <c r="DS144" s="1"/>
      <c r="DT144" s="1"/>
      <c r="DU144" s="1"/>
      <c r="DV144" s="1"/>
      <c r="DW144" s="1"/>
      <c r="DX144" s="20"/>
      <c r="DY144" s="26"/>
      <c r="DZ144" s="1"/>
      <c r="EA144" s="1"/>
      <c r="EB144" s="1"/>
      <c r="EC144" s="1"/>
      <c r="ED144" s="1"/>
      <c r="EE144" s="1"/>
      <c r="EF144" s="1"/>
      <c r="EG144" s="26"/>
      <c r="EH144" s="1"/>
      <c r="EI144" s="1"/>
      <c r="EJ144" s="1"/>
      <c r="EK144" s="1"/>
      <c r="EL144" s="12"/>
      <c r="EM144" s="12"/>
      <c r="EN144" s="12"/>
      <c r="EO144" s="12"/>
      <c r="EP144" s="12"/>
      <c r="EQ144" s="12"/>
      <c r="ER144" s="12"/>
      <c r="ES144" s="12"/>
      <c r="ET144" s="1"/>
      <c r="EU144" s="1"/>
      <c r="EV144" s="1"/>
      <c r="EW144" s="1"/>
      <c r="EX144" s="21"/>
      <c r="EY144" s="1"/>
      <c r="EZ144" s="1"/>
      <c r="FA144" s="26"/>
      <c r="FB144" s="1"/>
      <c r="FC144" s="1"/>
      <c r="FD144" s="1"/>
      <c r="FE144" s="1"/>
      <c r="FF144" s="1"/>
      <c r="FG144" s="1"/>
      <c r="FH144" s="1"/>
      <c r="FI144" s="1"/>
      <c r="FJ144" s="1"/>
      <c r="FK144" s="1"/>
      <c r="FO144" s="1"/>
      <c r="FP144" s="1"/>
      <c r="FQ144" s="1"/>
      <c r="FR144" s="1"/>
      <c r="FS144" s="1"/>
      <c r="FT144" s="1"/>
      <c r="FU144" s="1"/>
      <c r="FV144" s="1"/>
      <c r="FW144" s="1"/>
      <c r="FX144" s="1"/>
      <c r="FY144" s="1"/>
      <c r="FZ144" s="1"/>
      <c r="GA144" s="1"/>
      <c r="GB144" s="1"/>
      <c r="GC144" s="1"/>
      <c r="GD144" s="1"/>
      <c r="GE144" s="1"/>
      <c r="GF144" s="1"/>
      <c r="GG144" s="1"/>
      <c r="GH144" s="1"/>
      <c r="GI144" s="1"/>
      <c r="GJ144" s="12"/>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21"/>
      <c r="HK144" s="1"/>
      <c r="HL144" s="1"/>
      <c r="HM144" s="1"/>
      <c r="HN144" s="1"/>
      <c r="HO144" s="1"/>
      <c r="HP144" s="1"/>
      <c r="HQ144" s="1"/>
      <c r="HR144" s="1"/>
      <c r="HS144" s="1"/>
      <c r="HT144" s="1"/>
      <c r="HU144" s="1"/>
      <c r="HV144" s="1"/>
      <c r="HW144" s="1"/>
      <c r="HX144" s="1"/>
      <c r="HY144" s="1"/>
      <c r="HZ144" s="1"/>
      <c r="IA144" s="1"/>
      <c r="IB144" s="21"/>
      <c r="IC144" s="1"/>
      <c r="ID144" s="1"/>
      <c r="IE144" s="1"/>
      <c r="IF144" s="1"/>
      <c r="IG144" s="1"/>
      <c r="IH144" s="1"/>
      <c r="II144" s="1"/>
      <c r="IJ144" s="1"/>
      <c r="IK144" s="1"/>
      <c r="IL144" s="1"/>
      <c r="IM144" s="1"/>
      <c r="IN144" s="1"/>
      <c r="IO144" s="1"/>
      <c r="IP144" s="21"/>
      <c r="IQ144" s="1"/>
      <c r="IR144" s="1"/>
      <c r="IS144" s="1"/>
      <c r="IT144" s="1"/>
      <c r="IU144" s="1"/>
      <c r="IV144" s="1"/>
      <c r="IW144" s="1"/>
      <c r="IX144" s="1"/>
      <c r="IY144" s="1"/>
      <c r="IZ144" s="1"/>
      <c r="JA144" s="1"/>
      <c r="JB144" s="1"/>
      <c r="JC144" s="1"/>
      <c r="JD144" s="1"/>
      <c r="JE144" s="1"/>
      <c r="JF144" s="1"/>
      <c r="JG144" s="1"/>
      <c r="JH144" s="1"/>
      <c r="JI144" s="1"/>
      <c r="JJ144" s="1"/>
      <c r="JK144" s="21"/>
      <c r="JL144" s="1"/>
      <c r="JM144" s="1"/>
      <c r="JN144" s="1"/>
      <c r="JO144" s="21"/>
      <c r="JP144" s="1"/>
      <c r="JQ144" s="1"/>
      <c r="JR144" s="1"/>
      <c r="JS144" s="1"/>
      <c r="JT144" s="1"/>
      <c r="JU144" s="21"/>
      <c r="JV144" s="1"/>
      <c r="JW144" s="1"/>
      <c r="JX144" s="21"/>
      <c r="JY144" s="1"/>
      <c r="JZ144" s="1"/>
      <c r="KA144" s="21"/>
      <c r="KB144" s="1"/>
      <c r="KC144" s="1"/>
      <c r="KD144" s="1"/>
      <c r="KE144" s="1"/>
      <c r="KF144" s="1"/>
      <c r="KG144" s="1"/>
      <c r="KH144" s="1"/>
      <c r="KI144" s="1"/>
      <c r="KJ144" s="1"/>
      <c r="KK144" s="1"/>
      <c r="KL144" s="1"/>
      <c r="KM144" s="21"/>
      <c r="KN144" s="1"/>
      <c r="KO144" s="1"/>
      <c r="KP144" s="1"/>
      <c r="KQ144" s="1"/>
      <c r="KR144" s="1"/>
      <c r="KS144" s="1"/>
      <c r="KT144" s="1"/>
      <c r="KU144" s="1"/>
      <c r="KV144" s="1"/>
      <c r="KW144" s="1"/>
      <c r="KX144" s="21"/>
      <c r="KY144" s="1"/>
      <c r="KZ144" s="1"/>
      <c r="LA144" s="1"/>
      <c r="LB144" s="1"/>
      <c r="LC144" s="1"/>
      <c r="LD144" s="1"/>
      <c r="LE144" s="1"/>
      <c r="LF144" s="1"/>
      <c r="LG144" s="21"/>
      <c r="LH144" s="22"/>
      <c r="LI144" s="22"/>
      <c r="LJ144" s="22"/>
      <c r="LK144" s="22"/>
      <c r="LL144" s="1"/>
      <c r="LM144" s="1"/>
      <c r="LN144" s="1"/>
      <c r="LO144" s="1"/>
      <c r="LP144" s="1"/>
      <c r="LQ144" s="1"/>
      <c r="LR144" s="1"/>
      <c r="LS144" s="21"/>
      <c r="LT144" s="1"/>
      <c r="LU144" s="1"/>
      <c r="LV144" s="1"/>
      <c r="LW144" s="1"/>
      <c r="LX144" s="1"/>
      <c r="LY144" s="1"/>
      <c r="LZ144" s="1"/>
      <c r="MA144" s="21"/>
      <c r="MB144" s="26"/>
      <c r="MC144" s="20"/>
      <c r="MD144" s="1"/>
      <c r="ME144" s="1"/>
      <c r="MF144" s="21"/>
      <c r="MG144" s="1"/>
      <c r="MH144" s="1"/>
      <c r="MI144" s="1"/>
      <c r="MJ144" s="21"/>
      <c r="MK144" s="1"/>
      <c r="ML144" s="1"/>
      <c r="MM144" s="1"/>
      <c r="MN144" s="1"/>
      <c r="MO144" s="1"/>
      <c r="MP144" s="21"/>
      <c r="MQ144" s="1"/>
      <c r="MR144" s="1"/>
      <c r="MS144" s="1"/>
      <c r="MT144" s="1"/>
      <c r="MU144" s="1"/>
      <c r="MV144" s="1"/>
      <c r="MW144" s="1"/>
      <c r="MX144" s="1"/>
      <c r="MY144" s="21"/>
      <c r="MZ144" s="1"/>
      <c r="NA144" s="1"/>
      <c r="NB144" s="1"/>
      <c r="NC144" s="1"/>
      <c r="ND144" s="1"/>
      <c r="NE144" s="1"/>
      <c r="NF144" s="21"/>
      <c r="NG144" s="1"/>
      <c r="NH144" s="1"/>
      <c r="NI144" s="1"/>
      <c r="NJ144" s="1"/>
      <c r="NK144" s="1"/>
      <c r="NL144" s="21"/>
      <c r="NM144" s="1"/>
      <c r="NN144" s="1"/>
      <c r="NO144" s="1"/>
      <c r="NP144" s="1"/>
      <c r="NQ144" s="1"/>
      <c r="NR144" s="21"/>
      <c r="NS144" s="1"/>
      <c r="NT144" s="1"/>
      <c r="NU144" s="1"/>
      <c r="NV144" s="1"/>
      <c r="NW144" s="1"/>
      <c r="NX144" s="1"/>
      <c r="NY144" s="21"/>
      <c r="NZ144" s="21"/>
      <c r="OA144" s="1"/>
      <c r="OB144" s="1"/>
      <c r="OC144" s="1"/>
      <c r="OD144" s="1"/>
      <c r="OE144" s="1"/>
      <c r="OF144" s="1"/>
      <c r="OG144" s="1"/>
      <c r="OH144" s="21"/>
      <c r="OI144" s="1"/>
    </row>
    <row r="145" spans="1:399" hidden="1" x14ac:dyDescent="0.25">
      <c r="A145" s="4" t="s">
        <v>9</v>
      </c>
      <c r="B145" s="5" t="s">
        <v>94</v>
      </c>
      <c r="C145" s="6"/>
      <c r="D145" s="5" t="s">
        <v>247</v>
      </c>
      <c r="E145" s="6" t="s">
        <v>312</v>
      </c>
      <c r="F145" s="5" t="s">
        <v>373</v>
      </c>
      <c r="G145" s="5" t="s">
        <v>509</v>
      </c>
      <c r="H145" s="6" t="s">
        <v>313</v>
      </c>
      <c r="I145" s="6"/>
      <c r="J145" s="6">
        <v>1</v>
      </c>
      <c r="K145" s="6">
        <v>2016</v>
      </c>
      <c r="N145" s="6" t="s">
        <v>699</v>
      </c>
      <c r="O145" s="6" t="s">
        <v>313</v>
      </c>
      <c r="P145" s="6"/>
      <c r="Q145" s="6"/>
      <c r="R145" s="6"/>
      <c r="S145" s="6"/>
      <c r="T145" s="6"/>
      <c r="U145" s="6"/>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s="6"/>
      <c r="BR145" s="6"/>
      <c r="BV145"/>
      <c r="BW145" s="1"/>
      <c r="BX145" s="1"/>
      <c r="BY145" s="1"/>
      <c r="BZ145" s="1"/>
      <c r="CA145" s="1"/>
      <c r="CB145"/>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26"/>
      <c r="DZ145" s="1"/>
      <c r="EA145" s="1"/>
      <c r="EB145" s="1"/>
      <c r="EC145" s="1"/>
      <c r="ED145" s="1"/>
      <c r="EE145" s="1"/>
      <c r="EF145" s="1"/>
      <c r="EG145" s="26"/>
      <c r="EH145" s="1"/>
      <c r="EI145" s="1"/>
      <c r="EJ145" s="1"/>
      <c r="EK145" s="1"/>
      <c r="EL145" s="12"/>
      <c r="EM145" s="12"/>
      <c r="EN145" s="12"/>
      <c r="EO145" s="12"/>
      <c r="EP145" s="12"/>
      <c r="EQ145" s="12"/>
      <c r="ER145" s="12"/>
      <c r="ES145" s="12"/>
      <c r="ET145" s="1"/>
      <c r="EU145" s="1"/>
      <c r="EV145" s="1"/>
      <c r="EW145" s="1"/>
      <c r="EX145" s="1"/>
      <c r="EY145" s="1"/>
      <c r="EZ145" s="1"/>
      <c r="FA145" s="26"/>
      <c r="FB145" s="1"/>
      <c r="FC145" s="1"/>
      <c r="FD145" s="1"/>
      <c r="FE145" s="1"/>
      <c r="FF145" s="1"/>
      <c r="FG145" s="1"/>
      <c r="FH145" s="1"/>
      <c r="FI145" s="1"/>
      <c r="FJ145" s="1"/>
      <c r="FK145" s="1"/>
      <c r="FL145" s="1"/>
      <c r="FO145" s="1"/>
      <c r="FP145" s="1"/>
      <c r="FQ145" s="1"/>
      <c r="FR145" s="1"/>
      <c r="FS145" s="1"/>
      <c r="FT145" s="1"/>
      <c r="FU145" s="1"/>
      <c r="FV145" s="1"/>
      <c r="FW145" s="1"/>
      <c r="FX145" s="1"/>
      <c r="FY145" s="1"/>
      <c r="FZ145" s="1"/>
      <c r="GA145" s="1"/>
      <c r="GB145" s="1"/>
      <c r="GC145" s="1"/>
      <c r="GD145" s="1"/>
      <c r="GE145" s="1"/>
      <c r="GF145" s="1"/>
      <c r="GG145" s="1"/>
      <c r="GH145" s="1"/>
      <c r="GI145" s="1"/>
      <c r="GJ145" s="12"/>
      <c r="GK145" s="12"/>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c r="JD145" s="1"/>
      <c r="JE145" s="1"/>
      <c r="JF145" s="1"/>
      <c r="JG145" s="1"/>
      <c r="JH145" s="1"/>
      <c r="JI145" s="1"/>
      <c r="JJ145" s="1"/>
      <c r="JK145" s="1"/>
      <c r="JL145" s="1"/>
      <c r="JM145" s="1"/>
      <c r="JN145" s="1"/>
      <c r="JO145" s="1"/>
      <c r="JP145" s="1"/>
      <c r="JQ145" s="1"/>
      <c r="JR145" s="1"/>
      <c r="JS145" s="1"/>
      <c r="JT145" s="1"/>
      <c r="JU145" s="1"/>
      <c r="JV145" s="1"/>
      <c r="JW145" s="1"/>
      <c r="JX145" s="1"/>
      <c r="JY145" s="1"/>
      <c r="JZ145" s="1"/>
      <c r="KA145" s="1"/>
      <c r="KB145" s="1"/>
      <c r="KC145" s="1"/>
      <c r="KD145" s="1"/>
      <c r="KE145" s="1"/>
      <c r="KF145" s="1"/>
      <c r="KG145" s="1"/>
      <c r="KH145" s="1"/>
      <c r="KI145" s="1"/>
      <c r="KJ145" s="1"/>
      <c r="KK145" s="1"/>
      <c r="KL145" s="1"/>
      <c r="KM145" s="1"/>
      <c r="KN145" s="1"/>
      <c r="KO145" s="1"/>
      <c r="KP145" s="1"/>
      <c r="KQ145" s="1"/>
      <c r="KR145" s="1"/>
      <c r="KS145" s="1"/>
      <c r="KT145" s="1"/>
      <c r="KU145" s="1"/>
      <c r="KV145" s="1"/>
      <c r="KW145" s="1"/>
      <c r="KX145" s="1"/>
      <c r="KY145" s="1"/>
      <c r="KZ145" s="1"/>
      <c r="LA145" s="1"/>
      <c r="LB145" s="1"/>
      <c r="LC145" s="1"/>
      <c r="LD145" s="1"/>
      <c r="LE145" s="1"/>
      <c r="LF145" s="1"/>
      <c r="LG145" s="1"/>
      <c r="LH145" s="22"/>
      <c r="LI145" s="22"/>
      <c r="LJ145" s="22"/>
      <c r="LK145" s="22"/>
      <c r="LL145" s="1"/>
      <c r="LM145" s="1"/>
      <c r="LN145" s="1"/>
      <c r="LO145" s="1"/>
      <c r="LP145" s="1"/>
      <c r="LQ145" s="1"/>
      <c r="LR145" s="1"/>
      <c r="LS145" s="1"/>
      <c r="LT145" s="1"/>
      <c r="LU145" s="1"/>
      <c r="LV145" s="1"/>
      <c r="LW145" s="1"/>
      <c r="LX145" s="1"/>
      <c r="LY145" s="1"/>
      <c r="LZ145" s="1"/>
      <c r="MA145" s="1"/>
      <c r="MB145" s="1"/>
      <c r="MC145" s="1"/>
      <c r="MD145" s="1"/>
      <c r="ME145" s="1"/>
      <c r="MF145" s="1"/>
      <c r="MG145" s="1"/>
      <c r="MH145" s="1"/>
      <c r="MI145" s="1"/>
      <c r="MJ145" s="1"/>
      <c r="MK145" s="1"/>
      <c r="ML145" s="1"/>
      <c r="MM145" s="1"/>
      <c r="MN145" s="1"/>
      <c r="MO145" s="1"/>
      <c r="MP145" s="1"/>
      <c r="MQ145" s="1"/>
      <c r="MR145" s="1"/>
      <c r="MS145" s="1"/>
      <c r="MT145" s="1"/>
      <c r="MU145" s="1"/>
      <c r="MV145" s="1"/>
      <c r="MW145" s="1"/>
      <c r="MX145" s="1"/>
      <c r="MY145" s="1"/>
      <c r="MZ145" s="1"/>
      <c r="NA145" s="1"/>
      <c r="NB145" s="1"/>
      <c r="NC145" s="1"/>
      <c r="ND145" s="1"/>
      <c r="NE145" s="1"/>
      <c r="NF145" s="1"/>
      <c r="NG145" s="1"/>
      <c r="NH145" s="1"/>
      <c r="NI145" s="1"/>
      <c r="NJ145" s="1"/>
      <c r="NK145" s="1"/>
      <c r="NL145" s="1"/>
      <c r="NM145" s="1"/>
      <c r="NN145" s="1"/>
      <c r="NO145" s="1"/>
      <c r="NP145" s="1"/>
      <c r="NQ145" s="1"/>
      <c r="NR145" s="1"/>
      <c r="NS145" s="1"/>
      <c r="NT145" s="1"/>
      <c r="NU145" s="1"/>
      <c r="NV145" s="1"/>
      <c r="NW145" s="1"/>
      <c r="NX145" s="1"/>
      <c r="NY145" s="1"/>
      <c r="NZ145" s="1"/>
      <c r="OA145" s="1"/>
      <c r="OB145" s="1"/>
      <c r="OC145" s="1"/>
      <c r="OD145" s="1"/>
      <c r="OE145" s="1"/>
      <c r="OF145" s="1"/>
      <c r="OG145" s="1"/>
      <c r="OH145" s="1"/>
      <c r="OI145" s="1"/>
    </row>
    <row r="146" spans="1:399" hidden="1" x14ac:dyDescent="0.25">
      <c r="A146" s="4" t="s">
        <v>9</v>
      </c>
      <c r="B146" s="5" t="s">
        <v>105</v>
      </c>
      <c r="C146" s="6"/>
      <c r="D146" s="5" t="s">
        <v>258</v>
      </c>
      <c r="E146" s="6" t="s">
        <v>312</v>
      </c>
      <c r="F146" s="5" t="s">
        <v>377</v>
      </c>
      <c r="G146" s="5" t="s">
        <v>520</v>
      </c>
      <c r="H146" s="6" t="s">
        <v>312</v>
      </c>
      <c r="I146" s="6"/>
      <c r="J146" s="6">
        <v>2</v>
      </c>
      <c r="K146" s="6">
        <v>2016</v>
      </c>
      <c r="N146" s="6" t="s">
        <v>709</v>
      </c>
      <c r="O146" s="6" t="s">
        <v>313</v>
      </c>
      <c r="P146" s="6"/>
      <c r="Q146" s="6"/>
      <c r="R146" s="6"/>
      <c r="S146" s="6"/>
      <c r="T146" s="6"/>
      <c r="U146" s="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s="6"/>
      <c r="BR146" s="6"/>
      <c r="BV146"/>
      <c r="BW146" s="1"/>
      <c r="BX146" s="1"/>
      <c r="BY146" s="1"/>
      <c r="BZ146" s="1"/>
      <c r="CA146" s="1"/>
      <c r="CB146"/>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26"/>
      <c r="DZ146" s="1"/>
      <c r="EA146" s="1"/>
      <c r="EB146" s="1"/>
      <c r="EC146" s="1"/>
      <c r="ED146" s="1"/>
      <c r="EE146" s="1"/>
      <c r="EF146" s="1"/>
      <c r="EG146" s="26"/>
      <c r="EH146" s="1"/>
      <c r="EI146" s="1"/>
      <c r="EJ146" s="1"/>
      <c r="EK146" s="1"/>
      <c r="EL146" s="12"/>
      <c r="EM146" s="12"/>
      <c r="EN146" s="12"/>
      <c r="EO146" s="12"/>
      <c r="EP146" s="12"/>
      <c r="EQ146" s="12"/>
      <c r="ER146" s="12"/>
      <c r="ES146" s="12"/>
      <c r="ET146" s="1"/>
      <c r="EU146" s="1"/>
      <c r="EV146" s="1"/>
      <c r="EW146" s="1"/>
      <c r="EX146" s="1"/>
      <c r="EY146" s="1"/>
      <c r="EZ146" s="1"/>
      <c r="FA146" s="26"/>
      <c r="FB146" s="1"/>
      <c r="FC146" s="1"/>
      <c r="FD146" s="1"/>
      <c r="FE146" s="1"/>
      <c r="FF146" s="1"/>
      <c r="FG146" s="1"/>
      <c r="FH146" s="1"/>
      <c r="FI146" s="1"/>
      <c r="FJ146" s="1"/>
      <c r="FK146" s="1"/>
      <c r="FL146" s="1"/>
      <c r="FO146" s="1"/>
      <c r="FP146" s="1"/>
      <c r="FQ146" s="1"/>
      <c r="FR146" s="1"/>
      <c r="FS146" s="1"/>
      <c r="FT146" s="1"/>
      <c r="FU146" s="1"/>
      <c r="FV146" s="1"/>
      <c r="FW146" s="1"/>
      <c r="FX146" s="1"/>
      <c r="FY146" s="1"/>
      <c r="FZ146" s="1"/>
      <c r="GA146" s="1"/>
      <c r="GB146" s="1"/>
      <c r="GC146" s="1"/>
      <c r="GD146" s="1"/>
      <c r="GE146" s="1"/>
      <c r="GF146" s="1"/>
      <c r="GG146" s="1"/>
      <c r="GH146" s="1"/>
      <c r="GI146" s="1"/>
      <c r="GJ146" s="12"/>
      <c r="GK146" s="12"/>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c r="JD146" s="1"/>
      <c r="JE146" s="1"/>
      <c r="JF146" s="1"/>
      <c r="JG146" s="1"/>
      <c r="JH146" s="1"/>
      <c r="JI146" s="1"/>
      <c r="JJ146" s="1"/>
      <c r="JK146" s="1"/>
      <c r="JL146" s="1"/>
      <c r="JM146" s="1"/>
      <c r="JN146" s="1"/>
      <c r="JO146" s="1"/>
      <c r="JP146" s="1"/>
      <c r="JQ146" s="1"/>
      <c r="JR146" s="1"/>
      <c r="JS146" s="1"/>
      <c r="JT146" s="1"/>
      <c r="JU146" s="1"/>
      <c r="JV146" s="1"/>
      <c r="JW146" s="1"/>
      <c r="JX146" s="1"/>
      <c r="JY146" s="1"/>
      <c r="JZ146" s="1"/>
      <c r="KA146" s="1"/>
      <c r="KB146" s="1"/>
      <c r="KC146" s="1"/>
      <c r="KD146" s="1"/>
      <c r="KE146" s="1"/>
      <c r="KF146" s="1"/>
      <c r="KG146" s="1"/>
      <c r="KH146" s="1"/>
      <c r="KI146" s="1"/>
      <c r="KJ146" s="1"/>
      <c r="KK146" s="1"/>
      <c r="KL146" s="1"/>
      <c r="KM146" s="1"/>
      <c r="KN146" s="1"/>
      <c r="KO146" s="1"/>
      <c r="KP146" s="1"/>
      <c r="KQ146" s="1"/>
      <c r="KR146" s="1"/>
      <c r="KS146" s="1"/>
      <c r="KT146" s="1"/>
      <c r="KU146" s="1"/>
      <c r="KV146" s="1"/>
      <c r="KW146" s="1"/>
      <c r="KX146" s="1"/>
      <c r="KY146" s="1"/>
      <c r="KZ146" s="1"/>
      <c r="LA146" s="1"/>
      <c r="LB146" s="1"/>
      <c r="LC146" s="1"/>
      <c r="LD146" s="1"/>
      <c r="LE146" s="1"/>
      <c r="LF146" s="1"/>
      <c r="LG146" s="1"/>
      <c r="LH146" s="22"/>
      <c r="LI146" s="22"/>
      <c r="LJ146" s="22"/>
      <c r="LK146" s="22"/>
      <c r="LL146" s="1"/>
      <c r="LM146" s="1"/>
      <c r="LN146" s="1"/>
      <c r="LO146" s="1"/>
      <c r="LP146" s="1"/>
      <c r="LQ146" s="1"/>
      <c r="LR146" s="1"/>
      <c r="LS146" s="1"/>
      <c r="LT146" s="1"/>
      <c r="LU146" s="1"/>
      <c r="LV146" s="1"/>
      <c r="LW146" s="1"/>
      <c r="LX146" s="1"/>
      <c r="LY146" s="1"/>
      <c r="LZ146" s="1"/>
      <c r="MA146" s="1"/>
      <c r="MB146" s="1"/>
      <c r="MC146" s="1"/>
      <c r="MD146" s="1"/>
      <c r="ME146" s="1"/>
      <c r="MF146" s="1"/>
      <c r="MG146" s="1"/>
      <c r="MH146" s="1"/>
      <c r="MI146" s="1"/>
      <c r="MJ146" s="1"/>
      <c r="MK146" s="1"/>
      <c r="ML146" s="1"/>
      <c r="MM146" s="1"/>
      <c r="MN146" s="1"/>
      <c r="MO146" s="1"/>
      <c r="MP146" s="1"/>
      <c r="MQ146" s="1"/>
      <c r="MR146" s="1"/>
      <c r="MS146" s="1"/>
      <c r="MT146" s="1"/>
      <c r="MU146" s="1"/>
      <c r="MV146" s="1"/>
      <c r="MW146" s="1"/>
      <c r="MX146" s="1"/>
      <c r="MY146" s="1"/>
      <c r="MZ146" s="1"/>
      <c r="NA146" s="1"/>
      <c r="NB146" s="1"/>
      <c r="NC146" s="1"/>
      <c r="ND146" s="1"/>
      <c r="NE146" s="1"/>
      <c r="NF146" s="1"/>
      <c r="NG146" s="1"/>
      <c r="NH146" s="1"/>
      <c r="NI146" s="1"/>
      <c r="NJ146" s="1"/>
      <c r="NK146" s="1"/>
      <c r="NL146" s="1"/>
      <c r="NM146" s="1"/>
      <c r="NN146" s="1"/>
      <c r="NO146" s="1"/>
      <c r="NP146" s="1"/>
      <c r="NQ146" s="1"/>
      <c r="NR146" s="1"/>
      <c r="NS146" s="1"/>
      <c r="NT146" s="1"/>
      <c r="NU146" s="1"/>
      <c r="NV146" s="1"/>
      <c r="NW146" s="1"/>
      <c r="NX146" s="1"/>
      <c r="NY146" s="1"/>
      <c r="NZ146" s="1"/>
      <c r="OA146" s="1"/>
      <c r="OB146" s="1"/>
      <c r="OC146" s="1"/>
      <c r="OD146" s="1"/>
      <c r="OE146" s="1"/>
      <c r="OF146" s="1"/>
      <c r="OG146" s="1"/>
      <c r="OH146" s="1"/>
      <c r="OI146" s="1"/>
    </row>
    <row r="147" spans="1:399" hidden="1" x14ac:dyDescent="0.25">
      <c r="A147" s="4" t="s">
        <v>9</v>
      </c>
      <c r="B147" s="5" t="s">
        <v>140</v>
      </c>
      <c r="C147" s="6"/>
      <c r="D147" s="5" t="s">
        <v>294</v>
      </c>
      <c r="E147" s="6" t="s">
        <v>312</v>
      </c>
      <c r="F147" s="5" t="s">
        <v>406</v>
      </c>
      <c r="G147" s="5" t="s">
        <v>557</v>
      </c>
      <c r="H147" s="6" t="s">
        <v>312</v>
      </c>
      <c r="I147" s="6"/>
      <c r="J147" s="6">
        <v>3</v>
      </c>
      <c r="K147" s="6">
        <v>2016</v>
      </c>
      <c r="N147" s="6" t="s">
        <v>741</v>
      </c>
      <c r="O147" s="6" t="s">
        <v>313</v>
      </c>
      <c r="P147" s="6"/>
      <c r="Q147" s="6"/>
      <c r="R147" s="6"/>
      <c r="S147" s="6"/>
      <c r="T147" s="6"/>
      <c r="U147" s="6"/>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s="6"/>
      <c r="BR147" s="6"/>
      <c r="BV147"/>
      <c r="BW147" s="1"/>
      <c r="BX147" s="1"/>
      <c r="BY147" s="1"/>
      <c r="BZ147" s="1"/>
      <c r="CA147" s="1"/>
      <c r="CB147"/>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20"/>
      <c r="DB147" s="1"/>
      <c r="DC147" s="1"/>
      <c r="DD147" s="1"/>
      <c r="DE147" s="1"/>
      <c r="DF147" s="1"/>
      <c r="DG147" s="1"/>
      <c r="DH147" s="1"/>
      <c r="DI147" s="1"/>
      <c r="DJ147" s="1"/>
      <c r="DK147" s="1"/>
      <c r="DL147" s="1"/>
      <c r="DM147" s="1"/>
      <c r="DN147" s="1"/>
      <c r="DO147" s="1"/>
      <c r="DP147" s="1"/>
      <c r="DQ147" s="1"/>
      <c r="DR147" s="1"/>
      <c r="DS147" s="1"/>
      <c r="DT147" s="1"/>
      <c r="DU147" s="1"/>
      <c r="DV147" s="1"/>
      <c r="DW147" s="1"/>
      <c r="DX147" s="20"/>
      <c r="DY147" s="26"/>
      <c r="DZ147" s="1"/>
      <c r="EA147" s="1"/>
      <c r="EB147" s="1"/>
      <c r="EC147" s="1"/>
      <c r="ED147" s="1"/>
      <c r="EE147" s="1"/>
      <c r="EF147" s="1"/>
      <c r="EG147" s="26"/>
      <c r="EH147" s="1"/>
      <c r="EI147" s="1"/>
      <c r="EJ147" s="1"/>
      <c r="EK147" s="1"/>
      <c r="EL147" s="12"/>
      <c r="EM147" s="12"/>
      <c r="EN147" s="12"/>
      <c r="EO147" s="12"/>
      <c r="EP147" s="12"/>
      <c r="EQ147" s="12"/>
      <c r="ER147" s="12"/>
      <c r="ES147" s="12"/>
      <c r="ET147" s="1"/>
      <c r="EU147" s="1"/>
      <c r="EV147" s="1"/>
      <c r="EW147" s="1"/>
      <c r="EX147" s="20"/>
      <c r="EY147" s="1"/>
      <c r="EZ147" s="1"/>
      <c r="FA147" s="26"/>
      <c r="FB147" s="1"/>
      <c r="FC147" s="1"/>
      <c r="FD147" s="1"/>
      <c r="FE147" s="1"/>
      <c r="FF147" s="1"/>
      <c r="FG147" s="1"/>
      <c r="FH147" s="1"/>
      <c r="FI147" s="1"/>
      <c r="FJ147" s="1"/>
      <c r="FK147" s="1"/>
      <c r="FO147" s="1"/>
      <c r="FP147" s="1"/>
      <c r="FQ147" s="1"/>
      <c r="FR147" s="1"/>
      <c r="FS147" s="1"/>
      <c r="FT147" s="1"/>
      <c r="FU147" s="1"/>
      <c r="FV147" s="1"/>
      <c r="FW147" s="1"/>
      <c r="FX147" s="1"/>
      <c r="FY147" s="1"/>
      <c r="FZ147" s="1"/>
      <c r="GA147" s="1"/>
      <c r="GB147" s="1"/>
      <c r="GC147" s="1"/>
      <c r="GD147" s="1"/>
      <c r="GE147" s="1"/>
      <c r="GF147" s="1"/>
      <c r="GG147" s="1"/>
      <c r="GH147" s="1"/>
      <c r="GI147" s="1"/>
      <c r="GJ147" s="12"/>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20"/>
      <c r="HK147" s="1"/>
      <c r="HL147" s="1"/>
      <c r="HM147" s="1"/>
      <c r="HN147" s="1"/>
      <c r="HO147" s="1"/>
      <c r="HP147" s="1"/>
      <c r="HQ147" s="1"/>
      <c r="HR147" s="1"/>
      <c r="HS147" s="1"/>
      <c r="HT147" s="1"/>
      <c r="HU147" s="1"/>
      <c r="HV147" s="1"/>
      <c r="HW147" s="1"/>
      <c r="HX147" s="1"/>
      <c r="HY147" s="1"/>
      <c r="HZ147" s="1"/>
      <c r="IA147" s="1"/>
      <c r="IB147" s="20"/>
      <c r="IC147" s="1"/>
      <c r="ID147" s="1"/>
      <c r="IE147" s="1"/>
      <c r="IF147" s="1"/>
      <c r="IG147" s="1"/>
      <c r="IH147" s="1"/>
      <c r="II147" s="1"/>
      <c r="IJ147" s="1"/>
      <c r="IK147" s="1"/>
      <c r="IL147" s="1"/>
      <c r="IM147" s="1"/>
      <c r="IN147" s="1"/>
      <c r="IO147" s="1"/>
      <c r="IP147" s="20"/>
      <c r="IQ147" s="1"/>
      <c r="IR147" s="1"/>
      <c r="IS147" s="1"/>
      <c r="IT147" s="1"/>
      <c r="IU147" s="1"/>
      <c r="IV147" s="1"/>
      <c r="IW147" s="1"/>
      <c r="IX147" s="1"/>
      <c r="IY147" s="1"/>
      <c r="IZ147" s="1"/>
      <c r="JA147" s="1"/>
      <c r="JB147" s="1"/>
      <c r="JC147" s="1"/>
      <c r="JD147" s="1"/>
      <c r="JE147" s="1"/>
      <c r="JF147" s="1"/>
      <c r="JG147" s="1"/>
      <c r="JH147" s="1"/>
      <c r="JI147" s="1"/>
      <c r="JJ147" s="1"/>
      <c r="JK147" s="20"/>
      <c r="JL147" s="1"/>
      <c r="JM147" s="1"/>
      <c r="JN147" s="1"/>
      <c r="JO147" s="20"/>
      <c r="JP147" s="1"/>
      <c r="JQ147" s="1"/>
      <c r="JR147" s="1"/>
      <c r="JS147" s="1"/>
      <c r="JT147" s="1"/>
      <c r="JU147" s="20"/>
      <c r="JV147" s="1"/>
      <c r="JW147" s="1"/>
      <c r="JX147" s="20"/>
      <c r="JY147" s="1"/>
      <c r="JZ147" s="1"/>
      <c r="KA147" s="20"/>
      <c r="KB147" s="1"/>
      <c r="KC147" s="1"/>
      <c r="KD147" s="1"/>
      <c r="KE147" s="1"/>
      <c r="KF147" s="1"/>
      <c r="KG147" s="1"/>
      <c r="KH147" s="1"/>
      <c r="KI147" s="1"/>
      <c r="KJ147" s="1"/>
      <c r="KK147" s="1"/>
      <c r="KL147" s="1"/>
      <c r="KM147" s="20"/>
      <c r="KN147" s="1"/>
      <c r="KO147" s="1"/>
      <c r="KP147" s="1"/>
      <c r="KQ147" s="1"/>
      <c r="KR147" s="1"/>
      <c r="KS147" s="1"/>
      <c r="KT147" s="1"/>
      <c r="KU147" s="1"/>
      <c r="KV147" s="1"/>
      <c r="KW147" s="1"/>
      <c r="KX147" s="20"/>
      <c r="KY147" s="1"/>
      <c r="KZ147" s="1"/>
      <c r="LA147" s="1"/>
      <c r="LB147" s="1"/>
      <c r="LC147" s="1"/>
      <c r="LD147" s="1"/>
      <c r="LE147" s="1"/>
      <c r="LF147" s="1"/>
      <c r="LG147" s="20"/>
      <c r="LH147" s="22"/>
      <c r="LI147" s="22"/>
      <c r="LJ147" s="22"/>
      <c r="LK147" s="22"/>
      <c r="LL147" s="1"/>
      <c r="LM147" s="1"/>
      <c r="LN147" s="1"/>
      <c r="LO147" s="1"/>
      <c r="LP147" s="1"/>
      <c r="LQ147" s="1"/>
      <c r="LR147" s="1"/>
      <c r="LS147" s="20"/>
      <c r="LT147" s="1"/>
      <c r="LU147" s="1"/>
      <c r="LV147" s="1"/>
      <c r="LW147" s="1"/>
      <c r="LX147" s="1"/>
      <c r="LY147" s="1"/>
      <c r="LZ147" s="1"/>
      <c r="MA147" s="20"/>
      <c r="MB147" s="20"/>
      <c r="MC147" s="20"/>
      <c r="MD147" s="1"/>
      <c r="ME147" s="1"/>
      <c r="MF147" s="20"/>
      <c r="MG147" s="1"/>
      <c r="MH147" s="1"/>
      <c r="MI147" s="1"/>
      <c r="MJ147" s="20"/>
      <c r="MK147" s="1"/>
      <c r="ML147" s="1"/>
      <c r="MM147" s="1"/>
      <c r="MN147" s="1"/>
      <c r="MO147" s="1"/>
      <c r="MP147" s="20"/>
      <c r="MQ147" s="1"/>
      <c r="MR147" s="1"/>
      <c r="MS147" s="1"/>
      <c r="MT147" s="1"/>
      <c r="MU147" s="1"/>
      <c r="MV147" s="1"/>
      <c r="MW147" s="1"/>
      <c r="MX147" s="1"/>
      <c r="MY147" s="20"/>
      <c r="MZ147" s="1"/>
      <c r="NA147" s="1"/>
      <c r="NB147" s="1"/>
      <c r="NC147" s="1"/>
      <c r="ND147" s="1"/>
      <c r="NE147" s="1"/>
      <c r="NF147" s="20"/>
      <c r="NG147" s="1"/>
      <c r="NH147" s="1"/>
      <c r="NI147" s="1"/>
      <c r="NJ147" s="1"/>
      <c r="NK147" s="1"/>
      <c r="NL147" s="20"/>
      <c r="NM147" s="1"/>
      <c r="NN147" s="1"/>
      <c r="NO147" s="1"/>
      <c r="NP147" s="1"/>
      <c r="NQ147" s="1"/>
      <c r="NR147" s="20"/>
      <c r="NS147" s="1"/>
      <c r="NT147" s="1"/>
      <c r="NU147" s="1"/>
      <c r="NV147" s="1"/>
      <c r="NW147" s="1"/>
      <c r="NX147" s="1"/>
      <c r="NY147" s="20"/>
      <c r="NZ147" s="20"/>
      <c r="OA147" s="1"/>
      <c r="OB147" s="1"/>
      <c r="OC147" s="1"/>
      <c r="OD147" s="1"/>
      <c r="OE147" s="1"/>
      <c r="OF147" s="1"/>
      <c r="OG147" s="1"/>
      <c r="OH147" s="20"/>
      <c r="OI147" s="1"/>
    </row>
    <row r="148" spans="1:399" x14ac:dyDescent="0.25">
      <c r="A148" s="13" t="s">
        <v>8</v>
      </c>
      <c r="B148" s="5" t="s">
        <v>15</v>
      </c>
      <c r="C148" s="6">
        <v>0</v>
      </c>
      <c r="D148" s="5" t="s">
        <v>161</v>
      </c>
      <c r="E148" s="6" t="s">
        <v>311</v>
      </c>
      <c r="F148" s="5" t="s">
        <v>318</v>
      </c>
      <c r="G148" s="5" t="s">
        <v>424</v>
      </c>
      <c r="H148" s="6" t="s">
        <v>311</v>
      </c>
      <c r="I148" s="6" t="s">
        <v>578</v>
      </c>
      <c r="J148" s="6">
        <v>0</v>
      </c>
      <c r="K148" s="6">
        <v>2017</v>
      </c>
      <c r="L148" s="12">
        <f>IF(K148&lt;1996,1,0)</f>
        <v>0</v>
      </c>
      <c r="M148" s="12">
        <f>IF(K148&gt;=1996,1,0)</f>
        <v>1</v>
      </c>
      <c r="N148" s="12" t="s">
        <v>625</v>
      </c>
      <c r="O148" s="6" t="s">
        <v>311</v>
      </c>
      <c r="P148" s="6">
        <v>5</v>
      </c>
      <c r="Q148" s="6">
        <v>1</v>
      </c>
      <c r="R148" s="6">
        <v>0</v>
      </c>
      <c r="S148" s="6">
        <v>0</v>
      </c>
      <c r="T148" s="6">
        <f>COUNTIF(P148,"*Non*")</f>
        <v>0</v>
      </c>
      <c r="U148" s="6" t="s">
        <v>764</v>
      </c>
      <c r="V148" s="12">
        <f t="shared" ref="V148:X151" si="244">COUNTIF($U148,V$1)</f>
        <v>0</v>
      </c>
      <c r="W148" s="12">
        <f t="shared" si="244"/>
        <v>1</v>
      </c>
      <c r="X148" s="12">
        <f t="shared" si="244"/>
        <v>0</v>
      </c>
      <c r="Y148" s="23">
        <f>COUNTIF($BI148,"*AHP*")</f>
        <v>0</v>
      </c>
      <c r="Z148" s="23">
        <f>COUNTIF($BI148,"*ANP*")</f>
        <v>1</v>
      </c>
      <c r="AA148" s="23">
        <f>COUNTIF($BI148,"*TOPSIS*")</f>
        <v>0</v>
      </c>
      <c r="AB148" s="23">
        <f t="shared" ref="AB148:AB151" si="245">COUNTIF($BI148,"*VIKOR*")</f>
        <v>0</v>
      </c>
      <c r="AC148" s="23">
        <f>COUNTIF($BI148,"*DELPHI*")</f>
        <v>0</v>
      </c>
      <c r="AD148" s="23">
        <f>COUNTIF($BI148,"*CBA*")+COUNTIF($BI148,"*Cost Analysis*")</f>
        <v>0</v>
      </c>
      <c r="AE148" s="23">
        <f>COUNTIF($BI148,"*Scoring*")</f>
        <v>0</v>
      </c>
      <c r="AF148" s="23">
        <f>COUNTIF($BI148,"*DEMATEL*")</f>
        <v>1</v>
      </c>
      <c r="AG148" s="23">
        <f>COUNTIF($BI148,"*MAUT*")</f>
        <v>0</v>
      </c>
      <c r="AH148" s="23">
        <f>COUNTIF($BI148,"*BCG*")</f>
        <v>0</v>
      </c>
      <c r="AI148" s="23">
        <f>COUNTIF($BI148,"*BSC*")</f>
        <v>0</v>
      </c>
      <c r="AJ148" s="23">
        <f>COUNTIF($BI148,"*ROA*")</f>
        <v>0</v>
      </c>
      <c r="AK148" s="23">
        <f>COUNTIF($BI148,"*VTA*")</f>
        <v>0</v>
      </c>
      <c r="AL148" s="23">
        <f>COUNTIF($BI148,"*SEM*")</f>
        <v>0</v>
      </c>
      <c r="AM148" s="23">
        <f>COUNTIF($BI148,"*COPRAS*")</f>
        <v>1</v>
      </c>
      <c r="AN148" s="23">
        <f t="shared" ref="AN148:AN151" si="246">COUNTIF($BI148,"*SWARA*")</f>
        <v>0</v>
      </c>
      <c r="AO148" s="23">
        <f>COUNTIF($BI148,"*Outranking*")</f>
        <v>0</v>
      </c>
      <c r="AP148" s="23">
        <f>IF(COUNTIF($BI148,"*Linear*")-COUNTIF($BI148,"*Non-Linear*")&lt;0,0,COUNTIF($BI148,"*Linear*")-COUNTIF($BI148,"*Non-Linear*"))</f>
        <v>0</v>
      </c>
      <c r="AQ148" s="23">
        <f>COUNTIF($BI148,"*Non-Linear*")</f>
        <v>0</v>
      </c>
      <c r="AR148" s="23">
        <f>COUNTIF($BI148,"*Multi-objective*")</f>
        <v>0</v>
      </c>
      <c r="AS148" s="23">
        <f>COUNTIF($BI148,"*Stochastic*")</f>
        <v>0</v>
      </c>
      <c r="AT148" s="23">
        <f>COUNTIF($BI148,"*Goal*")</f>
        <v>0</v>
      </c>
      <c r="AU148" s="23">
        <f>COUNTIF($BI148,"*DEA*")</f>
        <v>0</v>
      </c>
      <c r="AV148" s="23">
        <f>COUNTIF($BI148,"*Grey*")</f>
        <v>1</v>
      </c>
      <c r="AW148" s="23">
        <f>COUNTIF($BI148,"*Clustering*")</f>
        <v>0</v>
      </c>
      <c r="AX148" s="23">
        <f>COUNTIF($BI148,"*K-Means*")</f>
        <v>0</v>
      </c>
      <c r="AY148" s="23">
        <f>COUNTIF($BI148,"*Genetic*")</f>
        <v>0</v>
      </c>
      <c r="AZ148" s="23">
        <f>COUNTIF($BI148,"*Evolutionary*")</f>
        <v>0</v>
      </c>
      <c r="BA148" s="23">
        <f>COUNTIF($BI148,"*Nash*")</f>
        <v>0</v>
      </c>
      <c r="BB148" s="23">
        <f>COUNTIF($BI148,"*Gini*")</f>
        <v>0</v>
      </c>
      <c r="BC148" s="23">
        <f>COUNTIF($BI148,"*Dominance*")</f>
        <v>0</v>
      </c>
      <c r="BD148" s="23">
        <f>COUNTIF($BI148,"*Pythagorean*")</f>
        <v>0</v>
      </c>
      <c r="BE148" s="23">
        <f>COUNTIF($BI148,"*Reference*")</f>
        <v>0</v>
      </c>
      <c r="BF148" s="23">
        <f>COUNTIF($BI148,"*Correlation*")</f>
        <v>0</v>
      </c>
      <c r="BG148" s="23">
        <f>COUNTIF($BI148,"*NIMBUS*")</f>
        <v>0</v>
      </c>
      <c r="BH148" s="23">
        <f>COUNTIF($BI148,"*Not-specified*")</f>
        <v>0</v>
      </c>
      <c r="BI148" s="23" t="s">
        <v>836</v>
      </c>
      <c r="BJ148" s="23" t="s">
        <v>776</v>
      </c>
      <c r="BK148" s="23">
        <f t="shared" ref="BK148:BM151" si="247">COUNTIF($BJ148,BK$1)</f>
        <v>1</v>
      </c>
      <c r="BL148" s="23">
        <f t="shared" si="247"/>
        <v>0</v>
      </c>
      <c r="BM148" s="23">
        <f t="shared" si="247"/>
        <v>0</v>
      </c>
      <c r="BN148" s="6" t="s">
        <v>1180</v>
      </c>
      <c r="BO148" s="12">
        <f>COUNTIF($BN148,"*Deter*")</f>
        <v>1</v>
      </c>
      <c r="BP148" s="12">
        <f>COUNTIF($BN148,"*Stoch*")</f>
        <v>0</v>
      </c>
      <c r="BQ148" s="12">
        <f>COUNTIF($BN148,"*Fuzzy*")</f>
        <v>1</v>
      </c>
      <c r="BR148" s="6" t="s">
        <v>1175</v>
      </c>
      <c r="BS148" s="12">
        <f>COUNTIF($BR148,"*Dis*")</f>
        <v>0</v>
      </c>
      <c r="BT148" s="12">
        <f>COUNTIF($BR148,"*Cont*")</f>
        <v>1</v>
      </c>
      <c r="BU148" s="12">
        <f>COUNTIF($BR148,$BU$1)</f>
        <v>0</v>
      </c>
      <c r="BV148" s="23" t="s">
        <v>898</v>
      </c>
      <c r="BW148" s="13">
        <v>0</v>
      </c>
      <c r="BX148" s="13">
        <v>0</v>
      </c>
      <c r="BY148" s="13">
        <v>0</v>
      </c>
      <c r="BZ148" s="13">
        <v>0</v>
      </c>
      <c r="CA148" s="13">
        <v>1</v>
      </c>
      <c r="CB148" s="24" t="s">
        <v>922</v>
      </c>
      <c r="CC148" s="12">
        <f>COUNTIF($CB148,"*Not Specified*")</f>
        <v>0</v>
      </c>
      <c r="CD148" s="12">
        <f>COUNTIF($CB148,"*Aerospacial*")</f>
        <v>0</v>
      </c>
      <c r="CE148" s="12">
        <f>COUNTIF($CB148,"*Agriculture*")</f>
        <v>0</v>
      </c>
      <c r="CF148" s="12">
        <f>COUNTIF($CB148,"*Automotive*")</f>
        <v>0</v>
      </c>
      <c r="CG148" s="12">
        <f>COUNTIF($CB148,"*Biotechnology*")</f>
        <v>0</v>
      </c>
      <c r="CH148" s="12">
        <f>COUNTIF($CB148,"*Energy*")</f>
        <v>0</v>
      </c>
      <c r="CI148" s="12">
        <f>COUNTIF($CB148,"*Food*")</f>
        <v>0</v>
      </c>
      <c r="CJ148" s="12">
        <f>COUNTIF($CB148,"*Innovation*")</f>
        <v>0</v>
      </c>
      <c r="CK148" s="12">
        <f>COUNTIF($CB148,"*Manufacturing*")</f>
        <v>0</v>
      </c>
      <c r="CL148" s="12">
        <f>COUNTIF($CB148,"*Military*")</f>
        <v>0</v>
      </c>
      <c r="CM148" s="12">
        <f>COUNTIF($CB148,"*Nuclear*")</f>
        <v>0</v>
      </c>
      <c r="CN148" s="12">
        <f>COUNTIF($CB148,"*Spacial*")</f>
        <v>0</v>
      </c>
      <c r="CO148" s="12">
        <f>COUNTIF($CB148,"*Telecommunications*")</f>
        <v>0</v>
      </c>
      <c r="CP148" s="12">
        <f>COUNTIF($CB148,"*Civil*")</f>
        <v>0</v>
      </c>
      <c r="CQ148" s="12">
        <f>COUNTIF($CB148,"*Government*")</f>
        <v>0</v>
      </c>
      <c r="CR148" s="12">
        <f>COUNTIF($CB148,"*Mechanical*")</f>
        <v>0</v>
      </c>
      <c r="CS148" s="12">
        <f>COUNTIF($CB148,"*Textile*")</f>
        <v>0</v>
      </c>
      <c r="CT148" s="12">
        <f>COUNTIF($CB148,"*Chemical*")</f>
        <v>0</v>
      </c>
      <c r="CU148" s="12">
        <f>COUNTIF($CB148,"*Metallurgy*")</f>
        <v>0</v>
      </c>
      <c r="CV148" s="12">
        <f>COUNTIF($CB148,"*Public*")</f>
        <v>0</v>
      </c>
      <c r="CW148" s="12">
        <f>COUNTIF($CB148,"*Research*")</f>
        <v>0</v>
      </c>
      <c r="CX148" s="12">
        <f>COUNTIF($CB148,"*Electricity*")</f>
        <v>1</v>
      </c>
      <c r="CY148" s="12">
        <f>COUNTIF($CB148,"*Industrial*")</f>
        <v>0</v>
      </c>
      <c r="CZ148" s="12">
        <f>COUNTIF($CB148,"*Information Technology*")</f>
        <v>0</v>
      </c>
      <c r="DA148" s="18">
        <f>COUNTIF($CB148,"*Pharmaceutical*")</f>
        <v>0</v>
      </c>
      <c r="DB148" s="18">
        <f>SUM(JL148:JO148)</f>
        <v>0</v>
      </c>
      <c r="DC148" s="18">
        <f>SUM(MQ148:MY148)</f>
        <v>0</v>
      </c>
      <c r="DD148" s="18">
        <f>SUM(MZ148:NF148)</f>
        <v>0</v>
      </c>
      <c r="DE148" s="18">
        <f>SUM(MB148:MF148)</f>
        <v>0</v>
      </c>
      <c r="DF148" s="18">
        <f>SUM(NG148:NL148)</f>
        <v>1</v>
      </c>
      <c r="DG148" s="18">
        <f>SUM(FM148:GK148)</f>
        <v>1</v>
      </c>
      <c r="DH148" s="18">
        <f>SUM(EG148:EX148)</f>
        <v>1</v>
      </c>
      <c r="DI148" s="18">
        <f>SUM(KB148:KM148)</f>
        <v>1</v>
      </c>
      <c r="DJ148" s="18">
        <f>SUM(MG148:MJ148)</f>
        <v>0</v>
      </c>
      <c r="DK148" s="18">
        <f>SUM(GL148:HJ148)</f>
        <v>2</v>
      </c>
      <c r="DL148" s="18">
        <f>SUM(HK148:IE148)</f>
        <v>2</v>
      </c>
      <c r="DM148" s="18">
        <f>SUM(IF148:IP148)</f>
        <v>2</v>
      </c>
      <c r="DN148" s="18">
        <f>SUM(EY148:FL148)</f>
        <v>0</v>
      </c>
      <c r="DO148" s="18">
        <f>SUM(KN148:LV148)</f>
        <v>1</v>
      </c>
      <c r="DP148" s="18">
        <f>SUM(LL148:LS148)</f>
        <v>0</v>
      </c>
      <c r="DQ148" s="18">
        <f>SUM(JP148:JX148)</f>
        <v>1</v>
      </c>
      <c r="DR148" s="18">
        <f>SUM(MK148:MP148)</f>
        <v>0</v>
      </c>
      <c r="DS148" s="18">
        <f>SUM(NM148:NS148)</f>
        <v>0</v>
      </c>
      <c r="DT148" s="18">
        <f>SUM(NT148:NZ148)</f>
        <v>0</v>
      </c>
      <c r="DU148" s="18">
        <f>SUM(OA148:OI148)</f>
        <v>0</v>
      </c>
      <c r="DV148" s="18">
        <f>SUM(JY148:KA148)</f>
        <v>0</v>
      </c>
      <c r="DW148" s="18">
        <f>SUM(LT148:MA148)</f>
        <v>0</v>
      </c>
      <c r="DX148" s="18">
        <f>SUM(IQ148:JK148)</f>
        <v>1</v>
      </c>
      <c r="DY148" s="17">
        <f>DG148+DK148</f>
        <v>3</v>
      </c>
      <c r="DZ148" s="12">
        <f>DI148+DO148+DW148+DP148</f>
        <v>2</v>
      </c>
      <c r="EA148" s="12">
        <f>DX148+DM148</f>
        <v>3</v>
      </c>
      <c r="EB148" s="12">
        <f>DT148+DU148+DF148</f>
        <v>1</v>
      </c>
      <c r="EC148" s="12">
        <f>DH148+DN148+DL148</f>
        <v>3</v>
      </c>
      <c r="ED148" s="12">
        <f>DD148+DS148+DC148</f>
        <v>0</v>
      </c>
      <c r="EE148" s="12">
        <f>DV148+DQ148+DB148</f>
        <v>1</v>
      </c>
      <c r="EF148" s="12">
        <f>DR148+DE148+DJ148</f>
        <v>0</v>
      </c>
      <c r="EQ148" s="18">
        <v>1</v>
      </c>
      <c r="EX148" s="18"/>
      <c r="FS148" s="20">
        <v>1</v>
      </c>
      <c r="HB148" s="20">
        <v>1</v>
      </c>
      <c r="HD148" s="18">
        <v>1</v>
      </c>
      <c r="HJ148" s="18"/>
      <c r="HL148" s="18">
        <v>1</v>
      </c>
      <c r="HW148" s="18">
        <v>1</v>
      </c>
      <c r="IB148" s="18"/>
      <c r="IG148" s="18">
        <v>1</v>
      </c>
      <c r="IP148" s="18">
        <v>1</v>
      </c>
      <c r="JK148" s="18">
        <v>1</v>
      </c>
      <c r="JO148" s="18"/>
      <c r="JP148" s="18">
        <v>1</v>
      </c>
      <c r="JU148" s="18"/>
      <c r="JX148" s="18"/>
      <c r="KA148" s="18"/>
      <c r="KI148" s="18">
        <v>1</v>
      </c>
      <c r="KM148" s="18"/>
      <c r="KX148" s="18"/>
      <c r="KZ148" s="18">
        <v>1</v>
      </c>
      <c r="LG148" s="18"/>
      <c r="LS148" s="18"/>
      <c r="MA148" s="18"/>
      <c r="MB148" s="18"/>
      <c r="MF148" s="18"/>
      <c r="MJ148" s="18"/>
      <c r="MP148" s="18"/>
      <c r="MY148" s="18"/>
      <c r="NF148" s="18"/>
      <c r="NK148" s="18">
        <v>1</v>
      </c>
      <c r="NL148" s="18"/>
      <c r="NR148" s="18"/>
      <c r="NY148" s="18"/>
      <c r="NZ148" s="18"/>
      <c r="OH148" s="18"/>
    </row>
    <row r="149" spans="1:399" x14ac:dyDescent="0.25">
      <c r="A149" s="13" t="s">
        <v>8</v>
      </c>
      <c r="B149" s="5" t="s">
        <v>25</v>
      </c>
      <c r="C149" s="6">
        <v>1</v>
      </c>
      <c r="D149" s="5" t="s">
        <v>171</v>
      </c>
      <c r="E149" s="6" t="s">
        <v>311</v>
      </c>
      <c r="F149" s="5" t="s">
        <v>321</v>
      </c>
      <c r="G149" s="5" t="s">
        <v>434</v>
      </c>
      <c r="H149" s="6" t="s">
        <v>311</v>
      </c>
      <c r="I149" s="6" t="s">
        <v>574</v>
      </c>
      <c r="J149" s="6">
        <v>0</v>
      </c>
      <c r="K149" s="6">
        <v>2017</v>
      </c>
      <c r="L149" s="12">
        <f>IF(K149&lt;1996,1,0)</f>
        <v>0</v>
      </c>
      <c r="M149" s="12">
        <f>IF(K149&gt;=1996,1,0)</f>
        <v>1</v>
      </c>
      <c r="N149" s="6" t="s">
        <v>634</v>
      </c>
      <c r="O149" s="6" t="s">
        <v>311</v>
      </c>
      <c r="P149" s="12">
        <v>60</v>
      </c>
      <c r="Q149" s="6">
        <v>0</v>
      </c>
      <c r="R149" s="6">
        <v>2</v>
      </c>
      <c r="S149" s="6">
        <v>0</v>
      </c>
      <c r="T149" s="6">
        <f>COUNTIF(P149,"*Non*")</f>
        <v>0</v>
      </c>
      <c r="U149" s="6" t="s">
        <v>764</v>
      </c>
      <c r="V149" s="12">
        <f t="shared" si="244"/>
        <v>0</v>
      </c>
      <c r="W149" s="12">
        <f t="shared" si="244"/>
        <v>1</v>
      </c>
      <c r="X149" s="12">
        <f t="shared" si="244"/>
        <v>0</v>
      </c>
      <c r="Y149" s="23">
        <f>COUNTIF($BI149,"*AHP*")</f>
        <v>1</v>
      </c>
      <c r="Z149" s="23">
        <f>COUNTIF($BI149,"*ANP*")</f>
        <v>0</v>
      </c>
      <c r="AA149" s="23">
        <f>COUNTIF($BI149,"*TOPSIS*")</f>
        <v>0</v>
      </c>
      <c r="AB149" s="23">
        <f t="shared" si="245"/>
        <v>0</v>
      </c>
      <c r="AC149" s="23">
        <f>COUNTIF($BI149,"*DELPHI*")</f>
        <v>0</v>
      </c>
      <c r="AD149" s="23">
        <f>COUNTIF($BI149,"*CBA*")+COUNTIF($BI149,"*Cost Analysis*")</f>
        <v>0</v>
      </c>
      <c r="AE149" s="23">
        <f>COUNTIF($BI149,"*Scoring*")</f>
        <v>0</v>
      </c>
      <c r="AF149" s="23">
        <f>COUNTIF($BI149,"*DEMATEL*")</f>
        <v>0</v>
      </c>
      <c r="AG149" s="23">
        <f>COUNTIF($BI149,"*MAUT*")</f>
        <v>0</v>
      </c>
      <c r="AH149" s="23">
        <f>COUNTIF($BI149,"*BCG*")</f>
        <v>0</v>
      </c>
      <c r="AI149" s="23">
        <f>COUNTIF($BI149,"*BSC*")</f>
        <v>0</v>
      </c>
      <c r="AJ149" s="23">
        <f>COUNTIF($BI149,"*ROA*")</f>
        <v>0</v>
      </c>
      <c r="AK149" s="23">
        <f>COUNTIF($BI149,"*VTA*")</f>
        <v>0</v>
      </c>
      <c r="AL149" s="23">
        <f>COUNTIF($BI149,"*SEM*")</f>
        <v>0</v>
      </c>
      <c r="AM149" s="23">
        <f>COUNTIF($BI149,"*COPRAS*")</f>
        <v>0</v>
      </c>
      <c r="AN149" s="23">
        <f t="shared" si="246"/>
        <v>0</v>
      </c>
      <c r="AO149" s="23">
        <f>COUNTIF($BI149,"*Outranking*")</f>
        <v>0</v>
      </c>
      <c r="AP149" s="23">
        <f>IF(COUNTIF($BI149,"*Linear*")-COUNTIF($BI149,"*Non-Linear*")&lt;0,0,COUNTIF($BI149,"*Linear*")-COUNTIF($BI149,"*Non-Linear*"))</f>
        <v>0</v>
      </c>
      <c r="AQ149" s="23">
        <f>COUNTIF($BI149,"*Non-Linear*")</f>
        <v>0</v>
      </c>
      <c r="AR149" s="23">
        <f>COUNTIF($BI149,"*Multi-objective*")</f>
        <v>0</v>
      </c>
      <c r="AS149" s="23">
        <f>COUNTIF($BI149,"*Stochastic*")</f>
        <v>0</v>
      </c>
      <c r="AT149" s="23">
        <f>COUNTIF($BI149,"*Goal*")</f>
        <v>0</v>
      </c>
      <c r="AU149" s="23">
        <f>COUNTIF($BI149,"*DEA*")</f>
        <v>1</v>
      </c>
      <c r="AV149" s="23">
        <f>COUNTIF($BI149,"*Grey*")</f>
        <v>0</v>
      </c>
      <c r="AW149" s="23">
        <f>COUNTIF($BI149,"*Clustering*")</f>
        <v>0</v>
      </c>
      <c r="AX149" s="23">
        <f>COUNTIF($BI149,"*K-Means*")</f>
        <v>0</v>
      </c>
      <c r="AY149" s="23">
        <f>COUNTIF($BI149,"*Genetic*")</f>
        <v>0</v>
      </c>
      <c r="AZ149" s="23">
        <f>COUNTIF($BI149,"*Evolutionary*")</f>
        <v>0</v>
      </c>
      <c r="BA149" s="23">
        <f>COUNTIF($BI149,"*Nash*")</f>
        <v>0</v>
      </c>
      <c r="BB149" s="23">
        <f>COUNTIF($BI149,"*Gini*")</f>
        <v>0</v>
      </c>
      <c r="BC149" s="23">
        <f>COUNTIF($BI149,"*Dominance*")</f>
        <v>0</v>
      </c>
      <c r="BD149" s="23">
        <f>COUNTIF($BI149,"*Pythagorean*")</f>
        <v>0</v>
      </c>
      <c r="BE149" s="23">
        <f>COUNTIF($BI149,"*Reference*")</f>
        <v>0</v>
      </c>
      <c r="BF149" s="23">
        <f>COUNTIF($BI149,"*Correlation*")</f>
        <v>0</v>
      </c>
      <c r="BG149" s="23">
        <f>COUNTIF($BI149,"*NIMBUS*")</f>
        <v>0</v>
      </c>
      <c r="BH149" s="23">
        <f>COUNTIF($BI149,"*Not-specified*")</f>
        <v>0</v>
      </c>
      <c r="BI149" s="23" t="s">
        <v>821</v>
      </c>
      <c r="BJ149" s="23" t="s">
        <v>771</v>
      </c>
      <c r="BK149" s="23">
        <f t="shared" si="247"/>
        <v>0</v>
      </c>
      <c r="BL149" s="23">
        <f t="shared" si="247"/>
        <v>0</v>
      </c>
      <c r="BM149" s="23">
        <f t="shared" si="247"/>
        <v>1</v>
      </c>
      <c r="BN149" s="6" t="s">
        <v>1179</v>
      </c>
      <c r="BO149" s="12">
        <f>COUNTIF($BN149,"*Deter*")</f>
        <v>1</v>
      </c>
      <c r="BP149" s="12">
        <f>COUNTIF($BN149,"*Stoch*")</f>
        <v>0</v>
      </c>
      <c r="BQ149" s="12">
        <f>COUNTIF($BN149,"*Fuzzy*")</f>
        <v>0</v>
      </c>
      <c r="BR149" s="6" t="s">
        <v>1175</v>
      </c>
      <c r="BS149" s="12">
        <f>COUNTIF($BR149,"*Dis*")</f>
        <v>0</v>
      </c>
      <c r="BT149" s="12">
        <f>COUNTIF($BR149,"*Cont*")</f>
        <v>1</v>
      </c>
      <c r="BU149" s="12">
        <f>COUNTIF($BR149,$BU$1)</f>
        <v>0</v>
      </c>
      <c r="BV149" s="23" t="s">
        <v>886</v>
      </c>
      <c r="BW149" s="13">
        <v>0</v>
      </c>
      <c r="BX149" s="13">
        <v>0</v>
      </c>
      <c r="BY149" s="13">
        <v>1</v>
      </c>
      <c r="BZ149" s="13">
        <v>0</v>
      </c>
      <c r="CA149" s="13">
        <v>0</v>
      </c>
      <c r="CB149" s="24" t="s">
        <v>906</v>
      </c>
      <c r="CC149" s="12">
        <f>COUNTIF($CB149,"*Not Specified*")</f>
        <v>0</v>
      </c>
      <c r="CD149" s="12">
        <f>COUNTIF($CB149,"*Aerospacial*")</f>
        <v>0</v>
      </c>
      <c r="CE149" s="12">
        <f>COUNTIF($CB149,"*Agriculture*")</f>
        <v>0</v>
      </c>
      <c r="CF149" s="12">
        <f>COUNTIF($CB149,"*Automotive*")</f>
        <v>0</v>
      </c>
      <c r="CG149" s="12">
        <f>COUNTIF($CB149,"*Biotechnology*")</f>
        <v>0</v>
      </c>
      <c r="CH149" s="12">
        <f>COUNTIF($CB149,"*Energy*")</f>
        <v>0</v>
      </c>
      <c r="CI149" s="12">
        <f>COUNTIF($CB149,"*Food*")</f>
        <v>0</v>
      </c>
      <c r="CJ149" s="12">
        <f>COUNTIF($CB149,"*Innovation*")</f>
        <v>0</v>
      </c>
      <c r="CK149" s="12">
        <f>COUNTIF($CB149,"*Manufacturing*")</f>
        <v>0</v>
      </c>
      <c r="CL149" s="12">
        <f>COUNTIF($CB149,"*Military*")</f>
        <v>0</v>
      </c>
      <c r="CM149" s="12">
        <f>COUNTIF($CB149,"*Nuclear*")</f>
        <v>0</v>
      </c>
      <c r="CN149" s="12">
        <f>COUNTIF($CB149,"*Spacial*")</f>
        <v>0</v>
      </c>
      <c r="CO149" s="12">
        <f>COUNTIF($CB149,"*Telecommunications*")</f>
        <v>0</v>
      </c>
      <c r="CP149" s="12">
        <f>COUNTIF($CB149,"*Civil*")</f>
        <v>0</v>
      </c>
      <c r="CQ149" s="12">
        <f>COUNTIF($CB149,"*Government*")</f>
        <v>1</v>
      </c>
      <c r="CR149" s="12">
        <f>COUNTIF($CB149,"*Mechanical*")</f>
        <v>0</v>
      </c>
      <c r="CS149" s="12">
        <f>COUNTIF($CB149,"*Textile*")</f>
        <v>0</v>
      </c>
      <c r="CT149" s="12">
        <f>COUNTIF($CB149,"*Chemical*")</f>
        <v>0</v>
      </c>
      <c r="CU149" s="12">
        <f>COUNTIF($CB149,"*Metallurgy*")</f>
        <v>0</v>
      </c>
      <c r="CV149" s="12">
        <f>COUNTIF($CB149,"*Public*")</f>
        <v>0</v>
      </c>
      <c r="CW149" s="12">
        <f>COUNTIF($CB149,"*Research*")</f>
        <v>0</v>
      </c>
      <c r="CX149" s="12">
        <f>COUNTIF($CB149,"*Electricity*")</f>
        <v>0</v>
      </c>
      <c r="CY149" s="12">
        <f>COUNTIF($CB149,"*Industrial*")</f>
        <v>0</v>
      </c>
      <c r="CZ149" s="12">
        <f>COUNTIF($CB149,"*Information Technology*")</f>
        <v>0</v>
      </c>
      <c r="DA149" s="18">
        <f>COUNTIF($CB149,"*Pharmaceutical*")</f>
        <v>0</v>
      </c>
      <c r="DB149" s="18">
        <f>SUM(JL149:JO149)</f>
        <v>0</v>
      </c>
      <c r="DC149" s="18">
        <f>SUM(MQ149:MY149)</f>
        <v>0</v>
      </c>
      <c r="DD149" s="18">
        <f>SUM(MZ149:NF149)</f>
        <v>1</v>
      </c>
      <c r="DE149" s="18">
        <f>SUM(MB149:MF149)</f>
        <v>1</v>
      </c>
      <c r="DF149" s="18">
        <f>SUM(NG149:NL149)</f>
        <v>1</v>
      </c>
      <c r="DG149" s="18">
        <f>SUM(FM149:GK149)</f>
        <v>1</v>
      </c>
      <c r="DH149" s="18">
        <f>SUM(EG149:EX149)</f>
        <v>1</v>
      </c>
      <c r="DI149" s="18">
        <f>SUM(KB149:KM149)</f>
        <v>1</v>
      </c>
      <c r="DJ149" s="18">
        <f>SUM(MG149:MJ149)</f>
        <v>0</v>
      </c>
      <c r="DK149" s="18">
        <f>SUM(GL149:HJ149)</f>
        <v>3</v>
      </c>
      <c r="DL149" s="18">
        <f>SUM(HK149:IE149)</f>
        <v>1</v>
      </c>
      <c r="DM149" s="18">
        <f>SUM(IF149:IP149)</f>
        <v>1</v>
      </c>
      <c r="DN149" s="18">
        <f>SUM(EY149:FL149)</f>
        <v>0</v>
      </c>
      <c r="DO149" s="18">
        <f>SUM(KN149:LV149)</f>
        <v>3</v>
      </c>
      <c r="DP149" s="18">
        <f>SUM(LL149:LS149)</f>
        <v>0</v>
      </c>
      <c r="DQ149" s="18">
        <f>SUM(JP149:JX149)</f>
        <v>0</v>
      </c>
      <c r="DR149" s="18">
        <f>SUM(MK149:MP149)</f>
        <v>3</v>
      </c>
      <c r="DS149" s="18">
        <f>SUM(NM149:NS149)</f>
        <v>0</v>
      </c>
      <c r="DT149" s="18">
        <f>SUM(NT149:NZ149)</f>
        <v>1</v>
      </c>
      <c r="DU149" s="18">
        <f>SUM(OA149:OI149)</f>
        <v>1</v>
      </c>
      <c r="DV149" s="18">
        <f>SUM(JY149:KA149)</f>
        <v>0</v>
      </c>
      <c r="DW149" s="18">
        <f>SUM(LT149:MA149)</f>
        <v>0</v>
      </c>
      <c r="DX149" s="18">
        <f>SUM(IQ149:JK149)</f>
        <v>1</v>
      </c>
      <c r="DY149" s="17">
        <f>DG149+DK149</f>
        <v>4</v>
      </c>
      <c r="DZ149" s="12">
        <f>DI149+DO149+DW149+DP149</f>
        <v>4</v>
      </c>
      <c r="EA149" s="12">
        <f>DX149+DM149</f>
        <v>2</v>
      </c>
      <c r="EB149" s="12">
        <f>DT149+DU149+DF149</f>
        <v>3</v>
      </c>
      <c r="EC149" s="12">
        <f>DH149+DN149+DL149</f>
        <v>2</v>
      </c>
      <c r="ED149" s="12">
        <f>DD149+DS149+DC149</f>
        <v>1</v>
      </c>
      <c r="EE149" s="12">
        <f>DV149+DQ149+DB149</f>
        <v>0</v>
      </c>
      <c r="EF149" s="12">
        <f>DR149+DE149+DJ149</f>
        <v>4</v>
      </c>
      <c r="EU149" s="18">
        <v>1</v>
      </c>
      <c r="EX149" s="18"/>
      <c r="FW149" s="20">
        <v>1</v>
      </c>
      <c r="GW149" s="20">
        <v>1</v>
      </c>
      <c r="GY149" s="20">
        <v>1</v>
      </c>
      <c r="HJ149" s="18">
        <v>1</v>
      </c>
      <c r="HX149" s="18">
        <v>1</v>
      </c>
      <c r="IB149" s="18"/>
      <c r="IL149" s="18">
        <v>1</v>
      </c>
      <c r="IP149" s="18"/>
      <c r="IY149" s="18">
        <v>1</v>
      </c>
      <c r="JK149" s="18"/>
      <c r="JO149" s="18"/>
      <c r="JU149" s="18"/>
      <c r="JX149" s="18"/>
      <c r="KA149" s="18"/>
      <c r="KG149" s="18">
        <v>1</v>
      </c>
      <c r="KM149" s="18"/>
      <c r="KN149" s="18">
        <v>1</v>
      </c>
      <c r="KR149" s="18">
        <v>1</v>
      </c>
      <c r="KT149" s="18">
        <v>1</v>
      </c>
      <c r="KX149" s="18"/>
      <c r="LG149" s="18"/>
      <c r="LS149" s="18"/>
      <c r="MA149" s="18"/>
      <c r="MB149" s="18"/>
      <c r="MF149" s="18">
        <v>1</v>
      </c>
      <c r="MJ149" s="18"/>
      <c r="ML149" s="18">
        <v>1</v>
      </c>
      <c r="MO149" s="18">
        <v>1</v>
      </c>
      <c r="MP149" s="18">
        <v>1</v>
      </c>
      <c r="MY149" s="18"/>
      <c r="NF149" s="18">
        <v>1</v>
      </c>
      <c r="NG149" s="18">
        <v>1</v>
      </c>
      <c r="NL149" s="18"/>
      <c r="NR149" s="18"/>
      <c r="NX149" s="18">
        <v>1</v>
      </c>
      <c r="NY149" s="18"/>
      <c r="NZ149" s="18"/>
      <c r="OD149" s="18">
        <v>1</v>
      </c>
      <c r="OH149" s="18"/>
    </row>
    <row r="150" spans="1:399" x14ac:dyDescent="0.25">
      <c r="A150" s="13" t="s">
        <v>9</v>
      </c>
      <c r="B150" s="5" t="s">
        <v>156</v>
      </c>
      <c r="C150" s="12">
        <v>0</v>
      </c>
      <c r="D150" s="5" t="s">
        <v>310</v>
      </c>
      <c r="E150" s="12" t="s">
        <v>312</v>
      </c>
      <c r="F150" s="5" t="s">
        <v>419</v>
      </c>
      <c r="G150" s="5" t="s">
        <v>573</v>
      </c>
      <c r="H150" s="12" t="s">
        <v>311</v>
      </c>
      <c r="I150" s="12" t="s">
        <v>616</v>
      </c>
      <c r="J150" s="12">
        <v>0</v>
      </c>
      <c r="K150" s="12">
        <v>2017</v>
      </c>
      <c r="L150" s="12">
        <f>IF(K150&lt;1996,1,0)</f>
        <v>0</v>
      </c>
      <c r="M150" s="12">
        <f>IF(K150&gt;=1996,1,0)</f>
        <v>1</v>
      </c>
      <c r="N150" s="12" t="s">
        <v>755</v>
      </c>
      <c r="O150" s="12" t="s">
        <v>311</v>
      </c>
      <c r="P150" s="12">
        <v>10</v>
      </c>
      <c r="Q150" s="12">
        <v>0</v>
      </c>
      <c r="R150" s="12">
        <v>1</v>
      </c>
      <c r="S150" s="12">
        <v>0</v>
      </c>
      <c r="T150" s="12">
        <f>COUNTIF(P150,"*Non*")</f>
        <v>0</v>
      </c>
      <c r="U150" s="12" t="s">
        <v>764</v>
      </c>
      <c r="V150" s="12">
        <f t="shared" si="244"/>
        <v>0</v>
      </c>
      <c r="W150" s="12">
        <f t="shared" si="244"/>
        <v>1</v>
      </c>
      <c r="X150" s="12">
        <f t="shared" si="244"/>
        <v>0</v>
      </c>
      <c r="Y150" s="23">
        <f>COUNTIF($BI150,"*AHP*")</f>
        <v>0</v>
      </c>
      <c r="Z150" s="23">
        <f>COUNTIF($BI150,"*ANP*")</f>
        <v>0</v>
      </c>
      <c r="AA150" s="23">
        <f>COUNTIF($BI150,"*TOPSIS*")</f>
        <v>0</v>
      </c>
      <c r="AB150" s="23">
        <f t="shared" si="245"/>
        <v>0</v>
      </c>
      <c r="AC150" s="23">
        <f>COUNTIF($BI150,"*DELPHI*")</f>
        <v>0</v>
      </c>
      <c r="AD150" s="23">
        <f>COUNTIF($BI150,"*CBA*")+COUNTIF($BI150,"*Cost Analysis*")</f>
        <v>0</v>
      </c>
      <c r="AE150" s="23">
        <f>COUNTIF($BI150,"*Scoring*")</f>
        <v>0</v>
      </c>
      <c r="AF150" s="23">
        <f>COUNTIF($BI150,"*DEMATEL*")</f>
        <v>0</v>
      </c>
      <c r="AG150" s="23">
        <f>COUNTIF($BI150,"*MAUT*")</f>
        <v>0</v>
      </c>
      <c r="AH150" s="23">
        <f>COUNTIF($BI150,"*BCG*")</f>
        <v>0</v>
      </c>
      <c r="AI150" s="23">
        <f>COUNTIF($BI150,"*BSC*")</f>
        <v>0</v>
      </c>
      <c r="AJ150" s="23">
        <f>COUNTIF($BI150,"*ROA*")</f>
        <v>0</v>
      </c>
      <c r="AK150" s="23">
        <f>COUNTIF($BI150,"*VTA*")</f>
        <v>0</v>
      </c>
      <c r="AL150" s="23">
        <f>COUNTIF($BI150,"*SEM*")</f>
        <v>0</v>
      </c>
      <c r="AM150" s="23">
        <f>COUNTIF($BI150,"*COPRAS*")</f>
        <v>0</v>
      </c>
      <c r="AN150" s="23">
        <f t="shared" si="246"/>
        <v>0</v>
      </c>
      <c r="AO150" s="23">
        <f>COUNTIF($BI150,"*Outranking*")</f>
        <v>0</v>
      </c>
      <c r="AP150" s="23">
        <f>IF(COUNTIF($BI150,"*Linear*")-COUNTIF($BI150,"*Non-Linear*")&lt;0,0,COUNTIF($BI150,"*Linear*")-COUNTIF($BI150,"*Non-Linear*"))</f>
        <v>0</v>
      </c>
      <c r="AQ150" s="23">
        <f>COUNTIF($BI150,"*Non-Linear*")</f>
        <v>0</v>
      </c>
      <c r="AR150" s="23">
        <f>COUNTIF($BI150,"*Multi-objective*")</f>
        <v>0</v>
      </c>
      <c r="AS150" s="23">
        <f>COUNTIF($BI150,"*Stochastic*")</f>
        <v>1</v>
      </c>
      <c r="AT150" s="23">
        <f>COUNTIF($BI150,"*Goal*")</f>
        <v>0</v>
      </c>
      <c r="AU150" s="23">
        <f>COUNTIF($BI150,"*DEA*")</f>
        <v>0</v>
      </c>
      <c r="AV150" s="23">
        <f>COUNTIF($BI150,"*Grey*")</f>
        <v>0</v>
      </c>
      <c r="AW150" s="23">
        <f>COUNTIF($BI150,"*Clustering*")</f>
        <v>0</v>
      </c>
      <c r="AX150" s="23">
        <f>COUNTIF($BI150,"*K-Means*")</f>
        <v>0</v>
      </c>
      <c r="AY150" s="23">
        <f>COUNTIF($BI150,"*Genetic*")</f>
        <v>0</v>
      </c>
      <c r="AZ150" s="23">
        <f>COUNTIF($BI150,"*Evolutionary*")</f>
        <v>0</v>
      </c>
      <c r="BA150" s="23">
        <f>COUNTIF($BI150,"*Nash*")</f>
        <v>0</v>
      </c>
      <c r="BB150" s="23">
        <f>COUNTIF($BI150,"*Gini*")</f>
        <v>1</v>
      </c>
      <c r="BC150" s="23">
        <f>COUNTIF($BI150,"*Dominance*")</f>
        <v>1</v>
      </c>
      <c r="BD150" s="23">
        <f>COUNTIF($BI150,"*Pythagorean*")</f>
        <v>0</v>
      </c>
      <c r="BE150" s="23">
        <f>COUNTIF($BI150,"*Reference*")</f>
        <v>0</v>
      </c>
      <c r="BF150" s="23">
        <f>COUNTIF($BI150,"*Correlation*")</f>
        <v>0</v>
      </c>
      <c r="BG150" s="23">
        <f>COUNTIF($BI150,"*NIMBUS*")</f>
        <v>0</v>
      </c>
      <c r="BH150" s="23">
        <f>COUNTIF($BI150,"*Not-specified*")</f>
        <v>0</v>
      </c>
      <c r="BI150" s="23" t="s">
        <v>863</v>
      </c>
      <c r="BJ150" s="23" t="s">
        <v>776</v>
      </c>
      <c r="BK150" s="23">
        <f t="shared" si="247"/>
        <v>1</v>
      </c>
      <c r="BL150" s="23">
        <f t="shared" si="247"/>
        <v>0</v>
      </c>
      <c r="BM150" s="23">
        <f t="shared" si="247"/>
        <v>0</v>
      </c>
      <c r="BN150" s="12" t="s">
        <v>1177</v>
      </c>
      <c r="BO150" s="12">
        <f>COUNTIF($BN150,"*Deter*")</f>
        <v>0</v>
      </c>
      <c r="BP150" s="12">
        <f>COUNTIF($BN150,"*Stoch*")</f>
        <v>1</v>
      </c>
      <c r="BQ150" s="12">
        <f>COUNTIF($BN150,"*Fuzzy*")</f>
        <v>0</v>
      </c>
      <c r="BR150" s="12" t="s">
        <v>1175</v>
      </c>
      <c r="BS150" s="12">
        <f>COUNTIF($BR150,"*Dis*")</f>
        <v>0</v>
      </c>
      <c r="BT150" s="12">
        <f>COUNTIF($BR150,"*Cont*")</f>
        <v>1</v>
      </c>
      <c r="BU150" s="12">
        <f>COUNTIF($BR150,$BU$1)</f>
        <v>0</v>
      </c>
      <c r="BV150" s="23" t="s">
        <v>875</v>
      </c>
      <c r="BW150" s="13">
        <v>0</v>
      </c>
      <c r="BX150" s="13">
        <v>1</v>
      </c>
      <c r="BY150" s="13">
        <v>0</v>
      </c>
      <c r="BZ150" s="13">
        <v>0</v>
      </c>
      <c r="CA150" s="13">
        <v>0</v>
      </c>
      <c r="CB150" s="24" t="s">
        <v>903</v>
      </c>
      <c r="CC150" s="12">
        <f>COUNTIF($CB150,"*Not Specified*")</f>
        <v>1</v>
      </c>
      <c r="CD150" s="12">
        <f>COUNTIF($CB150,"*Aerospacial*")</f>
        <v>0</v>
      </c>
      <c r="CE150" s="12">
        <f>COUNTIF($CB150,"*Agriculture*")</f>
        <v>0</v>
      </c>
      <c r="CF150" s="12">
        <f>COUNTIF($CB150,"*Automotive*")</f>
        <v>0</v>
      </c>
      <c r="CG150" s="12">
        <f>COUNTIF($CB150,"*Biotechnology*")</f>
        <v>0</v>
      </c>
      <c r="CH150" s="12">
        <f>COUNTIF($CB150,"*Energy*")</f>
        <v>0</v>
      </c>
      <c r="CI150" s="12">
        <f>COUNTIF($CB150,"*Food*")</f>
        <v>0</v>
      </c>
      <c r="CJ150" s="12">
        <f>COUNTIF($CB150,"*Innovation*")</f>
        <v>0</v>
      </c>
      <c r="CK150" s="12">
        <f>COUNTIF($CB150,"*Manufacturing*")</f>
        <v>0</v>
      </c>
      <c r="CL150" s="12">
        <f>COUNTIF($CB150,"*Military*")</f>
        <v>0</v>
      </c>
      <c r="CM150" s="12">
        <f>COUNTIF($CB150,"*Nuclear*")</f>
        <v>0</v>
      </c>
      <c r="CN150" s="12">
        <f>COUNTIF($CB150,"*Spacial*")</f>
        <v>0</v>
      </c>
      <c r="CO150" s="12">
        <f>COUNTIF($CB150,"*Telecommunications*")</f>
        <v>0</v>
      </c>
      <c r="CP150" s="12">
        <f>COUNTIF($CB150,"*Civil*")</f>
        <v>0</v>
      </c>
      <c r="CQ150" s="12">
        <f>COUNTIF($CB150,"*Government*")</f>
        <v>0</v>
      </c>
      <c r="CR150" s="12">
        <f>COUNTIF($CB150,"*Mechanical*")</f>
        <v>0</v>
      </c>
      <c r="CS150" s="12">
        <f>COUNTIF($CB150,"*Textile*")</f>
        <v>0</v>
      </c>
      <c r="CT150" s="12">
        <f>COUNTIF($CB150,"*Chemical*")</f>
        <v>0</v>
      </c>
      <c r="CU150" s="12">
        <f>COUNTIF($CB150,"*Metallurgy*")</f>
        <v>0</v>
      </c>
      <c r="CV150" s="12">
        <f>COUNTIF($CB150,"*Public*")</f>
        <v>0</v>
      </c>
      <c r="CW150" s="12">
        <f>COUNTIF($CB150,"*Research*")</f>
        <v>0</v>
      </c>
      <c r="CX150" s="12">
        <f>COUNTIF($CB150,"*Electricity*")</f>
        <v>0</v>
      </c>
      <c r="CY150" s="12">
        <f>COUNTIF($CB150,"*Industrial*")</f>
        <v>0</v>
      </c>
      <c r="CZ150" s="12">
        <f>COUNTIF($CB150,"*Information Technology*")</f>
        <v>0</v>
      </c>
      <c r="DA150" s="19">
        <f>COUNTIF($CB150,"*Pharmaceutical*")</f>
        <v>0</v>
      </c>
      <c r="DB150" s="18">
        <f>SUM(JL150:JO150)</f>
        <v>0</v>
      </c>
      <c r="DC150" s="18">
        <f>SUM(MQ150:MY150)</f>
        <v>0</v>
      </c>
      <c r="DD150" s="18">
        <f>SUM(MZ150:NF150)</f>
        <v>0</v>
      </c>
      <c r="DE150" s="18">
        <f>SUM(MB150:MF150)</f>
        <v>0</v>
      </c>
      <c r="DF150" s="18">
        <f>SUM(NG150:NL150)</f>
        <v>0</v>
      </c>
      <c r="DG150" s="18">
        <f>SUM(FM150:GK150)</f>
        <v>0</v>
      </c>
      <c r="DH150" s="18">
        <f>SUM(EG150:EX150)</f>
        <v>0</v>
      </c>
      <c r="DI150" s="18">
        <f>SUM(KB150:KM150)</f>
        <v>0</v>
      </c>
      <c r="DJ150" s="18">
        <f>SUM(MG150:MJ150)</f>
        <v>0</v>
      </c>
      <c r="DK150" s="18">
        <f>SUM(GL150:HJ150)</f>
        <v>0</v>
      </c>
      <c r="DL150" s="18">
        <f>SUM(HK150:IE150)</f>
        <v>0</v>
      </c>
      <c r="DM150" s="18">
        <f>SUM(IF150:IP150)</f>
        <v>0</v>
      </c>
      <c r="DN150" s="18">
        <f>SUM(EY150:FL150)</f>
        <v>0</v>
      </c>
      <c r="DO150" s="18">
        <f>SUM(KN150:LV150)</f>
        <v>0</v>
      </c>
      <c r="DP150" s="18">
        <f>SUM(LL150:LS150)</f>
        <v>0</v>
      </c>
      <c r="DQ150" s="18">
        <f>SUM(JP150:JX150)</f>
        <v>0</v>
      </c>
      <c r="DR150" s="18">
        <f>SUM(MK150:MP150)</f>
        <v>0</v>
      </c>
      <c r="DS150" s="18">
        <f>SUM(NM150:NS150)</f>
        <v>0</v>
      </c>
      <c r="DT150" s="18">
        <f>SUM(NT150:NZ150)</f>
        <v>0</v>
      </c>
      <c r="DU150" s="18">
        <f>SUM(OA150:OI150)</f>
        <v>0</v>
      </c>
      <c r="DV150" s="18">
        <f>SUM(JY150:KA150)</f>
        <v>0</v>
      </c>
      <c r="DW150" s="18">
        <f>SUM(LT150:MA150)</f>
        <v>0</v>
      </c>
      <c r="DX150" s="18">
        <f>SUM(IQ150:JK150)</f>
        <v>0</v>
      </c>
      <c r="DY150" s="17">
        <f>DG150+DK150</f>
        <v>0</v>
      </c>
      <c r="DZ150" s="12">
        <f>DI150+DO150+DW150+DP150</f>
        <v>0</v>
      </c>
      <c r="EA150" s="12">
        <f>DX150+DM150</f>
        <v>0</v>
      </c>
      <c r="EB150" s="12">
        <f>DT150+DU150+DF150</f>
        <v>0</v>
      </c>
      <c r="EC150" s="12">
        <f>DH150+DN150+DL150</f>
        <v>0</v>
      </c>
      <c r="ED150" s="12">
        <f>DD150+DS150+DC150</f>
        <v>0</v>
      </c>
      <c r="EE150" s="12">
        <f>DV150+DQ150+DB150</f>
        <v>0</v>
      </c>
      <c r="EF150" s="12">
        <f>DR150+DE150+DJ150</f>
        <v>0</v>
      </c>
    </row>
    <row r="151" spans="1:399" x14ac:dyDescent="0.25">
      <c r="A151" s="13" t="s">
        <v>8</v>
      </c>
      <c r="B151" s="5" t="s">
        <v>29</v>
      </c>
      <c r="C151" s="12">
        <v>0</v>
      </c>
      <c r="D151" s="5" t="s">
        <v>176</v>
      </c>
      <c r="E151" s="12" t="s">
        <v>312</v>
      </c>
      <c r="F151" s="5" t="s">
        <v>331</v>
      </c>
      <c r="G151" s="5" t="s">
        <v>439</v>
      </c>
      <c r="H151" s="12" t="s">
        <v>312</v>
      </c>
      <c r="I151" s="12" t="s">
        <v>576</v>
      </c>
      <c r="J151" s="12">
        <v>0</v>
      </c>
      <c r="K151" s="12">
        <v>2017</v>
      </c>
      <c r="L151" s="12">
        <f>IF(K151&lt;1996,1,0)</f>
        <v>0</v>
      </c>
      <c r="M151" s="12">
        <f>IF(K151&gt;=1996,1,0)</f>
        <v>1</v>
      </c>
      <c r="N151" s="12" t="s">
        <v>639</v>
      </c>
      <c r="O151" s="12" t="s">
        <v>311</v>
      </c>
      <c r="P151" s="12">
        <v>50</v>
      </c>
      <c r="Q151" s="12">
        <v>0</v>
      </c>
      <c r="R151" s="12">
        <v>1</v>
      </c>
      <c r="S151" s="12">
        <v>0</v>
      </c>
      <c r="T151" s="12">
        <f>COUNTIF(P151,"*Non*")</f>
        <v>0</v>
      </c>
      <c r="U151" s="12" t="s">
        <v>766</v>
      </c>
      <c r="V151" s="12">
        <f t="shared" si="244"/>
        <v>1</v>
      </c>
      <c r="W151" s="12">
        <f t="shared" si="244"/>
        <v>0</v>
      </c>
      <c r="X151" s="12">
        <f t="shared" si="244"/>
        <v>0</v>
      </c>
      <c r="Y151" s="23">
        <f>COUNTIF($BI151,"*AHP*")</f>
        <v>0</v>
      </c>
      <c r="Z151" s="23">
        <f>COUNTIF($BI151,"*ANP*")</f>
        <v>0</v>
      </c>
      <c r="AA151" s="23">
        <f>COUNTIF($BI151,"*TOPSIS*")</f>
        <v>0</v>
      </c>
      <c r="AB151" s="23">
        <f t="shared" si="245"/>
        <v>0</v>
      </c>
      <c r="AC151" s="23">
        <f>COUNTIF($BI151,"*DELPHI*")</f>
        <v>0</v>
      </c>
      <c r="AD151" s="23">
        <f>COUNTIF($BI151,"*CBA*")+COUNTIF($BI151,"*Cost Analysis*")</f>
        <v>0</v>
      </c>
      <c r="AE151" s="23">
        <f>COUNTIF($BI151,"*Scoring*")</f>
        <v>0</v>
      </c>
      <c r="AF151" s="23">
        <f>COUNTIF($BI151,"*DEMATEL*")</f>
        <v>0</v>
      </c>
      <c r="AG151" s="23">
        <f>COUNTIF($BI151,"*MAUT*")</f>
        <v>0</v>
      </c>
      <c r="AH151" s="23">
        <f>COUNTIF($BI151,"*BCG*")</f>
        <v>0</v>
      </c>
      <c r="AI151" s="23">
        <f>COUNTIF($BI151,"*BSC*")</f>
        <v>0</v>
      </c>
      <c r="AJ151" s="23">
        <f>COUNTIF($BI151,"*ROA*")</f>
        <v>0</v>
      </c>
      <c r="AK151" s="23">
        <f>COUNTIF($BI151,"*VTA*")</f>
        <v>0</v>
      </c>
      <c r="AL151" s="23">
        <f>COUNTIF($BI151,"*SEM*")</f>
        <v>0</v>
      </c>
      <c r="AM151" s="23">
        <f>COUNTIF($BI151,"*COPRAS*")</f>
        <v>0</v>
      </c>
      <c r="AN151" s="23">
        <f t="shared" si="246"/>
        <v>0</v>
      </c>
      <c r="AO151" s="23">
        <f>COUNTIF($BI151,"*Outranking*")</f>
        <v>0</v>
      </c>
      <c r="AP151" s="23">
        <f>IF(COUNTIF($BI151,"*Linear*")-COUNTIF($BI151,"*Non-Linear*")&lt;0,0,COUNTIF($BI151,"*Linear*")-COUNTIF($BI151,"*Non-Linear*"))</f>
        <v>1</v>
      </c>
      <c r="AQ151" s="23">
        <f>COUNTIF($BI151,"*Non-Linear*")</f>
        <v>0</v>
      </c>
      <c r="AR151" s="23">
        <f>COUNTIF($BI151,"*Multi-objective*")</f>
        <v>0</v>
      </c>
      <c r="AS151" s="23">
        <f>COUNTIF($BI151,"*Stochastic*")</f>
        <v>0</v>
      </c>
      <c r="AT151" s="23">
        <f>COUNTIF($BI151,"*Goal*")</f>
        <v>0</v>
      </c>
      <c r="AU151" s="23">
        <f>COUNTIF($BI151,"*DEA*")</f>
        <v>0</v>
      </c>
      <c r="AV151" s="23">
        <f>COUNTIF($BI151,"*Grey*")</f>
        <v>0</v>
      </c>
      <c r="AW151" s="23">
        <f>COUNTIF($BI151,"*Clustering*")</f>
        <v>0</v>
      </c>
      <c r="AX151" s="23">
        <f>COUNTIF($BI151,"*K-Means*")</f>
        <v>0</v>
      </c>
      <c r="AY151" s="23">
        <f>COUNTIF($BI151,"*Genetic*")</f>
        <v>0</v>
      </c>
      <c r="AZ151" s="23">
        <f>COUNTIF($BI151,"*Evolutionary*")</f>
        <v>0</v>
      </c>
      <c r="BA151" s="23">
        <f>COUNTIF($BI151,"*Nash*")</f>
        <v>0</v>
      </c>
      <c r="BB151" s="23">
        <f>COUNTIF($BI151,"*Gini*")</f>
        <v>0</v>
      </c>
      <c r="BC151" s="23">
        <f>COUNTIF($BI151,"*Dominance*")</f>
        <v>0</v>
      </c>
      <c r="BD151" s="23">
        <f>COUNTIF($BI151,"*Pythagorean*")</f>
        <v>0</v>
      </c>
      <c r="BE151" s="23">
        <f>COUNTIF($BI151,"*Reference*")</f>
        <v>0</v>
      </c>
      <c r="BF151" s="23">
        <f>COUNTIF($BI151,"*Correlation*")</f>
        <v>0</v>
      </c>
      <c r="BG151" s="23">
        <f>COUNTIF($BI151,"*NIMBUS*")</f>
        <v>0</v>
      </c>
      <c r="BH151" s="23">
        <f>COUNTIF($BI151,"*Not-specified*")</f>
        <v>0</v>
      </c>
      <c r="BI151" s="23" t="s">
        <v>838</v>
      </c>
      <c r="BJ151" s="23" t="s">
        <v>772</v>
      </c>
      <c r="BK151" s="23">
        <f t="shared" si="247"/>
        <v>0</v>
      </c>
      <c r="BL151" s="23">
        <f t="shared" si="247"/>
        <v>1</v>
      </c>
      <c r="BM151" s="23">
        <f t="shared" si="247"/>
        <v>0</v>
      </c>
      <c r="BN151" s="12" t="s">
        <v>1179</v>
      </c>
      <c r="BO151" s="12">
        <f>COUNTIF($BN151,"*Deter*")</f>
        <v>1</v>
      </c>
      <c r="BP151" s="12">
        <f>COUNTIF($BN151,"*Stoch*")</f>
        <v>0</v>
      </c>
      <c r="BQ151" s="12">
        <f>COUNTIF($BN151,"*Fuzzy*")</f>
        <v>0</v>
      </c>
      <c r="BR151" s="12" t="s">
        <v>1175</v>
      </c>
      <c r="BS151" s="12">
        <f>COUNTIF($BR151,"*Dis*")</f>
        <v>0</v>
      </c>
      <c r="BT151" s="12">
        <f>COUNTIF($BR151,"*Cont*")</f>
        <v>1</v>
      </c>
      <c r="BU151" s="12">
        <f>COUNTIF($BR151,$BU$1)</f>
        <v>0</v>
      </c>
      <c r="BV151" s="23" t="s">
        <v>876</v>
      </c>
      <c r="BW151" s="13">
        <v>0</v>
      </c>
      <c r="BX151" s="13">
        <v>1</v>
      </c>
      <c r="BY151" s="13">
        <v>0</v>
      </c>
      <c r="BZ151" s="13">
        <v>0</v>
      </c>
      <c r="CA151" s="13">
        <v>0</v>
      </c>
      <c r="CB151" s="24" t="s">
        <v>869</v>
      </c>
      <c r="CC151" s="12">
        <f>COUNTIF($CB151,"*Not Specified*")</f>
        <v>0</v>
      </c>
      <c r="CD151" s="12">
        <f>COUNTIF($CB151,"*Aerospacial*")</f>
        <v>0</v>
      </c>
      <c r="CE151" s="12">
        <f>COUNTIF($CB151,"*Agriculture*")</f>
        <v>0</v>
      </c>
      <c r="CF151" s="12">
        <f>COUNTIF($CB151,"*Automotive*")</f>
        <v>0</v>
      </c>
      <c r="CG151" s="12">
        <f>COUNTIF($CB151,"*Biotechnology*")</f>
        <v>0</v>
      </c>
      <c r="CH151" s="12">
        <f>COUNTIF($CB151,"*Energy*")</f>
        <v>0</v>
      </c>
      <c r="CI151" s="12">
        <f>COUNTIF($CB151,"*Food*")</f>
        <v>0</v>
      </c>
      <c r="CJ151" s="12">
        <f>COUNTIF($CB151,"*Innovation*")</f>
        <v>0</v>
      </c>
      <c r="CK151" s="12">
        <f>COUNTIF($CB151,"*Manufacturing*")</f>
        <v>0</v>
      </c>
      <c r="CL151" s="12">
        <f>COUNTIF($CB151,"*Military*")</f>
        <v>0</v>
      </c>
      <c r="CM151" s="12">
        <f>COUNTIF($CB151,"*Nuclear*")</f>
        <v>0</v>
      </c>
      <c r="CN151" s="12">
        <f>COUNTIF($CB151,"*Spacial*")</f>
        <v>0</v>
      </c>
      <c r="CO151" s="12">
        <f>COUNTIF($CB151,"*Telecommunications*")</f>
        <v>0</v>
      </c>
      <c r="CP151" s="12">
        <f>COUNTIF($CB151,"*Civil*")</f>
        <v>0</v>
      </c>
      <c r="CQ151" s="12">
        <f>COUNTIF($CB151,"*Government*")</f>
        <v>0</v>
      </c>
      <c r="CR151" s="12">
        <f>COUNTIF($CB151,"*Mechanical*")</f>
        <v>0</v>
      </c>
      <c r="CS151" s="12">
        <f>COUNTIF($CB151,"*Textile*")</f>
        <v>0</v>
      </c>
      <c r="CT151" s="12">
        <f>COUNTIF($CB151,"*Chemical*")</f>
        <v>0</v>
      </c>
      <c r="CU151" s="12">
        <f>COUNTIF($CB151,"*Metallurgy*")</f>
        <v>0</v>
      </c>
      <c r="CV151" s="12">
        <f>COUNTIF($CB151,"*Public*")</f>
        <v>0</v>
      </c>
      <c r="CW151" s="12">
        <f>COUNTIF($CB151,"*Research*")</f>
        <v>0</v>
      </c>
      <c r="CX151" s="12">
        <f>COUNTIF($CB151,"*Electricity*")</f>
        <v>0</v>
      </c>
      <c r="CY151" s="12">
        <f>COUNTIF($CB151,"*Industrial*")</f>
        <v>0</v>
      </c>
      <c r="CZ151" s="12">
        <f>COUNTIF($CB151,"*Information Technology*")</f>
        <v>0</v>
      </c>
      <c r="DA151" s="19">
        <f>COUNTIF($CB151,"*Pharmaceutical*")</f>
        <v>1</v>
      </c>
      <c r="DB151" s="18">
        <f>SUM(JL151:JO151)</f>
        <v>0</v>
      </c>
      <c r="DC151" s="18">
        <f>SUM(MQ151:MY151)</f>
        <v>0</v>
      </c>
      <c r="DD151" s="18">
        <f>SUM(MZ151:NF151)</f>
        <v>0</v>
      </c>
      <c r="DE151" s="18">
        <f>SUM(MB151:MF151)</f>
        <v>0</v>
      </c>
      <c r="DF151" s="18">
        <f>SUM(NG151:NL151)</f>
        <v>0</v>
      </c>
      <c r="DG151" s="18">
        <f>SUM(FM151:GK151)</f>
        <v>1</v>
      </c>
      <c r="DH151" s="18">
        <f>SUM(EG151:EX151)</f>
        <v>0</v>
      </c>
      <c r="DI151" s="18">
        <f>SUM(KB151:KM151)</f>
        <v>1</v>
      </c>
      <c r="DJ151" s="18">
        <f>SUM(MG151:MJ151)</f>
        <v>0</v>
      </c>
      <c r="DK151" s="18">
        <f>SUM(GL151:HJ151)</f>
        <v>0</v>
      </c>
      <c r="DL151" s="18">
        <f>SUM(HK151:IE151)</f>
        <v>0</v>
      </c>
      <c r="DM151" s="18">
        <f>SUM(IF151:IP151)</f>
        <v>0</v>
      </c>
      <c r="DN151" s="18">
        <f>SUM(EY151:FL151)</f>
        <v>0</v>
      </c>
      <c r="DO151" s="18">
        <f>SUM(KN151:LV151)</f>
        <v>0</v>
      </c>
      <c r="DP151" s="18">
        <f>SUM(LL151:LS151)</f>
        <v>0</v>
      </c>
      <c r="DQ151" s="18">
        <f>SUM(JP151:JX151)</f>
        <v>0</v>
      </c>
      <c r="DR151" s="18">
        <f>SUM(MK151:MP151)</f>
        <v>0</v>
      </c>
      <c r="DS151" s="18">
        <f>SUM(NM151:NS151)</f>
        <v>0</v>
      </c>
      <c r="DT151" s="18">
        <f>SUM(NT151:NZ151)</f>
        <v>0</v>
      </c>
      <c r="DU151" s="18">
        <f>SUM(OA151:OI151)</f>
        <v>0</v>
      </c>
      <c r="DV151" s="18">
        <f>SUM(JY151:KA151)</f>
        <v>0</v>
      </c>
      <c r="DW151" s="18">
        <f>SUM(LT151:MA151)</f>
        <v>1</v>
      </c>
      <c r="DX151" s="18">
        <f>SUM(IQ151:JK151)</f>
        <v>0</v>
      </c>
      <c r="DY151" s="17">
        <f>DG151+DK151</f>
        <v>1</v>
      </c>
      <c r="DZ151" s="12">
        <f>DI151+DO151+DW151+DP151</f>
        <v>2</v>
      </c>
      <c r="EA151" s="12">
        <f>DX151+DM151</f>
        <v>0</v>
      </c>
      <c r="EB151" s="12">
        <f>DT151+DU151+DF151</f>
        <v>0</v>
      </c>
      <c r="EC151" s="12">
        <f>DH151+DN151+DL151</f>
        <v>0</v>
      </c>
      <c r="ED151" s="12">
        <f>DD151+DS151+DC151</f>
        <v>0</v>
      </c>
      <c r="EE151" s="12">
        <f>DV151+DQ151+DB151</f>
        <v>0</v>
      </c>
      <c r="EF151" s="12">
        <f>DR151+DE151+DJ151</f>
        <v>0</v>
      </c>
      <c r="EX151" s="18"/>
      <c r="FQ151" s="20">
        <v>1</v>
      </c>
      <c r="HJ151" s="18"/>
      <c r="IB151" s="18"/>
      <c r="IP151" s="18"/>
      <c r="JK151" s="18"/>
      <c r="JO151" s="18"/>
      <c r="JU151" s="18"/>
      <c r="JX151" s="18"/>
      <c r="KA151" s="18"/>
      <c r="KD151" s="18">
        <v>1</v>
      </c>
      <c r="KM151" s="18"/>
      <c r="KX151" s="18"/>
      <c r="LG151" s="18"/>
      <c r="LS151" s="18"/>
      <c r="MA151" s="18">
        <v>1</v>
      </c>
      <c r="MB151" s="18"/>
      <c r="MF151" s="18"/>
      <c r="MJ151" s="18"/>
      <c r="MP151" s="18"/>
      <c r="MY151" s="18"/>
      <c r="NF151" s="18"/>
      <c r="NL151" s="18"/>
      <c r="NR151" s="18"/>
      <c r="NY151" s="18"/>
      <c r="NZ151" s="18"/>
      <c r="OH151" s="18"/>
    </row>
    <row r="152" spans="1:399" hidden="1" x14ac:dyDescent="0.25">
      <c r="A152" s="13" t="s">
        <v>8</v>
      </c>
      <c r="B152" s="5" t="s">
        <v>96</v>
      </c>
      <c r="D152" s="5" t="s">
        <v>249</v>
      </c>
      <c r="E152" s="12" t="s">
        <v>311</v>
      </c>
      <c r="F152" s="5" t="s">
        <v>374</v>
      </c>
      <c r="G152" s="5" t="s">
        <v>511</v>
      </c>
      <c r="H152" s="12" t="s">
        <v>313</v>
      </c>
      <c r="I152" s="12" t="s">
        <v>585</v>
      </c>
      <c r="K152" s="12">
        <v>2017</v>
      </c>
      <c r="N152" s="12" t="s">
        <v>701</v>
      </c>
      <c r="O152" s="12" t="s">
        <v>313</v>
      </c>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V152"/>
      <c r="BW152" s="1"/>
      <c r="BX152" s="1"/>
      <c r="BY152" s="1"/>
      <c r="BZ152" s="1"/>
      <c r="CA152" s="1"/>
      <c r="CB152"/>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20"/>
      <c r="DB152" s="1"/>
      <c r="DC152" s="1"/>
      <c r="DD152" s="1"/>
      <c r="DE152" s="1"/>
      <c r="DF152" s="1"/>
      <c r="DG152" s="1"/>
      <c r="DH152" s="1"/>
      <c r="DI152" s="1"/>
      <c r="DJ152" s="1"/>
      <c r="DK152" s="1"/>
      <c r="DL152" s="1"/>
      <c r="DM152" s="1"/>
      <c r="DN152" s="1"/>
      <c r="DO152" s="1"/>
      <c r="DP152" s="1"/>
      <c r="DQ152" s="1"/>
      <c r="DR152" s="1"/>
      <c r="DS152" s="1"/>
      <c r="DT152" s="1"/>
      <c r="DU152" s="1"/>
      <c r="DV152" s="1"/>
      <c r="DW152" s="1"/>
      <c r="DX152" s="20"/>
      <c r="DY152" s="26"/>
      <c r="DZ152" s="1"/>
      <c r="EA152" s="1"/>
      <c r="EB152" s="1"/>
      <c r="EC152" s="1"/>
      <c r="ED152" s="1"/>
      <c r="EE152" s="1"/>
      <c r="EF152" s="1"/>
      <c r="EG152" s="26"/>
      <c r="EH152" s="1"/>
      <c r="EI152" s="1"/>
      <c r="EJ152" s="1"/>
      <c r="EK152" s="1"/>
      <c r="EL152" s="12"/>
      <c r="EM152" s="12"/>
      <c r="EN152" s="12"/>
      <c r="EO152" s="12"/>
      <c r="EP152" s="12"/>
      <c r="EQ152" s="12"/>
      <c r="ER152" s="12"/>
      <c r="ES152" s="12"/>
      <c r="ET152" s="1"/>
      <c r="EU152" s="1"/>
      <c r="EV152" s="1"/>
      <c r="EW152" s="1"/>
      <c r="EX152" s="20"/>
      <c r="EY152" s="1"/>
      <c r="EZ152" s="1"/>
      <c r="FA152" s="26"/>
      <c r="FB152" s="1"/>
      <c r="FC152" s="1"/>
      <c r="FD152" s="1"/>
      <c r="FE152" s="1"/>
      <c r="FF152" s="1"/>
      <c r="FG152" s="1"/>
      <c r="FH152" s="1"/>
      <c r="FI152" s="1"/>
      <c r="FJ152" s="1"/>
      <c r="FK152" s="1"/>
      <c r="FO152" s="1"/>
      <c r="FP152" s="1"/>
      <c r="FQ152" s="1"/>
      <c r="FR152" s="1"/>
      <c r="FS152" s="1"/>
      <c r="FT152" s="1"/>
      <c r="FU152" s="1"/>
      <c r="FV152" s="1"/>
      <c r="FW152" s="1"/>
      <c r="FX152" s="1"/>
      <c r="FY152" s="1"/>
      <c r="FZ152" s="1"/>
      <c r="GA152" s="1"/>
      <c r="GB152" s="1"/>
      <c r="GC152" s="1"/>
      <c r="GD152" s="1"/>
      <c r="GE152" s="1"/>
      <c r="GF152" s="1"/>
      <c r="GG152" s="1"/>
      <c r="GH152" s="1"/>
      <c r="GI152" s="1"/>
      <c r="GJ152" s="12"/>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20"/>
      <c r="HK152" s="1"/>
      <c r="HL152" s="1"/>
      <c r="HM152" s="1"/>
      <c r="HN152" s="1"/>
      <c r="HO152" s="1"/>
      <c r="HP152" s="1"/>
      <c r="HQ152" s="1"/>
      <c r="HR152" s="1"/>
      <c r="HS152" s="1"/>
      <c r="HT152" s="1"/>
      <c r="HU152" s="1"/>
      <c r="HV152" s="1"/>
      <c r="HW152" s="1"/>
      <c r="HX152" s="1"/>
      <c r="HY152" s="1"/>
      <c r="HZ152" s="1"/>
      <c r="IA152" s="1"/>
      <c r="IB152" s="20"/>
      <c r="IC152" s="1"/>
      <c r="ID152" s="1"/>
      <c r="IE152" s="1"/>
      <c r="IF152" s="1"/>
      <c r="IG152" s="1"/>
      <c r="IH152" s="1"/>
      <c r="II152" s="1"/>
      <c r="IJ152" s="1"/>
      <c r="IK152" s="1"/>
      <c r="IL152" s="1"/>
      <c r="IM152" s="1"/>
      <c r="IN152" s="1"/>
      <c r="IO152" s="1"/>
      <c r="IP152" s="20"/>
      <c r="IQ152" s="1"/>
      <c r="IR152" s="1"/>
      <c r="IS152" s="1"/>
      <c r="IT152" s="1"/>
      <c r="IU152" s="1"/>
      <c r="IV152" s="1"/>
      <c r="IW152" s="1"/>
      <c r="IX152" s="1"/>
      <c r="IY152" s="1"/>
      <c r="IZ152" s="1"/>
      <c r="JA152" s="1"/>
      <c r="JB152" s="1"/>
      <c r="JC152" s="1"/>
      <c r="JD152" s="1"/>
      <c r="JE152" s="1"/>
      <c r="JF152" s="1"/>
      <c r="JG152" s="1"/>
      <c r="JH152" s="1"/>
      <c r="JI152" s="1"/>
      <c r="JJ152" s="1"/>
      <c r="JK152" s="20"/>
      <c r="JL152" s="1"/>
      <c r="JM152" s="1"/>
      <c r="JN152" s="1"/>
      <c r="JO152" s="20"/>
      <c r="JP152" s="1"/>
      <c r="JQ152" s="1"/>
      <c r="JR152" s="1"/>
      <c r="JS152" s="1"/>
      <c r="JT152" s="1"/>
      <c r="JU152" s="20"/>
      <c r="JV152" s="1"/>
      <c r="JW152" s="1"/>
      <c r="JX152" s="20"/>
      <c r="JY152" s="1"/>
      <c r="JZ152" s="1"/>
      <c r="KA152" s="20"/>
      <c r="KB152" s="1"/>
      <c r="KC152" s="1"/>
      <c r="KD152" s="1"/>
      <c r="KE152" s="1"/>
      <c r="KF152" s="1"/>
      <c r="KG152" s="1"/>
      <c r="KH152" s="1"/>
      <c r="KI152" s="1"/>
      <c r="KJ152" s="1"/>
      <c r="KK152" s="1"/>
      <c r="KL152" s="1"/>
      <c r="KM152" s="20"/>
      <c r="KN152" s="1"/>
      <c r="KO152" s="1"/>
      <c r="KP152" s="1"/>
      <c r="KQ152" s="1"/>
      <c r="KR152" s="1"/>
      <c r="KS152" s="1"/>
      <c r="KT152" s="1"/>
      <c r="KU152" s="1"/>
      <c r="KV152" s="1"/>
      <c r="KW152" s="1"/>
      <c r="KX152" s="20"/>
      <c r="KY152" s="1"/>
      <c r="KZ152" s="1"/>
      <c r="LA152" s="1"/>
      <c r="LB152" s="1"/>
      <c r="LC152" s="1"/>
      <c r="LD152" s="1"/>
      <c r="LE152" s="1"/>
      <c r="LF152" s="1"/>
      <c r="LG152" s="20"/>
      <c r="LH152" s="22"/>
      <c r="LI152" s="22"/>
      <c r="LJ152" s="22"/>
      <c r="LK152" s="22"/>
      <c r="LL152" s="1"/>
      <c r="LM152" s="1"/>
      <c r="LN152" s="1"/>
      <c r="LO152" s="1"/>
      <c r="LP152" s="1"/>
      <c r="LQ152" s="1"/>
      <c r="LR152" s="1"/>
      <c r="LS152" s="20"/>
      <c r="LT152" s="1"/>
      <c r="LU152" s="1"/>
      <c r="LV152" s="1"/>
      <c r="LW152" s="1"/>
      <c r="LX152" s="1"/>
      <c r="LY152" s="1"/>
      <c r="LZ152" s="1"/>
      <c r="MA152" s="20"/>
      <c r="MB152" s="20"/>
      <c r="MC152" s="20"/>
      <c r="MD152" s="1"/>
      <c r="ME152" s="1"/>
      <c r="MF152" s="20"/>
      <c r="MG152" s="1"/>
      <c r="MH152" s="1"/>
      <c r="MI152" s="1"/>
      <c r="MJ152" s="20"/>
      <c r="MK152" s="1"/>
      <c r="ML152" s="1"/>
      <c r="MM152" s="1"/>
      <c r="MN152" s="1"/>
      <c r="MO152" s="1"/>
      <c r="MP152" s="20"/>
      <c r="MQ152" s="1"/>
      <c r="MR152" s="1"/>
      <c r="MS152" s="1"/>
      <c r="MT152" s="1"/>
      <c r="MU152" s="1"/>
      <c r="MV152" s="1"/>
      <c r="MW152" s="1"/>
      <c r="MX152" s="1"/>
      <c r="MY152" s="20"/>
      <c r="MZ152" s="1"/>
      <c r="NA152" s="1"/>
      <c r="NB152" s="1"/>
      <c r="NC152" s="1"/>
      <c r="ND152" s="1"/>
      <c r="NE152" s="1"/>
      <c r="NF152" s="20"/>
      <c r="NG152" s="1"/>
      <c r="NH152" s="1"/>
      <c r="NI152" s="1"/>
      <c r="NJ152" s="1"/>
      <c r="NK152" s="1"/>
      <c r="NL152" s="20"/>
      <c r="NM152" s="1"/>
      <c r="NN152" s="1"/>
      <c r="NO152" s="1"/>
      <c r="NP152" s="1"/>
      <c r="NQ152" s="1"/>
      <c r="NR152" s="20"/>
      <c r="NS152" s="1"/>
      <c r="NT152" s="1"/>
      <c r="NU152" s="1"/>
      <c r="NV152" s="1"/>
      <c r="NW152" s="1"/>
      <c r="NX152" s="1"/>
      <c r="NY152" s="20"/>
      <c r="NZ152" s="20"/>
      <c r="OA152" s="1"/>
      <c r="OB152" s="1"/>
      <c r="OC152" s="1"/>
      <c r="OD152" s="1"/>
      <c r="OE152" s="1"/>
      <c r="OF152" s="1"/>
      <c r="OG152" s="1"/>
      <c r="OH152" s="20"/>
      <c r="OI152" s="1"/>
    </row>
    <row r="153" spans="1:399" ht="15" hidden="1" customHeight="1" x14ac:dyDescent="0.25">
      <c r="A153" s="13" t="s">
        <v>7</v>
      </c>
      <c r="B153" s="5" t="s">
        <v>76</v>
      </c>
      <c r="D153" s="5" t="s">
        <v>229</v>
      </c>
      <c r="E153" s="12" t="s">
        <v>311</v>
      </c>
      <c r="F153" s="5" t="s">
        <v>360</v>
      </c>
      <c r="G153" s="5" t="s">
        <v>491</v>
      </c>
      <c r="H153" s="12" t="s">
        <v>311</v>
      </c>
      <c r="I153" s="12" t="s">
        <v>594</v>
      </c>
      <c r="K153" s="12">
        <v>2017</v>
      </c>
      <c r="O153" s="12" t="s">
        <v>313</v>
      </c>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V153"/>
      <c r="BW153" s="1"/>
      <c r="BX153" s="1"/>
      <c r="BY153" s="1"/>
      <c r="BZ153" s="1"/>
      <c r="CA153" s="1"/>
      <c r="CB153"/>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21"/>
      <c r="DB153" s="1"/>
      <c r="DC153" s="1"/>
      <c r="DD153" s="1"/>
      <c r="DE153" s="1"/>
      <c r="DF153" s="1"/>
      <c r="DG153" s="1"/>
      <c r="DH153" s="1"/>
      <c r="DI153" s="1"/>
      <c r="DJ153" s="1"/>
      <c r="DK153" s="1"/>
      <c r="DL153" s="1"/>
      <c r="DM153" s="1"/>
      <c r="DN153" s="1"/>
      <c r="DO153" s="1"/>
      <c r="DP153" s="1"/>
      <c r="DQ153" s="1"/>
      <c r="DR153" s="1"/>
      <c r="DS153" s="1"/>
      <c r="DT153" s="1"/>
      <c r="DU153" s="1"/>
      <c r="DV153" s="1"/>
      <c r="DW153" s="1"/>
      <c r="DX153" s="20"/>
      <c r="DY153" s="26"/>
      <c r="DZ153" s="1"/>
      <c r="EA153" s="1"/>
      <c r="EB153" s="1"/>
      <c r="EC153" s="1"/>
      <c r="ED153" s="1"/>
      <c r="EE153" s="1"/>
      <c r="EF153" s="1"/>
      <c r="EG153" s="26"/>
      <c r="EH153" s="1"/>
      <c r="EI153" s="1"/>
      <c r="EJ153" s="1"/>
      <c r="EK153" s="1"/>
      <c r="EL153" s="12"/>
      <c r="EM153" s="12"/>
      <c r="EN153" s="12"/>
      <c r="EO153" s="12"/>
      <c r="EP153" s="12"/>
      <c r="EQ153" s="12"/>
      <c r="ER153" s="12"/>
      <c r="ES153" s="12"/>
      <c r="ET153" s="1"/>
      <c r="EU153" s="1"/>
      <c r="EV153" s="1"/>
      <c r="EW153" s="1"/>
      <c r="EX153" s="21"/>
      <c r="EY153" s="1"/>
      <c r="EZ153" s="1"/>
      <c r="FA153" s="26"/>
      <c r="FB153" s="1"/>
      <c r="FC153" s="1"/>
      <c r="FD153" s="1"/>
      <c r="FE153" s="1"/>
      <c r="FF153" s="1"/>
      <c r="FG153" s="1"/>
      <c r="FH153" s="1"/>
      <c r="FI153" s="1"/>
      <c r="FJ153" s="1"/>
      <c r="FK153" s="1"/>
      <c r="FO153" s="1"/>
      <c r="FP153" s="1"/>
      <c r="FQ153" s="1"/>
      <c r="FR153" s="1"/>
      <c r="FS153" s="1"/>
      <c r="FT153" s="1"/>
      <c r="FU153" s="1"/>
      <c r="FV153" s="1"/>
      <c r="FW153" s="1"/>
      <c r="FX153" s="1"/>
      <c r="FY153" s="1"/>
      <c r="FZ153" s="1"/>
      <c r="GA153" s="1"/>
      <c r="GB153" s="1"/>
      <c r="GC153" s="1"/>
      <c r="GD153" s="1"/>
      <c r="GE153" s="1"/>
      <c r="GF153" s="1"/>
      <c r="GG153" s="1"/>
      <c r="GH153" s="1"/>
      <c r="GI153" s="1"/>
      <c r="GJ153" s="12"/>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21"/>
      <c r="HK153" s="1"/>
      <c r="HL153" s="1"/>
      <c r="HM153" s="1"/>
      <c r="HN153" s="1"/>
      <c r="HO153" s="1"/>
      <c r="HP153" s="1"/>
      <c r="HQ153" s="1"/>
      <c r="HR153" s="1"/>
      <c r="HS153" s="1"/>
      <c r="HT153" s="1"/>
      <c r="HU153" s="1"/>
      <c r="HV153" s="1"/>
      <c r="HW153" s="1"/>
      <c r="HX153" s="1"/>
      <c r="HY153" s="1"/>
      <c r="HZ153" s="1"/>
      <c r="IA153" s="1"/>
      <c r="IB153" s="21"/>
      <c r="IC153" s="1"/>
      <c r="ID153" s="1"/>
      <c r="IE153" s="1"/>
      <c r="IF153" s="1"/>
      <c r="IG153" s="1"/>
      <c r="IH153" s="1"/>
      <c r="II153" s="1"/>
      <c r="IJ153" s="1"/>
      <c r="IK153" s="1"/>
      <c r="IL153" s="1"/>
      <c r="IM153" s="1"/>
      <c r="IN153" s="1"/>
      <c r="IO153" s="1"/>
      <c r="IP153" s="21"/>
      <c r="IQ153" s="1"/>
      <c r="IR153" s="1"/>
      <c r="IS153" s="1"/>
      <c r="IT153" s="1"/>
      <c r="IU153" s="1"/>
      <c r="IV153" s="1"/>
      <c r="IW153" s="1"/>
      <c r="IX153" s="1"/>
      <c r="IY153" s="1"/>
      <c r="IZ153" s="1"/>
      <c r="JA153" s="1"/>
      <c r="JB153" s="1"/>
      <c r="JC153" s="1"/>
      <c r="JD153" s="1"/>
      <c r="JE153" s="1"/>
      <c r="JF153" s="1"/>
      <c r="JG153" s="1"/>
      <c r="JH153" s="1"/>
      <c r="JI153" s="1"/>
      <c r="JJ153" s="1"/>
      <c r="JK153" s="21"/>
      <c r="JL153" s="1"/>
      <c r="JM153" s="1"/>
      <c r="JN153" s="1"/>
      <c r="JO153" s="21"/>
      <c r="JP153" s="1"/>
      <c r="JQ153" s="1"/>
      <c r="JR153" s="1"/>
      <c r="JS153" s="1"/>
      <c r="JT153" s="1"/>
      <c r="JU153" s="21"/>
      <c r="JV153" s="1"/>
      <c r="JW153" s="1"/>
      <c r="JX153" s="21"/>
      <c r="JY153" s="1"/>
      <c r="JZ153" s="1"/>
      <c r="KA153" s="21"/>
      <c r="KB153" s="1"/>
      <c r="KC153" s="1"/>
      <c r="KD153" s="1"/>
      <c r="KE153" s="1"/>
      <c r="KF153" s="1"/>
      <c r="KG153" s="1"/>
      <c r="KH153" s="1"/>
      <c r="KI153" s="1"/>
      <c r="KJ153" s="1"/>
      <c r="KK153" s="1"/>
      <c r="KL153" s="1"/>
      <c r="KM153" s="21"/>
      <c r="KN153" s="1"/>
      <c r="KO153" s="1"/>
      <c r="KP153" s="1"/>
      <c r="KQ153" s="1"/>
      <c r="KR153" s="1"/>
      <c r="KS153" s="1"/>
      <c r="KT153" s="1"/>
      <c r="KU153" s="1"/>
      <c r="KV153" s="1"/>
      <c r="KW153" s="1"/>
      <c r="KX153" s="21"/>
      <c r="KY153" s="1"/>
      <c r="KZ153" s="1"/>
      <c r="LA153" s="1"/>
      <c r="LB153" s="1"/>
      <c r="LC153" s="1"/>
      <c r="LD153" s="1"/>
      <c r="LE153" s="1"/>
      <c r="LF153" s="1"/>
      <c r="LG153" s="21"/>
      <c r="LH153" s="22"/>
      <c r="LI153" s="22"/>
      <c r="LJ153" s="22"/>
      <c r="LK153" s="22"/>
      <c r="LL153" s="1"/>
      <c r="LM153" s="1"/>
      <c r="LN153" s="1"/>
      <c r="LO153" s="1"/>
      <c r="LP153" s="1"/>
      <c r="LQ153" s="1"/>
      <c r="LR153" s="1"/>
      <c r="LS153" s="21"/>
      <c r="LT153" s="1"/>
      <c r="LU153" s="1"/>
      <c r="LV153" s="1"/>
      <c r="LW153" s="1"/>
      <c r="LX153" s="1"/>
      <c r="LY153" s="1"/>
      <c r="LZ153" s="1"/>
      <c r="MA153" s="21"/>
      <c r="MB153" s="26"/>
      <c r="MC153" s="20"/>
      <c r="MD153" s="1"/>
      <c r="ME153" s="1"/>
      <c r="MF153" s="21"/>
      <c r="MG153" s="1"/>
      <c r="MH153" s="1"/>
      <c r="MI153" s="1"/>
      <c r="MJ153" s="21"/>
      <c r="MK153" s="1"/>
      <c r="ML153" s="1"/>
      <c r="MM153" s="1"/>
      <c r="MN153" s="1"/>
      <c r="MO153" s="1"/>
      <c r="MP153" s="21"/>
      <c r="MQ153" s="1"/>
      <c r="MR153" s="1"/>
      <c r="MS153" s="1"/>
      <c r="MT153" s="1"/>
      <c r="MU153" s="1"/>
      <c r="MV153" s="1"/>
      <c r="MW153" s="1"/>
      <c r="MX153" s="1"/>
      <c r="MY153" s="21"/>
      <c r="MZ153" s="1"/>
      <c r="NA153" s="1"/>
      <c r="NB153" s="1"/>
      <c r="NC153" s="1"/>
      <c r="ND153" s="1"/>
      <c r="NE153" s="1"/>
      <c r="NF153" s="21"/>
      <c r="NG153" s="1"/>
      <c r="NH153" s="1"/>
      <c r="NI153" s="1"/>
      <c r="NJ153" s="1"/>
      <c r="NK153" s="1"/>
      <c r="NL153" s="21"/>
      <c r="NM153" s="1"/>
      <c r="NN153" s="1"/>
      <c r="NO153" s="1"/>
      <c r="NP153" s="1"/>
      <c r="NQ153" s="1"/>
      <c r="NR153" s="21"/>
      <c r="NS153" s="1"/>
      <c r="NT153" s="1"/>
      <c r="NU153" s="1"/>
      <c r="NV153" s="1"/>
      <c r="NW153" s="1"/>
      <c r="NX153" s="1"/>
      <c r="NY153" s="21"/>
      <c r="NZ153" s="21"/>
      <c r="OA153" s="1"/>
      <c r="OB153" s="1"/>
      <c r="OC153" s="1"/>
      <c r="OD153" s="1"/>
      <c r="OE153" s="1"/>
      <c r="OF153" s="1"/>
      <c r="OG153" s="1"/>
      <c r="OH153" s="21"/>
      <c r="OI153" s="1"/>
    </row>
    <row r="154" spans="1:399" hidden="1" x14ac:dyDescent="0.25">
      <c r="A154" s="4" t="s">
        <v>9</v>
      </c>
      <c r="B154" s="5" t="s">
        <v>73</v>
      </c>
      <c r="C154" s="6"/>
      <c r="D154" s="5" t="s">
        <v>226</v>
      </c>
      <c r="E154" s="6" t="s">
        <v>313</v>
      </c>
      <c r="F154" s="5" t="s">
        <v>357</v>
      </c>
      <c r="G154" s="5" t="s">
        <v>488</v>
      </c>
      <c r="H154" s="6" t="s">
        <v>313</v>
      </c>
      <c r="I154" s="6"/>
      <c r="J154" s="6">
        <v>1</v>
      </c>
      <c r="K154" s="6">
        <v>2017</v>
      </c>
      <c r="N154" s="6" t="s">
        <v>680</v>
      </c>
      <c r="O154" s="6" t="s">
        <v>313</v>
      </c>
      <c r="P154" s="6"/>
      <c r="Q154" s="6"/>
      <c r="R154" s="6"/>
      <c r="S154" s="6"/>
      <c r="T154" s="6"/>
      <c r="U154" s="6"/>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s="6"/>
      <c r="BR154" s="6"/>
      <c r="BV154"/>
      <c r="BW154" s="1"/>
      <c r="BX154" s="1"/>
      <c r="BY154" s="1"/>
      <c r="BZ154" s="1"/>
      <c r="CA154" s="1"/>
      <c r="CB154"/>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20"/>
      <c r="DB154" s="1"/>
      <c r="DC154" s="1"/>
      <c r="DD154" s="1"/>
      <c r="DE154" s="1"/>
      <c r="DF154" s="1"/>
      <c r="DG154" s="1"/>
      <c r="DH154" s="1"/>
      <c r="DI154" s="1"/>
      <c r="DJ154" s="1"/>
      <c r="DK154" s="1"/>
      <c r="DL154" s="1"/>
      <c r="DM154" s="1"/>
      <c r="DN154" s="1"/>
      <c r="DO154" s="1"/>
      <c r="DP154" s="1"/>
      <c r="DQ154" s="1"/>
      <c r="DR154" s="1"/>
      <c r="DS154" s="1"/>
      <c r="DT154" s="1"/>
      <c r="DU154" s="1"/>
      <c r="DV154" s="1"/>
      <c r="DW154" s="1"/>
      <c r="DX154" s="20"/>
      <c r="DY154" s="26"/>
      <c r="DZ154" s="1"/>
      <c r="EA154" s="1"/>
      <c r="EB154" s="1"/>
      <c r="EC154" s="1"/>
      <c r="ED154" s="1"/>
      <c r="EE154" s="1"/>
      <c r="EF154" s="1"/>
      <c r="EG154" s="26"/>
      <c r="EH154" s="1"/>
      <c r="EI154" s="1"/>
      <c r="EJ154" s="1"/>
      <c r="EK154" s="1"/>
      <c r="EL154" s="12"/>
      <c r="EM154" s="12"/>
      <c r="EN154" s="12"/>
      <c r="EO154" s="12"/>
      <c r="EP154" s="12"/>
      <c r="EQ154" s="12"/>
      <c r="ER154" s="12"/>
      <c r="ES154" s="12"/>
      <c r="ET154" s="1"/>
      <c r="EU154" s="1"/>
      <c r="EV154" s="1"/>
      <c r="EW154" s="1"/>
      <c r="EX154" s="20"/>
      <c r="EY154" s="1"/>
      <c r="EZ154" s="1"/>
      <c r="FA154" s="26"/>
      <c r="FB154" s="1"/>
      <c r="FC154" s="1"/>
      <c r="FD154" s="1"/>
      <c r="FE154" s="1"/>
      <c r="FF154" s="1"/>
      <c r="FG154" s="1"/>
      <c r="FH154" s="1"/>
      <c r="FI154" s="1"/>
      <c r="FJ154" s="1"/>
      <c r="FK154" s="1"/>
      <c r="FO154" s="1"/>
      <c r="FP154" s="1"/>
      <c r="FQ154" s="1"/>
      <c r="FR154" s="1"/>
      <c r="FS154" s="1"/>
      <c r="FT154" s="1"/>
      <c r="FU154" s="1"/>
      <c r="FV154" s="1"/>
      <c r="FW154" s="1"/>
      <c r="FX154" s="1"/>
      <c r="FY154" s="1"/>
      <c r="FZ154" s="1"/>
      <c r="GA154" s="1"/>
      <c r="GB154" s="1"/>
      <c r="GC154" s="1"/>
      <c r="GD154" s="1"/>
      <c r="GE154" s="1"/>
      <c r="GF154" s="1"/>
      <c r="GG154" s="1"/>
      <c r="GH154" s="1"/>
      <c r="GI154" s="1"/>
      <c r="GJ154" s="12"/>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20"/>
      <c r="HK154" s="1"/>
      <c r="HL154" s="1"/>
      <c r="HM154" s="1"/>
      <c r="HN154" s="1"/>
      <c r="HO154" s="1"/>
      <c r="HP154" s="1"/>
      <c r="HQ154" s="1"/>
      <c r="HR154" s="1"/>
      <c r="HS154" s="1"/>
      <c r="HT154" s="1"/>
      <c r="HU154" s="1"/>
      <c r="HV154" s="1"/>
      <c r="HW154" s="1"/>
      <c r="HX154" s="1"/>
      <c r="HY154" s="1"/>
      <c r="HZ154" s="1"/>
      <c r="IA154" s="1"/>
      <c r="IB154" s="20"/>
      <c r="IC154" s="1"/>
      <c r="ID154" s="1"/>
      <c r="IE154" s="1"/>
      <c r="IF154" s="1"/>
      <c r="IG154" s="1"/>
      <c r="IH154" s="1"/>
      <c r="II154" s="1"/>
      <c r="IJ154" s="1"/>
      <c r="IK154" s="1"/>
      <c r="IL154" s="1"/>
      <c r="IM154" s="1"/>
      <c r="IN154" s="1"/>
      <c r="IO154" s="1"/>
      <c r="IP154" s="20"/>
      <c r="IQ154" s="1"/>
      <c r="IR154" s="1"/>
      <c r="IS154" s="1"/>
      <c r="IT154" s="1"/>
      <c r="IU154" s="1"/>
      <c r="IV154" s="1"/>
      <c r="IW154" s="1"/>
      <c r="IX154" s="1"/>
      <c r="IY154" s="1"/>
      <c r="IZ154" s="1"/>
      <c r="JA154" s="1"/>
      <c r="JB154" s="1"/>
      <c r="JC154" s="1"/>
      <c r="JD154" s="1"/>
      <c r="JE154" s="1"/>
      <c r="JF154" s="1"/>
      <c r="JG154" s="1"/>
      <c r="JH154" s="1"/>
      <c r="JI154" s="1"/>
      <c r="JJ154" s="1"/>
      <c r="JK154" s="20"/>
      <c r="JL154" s="1"/>
      <c r="JM154" s="1"/>
      <c r="JN154" s="1"/>
      <c r="JO154" s="20"/>
      <c r="JP154" s="1"/>
      <c r="JQ154" s="1"/>
      <c r="JR154" s="1"/>
      <c r="JS154" s="1"/>
      <c r="JT154" s="1"/>
      <c r="JU154" s="20"/>
      <c r="JV154" s="1"/>
      <c r="JW154" s="1"/>
      <c r="JX154" s="20"/>
      <c r="JY154" s="1"/>
      <c r="JZ154" s="1"/>
      <c r="KA154" s="20"/>
      <c r="KB154" s="1"/>
      <c r="KC154" s="1"/>
      <c r="KD154" s="1"/>
      <c r="KE154" s="1"/>
      <c r="KF154" s="1"/>
      <c r="KG154" s="1"/>
      <c r="KH154" s="1"/>
      <c r="KI154" s="1"/>
      <c r="KJ154" s="1"/>
      <c r="KK154" s="1"/>
      <c r="KL154" s="1"/>
      <c r="KM154" s="20"/>
      <c r="KN154" s="1"/>
      <c r="KO154" s="1"/>
      <c r="KP154" s="1"/>
      <c r="KQ154" s="1"/>
      <c r="KR154" s="1"/>
      <c r="KS154" s="1"/>
      <c r="KT154" s="1"/>
      <c r="KU154" s="1"/>
      <c r="KV154" s="1"/>
      <c r="KW154" s="1"/>
      <c r="KX154" s="20"/>
      <c r="KY154" s="1"/>
      <c r="KZ154" s="1"/>
      <c r="LA154" s="1"/>
      <c r="LB154" s="1"/>
      <c r="LC154" s="1"/>
      <c r="LD154" s="1"/>
      <c r="LE154" s="1"/>
      <c r="LF154" s="1"/>
      <c r="LG154" s="20"/>
      <c r="LH154" s="22"/>
      <c r="LI154" s="22"/>
      <c r="LJ154" s="22"/>
      <c r="LK154" s="22"/>
      <c r="LL154" s="1"/>
      <c r="LM154" s="1"/>
      <c r="LN154" s="1"/>
      <c r="LO154" s="1"/>
      <c r="LP154" s="1"/>
      <c r="LQ154" s="1"/>
      <c r="LR154" s="1"/>
      <c r="LS154" s="20"/>
      <c r="LT154" s="1"/>
      <c r="LU154" s="1"/>
      <c r="LV154" s="1"/>
      <c r="LW154" s="1"/>
      <c r="LX154" s="1"/>
      <c r="LY154" s="1"/>
      <c r="LZ154" s="1"/>
      <c r="MA154" s="20"/>
      <c r="MB154" s="20"/>
      <c r="MC154" s="20"/>
      <c r="MD154" s="1"/>
      <c r="ME154" s="1"/>
      <c r="MF154" s="20"/>
      <c r="MG154" s="1"/>
      <c r="MH154" s="1"/>
      <c r="MI154" s="1"/>
      <c r="MJ154" s="20"/>
      <c r="MK154" s="1"/>
      <c r="ML154" s="1"/>
      <c r="MM154" s="1"/>
      <c r="MN154" s="1"/>
      <c r="MO154" s="1"/>
      <c r="MP154" s="20"/>
      <c r="MQ154" s="1"/>
      <c r="MR154" s="1"/>
      <c r="MS154" s="1"/>
      <c r="MT154" s="1"/>
      <c r="MU154" s="1"/>
      <c r="MV154" s="1"/>
      <c r="MW154" s="1"/>
      <c r="MX154" s="1"/>
      <c r="MY154" s="20"/>
      <c r="MZ154" s="1"/>
      <c r="NA154" s="1"/>
      <c r="NB154" s="1"/>
      <c r="NC154" s="1"/>
      <c r="ND154" s="1"/>
      <c r="NE154" s="1"/>
      <c r="NF154" s="20"/>
      <c r="NG154" s="1"/>
      <c r="NH154" s="1"/>
      <c r="NI154" s="1"/>
      <c r="NJ154" s="1"/>
      <c r="NK154" s="1"/>
      <c r="NL154" s="20"/>
      <c r="NM154" s="1"/>
      <c r="NN154" s="1"/>
      <c r="NO154" s="1"/>
      <c r="NP154" s="1"/>
      <c r="NQ154" s="1"/>
      <c r="NR154" s="20"/>
      <c r="NS154" s="1"/>
      <c r="NT154" s="1"/>
      <c r="NU154" s="1"/>
      <c r="NV154" s="1"/>
      <c r="NW154" s="1"/>
      <c r="NX154" s="1"/>
      <c r="NY154" s="20"/>
      <c r="NZ154" s="20"/>
      <c r="OA154" s="1"/>
      <c r="OB154" s="1"/>
      <c r="OC154" s="1"/>
      <c r="OD154" s="1"/>
      <c r="OE154" s="1"/>
      <c r="OF154" s="1"/>
      <c r="OG154" s="1"/>
      <c r="OH154" s="20"/>
      <c r="OI154" s="1"/>
    </row>
    <row r="155" spans="1:399" hidden="1" x14ac:dyDescent="0.25">
      <c r="A155" s="4" t="s">
        <v>8</v>
      </c>
      <c r="B155" s="5" t="s">
        <v>70</v>
      </c>
      <c r="C155" s="6"/>
      <c r="D155" s="7" t="s">
        <v>222</v>
      </c>
      <c r="E155" s="6" t="s">
        <v>312</v>
      </c>
      <c r="F155" s="5" t="s">
        <v>355</v>
      </c>
      <c r="G155" s="5" t="s">
        <v>484</v>
      </c>
      <c r="H155" s="6" t="s">
        <v>312</v>
      </c>
      <c r="I155" s="6" t="s">
        <v>574</v>
      </c>
      <c r="J155" s="6"/>
      <c r="K155" s="6">
        <v>2017</v>
      </c>
      <c r="N155" s="6" t="s">
        <v>677</v>
      </c>
      <c r="O155" s="6" t="s">
        <v>313</v>
      </c>
      <c r="P155" s="6"/>
      <c r="Q155" s="6"/>
      <c r="R155" s="6"/>
      <c r="S155" s="6"/>
      <c r="T155" s="6"/>
      <c r="U155" s="6" t="s">
        <v>764</v>
      </c>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s="6" t="s">
        <v>779</v>
      </c>
      <c r="BR155" s="6" t="s">
        <v>782</v>
      </c>
      <c r="BV155" t="s">
        <v>872</v>
      </c>
      <c r="BW155" s="1"/>
      <c r="BX155" s="1"/>
      <c r="BY155" s="1"/>
      <c r="BZ155" s="1"/>
      <c r="CA155" s="1"/>
      <c r="CB155"/>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20"/>
      <c r="DB155" s="1"/>
      <c r="DC155" s="1"/>
      <c r="DD155" s="1"/>
      <c r="DE155" s="1"/>
      <c r="DF155" s="1"/>
      <c r="DG155" s="1"/>
      <c r="DH155" s="1"/>
      <c r="DI155" s="1"/>
      <c r="DJ155" s="1"/>
      <c r="DK155" s="1"/>
      <c r="DL155" s="1"/>
      <c r="DM155" s="1"/>
      <c r="DN155" s="1"/>
      <c r="DO155" s="1"/>
      <c r="DP155" s="1"/>
      <c r="DQ155" s="1"/>
      <c r="DR155" s="1"/>
      <c r="DS155" s="1"/>
      <c r="DT155" s="1"/>
      <c r="DU155" s="1"/>
      <c r="DV155" s="1"/>
      <c r="DW155" s="1"/>
      <c r="DX155" s="20"/>
      <c r="DY155" s="26"/>
      <c r="DZ155" s="1"/>
      <c r="EA155" s="1"/>
      <c r="EB155" s="1"/>
      <c r="EC155" s="1"/>
      <c r="ED155" s="1"/>
      <c r="EE155" s="1"/>
      <c r="EF155" s="1"/>
      <c r="EG155" s="26"/>
      <c r="EH155" s="1"/>
      <c r="EI155" s="1"/>
      <c r="EJ155" s="1"/>
      <c r="EK155" s="1"/>
      <c r="EL155" s="12"/>
      <c r="EM155" s="12"/>
      <c r="EN155" s="12"/>
      <c r="EO155" s="12"/>
      <c r="EP155" s="12"/>
      <c r="EQ155" s="12"/>
      <c r="ER155" s="12"/>
      <c r="ES155" s="12"/>
      <c r="ET155" s="1"/>
      <c r="EU155" s="1"/>
      <c r="EV155" s="1"/>
      <c r="EW155" s="1"/>
      <c r="EX155" s="20"/>
      <c r="EY155" s="1"/>
      <c r="EZ155" s="1"/>
      <c r="FA155" s="26"/>
      <c r="FB155" s="1"/>
      <c r="FC155" s="1"/>
      <c r="FD155" s="1"/>
      <c r="FE155" s="1"/>
      <c r="FF155" s="1"/>
      <c r="FG155" s="1"/>
      <c r="FH155" s="1"/>
      <c r="FI155" s="1"/>
      <c r="FJ155" s="1"/>
      <c r="FK155" s="1"/>
      <c r="FO155" s="1"/>
      <c r="FP155" s="1"/>
      <c r="FQ155" s="1"/>
      <c r="FR155" s="1"/>
      <c r="FS155" s="1"/>
      <c r="FT155" s="1"/>
      <c r="FU155" s="1"/>
      <c r="FV155" s="1"/>
      <c r="FW155" s="1"/>
      <c r="FX155" s="1"/>
      <c r="FY155" s="1"/>
      <c r="FZ155" s="1"/>
      <c r="GA155" s="1"/>
      <c r="GB155" s="1"/>
      <c r="GC155" s="1"/>
      <c r="GD155" s="1"/>
      <c r="GE155" s="1"/>
      <c r="GF155" s="1"/>
      <c r="GG155" s="1"/>
      <c r="GH155" s="1"/>
      <c r="GI155" s="1"/>
      <c r="GJ155" s="12"/>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20"/>
      <c r="HK155" s="1"/>
      <c r="HL155" s="1"/>
      <c r="HM155" s="1"/>
      <c r="HN155" s="1"/>
      <c r="HO155" s="1"/>
      <c r="HP155" s="1"/>
      <c r="HQ155" s="1"/>
      <c r="HR155" s="1"/>
      <c r="HS155" s="1"/>
      <c r="HT155" s="1"/>
      <c r="HU155" s="1"/>
      <c r="HV155" s="1"/>
      <c r="HW155" s="1"/>
      <c r="HX155" s="1"/>
      <c r="HY155" s="1"/>
      <c r="HZ155" s="1"/>
      <c r="IA155" s="1"/>
      <c r="IB155" s="20"/>
      <c r="IC155" s="1"/>
      <c r="ID155" s="1"/>
      <c r="IE155" s="1"/>
      <c r="IF155" s="1"/>
      <c r="IG155" s="1"/>
      <c r="IH155" s="1"/>
      <c r="II155" s="1"/>
      <c r="IJ155" s="1"/>
      <c r="IK155" s="1"/>
      <c r="IL155" s="1"/>
      <c r="IM155" s="1"/>
      <c r="IN155" s="1"/>
      <c r="IO155" s="1"/>
      <c r="IP155" s="20"/>
      <c r="IQ155" s="1"/>
      <c r="IR155" s="1"/>
      <c r="IS155" s="1"/>
      <c r="IT155" s="1"/>
      <c r="IU155" s="1"/>
      <c r="IV155" s="1"/>
      <c r="IW155" s="1"/>
      <c r="IX155" s="1"/>
      <c r="IY155" s="1"/>
      <c r="IZ155" s="1"/>
      <c r="JA155" s="1"/>
      <c r="JB155" s="1"/>
      <c r="JC155" s="1"/>
      <c r="JD155" s="1"/>
      <c r="JE155" s="1"/>
      <c r="JF155" s="1"/>
      <c r="JG155" s="1"/>
      <c r="JH155" s="1"/>
      <c r="JI155" s="1"/>
      <c r="JJ155" s="1"/>
      <c r="JK155" s="20"/>
      <c r="JL155" s="1"/>
      <c r="JM155" s="1"/>
      <c r="JN155" s="1"/>
      <c r="JO155" s="20"/>
      <c r="JP155" s="1"/>
      <c r="JQ155" s="1"/>
      <c r="JR155" s="1"/>
      <c r="JS155" s="1"/>
      <c r="JT155" s="1"/>
      <c r="JU155" s="20"/>
      <c r="JV155" s="1"/>
      <c r="JW155" s="1"/>
      <c r="JX155" s="20"/>
      <c r="JY155" s="1"/>
      <c r="JZ155" s="1"/>
      <c r="KA155" s="20"/>
      <c r="KB155" s="1"/>
      <c r="KC155" s="1"/>
      <c r="KD155" s="1"/>
      <c r="KE155" s="1"/>
      <c r="KF155" s="1"/>
      <c r="KG155" s="1"/>
      <c r="KH155" s="1"/>
      <c r="KI155" s="1"/>
      <c r="KJ155" s="1"/>
      <c r="KK155" s="1"/>
      <c r="KL155" s="1"/>
      <c r="KM155" s="20"/>
      <c r="KN155" s="1"/>
      <c r="KO155" s="1"/>
      <c r="KP155" s="1"/>
      <c r="KQ155" s="1"/>
      <c r="KR155" s="1"/>
      <c r="KS155" s="1"/>
      <c r="KT155" s="1"/>
      <c r="KU155" s="1"/>
      <c r="KV155" s="1"/>
      <c r="KW155" s="1"/>
      <c r="KX155" s="20"/>
      <c r="KY155" s="1"/>
      <c r="KZ155" s="1"/>
      <c r="LA155" s="1"/>
      <c r="LB155" s="1"/>
      <c r="LC155" s="1"/>
      <c r="LD155" s="1"/>
      <c r="LE155" s="1"/>
      <c r="LF155" s="1"/>
      <c r="LG155" s="20"/>
      <c r="LH155" s="22"/>
      <c r="LI155" s="22"/>
      <c r="LJ155" s="22"/>
      <c r="LK155" s="22"/>
      <c r="LL155" s="1"/>
      <c r="LM155" s="1"/>
      <c r="LN155" s="1"/>
      <c r="LO155" s="1"/>
      <c r="LP155" s="1"/>
      <c r="LQ155" s="1"/>
      <c r="LR155" s="1"/>
      <c r="LS155" s="20"/>
      <c r="LT155" s="1"/>
      <c r="LU155" s="1"/>
      <c r="LV155" s="1"/>
      <c r="LW155" s="1"/>
      <c r="LX155" s="1"/>
      <c r="LY155" s="1"/>
      <c r="LZ155" s="1"/>
      <c r="MA155" s="20"/>
      <c r="MB155" s="20"/>
      <c r="MC155" s="20"/>
      <c r="MD155" s="1"/>
      <c r="ME155" s="1"/>
      <c r="MF155" s="20"/>
      <c r="MG155" s="1"/>
      <c r="MH155" s="1"/>
      <c r="MI155" s="1"/>
      <c r="MJ155" s="20"/>
      <c r="MK155" s="1"/>
      <c r="ML155" s="1"/>
      <c r="MM155" s="1"/>
      <c r="MN155" s="1"/>
      <c r="MO155" s="1"/>
      <c r="MP155" s="20"/>
      <c r="MQ155" s="1"/>
      <c r="MR155" s="1"/>
      <c r="MS155" s="1"/>
      <c r="MT155" s="1"/>
      <c r="MU155" s="1"/>
      <c r="MV155" s="1"/>
      <c r="MW155" s="1"/>
      <c r="MX155" s="1"/>
      <c r="MY155" s="20"/>
      <c r="MZ155" s="1"/>
      <c r="NA155" s="1"/>
      <c r="NB155" s="1"/>
      <c r="NC155" s="1"/>
      <c r="ND155" s="1"/>
      <c r="NE155" s="1"/>
      <c r="NF155" s="20"/>
      <c r="NG155" s="1"/>
      <c r="NH155" s="1"/>
      <c r="NI155" s="1"/>
      <c r="NJ155" s="1"/>
      <c r="NK155" s="1"/>
      <c r="NL155" s="20"/>
      <c r="NM155" s="1"/>
      <c r="NN155" s="1"/>
      <c r="NO155" s="1"/>
      <c r="NP155" s="1"/>
      <c r="NQ155" s="1"/>
      <c r="NR155" s="20"/>
      <c r="NS155" s="1"/>
      <c r="NT155" s="1"/>
      <c r="NU155" s="1"/>
      <c r="NV155" s="1"/>
      <c r="NW155" s="1"/>
      <c r="NX155" s="1"/>
      <c r="NY155" s="20"/>
      <c r="NZ155" s="20"/>
      <c r="OA155" s="1"/>
      <c r="OB155" s="1"/>
      <c r="OC155" s="1"/>
      <c r="OD155" s="1"/>
      <c r="OE155" s="1"/>
      <c r="OF155" s="1"/>
      <c r="OG155" s="1"/>
      <c r="OH155" s="20"/>
      <c r="OI155" s="1"/>
    </row>
    <row r="156" spans="1:399" ht="15.75" x14ac:dyDescent="0.25">
      <c r="A156" s="13" t="s">
        <v>8</v>
      </c>
      <c r="B156" s="5" t="s">
        <v>58</v>
      </c>
      <c r="C156" s="6">
        <v>0</v>
      </c>
      <c r="D156" s="8" t="s">
        <v>207</v>
      </c>
      <c r="E156" s="6" t="s">
        <v>311</v>
      </c>
      <c r="F156" s="9" t="s">
        <v>349</v>
      </c>
      <c r="G156" s="10" t="s">
        <v>470</v>
      </c>
      <c r="H156" s="6" t="s">
        <v>311</v>
      </c>
      <c r="I156" s="6" t="s">
        <v>582</v>
      </c>
      <c r="J156" s="6">
        <v>16</v>
      </c>
      <c r="K156" s="6">
        <v>2018</v>
      </c>
      <c r="L156" s="12">
        <f>IF(K156&lt;1996,1,0)</f>
        <v>0</v>
      </c>
      <c r="M156" s="12">
        <f>IF(K156&gt;=1996,1,0)</f>
        <v>1</v>
      </c>
      <c r="N156" s="6"/>
      <c r="O156" s="6" t="s">
        <v>311</v>
      </c>
      <c r="P156" s="12">
        <v>6</v>
      </c>
      <c r="Q156" s="6">
        <v>1</v>
      </c>
      <c r="R156" s="6">
        <v>0</v>
      </c>
      <c r="S156" s="6">
        <v>0</v>
      </c>
      <c r="T156" s="6">
        <f>COUNTIF(P156,"*Non*")</f>
        <v>0</v>
      </c>
      <c r="U156" s="6" t="s">
        <v>764</v>
      </c>
      <c r="V156" s="12">
        <f t="shared" ref="V156:X160" si="248">COUNTIF($U156,V$1)</f>
        <v>0</v>
      </c>
      <c r="W156" s="12">
        <f t="shared" si="248"/>
        <v>1</v>
      </c>
      <c r="X156" s="12">
        <f t="shared" si="248"/>
        <v>0</v>
      </c>
      <c r="Y156" s="23">
        <f>COUNTIF($BI156,"*AHP*")</f>
        <v>0</v>
      </c>
      <c r="Z156" s="23">
        <f>COUNTIF($BI156,"*ANP*")</f>
        <v>0</v>
      </c>
      <c r="AA156" s="23">
        <f>COUNTIF($BI156,"*TOPSIS*")</f>
        <v>1</v>
      </c>
      <c r="AB156" s="23">
        <f t="shared" ref="AB156:AB158" si="249">COUNTIF($BI156,"*VIKOR*")</f>
        <v>0</v>
      </c>
      <c r="AC156" s="23">
        <f>COUNTIF($BI156,"*DELPHI*")</f>
        <v>0</v>
      </c>
      <c r="AD156" s="23">
        <f t="shared" ref="AD156:AD158" si="250">COUNTIF($BI156,"*CBA*")+COUNTIF($BI156,"*Cost Analysis*")</f>
        <v>0</v>
      </c>
      <c r="AE156" s="23">
        <f>COUNTIF($BI156,"*Scoring*")</f>
        <v>0</v>
      </c>
      <c r="AF156" s="23">
        <f>COUNTIF($BI156,"*DEMATEL*")</f>
        <v>0</v>
      </c>
      <c r="AG156" s="23">
        <f>COUNTIF($BI156,"*MAUT*")</f>
        <v>0</v>
      </c>
      <c r="AH156" s="23">
        <f>COUNTIF($BI156,"*BCG*")</f>
        <v>0</v>
      </c>
      <c r="AI156" s="23">
        <f>COUNTIF($BI156,"*BSC*")</f>
        <v>0</v>
      </c>
      <c r="AJ156" s="23">
        <f>COUNTIF($BI156,"*ROA*")</f>
        <v>0</v>
      </c>
      <c r="AK156" s="23">
        <f>COUNTIF($BI156,"*VTA*")</f>
        <v>0</v>
      </c>
      <c r="AL156" s="23">
        <f>COUNTIF($BI156,"*SEM*")</f>
        <v>0</v>
      </c>
      <c r="AM156" s="23">
        <f>COUNTIF($BI156,"*COPRAS*")</f>
        <v>0</v>
      </c>
      <c r="AN156" s="23">
        <f t="shared" ref="AN156:AN158" si="251">COUNTIF($BI156,"*SWARA*")</f>
        <v>0</v>
      </c>
      <c r="AO156" s="23">
        <f>COUNTIF($BI156,"*Outranking*")</f>
        <v>0</v>
      </c>
      <c r="AP156" s="23">
        <f>IF(COUNTIF($BI156,"*Linear*")-COUNTIF($BI156,"*Non-Linear*")&lt;0,0,COUNTIF($BI156,"*Linear*")-COUNTIF($BI156,"*Non-Linear*"))</f>
        <v>0</v>
      </c>
      <c r="AQ156" s="23">
        <f>COUNTIF($BI156,"*Non-Linear*")</f>
        <v>0</v>
      </c>
      <c r="AR156" s="23">
        <f>COUNTIF($BI156,"*Multi-objective*")</f>
        <v>0</v>
      </c>
      <c r="AS156" s="23">
        <f>COUNTIF($BI156,"*Stochastic*")</f>
        <v>0</v>
      </c>
      <c r="AT156" s="23">
        <f>COUNTIF($BI156,"*Goal*")</f>
        <v>0</v>
      </c>
      <c r="AU156" s="23">
        <f>COUNTIF($BI156,"*DEA*")</f>
        <v>0</v>
      </c>
      <c r="AV156" s="23">
        <f>COUNTIF($BI156,"*Grey*")</f>
        <v>0</v>
      </c>
      <c r="AW156" s="23">
        <f>COUNTIF($BI156,"*Clustering*")</f>
        <v>0</v>
      </c>
      <c r="AX156" s="23">
        <f>COUNTIF($BI156,"*K-Means*")</f>
        <v>0</v>
      </c>
      <c r="AY156" s="23">
        <f>COUNTIF($BI156,"*Genetic*")</f>
        <v>0</v>
      </c>
      <c r="AZ156" s="23">
        <f>COUNTIF($BI156,"*Evolutionary*")</f>
        <v>0</v>
      </c>
      <c r="BA156" s="23">
        <f>COUNTIF($BI156,"*Nash*")</f>
        <v>0</v>
      </c>
      <c r="BB156" s="23">
        <f>COUNTIF($BI156,"*Gini*")</f>
        <v>0</v>
      </c>
      <c r="BC156" s="23">
        <f>COUNTIF($BI156,"*Dominance*")</f>
        <v>0</v>
      </c>
      <c r="BD156" s="23">
        <f>COUNTIF($BI156,"*Pythagorean*")</f>
        <v>1</v>
      </c>
      <c r="BE156" s="23">
        <f>COUNTIF($BI156,"*Reference*")</f>
        <v>0</v>
      </c>
      <c r="BF156" s="23">
        <f>COUNTIF($BI156,"*Correlation*")</f>
        <v>0</v>
      </c>
      <c r="BG156" s="23">
        <f>COUNTIF($BI156,"*NIMBUS*")</f>
        <v>0</v>
      </c>
      <c r="BH156" s="23">
        <f>COUNTIF($BI156,"*Not-specified*")</f>
        <v>0</v>
      </c>
      <c r="BI156" s="23" t="s">
        <v>852</v>
      </c>
      <c r="BJ156" s="23" t="s">
        <v>776</v>
      </c>
      <c r="BK156" s="23">
        <f t="shared" ref="BK156:BM160" si="252">COUNTIF($BJ156,BK$1)</f>
        <v>1</v>
      </c>
      <c r="BL156" s="23">
        <f t="shared" si="252"/>
        <v>0</v>
      </c>
      <c r="BM156" s="23">
        <f t="shared" si="252"/>
        <v>0</v>
      </c>
      <c r="BN156" s="6" t="s">
        <v>1180</v>
      </c>
      <c r="BO156" s="12">
        <f>COUNTIF($BN156,"*Deter*")</f>
        <v>1</v>
      </c>
      <c r="BP156" s="12">
        <f>COUNTIF($BN156,"*Stoch*")</f>
        <v>0</v>
      </c>
      <c r="BQ156" s="12">
        <f>COUNTIF($BN156,"*Fuzzy*")</f>
        <v>1</v>
      </c>
      <c r="BR156" s="6" t="s">
        <v>783</v>
      </c>
      <c r="BS156" s="12">
        <f>COUNTIF($BR156,"*Dis*")</f>
        <v>1</v>
      </c>
      <c r="BT156" s="12">
        <f t="shared" ref="BT156:BT160" si="253">COUNTIF($BR156,"*Cont*")</f>
        <v>0</v>
      </c>
      <c r="BU156" s="12">
        <f t="shared" ref="BU156:BU160" si="254">COUNTIF($BR156,$BU$1)</f>
        <v>0</v>
      </c>
      <c r="BV156" s="23" t="s">
        <v>898</v>
      </c>
      <c r="BW156" s="13">
        <v>0</v>
      </c>
      <c r="BX156" s="13">
        <v>0</v>
      </c>
      <c r="BY156" s="13">
        <v>0</v>
      </c>
      <c r="BZ156" s="13">
        <v>0</v>
      </c>
      <c r="CA156" s="13">
        <v>1</v>
      </c>
      <c r="CB156" s="24" t="s">
        <v>914</v>
      </c>
      <c r="CC156" s="12">
        <f>COUNTIF($CB156,"*Not Specified*")</f>
        <v>0</v>
      </c>
      <c r="CD156" s="12">
        <f t="shared" ref="CD156:CD160" si="255">COUNTIF($CB156,"*Aerospacial*")</f>
        <v>0</v>
      </c>
      <c r="CE156" s="12">
        <f t="shared" ref="CE156:CE160" si="256">COUNTIF($CB156,"*Agriculture*")</f>
        <v>0</v>
      </c>
      <c r="CF156" s="12">
        <f t="shared" ref="CF156:CF160" si="257">COUNTIF($CB156,"*Automotive*")</f>
        <v>0</v>
      </c>
      <c r="CG156" s="12">
        <f t="shared" ref="CG156:CG160" si="258">COUNTIF($CB156,"*Biotechnology*")</f>
        <v>0</v>
      </c>
      <c r="CH156" s="12">
        <f t="shared" ref="CH156:CH160" si="259">COUNTIF($CB156,"*Energy*")</f>
        <v>0</v>
      </c>
      <c r="CI156" s="12">
        <f t="shared" ref="CI156:CI160" si="260">COUNTIF($CB156,"*Food*")</f>
        <v>0</v>
      </c>
      <c r="CJ156" s="12">
        <f t="shared" ref="CJ156:CJ160" si="261">COUNTIF($CB156,"*Innovation*")</f>
        <v>0</v>
      </c>
      <c r="CK156" s="12">
        <f t="shared" ref="CK156:CK160" si="262">COUNTIF($CB156,"*Manufacturing*")</f>
        <v>0</v>
      </c>
      <c r="CL156" s="12">
        <f t="shared" ref="CL156:CL160" si="263">COUNTIF($CB156,"*Military*")</f>
        <v>0</v>
      </c>
      <c r="CM156" s="12">
        <f t="shared" ref="CM156:CM160" si="264">COUNTIF($CB156,"*Nuclear*")</f>
        <v>0</v>
      </c>
      <c r="CN156" s="12">
        <f t="shared" ref="CN156:CN160" si="265">COUNTIF($CB156,"*Spacial*")</f>
        <v>0</v>
      </c>
      <c r="CO156" s="12">
        <f t="shared" ref="CO156:CO160" si="266">COUNTIF($CB156,"*Telecommunications*")</f>
        <v>0</v>
      </c>
      <c r="CP156" s="12">
        <f t="shared" ref="CP156:CP160" si="267">COUNTIF($CB156,"*Civil*")</f>
        <v>0</v>
      </c>
      <c r="CQ156" s="12">
        <f t="shared" ref="CQ156:CQ160" si="268">COUNTIF($CB156,"*Government*")</f>
        <v>0</v>
      </c>
      <c r="CR156" s="12">
        <f t="shared" ref="CR156:CR160" si="269">COUNTIF($CB156,"*Mechanical*")</f>
        <v>0</v>
      </c>
      <c r="CS156" s="12">
        <f t="shared" ref="CS156:CS160" si="270">COUNTIF($CB156,"*Textile*")</f>
        <v>0</v>
      </c>
      <c r="CT156" s="12">
        <f t="shared" ref="CT156:CT160" si="271">COUNTIF($CB156,"*Chemical*")</f>
        <v>0</v>
      </c>
      <c r="CU156" s="12">
        <f t="shared" ref="CU156:CU160" si="272">COUNTIF($CB156,"*Metallurgy*")</f>
        <v>0</v>
      </c>
      <c r="CV156" s="12">
        <f t="shared" ref="CV156:CV160" si="273">COUNTIF($CB156,"*Public*")</f>
        <v>1</v>
      </c>
      <c r="CW156" s="12">
        <f t="shared" ref="CW156:CW160" si="274">COUNTIF($CB156,"*Research*")</f>
        <v>0</v>
      </c>
      <c r="CX156" s="12">
        <f t="shared" ref="CX156:CX160" si="275">COUNTIF($CB156,"*Electricity*")</f>
        <v>0</v>
      </c>
      <c r="CY156" s="12">
        <f t="shared" ref="CY156:CY160" si="276">COUNTIF($CB156,"*Industrial*")</f>
        <v>0</v>
      </c>
      <c r="CZ156" s="12">
        <f>COUNTIF($CB156,"*Information Technology*")</f>
        <v>0</v>
      </c>
      <c r="DA156" s="18">
        <f t="shared" ref="DA156:DA160" si="277">COUNTIF($CB156,"*Pharmaceutical*")</f>
        <v>0</v>
      </c>
      <c r="DB156" s="18">
        <f t="shared" ref="DB156:DB160" si="278">SUM(JL156:JO156)</f>
        <v>0</v>
      </c>
      <c r="DC156" s="18">
        <f t="shared" ref="DC156:DC160" si="279">SUM(MQ156:MY156)</f>
        <v>0</v>
      </c>
      <c r="DD156" s="18">
        <f t="shared" ref="DD156:DD160" si="280">SUM(MZ156:NF156)</f>
        <v>0</v>
      </c>
      <c r="DE156" s="18">
        <f t="shared" ref="DE156:DE160" si="281">SUM(MB156:MF156)</f>
        <v>0</v>
      </c>
      <c r="DF156" s="18">
        <f t="shared" ref="DF156:DF160" si="282">SUM(NG156:NL156)</f>
        <v>0</v>
      </c>
      <c r="DG156" s="18">
        <f t="shared" ref="DG156:DG160" si="283">SUM(FM156:GK156)</f>
        <v>0</v>
      </c>
      <c r="DH156" s="18">
        <f t="shared" ref="DH156:DH160" si="284">SUM(EG156:EX156)</f>
        <v>0</v>
      </c>
      <c r="DI156" s="18">
        <f t="shared" ref="DI156:DI160" si="285">SUM(KB156:KM156)</f>
        <v>0</v>
      </c>
      <c r="DJ156" s="18">
        <f t="shared" ref="DJ156:DJ160" si="286">SUM(MG156:MJ156)</f>
        <v>0</v>
      </c>
      <c r="DK156" s="18">
        <f t="shared" ref="DK156:DK160" si="287">SUM(GL156:HJ156)</f>
        <v>0</v>
      </c>
      <c r="DL156" s="18">
        <f t="shared" ref="DL156:DL160" si="288">SUM(HK156:IE156)</f>
        <v>0</v>
      </c>
      <c r="DM156" s="18">
        <f t="shared" ref="DM156:DM160" si="289">SUM(IF156:IP156)</f>
        <v>0</v>
      </c>
      <c r="DN156" s="18">
        <f t="shared" ref="DN156:DN160" si="290">SUM(EY156:FL156)</f>
        <v>0</v>
      </c>
      <c r="DO156" s="18">
        <f t="shared" ref="DO156:DO160" si="291">SUM(KN156:LV156)</f>
        <v>0</v>
      </c>
      <c r="DP156" s="18">
        <f t="shared" ref="DP156:DP160" si="292">SUM(LL156:LS156)</f>
        <v>0</v>
      </c>
      <c r="DQ156" s="18">
        <f t="shared" ref="DQ156:DQ160" si="293">SUM(JP156:JX156)</f>
        <v>0</v>
      </c>
      <c r="DR156" s="18">
        <f t="shared" ref="DR156:DR160" si="294">SUM(MK156:MP156)</f>
        <v>0</v>
      </c>
      <c r="DS156" s="18">
        <f t="shared" ref="DS156:DS160" si="295">SUM(NM156:NS156)</f>
        <v>0</v>
      </c>
      <c r="DT156" s="18">
        <f t="shared" ref="DT156:DT160" si="296">SUM(NT156:NZ156)</f>
        <v>0</v>
      </c>
      <c r="DU156" s="18">
        <f t="shared" ref="DU156:DU160" si="297">SUM(OA156:OI156)</f>
        <v>0</v>
      </c>
      <c r="DV156" s="18">
        <f t="shared" ref="DV156:DV160" si="298">SUM(JY156:KA156)</f>
        <v>0</v>
      </c>
      <c r="DW156" s="18">
        <f t="shared" ref="DW156:DW160" si="299">SUM(LT156:MA156)</f>
        <v>0</v>
      </c>
      <c r="DX156" s="18">
        <f t="shared" ref="DX156:DX160" si="300">SUM(IQ156:JK156)</f>
        <v>0</v>
      </c>
      <c r="DY156" s="17">
        <f t="shared" ref="DY156:DY160" si="301">DG156+DK156</f>
        <v>0</v>
      </c>
      <c r="DZ156" s="12">
        <f t="shared" ref="DZ156:DZ160" si="302">DI156+DO156+DW156+DP156</f>
        <v>0</v>
      </c>
      <c r="EA156" s="12">
        <f t="shared" ref="EA156:EA160" si="303">DX156+DM156</f>
        <v>0</v>
      </c>
      <c r="EB156" s="12">
        <f t="shared" ref="EB156:EB160" si="304">DT156+DU156+DF156</f>
        <v>0</v>
      </c>
      <c r="EC156" s="12">
        <f t="shared" ref="EC156:EC160" si="305">DH156+DN156+DL156</f>
        <v>0</v>
      </c>
      <c r="ED156" s="12">
        <f t="shared" ref="ED156:ED160" si="306">DD156+DS156+DC156</f>
        <v>0</v>
      </c>
      <c r="EE156" s="12">
        <f t="shared" ref="EE156:EE160" si="307">DV156+DQ156+DB156</f>
        <v>0</v>
      </c>
      <c r="EF156" s="12">
        <f t="shared" ref="EF156:EF160" si="308">DR156+DE156+DJ156</f>
        <v>0</v>
      </c>
      <c r="EX156" s="18"/>
      <c r="HJ156" s="18"/>
      <c r="IB156" s="18"/>
      <c r="IP156" s="18"/>
      <c r="JK156" s="18"/>
      <c r="JO156" s="18"/>
      <c r="JU156" s="18"/>
      <c r="JX156" s="18"/>
      <c r="KA156" s="18"/>
      <c r="KM156" s="18"/>
      <c r="KX156" s="18"/>
      <c r="LG156" s="18"/>
      <c r="LS156" s="18"/>
      <c r="MA156" s="18"/>
      <c r="MB156" s="18"/>
      <c r="MF156" s="18"/>
      <c r="MJ156" s="18"/>
      <c r="MP156" s="18"/>
      <c r="MY156" s="18"/>
      <c r="NF156" s="18"/>
      <c r="NL156" s="18"/>
      <c r="NR156" s="18"/>
      <c r="NY156" s="18"/>
      <c r="NZ156" s="18"/>
      <c r="OH156" s="18"/>
    </row>
    <row r="157" spans="1:399" x14ac:dyDescent="0.25">
      <c r="A157" s="13" t="s">
        <v>8</v>
      </c>
      <c r="B157" s="5" t="s">
        <v>1191</v>
      </c>
      <c r="C157" s="6">
        <v>1</v>
      </c>
      <c r="D157" s="5" t="s">
        <v>1184</v>
      </c>
      <c r="E157" s="6" t="s">
        <v>311</v>
      </c>
      <c r="F157" s="5" t="s">
        <v>1186</v>
      </c>
      <c r="G157" s="5" t="s">
        <v>1188</v>
      </c>
      <c r="H157" s="6" t="s">
        <v>311</v>
      </c>
      <c r="I157" s="6" t="s">
        <v>1192</v>
      </c>
      <c r="J157" s="6">
        <v>0</v>
      </c>
      <c r="K157" s="6">
        <v>2019</v>
      </c>
      <c r="L157" s="12">
        <f>IF(K157&lt;1996,1,0)</f>
        <v>0</v>
      </c>
      <c r="M157" s="12">
        <f>IF(K157&gt;=1996,1,0)</f>
        <v>1</v>
      </c>
      <c r="N157" t="s">
        <v>1194</v>
      </c>
      <c r="O157" s="6" t="s">
        <v>311</v>
      </c>
      <c r="P157" s="6">
        <v>5</v>
      </c>
      <c r="Q157" s="6">
        <v>1</v>
      </c>
      <c r="R157" s="6">
        <v>0</v>
      </c>
      <c r="S157" s="6">
        <v>0</v>
      </c>
      <c r="T157" s="6">
        <v>0</v>
      </c>
      <c r="U157" s="6" t="s">
        <v>766</v>
      </c>
      <c r="V157" s="12">
        <f t="shared" si="248"/>
        <v>1</v>
      </c>
      <c r="W157" s="12">
        <f t="shared" si="248"/>
        <v>0</v>
      </c>
      <c r="X157" s="12">
        <f t="shared" si="248"/>
        <v>0</v>
      </c>
      <c r="Y157" s="23">
        <f>COUNTIF($BI157,"*AHP*")</f>
        <v>1</v>
      </c>
      <c r="Z157" s="23">
        <f>COUNTIF($BI157,"*ANP*")</f>
        <v>0</v>
      </c>
      <c r="AA157" s="23">
        <f>COUNTIF($BI157,"*TOPSIS*")</f>
        <v>0</v>
      </c>
      <c r="AB157" s="23">
        <f t="shared" si="249"/>
        <v>0</v>
      </c>
      <c r="AC157" s="23">
        <f>COUNTIF($BI157,"*DELPHI*")</f>
        <v>0</v>
      </c>
      <c r="AD157" s="23">
        <f t="shared" si="250"/>
        <v>0</v>
      </c>
      <c r="AE157" s="23">
        <f>COUNTIF($BI157,"*Scoring*")</f>
        <v>0</v>
      </c>
      <c r="AF157" s="23">
        <f>COUNTIF($BI157,"*DEMATEL*")</f>
        <v>0</v>
      </c>
      <c r="AG157" s="23">
        <f>COUNTIF($BI157,"*MAUT*")</f>
        <v>0</v>
      </c>
      <c r="AH157" s="23">
        <f>COUNTIF($BI157,"*BCG*")</f>
        <v>0</v>
      </c>
      <c r="AI157" s="23">
        <f>COUNTIF($BI157,"*BSC*")</f>
        <v>0</v>
      </c>
      <c r="AJ157" s="23">
        <f>COUNTIF($BI157,"*ROA*")</f>
        <v>0</v>
      </c>
      <c r="AK157" s="23">
        <f>COUNTIF($BI157,"*VTA*")</f>
        <v>0</v>
      </c>
      <c r="AL157" s="23">
        <f>COUNTIF($BI157,"*SEM*")</f>
        <v>0</v>
      </c>
      <c r="AM157" s="23">
        <f>COUNTIF($BI157,"*COPRAS*")</f>
        <v>0</v>
      </c>
      <c r="AN157" s="23">
        <f t="shared" si="251"/>
        <v>0</v>
      </c>
      <c r="AO157" s="23">
        <f>COUNTIF($BI157,"*Outranking*")</f>
        <v>0</v>
      </c>
      <c r="AP157" s="23">
        <f>IF(COUNTIF($BI157,"*Linear*")-COUNTIF($BI157,"*Non-Linear*")&lt;0,0,COUNTIF($BI157,"*Linear*")-COUNTIF($BI157,"*Non-Linear*"))</f>
        <v>0</v>
      </c>
      <c r="AQ157" s="23">
        <f>COUNTIF($BI157,"*Non-Linear*")</f>
        <v>0</v>
      </c>
      <c r="AR157" s="23">
        <f>COUNTIF($BI157,"*Multi-objective*")</f>
        <v>0</v>
      </c>
      <c r="AS157" s="23">
        <f>COUNTIF($BI157,"*Stochastic*")</f>
        <v>0</v>
      </c>
      <c r="AT157" s="23">
        <f>COUNTIF($BI157,"*Goal*")</f>
        <v>0</v>
      </c>
      <c r="AU157" s="23">
        <f>COUNTIF($BI157,"*DEA*")</f>
        <v>0</v>
      </c>
      <c r="AV157" s="23">
        <f>COUNTIF($BI157,"*Grey*")</f>
        <v>0</v>
      </c>
      <c r="AW157" s="23">
        <f>COUNTIF($BI157,"*Clustering*")</f>
        <v>0</v>
      </c>
      <c r="AX157" s="23">
        <f>COUNTIF($BI157,"*K-Means*")</f>
        <v>0</v>
      </c>
      <c r="AY157" s="23">
        <f>COUNTIF($BI157,"*Genetic*")</f>
        <v>0</v>
      </c>
      <c r="AZ157" s="23">
        <f>COUNTIF($BI157,"*Evolutionary*")</f>
        <v>0</v>
      </c>
      <c r="BA157" s="23">
        <f>COUNTIF($BI157,"*Nash*")</f>
        <v>0</v>
      </c>
      <c r="BB157" s="23">
        <f>COUNTIF($BI157,"*Gini*")</f>
        <v>0</v>
      </c>
      <c r="BC157" s="23">
        <f>COUNTIF($BI157,"*Dominance*")</f>
        <v>0</v>
      </c>
      <c r="BD157" s="23">
        <f>COUNTIF($BI157,"*Pythagorean*")</f>
        <v>0</v>
      </c>
      <c r="BE157" s="23">
        <f>COUNTIF($BI157,"*Reference*")</f>
        <v>0</v>
      </c>
      <c r="BF157" s="23">
        <f>COUNTIF($BI157,"*Correlation*")</f>
        <v>0</v>
      </c>
      <c r="BG157" s="23">
        <f>COUNTIF($BI157,"*NIMBUS*")</f>
        <v>0</v>
      </c>
      <c r="BH157" s="23">
        <f>COUNTIF($BI157,"*Not-specified*")</f>
        <v>0</v>
      </c>
      <c r="BI157" s="23" t="s">
        <v>784</v>
      </c>
      <c r="BJ157" s="23" t="s">
        <v>776</v>
      </c>
      <c r="BK157" s="23">
        <f t="shared" si="252"/>
        <v>1</v>
      </c>
      <c r="BL157" s="23">
        <f t="shared" si="252"/>
        <v>0</v>
      </c>
      <c r="BM157" s="23">
        <f t="shared" si="252"/>
        <v>0</v>
      </c>
      <c r="BN157" s="6" t="s">
        <v>1179</v>
      </c>
      <c r="BO157" s="12">
        <v>1</v>
      </c>
      <c r="BP157" s="12">
        <v>0</v>
      </c>
      <c r="BQ157" s="12">
        <v>0</v>
      </c>
      <c r="BR157" s="6" t="s">
        <v>783</v>
      </c>
      <c r="BS157" s="12">
        <f>COUNTIF($BR157,"*Dis*")</f>
        <v>1</v>
      </c>
      <c r="BT157" s="12">
        <f t="shared" si="253"/>
        <v>0</v>
      </c>
      <c r="BU157" s="12">
        <f t="shared" si="254"/>
        <v>0</v>
      </c>
      <c r="BV157" s="23" t="s">
        <v>898</v>
      </c>
      <c r="BW157" s="12">
        <v>0</v>
      </c>
      <c r="BX157" s="12">
        <v>0</v>
      </c>
      <c r="BY157" s="12">
        <v>0</v>
      </c>
      <c r="BZ157" s="12">
        <v>0</v>
      </c>
      <c r="CA157" s="12">
        <v>1</v>
      </c>
      <c r="CB157" s="24" t="s">
        <v>1195</v>
      </c>
      <c r="CC157" s="12">
        <f>COUNTIF($CB157,"*Not Specified*")</f>
        <v>0</v>
      </c>
      <c r="CD157" s="12">
        <f t="shared" si="255"/>
        <v>0</v>
      </c>
      <c r="CE157" s="12">
        <f t="shared" si="256"/>
        <v>0</v>
      </c>
      <c r="CF157" s="12">
        <f t="shared" si="257"/>
        <v>0</v>
      </c>
      <c r="CG157" s="12">
        <f t="shared" si="258"/>
        <v>0</v>
      </c>
      <c r="CH157" s="12">
        <f t="shared" si="259"/>
        <v>1</v>
      </c>
      <c r="CI157" s="12">
        <f t="shared" si="260"/>
        <v>0</v>
      </c>
      <c r="CJ157" s="12">
        <f t="shared" si="261"/>
        <v>0</v>
      </c>
      <c r="CK157" s="12">
        <f t="shared" si="262"/>
        <v>0</v>
      </c>
      <c r="CL157" s="12">
        <f t="shared" si="263"/>
        <v>0</v>
      </c>
      <c r="CM157" s="12">
        <f t="shared" si="264"/>
        <v>0</v>
      </c>
      <c r="CN157" s="12">
        <f t="shared" si="265"/>
        <v>0</v>
      </c>
      <c r="CO157" s="12">
        <f t="shared" si="266"/>
        <v>0</v>
      </c>
      <c r="CP157" s="12">
        <f t="shared" si="267"/>
        <v>0</v>
      </c>
      <c r="CQ157" s="12">
        <f t="shared" si="268"/>
        <v>0</v>
      </c>
      <c r="CR157" s="12">
        <f t="shared" si="269"/>
        <v>0</v>
      </c>
      <c r="CS157" s="12">
        <f t="shared" si="270"/>
        <v>0</v>
      </c>
      <c r="CT157" s="12">
        <f t="shared" si="271"/>
        <v>0</v>
      </c>
      <c r="CU157" s="12">
        <f t="shared" si="272"/>
        <v>0</v>
      </c>
      <c r="CV157" s="12">
        <f t="shared" si="273"/>
        <v>0</v>
      </c>
      <c r="CW157" s="12">
        <f t="shared" si="274"/>
        <v>0</v>
      </c>
      <c r="CX157" s="12">
        <f t="shared" si="275"/>
        <v>0</v>
      </c>
      <c r="CY157" s="12">
        <f t="shared" si="276"/>
        <v>0</v>
      </c>
      <c r="CZ157" s="12">
        <f>COUNTIF($CB157,"*Information Technology*")</f>
        <v>0</v>
      </c>
      <c r="DA157" s="18">
        <f t="shared" si="277"/>
        <v>0</v>
      </c>
      <c r="DB157" s="18">
        <f t="shared" si="278"/>
        <v>0</v>
      </c>
      <c r="DC157" s="18">
        <f t="shared" si="279"/>
        <v>0</v>
      </c>
      <c r="DD157" s="18">
        <f t="shared" si="280"/>
        <v>0</v>
      </c>
      <c r="DE157" s="18">
        <f t="shared" si="281"/>
        <v>0</v>
      </c>
      <c r="DF157" s="18">
        <f t="shared" si="282"/>
        <v>0</v>
      </c>
      <c r="DG157" s="18">
        <f t="shared" si="283"/>
        <v>0</v>
      </c>
      <c r="DH157" s="18">
        <f t="shared" si="284"/>
        <v>0</v>
      </c>
      <c r="DI157" s="18">
        <f t="shared" si="285"/>
        <v>1</v>
      </c>
      <c r="DJ157" s="18">
        <f t="shared" si="286"/>
        <v>0</v>
      </c>
      <c r="DK157" s="18">
        <f t="shared" si="287"/>
        <v>1</v>
      </c>
      <c r="DL157" s="18">
        <f t="shared" si="288"/>
        <v>0</v>
      </c>
      <c r="DM157" s="18">
        <f t="shared" si="289"/>
        <v>0</v>
      </c>
      <c r="DN157" s="18">
        <f t="shared" si="290"/>
        <v>0</v>
      </c>
      <c r="DO157" s="18">
        <f t="shared" si="291"/>
        <v>3</v>
      </c>
      <c r="DP157" s="18">
        <f t="shared" si="292"/>
        <v>1</v>
      </c>
      <c r="DQ157" s="18">
        <f t="shared" si="293"/>
        <v>1</v>
      </c>
      <c r="DR157" s="18">
        <f t="shared" si="294"/>
        <v>0</v>
      </c>
      <c r="DS157" s="18">
        <f t="shared" si="295"/>
        <v>0</v>
      </c>
      <c r="DT157" s="18">
        <f t="shared" si="296"/>
        <v>0</v>
      </c>
      <c r="DU157" s="18">
        <f t="shared" si="297"/>
        <v>0</v>
      </c>
      <c r="DV157" s="18">
        <f t="shared" si="298"/>
        <v>0</v>
      </c>
      <c r="DW157" s="18">
        <f t="shared" si="299"/>
        <v>1</v>
      </c>
      <c r="DX157" s="18">
        <f t="shared" si="300"/>
        <v>1</v>
      </c>
      <c r="DY157" s="17">
        <f t="shared" si="301"/>
        <v>1</v>
      </c>
      <c r="DZ157" s="12">
        <f t="shared" si="302"/>
        <v>6</v>
      </c>
      <c r="EA157" s="12">
        <f t="shared" si="303"/>
        <v>1</v>
      </c>
      <c r="EB157" s="12">
        <f t="shared" si="304"/>
        <v>0</v>
      </c>
      <c r="EC157" s="12">
        <f t="shared" si="305"/>
        <v>0</v>
      </c>
      <c r="ED157" s="12">
        <f t="shared" si="306"/>
        <v>0</v>
      </c>
      <c r="EE157" s="12">
        <f t="shared" si="307"/>
        <v>1</v>
      </c>
      <c r="EF157" s="12">
        <f t="shared" si="308"/>
        <v>0</v>
      </c>
      <c r="EG157" s="26"/>
      <c r="EH157" s="1"/>
      <c r="EI157" s="1"/>
      <c r="EJ157" s="1"/>
      <c r="EK157" s="1"/>
      <c r="EL157" s="12"/>
      <c r="EM157" s="12"/>
      <c r="EN157" s="12"/>
      <c r="EO157" s="12"/>
      <c r="EP157" s="12"/>
      <c r="EQ157" s="12"/>
      <c r="ER157" s="12"/>
      <c r="ES157" s="12"/>
      <c r="ET157" s="1"/>
      <c r="EU157" s="1"/>
      <c r="EV157" s="1"/>
      <c r="EW157" s="1"/>
      <c r="EX157" s="20"/>
      <c r="EY157" s="1"/>
      <c r="EZ157" s="1"/>
      <c r="FA157" s="26"/>
      <c r="FB157" s="1"/>
      <c r="FC157" s="1"/>
      <c r="FD157" s="1"/>
      <c r="FE157" s="1"/>
      <c r="FF157" s="1"/>
      <c r="FG157" s="1"/>
      <c r="FH157" s="1"/>
      <c r="FI157" s="1"/>
      <c r="FJ157" s="1"/>
      <c r="FK157" s="1"/>
      <c r="FO157" s="1"/>
      <c r="FP157" s="1"/>
      <c r="FQ157" s="1"/>
      <c r="FR157" s="1"/>
      <c r="FS157" s="1"/>
      <c r="FT157" s="1"/>
      <c r="FU157" s="1"/>
      <c r="FV157" s="1"/>
      <c r="FW157" s="1"/>
      <c r="FX157" s="1"/>
      <c r="FY157" s="1"/>
      <c r="FZ157" s="1"/>
      <c r="GA157" s="1"/>
      <c r="GB157" s="1"/>
      <c r="GC157" s="1"/>
      <c r="GD157" s="1"/>
      <c r="GE157" s="1"/>
      <c r="GF157" s="1"/>
      <c r="GG157" s="1"/>
      <c r="GH157" s="1"/>
      <c r="GI157" s="1"/>
      <c r="GJ157" s="12"/>
      <c r="GM157" s="1"/>
      <c r="GN157" s="1"/>
      <c r="GO157" s="1"/>
      <c r="GP157" s="1"/>
      <c r="GQ157" s="1"/>
      <c r="GR157" s="1"/>
      <c r="GS157" s="1"/>
      <c r="GT157" s="1"/>
      <c r="GU157" s="1"/>
      <c r="GV157" s="1"/>
      <c r="GW157" s="1"/>
      <c r="GX157" s="1"/>
      <c r="GY157" s="1"/>
      <c r="GZ157" s="1">
        <v>1</v>
      </c>
      <c r="HA157" s="1"/>
      <c r="HB157" s="1"/>
      <c r="HC157" s="1"/>
      <c r="HD157" s="1"/>
      <c r="HE157" s="1"/>
      <c r="HF157" s="1"/>
      <c r="HG157" s="1"/>
      <c r="HH157" s="1"/>
      <c r="HI157" s="1"/>
      <c r="HJ157" s="20"/>
      <c r="HK157" s="1"/>
      <c r="HL157" s="1"/>
      <c r="HM157" s="1"/>
      <c r="HN157" s="1"/>
      <c r="HO157" s="1"/>
      <c r="HP157" s="1"/>
      <c r="HQ157" s="1"/>
      <c r="HR157" s="1"/>
      <c r="HS157" s="1"/>
      <c r="HT157" s="1"/>
      <c r="HU157" s="1"/>
      <c r="HV157" s="1"/>
      <c r="HW157" s="1"/>
      <c r="HX157" s="1"/>
      <c r="HY157" s="1"/>
      <c r="HZ157" s="1"/>
      <c r="IA157" s="1"/>
      <c r="IB157" s="20"/>
      <c r="IC157" s="1"/>
      <c r="ID157" s="1"/>
      <c r="IE157" s="1"/>
      <c r="IF157" s="1"/>
      <c r="IG157" s="1"/>
      <c r="IH157" s="1"/>
      <c r="II157" s="1"/>
      <c r="IJ157" s="1"/>
      <c r="IK157" s="1"/>
      <c r="IL157" s="1"/>
      <c r="IM157" s="1"/>
      <c r="IN157" s="1"/>
      <c r="IO157" s="1"/>
      <c r="IP157" s="20"/>
      <c r="IQ157" s="1"/>
      <c r="IR157" s="1"/>
      <c r="IS157" s="1"/>
      <c r="IT157" s="1"/>
      <c r="IU157" s="1">
        <v>1</v>
      </c>
      <c r="IV157" s="1"/>
      <c r="IW157" s="1"/>
      <c r="IX157" s="1"/>
      <c r="IY157" s="1"/>
      <c r="IZ157" s="1"/>
      <c r="JA157" s="1"/>
      <c r="JB157" s="1"/>
      <c r="JC157" s="1"/>
      <c r="JD157" s="1"/>
      <c r="JE157" s="1"/>
      <c r="JF157" s="1"/>
      <c r="JG157" s="1"/>
      <c r="JH157" s="1"/>
      <c r="JI157" s="1"/>
      <c r="JJ157" s="1"/>
      <c r="JK157" s="20"/>
      <c r="JL157" s="1"/>
      <c r="JM157" s="1"/>
      <c r="JN157" s="1"/>
      <c r="JO157" s="20"/>
      <c r="JP157" s="1"/>
      <c r="JQ157" s="1">
        <v>1</v>
      </c>
      <c r="JR157" s="1"/>
      <c r="JS157" s="1"/>
      <c r="JT157" s="1"/>
      <c r="JU157" s="20"/>
      <c r="JV157" s="1"/>
      <c r="JW157" s="1"/>
      <c r="JX157" s="20"/>
      <c r="JY157" s="1"/>
      <c r="JZ157" s="1"/>
      <c r="KA157" s="20"/>
      <c r="KB157" s="1"/>
      <c r="KC157" s="1"/>
      <c r="KD157" s="1">
        <v>1</v>
      </c>
      <c r="KE157" s="1"/>
      <c r="KF157" s="1"/>
      <c r="KG157" s="1"/>
      <c r="KH157" s="1"/>
      <c r="KI157" s="1"/>
      <c r="KJ157" s="1"/>
      <c r="KK157" s="1"/>
      <c r="KL157" s="1"/>
      <c r="KM157" s="20"/>
      <c r="KN157" s="1"/>
      <c r="KO157" s="1"/>
      <c r="KP157" s="1"/>
      <c r="KQ157" s="1">
        <v>1</v>
      </c>
      <c r="KR157" s="1"/>
      <c r="KS157" s="1"/>
      <c r="KT157" s="1"/>
      <c r="KU157" s="1"/>
      <c r="KV157" s="1">
        <v>1</v>
      </c>
      <c r="KW157" s="1"/>
      <c r="KX157" s="20"/>
      <c r="KY157" s="1"/>
      <c r="KZ157" s="1"/>
      <c r="LA157" s="1"/>
      <c r="LB157" s="1"/>
      <c r="LC157" s="1"/>
      <c r="LD157" s="1"/>
      <c r="LE157" s="1"/>
      <c r="LF157" s="1"/>
      <c r="LG157" s="20"/>
      <c r="LH157" s="22"/>
      <c r="LI157" s="22"/>
      <c r="LJ157" s="22"/>
      <c r="LK157" s="22"/>
      <c r="LL157" s="1"/>
      <c r="LM157" s="1"/>
      <c r="LN157" s="1"/>
      <c r="LO157" s="1"/>
      <c r="LP157" s="1"/>
      <c r="LQ157" s="1"/>
      <c r="LR157" s="1">
        <v>1</v>
      </c>
      <c r="LS157" s="20"/>
      <c r="LT157" s="1"/>
      <c r="LU157" s="1"/>
      <c r="LV157" s="1"/>
      <c r="LW157" s="1"/>
      <c r="LX157" s="1">
        <v>1</v>
      </c>
      <c r="LY157" s="1"/>
      <c r="LZ157" s="1"/>
      <c r="MA157" s="20"/>
      <c r="MB157" s="20"/>
      <c r="MC157" s="20"/>
      <c r="MD157" s="1"/>
      <c r="ME157" s="1"/>
      <c r="MF157" s="20"/>
      <c r="MG157" s="1"/>
      <c r="MH157" s="1"/>
      <c r="MI157" s="1"/>
      <c r="MJ157" s="20"/>
      <c r="MK157" s="1"/>
      <c r="ML157" s="1"/>
      <c r="MM157" s="1"/>
      <c r="MN157" s="1"/>
      <c r="MO157" s="1"/>
      <c r="MP157" s="20"/>
      <c r="MQ157" s="1"/>
      <c r="MR157" s="1"/>
      <c r="MS157" s="1"/>
      <c r="MT157" s="1"/>
      <c r="MU157" s="1"/>
      <c r="MV157" s="1"/>
      <c r="MW157" s="1"/>
      <c r="MX157" s="1"/>
      <c r="MY157" s="20"/>
      <c r="MZ157" s="1"/>
      <c r="NA157" s="1"/>
      <c r="NB157" s="1"/>
      <c r="NC157" s="1"/>
      <c r="ND157" s="1"/>
      <c r="NE157" s="1"/>
      <c r="NF157" s="20"/>
      <c r="NG157" s="1"/>
      <c r="NH157" s="1"/>
      <c r="NI157" s="1"/>
      <c r="NJ157" s="1"/>
      <c r="NK157" s="1"/>
      <c r="NL157" s="20"/>
      <c r="NM157" s="1"/>
      <c r="NN157" s="1"/>
      <c r="NO157" s="1"/>
      <c r="NP157" s="1"/>
      <c r="NQ157" s="1"/>
      <c r="NR157" s="20"/>
      <c r="NS157" s="1"/>
      <c r="NT157" s="1"/>
      <c r="NU157" s="1"/>
      <c r="NV157" s="1"/>
      <c r="NW157" s="1"/>
      <c r="NX157" s="1"/>
      <c r="NY157" s="20"/>
      <c r="NZ157" s="20"/>
      <c r="OA157" s="1"/>
      <c r="OB157" s="1"/>
      <c r="OC157" s="1"/>
      <c r="OD157" s="1"/>
      <c r="OE157" s="1"/>
      <c r="OF157" s="1"/>
      <c r="OG157" s="1"/>
      <c r="OH157" s="20"/>
      <c r="OI157" s="1"/>
    </row>
    <row r="158" spans="1:399" x14ac:dyDescent="0.25">
      <c r="A158" s="12" t="s">
        <v>9</v>
      </c>
      <c r="B158" s="1" t="s">
        <v>1201</v>
      </c>
      <c r="C158" s="6">
        <v>1</v>
      </c>
      <c r="D158" s="5" t="s">
        <v>1202</v>
      </c>
      <c r="E158" s="6" t="s">
        <v>311</v>
      </c>
      <c r="F158" s="5" t="s">
        <v>1204</v>
      </c>
      <c r="G158" s="5" t="s">
        <v>1205</v>
      </c>
      <c r="H158" s="6" t="s">
        <v>311</v>
      </c>
      <c r="I158" s="6" t="s">
        <v>582</v>
      </c>
      <c r="J158" s="6">
        <v>0</v>
      </c>
      <c r="K158" s="6">
        <v>2019</v>
      </c>
      <c r="L158" s="12">
        <f>IF(K158&lt;1996,1,0)</f>
        <v>0</v>
      </c>
      <c r="M158" s="12">
        <f>IF(K158&gt;=1996,1,0)</f>
        <v>1</v>
      </c>
      <c r="N158" t="s">
        <v>1206</v>
      </c>
      <c r="O158" s="6" t="s">
        <v>311</v>
      </c>
      <c r="P158" s="12">
        <v>100</v>
      </c>
      <c r="Q158" s="6">
        <v>0</v>
      </c>
      <c r="R158" s="6">
        <v>0</v>
      </c>
      <c r="S158" s="6">
        <v>1</v>
      </c>
      <c r="T158" s="6">
        <v>0</v>
      </c>
      <c r="U158" s="6" t="s">
        <v>764</v>
      </c>
      <c r="V158" s="12">
        <f t="shared" si="248"/>
        <v>0</v>
      </c>
      <c r="W158" s="12">
        <f t="shared" si="248"/>
        <v>1</v>
      </c>
      <c r="X158" s="12">
        <f t="shared" si="248"/>
        <v>0</v>
      </c>
      <c r="Y158" s="23">
        <f>COUNTIF($BI158,"*AHP*")</f>
        <v>0</v>
      </c>
      <c r="Z158" s="23">
        <f>COUNTIF($BI158,"*ANP*")</f>
        <v>0</v>
      </c>
      <c r="AA158" s="23">
        <f>COUNTIF($BI158,"*TOPSIS*")</f>
        <v>0</v>
      </c>
      <c r="AB158" s="23">
        <f t="shared" si="249"/>
        <v>0</v>
      </c>
      <c r="AC158" s="23">
        <f>COUNTIF($BI158,"*DELPHI*")</f>
        <v>0</v>
      </c>
      <c r="AD158" s="23">
        <f t="shared" si="250"/>
        <v>0</v>
      </c>
      <c r="AE158" s="23">
        <f>COUNTIF($BI158,"*Scoring*")</f>
        <v>0</v>
      </c>
      <c r="AF158" s="23">
        <f>COUNTIF($BI158,"*DEMATEL*")</f>
        <v>0</v>
      </c>
      <c r="AG158" s="23">
        <f>COUNTIF($BI158,"*MAUT*")</f>
        <v>0</v>
      </c>
      <c r="AH158" s="23">
        <f>COUNTIF($BI158,"*BCG*")</f>
        <v>0</v>
      </c>
      <c r="AI158" s="23">
        <f>COUNTIF($BI158,"*BSC*")</f>
        <v>0</v>
      </c>
      <c r="AJ158" s="23">
        <f>COUNTIF($BI158,"*ROA*")</f>
        <v>0</v>
      </c>
      <c r="AK158" s="23">
        <f>COUNTIF($BI158,"*VTA*")</f>
        <v>0</v>
      </c>
      <c r="AL158" s="23">
        <f>COUNTIF($BI158,"*SEM*")</f>
        <v>0</v>
      </c>
      <c r="AM158" s="23">
        <f>COUNTIF($BI158,"*COPRAS*")</f>
        <v>0</v>
      </c>
      <c r="AN158" s="23">
        <f t="shared" si="251"/>
        <v>0</v>
      </c>
      <c r="AO158" s="23">
        <f>COUNTIF($BI158,"*Outranking*")</f>
        <v>0</v>
      </c>
      <c r="AP158" s="23">
        <f>IF(COUNTIF($BI158,"*Linear*")-COUNTIF($BI158,"*Non-Linear*")&lt;0,0,COUNTIF($BI158,"*Linear*")-COUNTIF($BI158,"*Non-Linear*"))</f>
        <v>0</v>
      </c>
      <c r="AQ158" s="23">
        <f>COUNTIF($BI158,"*Non-Linear*")</f>
        <v>1</v>
      </c>
      <c r="AR158" s="23">
        <f>COUNTIF($BI158,"*Multi-objective*")</f>
        <v>1</v>
      </c>
      <c r="AS158" s="23">
        <f>COUNTIF($BI158,"*Stochastic*")</f>
        <v>0</v>
      </c>
      <c r="AT158" s="23">
        <f>COUNTIF($BI158,"*Goal*")</f>
        <v>0</v>
      </c>
      <c r="AU158" s="23">
        <f>COUNTIF($BI158,"*DEA*")</f>
        <v>0</v>
      </c>
      <c r="AV158" s="23">
        <f>COUNTIF($BI158,"*Grey*")</f>
        <v>0</v>
      </c>
      <c r="AW158" s="23">
        <f>COUNTIF($BI158,"*Clustering*")</f>
        <v>0</v>
      </c>
      <c r="AX158" s="23">
        <f>COUNTIF($BI158,"*K-Means*")</f>
        <v>0</v>
      </c>
      <c r="AY158" s="23">
        <f>COUNTIF($BI158,"*Genetic*")</f>
        <v>0</v>
      </c>
      <c r="AZ158" s="23">
        <f>COUNTIF($BI158,"*Evolutionary*")</f>
        <v>0</v>
      </c>
      <c r="BA158" s="23">
        <f>COUNTIF($BI158,"*Nash*")</f>
        <v>0</v>
      </c>
      <c r="BB158" s="23">
        <f>COUNTIF($BI158,"*Gini*")</f>
        <v>0</v>
      </c>
      <c r="BC158" s="23">
        <f>COUNTIF($BI158,"*Dominance*")</f>
        <v>0</v>
      </c>
      <c r="BD158" s="23">
        <f>COUNTIF($BI158,"*Pythagorean*")</f>
        <v>0</v>
      </c>
      <c r="BE158" s="23">
        <f>COUNTIF($BI158,"*Reference*")</f>
        <v>0</v>
      </c>
      <c r="BF158" s="23">
        <f>COUNTIF($BI158,"*Correlation*")</f>
        <v>1</v>
      </c>
      <c r="BG158" s="23">
        <f>COUNTIF($BI158,"*NIMBUS*")</f>
        <v>0</v>
      </c>
      <c r="BH158" s="23">
        <f>COUNTIF($BI158,"*Not-specified*")</f>
        <v>0</v>
      </c>
      <c r="BI158" s="23" t="s">
        <v>1208</v>
      </c>
      <c r="BJ158" s="23" t="s">
        <v>771</v>
      </c>
      <c r="BK158" s="23">
        <f t="shared" si="252"/>
        <v>0</v>
      </c>
      <c r="BL158" s="23">
        <f t="shared" si="252"/>
        <v>0</v>
      </c>
      <c r="BM158" s="23">
        <f t="shared" si="252"/>
        <v>1</v>
      </c>
      <c r="BN158" s="6" t="s">
        <v>1179</v>
      </c>
      <c r="BO158" s="12">
        <v>1</v>
      </c>
      <c r="BP158" s="12">
        <v>0</v>
      </c>
      <c r="BQ158" s="12">
        <v>0</v>
      </c>
      <c r="BR158" s="6" t="s">
        <v>783</v>
      </c>
      <c r="BS158" s="12">
        <v>1</v>
      </c>
      <c r="BT158" s="12">
        <f t="shared" si="253"/>
        <v>0</v>
      </c>
      <c r="BU158" s="12">
        <f t="shared" si="254"/>
        <v>0</v>
      </c>
      <c r="BV158" s="23" t="s">
        <v>898</v>
      </c>
      <c r="BW158" s="13">
        <v>0</v>
      </c>
      <c r="BX158" s="13">
        <v>0</v>
      </c>
      <c r="BY158" s="13">
        <v>0</v>
      </c>
      <c r="BZ158" s="13">
        <v>0</v>
      </c>
      <c r="CA158" s="13">
        <v>1</v>
      </c>
      <c r="CB158" s="24" t="s">
        <v>1209</v>
      </c>
      <c r="CC158" s="12">
        <f>COUNTIF($CB158,"*Not Specified*")</f>
        <v>0</v>
      </c>
      <c r="CD158" s="12">
        <f t="shared" si="255"/>
        <v>0</v>
      </c>
      <c r="CE158" s="12">
        <f t="shared" si="256"/>
        <v>0</v>
      </c>
      <c r="CF158" s="12">
        <f t="shared" si="257"/>
        <v>0</v>
      </c>
      <c r="CG158" s="12">
        <f t="shared" si="258"/>
        <v>0</v>
      </c>
      <c r="CH158" s="12">
        <f t="shared" si="259"/>
        <v>0</v>
      </c>
      <c r="CI158" s="12">
        <f t="shared" si="260"/>
        <v>0</v>
      </c>
      <c r="CJ158" s="12">
        <f t="shared" si="261"/>
        <v>0</v>
      </c>
      <c r="CK158" s="12">
        <f t="shared" si="262"/>
        <v>0</v>
      </c>
      <c r="CL158" s="12">
        <f t="shared" si="263"/>
        <v>1</v>
      </c>
      <c r="CM158" s="12">
        <f t="shared" si="264"/>
        <v>0</v>
      </c>
      <c r="CN158" s="12">
        <f t="shared" si="265"/>
        <v>0</v>
      </c>
      <c r="CO158" s="12">
        <f t="shared" si="266"/>
        <v>0</v>
      </c>
      <c r="CP158" s="12">
        <f t="shared" si="267"/>
        <v>0</v>
      </c>
      <c r="CQ158" s="12">
        <f t="shared" si="268"/>
        <v>0</v>
      </c>
      <c r="CR158" s="12">
        <f t="shared" si="269"/>
        <v>0</v>
      </c>
      <c r="CS158" s="12">
        <f t="shared" si="270"/>
        <v>0</v>
      </c>
      <c r="CT158" s="12">
        <f t="shared" si="271"/>
        <v>0</v>
      </c>
      <c r="CU158" s="12">
        <f t="shared" si="272"/>
        <v>0</v>
      </c>
      <c r="CV158" s="12">
        <f t="shared" si="273"/>
        <v>0</v>
      </c>
      <c r="CW158" s="12">
        <f t="shared" si="274"/>
        <v>0</v>
      </c>
      <c r="CX158" s="12">
        <f t="shared" si="275"/>
        <v>0</v>
      </c>
      <c r="CY158" s="12">
        <f t="shared" si="276"/>
        <v>0</v>
      </c>
      <c r="CZ158" s="12">
        <f>COUNTIF($CB158,"*Information Technology*")</f>
        <v>0</v>
      </c>
      <c r="DA158" s="18">
        <f t="shared" si="277"/>
        <v>0</v>
      </c>
      <c r="DB158" s="18">
        <f t="shared" si="278"/>
        <v>0</v>
      </c>
      <c r="DC158" s="18">
        <f t="shared" si="279"/>
        <v>0</v>
      </c>
      <c r="DD158" s="18">
        <f t="shared" si="280"/>
        <v>0</v>
      </c>
      <c r="DE158" s="18">
        <f t="shared" si="281"/>
        <v>0</v>
      </c>
      <c r="DF158" s="18">
        <f t="shared" si="282"/>
        <v>0</v>
      </c>
      <c r="DG158" s="18">
        <f t="shared" si="283"/>
        <v>0</v>
      </c>
      <c r="DH158" s="18">
        <f t="shared" si="284"/>
        <v>0</v>
      </c>
      <c r="DI158" s="18">
        <f t="shared" si="285"/>
        <v>1</v>
      </c>
      <c r="DJ158" s="18">
        <f t="shared" si="286"/>
        <v>0</v>
      </c>
      <c r="DK158" s="18">
        <f t="shared" si="287"/>
        <v>0</v>
      </c>
      <c r="DL158" s="18">
        <f t="shared" si="288"/>
        <v>0</v>
      </c>
      <c r="DM158" s="18">
        <f t="shared" si="289"/>
        <v>0</v>
      </c>
      <c r="DN158" s="18">
        <f t="shared" si="290"/>
        <v>1</v>
      </c>
      <c r="DO158" s="18">
        <f t="shared" si="291"/>
        <v>0</v>
      </c>
      <c r="DP158" s="18">
        <f t="shared" si="292"/>
        <v>0</v>
      </c>
      <c r="DQ158" s="18">
        <f t="shared" si="293"/>
        <v>1</v>
      </c>
      <c r="DR158" s="18">
        <f t="shared" si="294"/>
        <v>0</v>
      </c>
      <c r="DS158" s="18">
        <f t="shared" si="295"/>
        <v>0</v>
      </c>
      <c r="DT158" s="18">
        <f t="shared" si="296"/>
        <v>0</v>
      </c>
      <c r="DU158" s="18">
        <f t="shared" si="297"/>
        <v>0</v>
      </c>
      <c r="DV158" s="18">
        <f t="shared" si="298"/>
        <v>0</v>
      </c>
      <c r="DW158" s="18">
        <f t="shared" si="299"/>
        <v>0</v>
      </c>
      <c r="DX158" s="18">
        <f t="shared" si="300"/>
        <v>0</v>
      </c>
      <c r="DY158" s="17">
        <f t="shared" si="301"/>
        <v>0</v>
      </c>
      <c r="DZ158" s="12">
        <f t="shared" si="302"/>
        <v>1</v>
      </c>
      <c r="EA158" s="12">
        <f t="shared" si="303"/>
        <v>0</v>
      </c>
      <c r="EB158" s="12">
        <f t="shared" si="304"/>
        <v>0</v>
      </c>
      <c r="EC158" s="12">
        <f t="shared" si="305"/>
        <v>1</v>
      </c>
      <c r="ED158" s="12">
        <f t="shared" si="306"/>
        <v>0</v>
      </c>
      <c r="EE158" s="12">
        <f t="shared" si="307"/>
        <v>1</v>
      </c>
      <c r="EF158" s="12">
        <f t="shared" si="308"/>
        <v>0</v>
      </c>
      <c r="EX158" s="18"/>
      <c r="EZ158" s="18">
        <v>1</v>
      </c>
      <c r="HJ158" s="18"/>
      <c r="IB158" s="18"/>
      <c r="IP158" s="18"/>
      <c r="JK158" s="18"/>
      <c r="JO158" s="18"/>
      <c r="JT158" s="18">
        <v>1</v>
      </c>
      <c r="JU158" s="18"/>
      <c r="JX158" s="18"/>
      <c r="KA158" s="18"/>
      <c r="KB158" s="18">
        <v>1</v>
      </c>
      <c r="KM158" s="18"/>
      <c r="KX158" s="18"/>
      <c r="LG158" s="18"/>
      <c r="LS158" s="18"/>
      <c r="MA158" s="18"/>
      <c r="MB158" s="18"/>
      <c r="MF158" s="18"/>
      <c r="MJ158" s="18"/>
      <c r="MP158" s="18"/>
      <c r="MY158" s="18"/>
      <c r="NF158" s="18"/>
      <c r="NL158" s="18"/>
      <c r="NR158" s="18"/>
      <c r="NY158" s="18"/>
      <c r="NZ158" s="18"/>
      <c r="OH158" s="18"/>
    </row>
    <row r="159" spans="1:399" hidden="1" x14ac:dyDescent="0.25">
      <c r="A159" s="13" t="s">
        <v>7</v>
      </c>
      <c r="B159" s="5" t="s">
        <v>1190</v>
      </c>
      <c r="C159" s="6">
        <v>1</v>
      </c>
      <c r="D159" s="5" t="s">
        <v>1183</v>
      </c>
      <c r="E159" s="6" t="s">
        <v>311</v>
      </c>
      <c r="F159" s="5" t="s">
        <v>1185</v>
      </c>
      <c r="G159" s="5" t="s">
        <v>1187</v>
      </c>
      <c r="H159" s="6" t="s">
        <v>311</v>
      </c>
      <c r="I159" s="6" t="s">
        <v>582</v>
      </c>
      <c r="J159" s="6">
        <v>0</v>
      </c>
      <c r="K159" s="6">
        <v>2019</v>
      </c>
      <c r="L159" s="12">
        <v>0</v>
      </c>
      <c r="M159" s="12">
        <v>1</v>
      </c>
      <c r="N159" s="12" t="s">
        <v>1193</v>
      </c>
      <c r="O159" s="6" t="s">
        <v>313</v>
      </c>
      <c r="P159" s="12">
        <v>4</v>
      </c>
      <c r="Q159" s="6">
        <v>1</v>
      </c>
      <c r="R159" s="6">
        <v>0</v>
      </c>
      <c r="S159" s="6">
        <v>0</v>
      </c>
      <c r="T159" s="6">
        <v>0</v>
      </c>
      <c r="U159" s="6" t="s">
        <v>766</v>
      </c>
      <c r="V159" s="12">
        <f t="shared" si="248"/>
        <v>1</v>
      </c>
      <c r="W159" s="12">
        <f t="shared" si="248"/>
        <v>0</v>
      </c>
      <c r="X159" s="12">
        <f t="shared" si="248"/>
        <v>0</v>
      </c>
      <c r="Y159" s="23">
        <f>COUNTIF($BI159,"*AHP*")</f>
        <v>0</v>
      </c>
      <c r="Z159" s="23">
        <f>COUNTIF($BI159,"*ANP*")</f>
        <v>0</v>
      </c>
      <c r="AA159" s="23">
        <f>COUNTIF($BI159,"*TOPSIS*")</f>
        <v>0</v>
      </c>
      <c r="AB159" s="23"/>
      <c r="AC159" s="23">
        <f>COUNTIF($BI159,"*DELPHI*")</f>
        <v>0</v>
      </c>
      <c r="AD159" s="23">
        <f>COUNTIF($BI159,"*CBA*")+COUNTIF($BI159,"*Cost0Analysis*")</f>
        <v>0</v>
      </c>
      <c r="AE159" s="23">
        <f>COUNTIF($BI159,"*Scoring*")</f>
        <v>0</v>
      </c>
      <c r="AF159" s="23">
        <f>COUNTIF($BI159,"*DEMATEL*")</f>
        <v>0</v>
      </c>
      <c r="AG159" s="23">
        <f>COUNTIF($BI159,"*MAUT*")</f>
        <v>0</v>
      </c>
      <c r="AH159" s="23">
        <f>COUNTIF($BI159,"*BCG*")</f>
        <v>0</v>
      </c>
      <c r="AI159" s="23">
        <f>COUNTIF($BI159,"*BSC*")</f>
        <v>0</v>
      </c>
      <c r="AJ159" s="23">
        <f>COUNTIF($BI159,"*ROA*")</f>
        <v>0</v>
      </c>
      <c r="AK159" s="23">
        <f>COUNTIF($BI159,"*VTA*")</f>
        <v>0</v>
      </c>
      <c r="AL159" s="23">
        <f>COUNTIF($BI159,"*SEM*")</f>
        <v>0</v>
      </c>
      <c r="AM159" s="23">
        <f>COUNTIF($BI159,"*COPRAS*")</f>
        <v>0</v>
      </c>
      <c r="AN159" s="23">
        <v>1</v>
      </c>
      <c r="AO159" s="23">
        <f>COUNTIF($BI159,"*Outranking*")</f>
        <v>0</v>
      </c>
      <c r="AP159" s="23">
        <f>IF(COUNTIF($BI159,"*Linear*")-COUNTIF($BI159,"*Non-Linear*")&lt;0,0,COUNTIF($BI159,"*Linear*")-COUNTIF($BI159,"*Non-Linear*"))</f>
        <v>0</v>
      </c>
      <c r="AQ159" s="23">
        <f>COUNTIF($BI159,"*Non-Linear*")</f>
        <v>0</v>
      </c>
      <c r="AR159" s="23">
        <f>COUNTIF($BI159,"*Multi-objective*")</f>
        <v>0</v>
      </c>
      <c r="AS159" s="23">
        <f>COUNTIF($BI159,"*Stochastic*")</f>
        <v>0</v>
      </c>
      <c r="AT159" s="23">
        <f>COUNTIF($BI159,"*Goal*")</f>
        <v>0</v>
      </c>
      <c r="AU159" s="23">
        <f>COUNTIF($BI159,"*DEA*")</f>
        <v>0</v>
      </c>
      <c r="AV159" s="23">
        <f>COUNTIF($BI159,"*Grey*")</f>
        <v>0</v>
      </c>
      <c r="AW159" s="23">
        <f>COUNTIF($BI159,"*Clustering*")</f>
        <v>0</v>
      </c>
      <c r="AX159" s="23">
        <f>COUNTIF($BI159,"*K-Means*")</f>
        <v>0</v>
      </c>
      <c r="AY159" s="23">
        <f>COUNTIF($BI159,"*Genetic*")</f>
        <v>0</v>
      </c>
      <c r="AZ159" s="23">
        <f>COUNTIF($BI159,"*Evolutionary*")</f>
        <v>0</v>
      </c>
      <c r="BA159" s="23">
        <f>COUNTIF($BI159,"*Nash*")</f>
        <v>0</v>
      </c>
      <c r="BB159" s="23">
        <f>COUNTIF($BI159,"*Gini*")</f>
        <v>0</v>
      </c>
      <c r="BC159" s="23">
        <f>COUNTIF($BI159,"*Dominance*")</f>
        <v>0</v>
      </c>
      <c r="BD159" s="23">
        <f>COUNTIF($BI159,"*Pythagorean*")</f>
        <v>0</v>
      </c>
      <c r="BE159" s="23">
        <f>COUNTIF($BI159,"*Reference*")</f>
        <v>0</v>
      </c>
      <c r="BF159" s="23">
        <f>COUNTIF($BI159,"*Correlation*")</f>
        <v>0</v>
      </c>
      <c r="BG159" s="23">
        <f>COUNTIF($BI159,"*NIMBUS*")</f>
        <v>0</v>
      </c>
      <c r="BH159" s="23">
        <f>COUNTIF($BI159,"*Not-specified*")</f>
        <v>0</v>
      </c>
      <c r="BI159" s="23" t="s">
        <v>1189</v>
      </c>
      <c r="BJ159" s="23" t="s">
        <v>776</v>
      </c>
      <c r="BK159" s="23">
        <f t="shared" si="252"/>
        <v>1</v>
      </c>
      <c r="BL159" s="23">
        <f t="shared" si="252"/>
        <v>0</v>
      </c>
      <c r="BM159" s="23">
        <f t="shared" si="252"/>
        <v>0</v>
      </c>
      <c r="BN159" s="6" t="s">
        <v>1180</v>
      </c>
      <c r="BO159" s="12">
        <f>COUNTIF($BN159,"*Deter*")</f>
        <v>1</v>
      </c>
      <c r="BP159" s="12">
        <f>COUNTIF($BN159,"*Stoch*")</f>
        <v>0</v>
      </c>
      <c r="BQ159" s="12">
        <f>COUNTIF($BN159,"*Fuzzy*")</f>
        <v>1</v>
      </c>
      <c r="BR159" s="6" t="s">
        <v>1175</v>
      </c>
      <c r="BS159" s="12">
        <f>COUNTIF($BR159,"*Dis*")</f>
        <v>0</v>
      </c>
      <c r="BT159" s="12">
        <f t="shared" si="253"/>
        <v>1</v>
      </c>
      <c r="BU159" s="12">
        <f t="shared" si="254"/>
        <v>0</v>
      </c>
      <c r="BV159" s="23" t="s">
        <v>898</v>
      </c>
      <c r="BW159" s="12">
        <v>0</v>
      </c>
      <c r="BX159" s="12">
        <v>0</v>
      </c>
      <c r="BY159" s="12">
        <v>0</v>
      </c>
      <c r="BZ159" s="12">
        <v>0</v>
      </c>
      <c r="CA159" s="12">
        <v>1</v>
      </c>
      <c r="CB159" s="24" t="s">
        <v>869</v>
      </c>
      <c r="CC159" s="12">
        <f>COUNTIF($CB159,"*Not0Specified*")</f>
        <v>0</v>
      </c>
      <c r="CD159" s="12">
        <f t="shared" si="255"/>
        <v>0</v>
      </c>
      <c r="CE159" s="12">
        <f t="shared" si="256"/>
        <v>0</v>
      </c>
      <c r="CF159" s="12">
        <f t="shared" si="257"/>
        <v>0</v>
      </c>
      <c r="CG159" s="12">
        <f t="shared" si="258"/>
        <v>0</v>
      </c>
      <c r="CH159" s="12">
        <f t="shared" si="259"/>
        <v>0</v>
      </c>
      <c r="CI159" s="12">
        <f t="shared" si="260"/>
        <v>0</v>
      </c>
      <c r="CJ159" s="12">
        <f t="shared" si="261"/>
        <v>0</v>
      </c>
      <c r="CK159" s="12">
        <f t="shared" si="262"/>
        <v>0</v>
      </c>
      <c r="CL159" s="12">
        <f t="shared" si="263"/>
        <v>0</v>
      </c>
      <c r="CM159" s="12">
        <f t="shared" si="264"/>
        <v>0</v>
      </c>
      <c r="CN159" s="12">
        <f t="shared" si="265"/>
        <v>0</v>
      </c>
      <c r="CO159" s="12">
        <f t="shared" si="266"/>
        <v>0</v>
      </c>
      <c r="CP159" s="12">
        <f t="shared" si="267"/>
        <v>0</v>
      </c>
      <c r="CQ159" s="12">
        <f t="shared" si="268"/>
        <v>0</v>
      </c>
      <c r="CR159" s="12">
        <f t="shared" si="269"/>
        <v>0</v>
      </c>
      <c r="CS159" s="12">
        <f t="shared" si="270"/>
        <v>0</v>
      </c>
      <c r="CT159" s="12">
        <f t="shared" si="271"/>
        <v>0</v>
      </c>
      <c r="CU159" s="12">
        <f t="shared" si="272"/>
        <v>0</v>
      </c>
      <c r="CV159" s="12">
        <f t="shared" si="273"/>
        <v>0</v>
      </c>
      <c r="CW159" s="12">
        <f t="shared" si="274"/>
        <v>0</v>
      </c>
      <c r="CX159" s="12">
        <f t="shared" si="275"/>
        <v>0</v>
      </c>
      <c r="CY159" s="12">
        <f t="shared" si="276"/>
        <v>0</v>
      </c>
      <c r="CZ159" s="12">
        <f>COUNTIF($CB159,"*Information0Technology*")</f>
        <v>0</v>
      </c>
      <c r="DA159" s="18">
        <f t="shared" si="277"/>
        <v>1</v>
      </c>
      <c r="DB159" s="18">
        <f t="shared" si="278"/>
        <v>0</v>
      </c>
      <c r="DC159" s="18">
        <f t="shared" si="279"/>
        <v>0</v>
      </c>
      <c r="DD159" s="18">
        <f t="shared" si="280"/>
        <v>0</v>
      </c>
      <c r="DE159" s="18">
        <f t="shared" si="281"/>
        <v>0</v>
      </c>
      <c r="DF159" s="18">
        <f t="shared" si="282"/>
        <v>0</v>
      </c>
      <c r="DG159" s="18">
        <f t="shared" si="283"/>
        <v>0</v>
      </c>
      <c r="DH159" s="18">
        <f t="shared" si="284"/>
        <v>0</v>
      </c>
      <c r="DI159" s="18">
        <f t="shared" si="285"/>
        <v>0</v>
      </c>
      <c r="DJ159" s="18">
        <f t="shared" si="286"/>
        <v>0</v>
      </c>
      <c r="DK159" s="18">
        <f t="shared" si="287"/>
        <v>0</v>
      </c>
      <c r="DL159" s="18">
        <f t="shared" si="288"/>
        <v>0</v>
      </c>
      <c r="DM159" s="18">
        <f t="shared" si="289"/>
        <v>0</v>
      </c>
      <c r="DN159" s="18">
        <f t="shared" si="290"/>
        <v>0</v>
      </c>
      <c r="DO159" s="18">
        <f t="shared" si="291"/>
        <v>0</v>
      </c>
      <c r="DP159" s="18">
        <f t="shared" si="292"/>
        <v>0</v>
      </c>
      <c r="DQ159" s="18">
        <f t="shared" si="293"/>
        <v>0</v>
      </c>
      <c r="DR159" s="18">
        <f t="shared" si="294"/>
        <v>0</v>
      </c>
      <c r="DS159" s="18">
        <f t="shared" si="295"/>
        <v>0</v>
      </c>
      <c r="DT159" s="18">
        <f t="shared" si="296"/>
        <v>0</v>
      </c>
      <c r="DU159" s="18">
        <f t="shared" si="297"/>
        <v>0</v>
      </c>
      <c r="DV159" s="18">
        <f t="shared" si="298"/>
        <v>0</v>
      </c>
      <c r="DW159" s="18">
        <f t="shared" si="299"/>
        <v>0</v>
      </c>
      <c r="DX159" s="18">
        <f t="shared" si="300"/>
        <v>0</v>
      </c>
      <c r="DY159" s="17">
        <f t="shared" si="301"/>
        <v>0</v>
      </c>
      <c r="DZ159" s="12">
        <f t="shared" si="302"/>
        <v>0</v>
      </c>
      <c r="EA159" s="12">
        <f t="shared" si="303"/>
        <v>0</v>
      </c>
      <c r="EB159" s="12">
        <f t="shared" si="304"/>
        <v>0</v>
      </c>
      <c r="EC159" s="12">
        <f t="shared" si="305"/>
        <v>0</v>
      </c>
      <c r="ED159" s="12">
        <f t="shared" si="306"/>
        <v>0</v>
      </c>
      <c r="EE159" s="12">
        <f t="shared" si="307"/>
        <v>0</v>
      </c>
      <c r="EF159" s="12">
        <f t="shared" si="308"/>
        <v>0</v>
      </c>
      <c r="EG159" s="26"/>
      <c r="EH159" s="1"/>
      <c r="EI159" s="1"/>
      <c r="EJ159" s="1"/>
      <c r="EK159" s="1"/>
      <c r="EL159" s="12"/>
      <c r="EM159" s="12"/>
      <c r="EN159" s="12"/>
      <c r="EO159" s="12"/>
      <c r="EP159" s="12"/>
      <c r="EQ159" s="12"/>
      <c r="ER159" s="12"/>
      <c r="ES159" s="12"/>
      <c r="ET159" s="1"/>
      <c r="EU159" s="1"/>
      <c r="EV159" s="1"/>
      <c r="EW159" s="1"/>
      <c r="EX159" s="1"/>
      <c r="EY159" s="1"/>
      <c r="EZ159" s="1"/>
      <c r="FA159" s="26"/>
      <c r="FB159" s="1"/>
      <c r="FC159" s="1"/>
      <c r="FD159" s="1"/>
      <c r="FE159" s="1"/>
      <c r="FF159" s="1"/>
      <c r="FG159" s="1"/>
      <c r="FH159" s="1"/>
      <c r="FI159" s="1"/>
      <c r="FJ159" s="1"/>
      <c r="FK159" s="1"/>
      <c r="FL159" s="1"/>
      <c r="FO159" s="1"/>
      <c r="FP159" s="1"/>
      <c r="FQ159" s="1"/>
      <c r="FR159" s="1"/>
      <c r="FS159" s="1"/>
      <c r="FT159" s="1"/>
      <c r="FU159" s="1"/>
      <c r="FV159" s="1"/>
      <c r="FW159" s="1"/>
      <c r="FX159" s="1"/>
      <c r="FY159" s="1"/>
      <c r="FZ159" s="1"/>
      <c r="GA159" s="1"/>
      <c r="GB159" s="1"/>
      <c r="GC159" s="1"/>
      <c r="GD159" s="1"/>
      <c r="GE159" s="1"/>
      <c r="GF159" s="1"/>
      <c r="GG159" s="1"/>
      <c r="GH159" s="1"/>
      <c r="GI159" s="1"/>
      <c r="GJ159" s="12"/>
      <c r="GK159" s="12"/>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22"/>
      <c r="LI159" s="22"/>
      <c r="LJ159" s="22"/>
      <c r="LK159" s="22"/>
      <c r="LL159" s="1"/>
      <c r="LM159" s="1"/>
      <c r="LN159" s="1"/>
      <c r="LO159" s="1"/>
      <c r="LP159" s="1"/>
      <c r="LQ159" s="1"/>
      <c r="LR159" s="1"/>
      <c r="LS159" s="1"/>
      <c r="LT159" s="1"/>
      <c r="LU159" s="1"/>
      <c r="LV159" s="1"/>
      <c r="LW159" s="1"/>
      <c r="LX159" s="1"/>
      <c r="LY159" s="1"/>
      <c r="LZ159" s="1"/>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row>
    <row r="160" spans="1:399" x14ac:dyDescent="0.25">
      <c r="A160" s="13" t="s">
        <v>9</v>
      </c>
      <c r="B160" s="5" t="s">
        <v>1224</v>
      </c>
      <c r="C160" s="12">
        <v>1</v>
      </c>
      <c r="D160" s="5" t="s">
        <v>1225</v>
      </c>
      <c r="E160" s="12" t="s">
        <v>311</v>
      </c>
      <c r="F160" s="5" t="s">
        <v>1228</v>
      </c>
      <c r="G160" s="5" t="s">
        <v>1230</v>
      </c>
      <c r="H160" s="12" t="s">
        <v>311</v>
      </c>
      <c r="I160" s="12" t="s">
        <v>581</v>
      </c>
      <c r="J160" s="12">
        <v>0</v>
      </c>
      <c r="K160" s="12">
        <v>2020</v>
      </c>
      <c r="L160" s="12">
        <v>0</v>
      </c>
      <c r="M160" s="12">
        <v>1</v>
      </c>
      <c r="O160" s="12" t="s">
        <v>311</v>
      </c>
      <c r="P160" s="12">
        <v>4</v>
      </c>
      <c r="Q160" s="12">
        <v>1</v>
      </c>
      <c r="R160" s="12">
        <v>0</v>
      </c>
      <c r="S160" s="12">
        <v>0</v>
      </c>
      <c r="T160" s="12">
        <v>0</v>
      </c>
      <c r="U160" s="12" t="s">
        <v>764</v>
      </c>
      <c r="V160" s="12">
        <f t="shared" si="248"/>
        <v>0</v>
      </c>
      <c r="W160" s="12">
        <f t="shared" si="248"/>
        <v>1</v>
      </c>
      <c r="X160" s="12">
        <f t="shared" si="248"/>
        <v>0</v>
      </c>
      <c r="Y160" s="23">
        <v>0</v>
      </c>
      <c r="Z160" s="23">
        <v>0</v>
      </c>
      <c r="AA160" s="23">
        <v>0</v>
      </c>
      <c r="AB160" s="23">
        <f t="shared" ref="AB160" si="309">COUNTIF($BI160,"*VIKOR*")</f>
        <v>0</v>
      </c>
      <c r="AC160" s="23">
        <v>0</v>
      </c>
      <c r="AD160" s="23">
        <f t="shared" ref="AD160" si="310">COUNTIF($BI160,"*CBA*")+COUNTIF($BI160,"*Cost Analysis*")</f>
        <v>0</v>
      </c>
      <c r="AE160" s="23">
        <v>0</v>
      </c>
      <c r="AF160" s="23">
        <v>0</v>
      </c>
      <c r="AG160" s="23">
        <v>0</v>
      </c>
      <c r="AH160" s="23">
        <v>0</v>
      </c>
      <c r="AI160" s="23">
        <v>0</v>
      </c>
      <c r="AJ160" s="23">
        <v>0</v>
      </c>
      <c r="AK160" s="23">
        <v>0</v>
      </c>
      <c r="AL160" s="23">
        <v>0</v>
      </c>
      <c r="AM160" s="23">
        <v>1</v>
      </c>
      <c r="AN160" s="23">
        <f>COUNTIF($BI160,"*SWARA*")</f>
        <v>1</v>
      </c>
      <c r="AO160" s="23">
        <v>0</v>
      </c>
      <c r="AP160" s="23">
        <v>0</v>
      </c>
      <c r="AQ160" s="23">
        <v>0</v>
      </c>
      <c r="AR160" s="23">
        <v>0</v>
      </c>
      <c r="AS160" s="23">
        <v>0</v>
      </c>
      <c r="AT160" s="23">
        <v>0</v>
      </c>
      <c r="AU160" s="23">
        <v>0</v>
      </c>
      <c r="AV160" s="23">
        <v>0</v>
      </c>
      <c r="AW160" s="23">
        <v>0</v>
      </c>
      <c r="AX160" s="23">
        <v>0</v>
      </c>
      <c r="AY160" s="23">
        <v>0</v>
      </c>
      <c r="AZ160" s="23">
        <v>0</v>
      </c>
      <c r="BA160" s="23">
        <v>0</v>
      </c>
      <c r="BB160" s="23">
        <v>0</v>
      </c>
      <c r="BC160" s="23">
        <v>0</v>
      </c>
      <c r="BD160" s="23">
        <v>0</v>
      </c>
      <c r="BE160" s="23">
        <v>0</v>
      </c>
      <c r="BF160" s="23">
        <v>0</v>
      </c>
      <c r="BG160" s="23">
        <v>0</v>
      </c>
      <c r="BH160" s="23">
        <v>0</v>
      </c>
      <c r="BI160" s="23" t="s">
        <v>1232</v>
      </c>
      <c r="BJ160" s="23" t="s">
        <v>776</v>
      </c>
      <c r="BK160" s="23">
        <f t="shared" si="252"/>
        <v>1</v>
      </c>
      <c r="BL160" s="23">
        <f t="shared" si="252"/>
        <v>0</v>
      </c>
      <c r="BM160" s="23">
        <f t="shared" si="252"/>
        <v>0</v>
      </c>
      <c r="BN160" s="12" t="s">
        <v>1179</v>
      </c>
      <c r="BO160" s="12">
        <f>COUNTIF($BN160,"*Deter*")</f>
        <v>1</v>
      </c>
      <c r="BP160" s="12">
        <f>COUNTIF($BN160,"*Stoch*")</f>
        <v>0</v>
      </c>
      <c r="BQ160" s="12">
        <f>COUNTIF($BN160,"*Fuzzy*")</f>
        <v>0</v>
      </c>
      <c r="BR160" s="12" t="s">
        <v>783</v>
      </c>
      <c r="BS160" s="12">
        <f>COUNTIF($BR160,"*Dis*")</f>
        <v>1</v>
      </c>
      <c r="BT160" s="12">
        <f t="shared" si="253"/>
        <v>0</v>
      </c>
      <c r="BU160" s="12">
        <f t="shared" si="254"/>
        <v>0</v>
      </c>
      <c r="BV160" s="23" t="s">
        <v>898</v>
      </c>
      <c r="BW160" s="12">
        <v>0</v>
      </c>
      <c r="BX160" s="12">
        <v>0</v>
      </c>
      <c r="BY160" s="12">
        <v>0</v>
      </c>
      <c r="BZ160" s="12">
        <v>0</v>
      </c>
      <c r="CA160" s="12">
        <v>1</v>
      </c>
      <c r="CB160" s="24" t="s">
        <v>1236</v>
      </c>
      <c r="CC160" s="12">
        <v>0</v>
      </c>
      <c r="CD160" s="12">
        <f t="shared" si="255"/>
        <v>0</v>
      </c>
      <c r="CE160" s="12">
        <f t="shared" si="256"/>
        <v>0</v>
      </c>
      <c r="CF160" s="12">
        <f t="shared" si="257"/>
        <v>0</v>
      </c>
      <c r="CG160" s="12">
        <f t="shared" si="258"/>
        <v>0</v>
      </c>
      <c r="CH160" s="12">
        <f t="shared" si="259"/>
        <v>0</v>
      </c>
      <c r="CI160" s="12">
        <f t="shared" si="260"/>
        <v>0</v>
      </c>
      <c r="CJ160" s="12">
        <f t="shared" si="261"/>
        <v>0</v>
      </c>
      <c r="CK160" s="12">
        <f t="shared" si="262"/>
        <v>0</v>
      </c>
      <c r="CL160" s="12">
        <f t="shared" si="263"/>
        <v>0</v>
      </c>
      <c r="CM160" s="12">
        <f t="shared" si="264"/>
        <v>0</v>
      </c>
      <c r="CN160" s="12">
        <f t="shared" si="265"/>
        <v>0</v>
      </c>
      <c r="CO160" s="12">
        <f t="shared" si="266"/>
        <v>1</v>
      </c>
      <c r="CP160" s="12">
        <f t="shared" si="267"/>
        <v>0</v>
      </c>
      <c r="CQ160" s="12">
        <f t="shared" si="268"/>
        <v>0</v>
      </c>
      <c r="CR160" s="12">
        <f t="shared" si="269"/>
        <v>1</v>
      </c>
      <c r="CS160" s="12">
        <f t="shared" si="270"/>
        <v>0</v>
      </c>
      <c r="CT160" s="12">
        <f t="shared" si="271"/>
        <v>0</v>
      </c>
      <c r="CU160" s="12">
        <f t="shared" si="272"/>
        <v>0</v>
      </c>
      <c r="CV160" s="12">
        <f t="shared" si="273"/>
        <v>0</v>
      </c>
      <c r="CW160" s="12">
        <f t="shared" si="274"/>
        <v>0</v>
      </c>
      <c r="CX160" s="12">
        <f t="shared" si="275"/>
        <v>1</v>
      </c>
      <c r="CY160" s="12">
        <f t="shared" si="276"/>
        <v>0</v>
      </c>
      <c r="CZ160" s="12">
        <v>1</v>
      </c>
      <c r="DA160" s="18">
        <f t="shared" si="277"/>
        <v>0</v>
      </c>
      <c r="DB160" s="18">
        <f t="shared" si="278"/>
        <v>1</v>
      </c>
      <c r="DC160" s="18">
        <f t="shared" si="279"/>
        <v>0</v>
      </c>
      <c r="DD160" s="18">
        <f t="shared" si="280"/>
        <v>2</v>
      </c>
      <c r="DE160" s="18">
        <f t="shared" si="281"/>
        <v>1</v>
      </c>
      <c r="DF160" s="18">
        <f t="shared" si="282"/>
        <v>0</v>
      </c>
      <c r="DG160" s="18">
        <f t="shared" si="283"/>
        <v>4</v>
      </c>
      <c r="DH160" s="18">
        <f t="shared" si="284"/>
        <v>5</v>
      </c>
      <c r="DI160" s="18">
        <f t="shared" si="285"/>
        <v>1</v>
      </c>
      <c r="DJ160" s="18">
        <f t="shared" si="286"/>
        <v>1</v>
      </c>
      <c r="DK160" s="18">
        <f t="shared" si="287"/>
        <v>1</v>
      </c>
      <c r="DL160" s="18">
        <f t="shared" si="288"/>
        <v>5</v>
      </c>
      <c r="DM160" s="18">
        <f t="shared" si="289"/>
        <v>0</v>
      </c>
      <c r="DN160" s="18">
        <f t="shared" si="290"/>
        <v>3</v>
      </c>
      <c r="DO160" s="18">
        <f t="shared" si="291"/>
        <v>2</v>
      </c>
      <c r="DP160" s="18">
        <f t="shared" si="292"/>
        <v>0</v>
      </c>
      <c r="DQ160" s="18">
        <f t="shared" si="293"/>
        <v>2</v>
      </c>
      <c r="DR160" s="18">
        <f t="shared" si="294"/>
        <v>0</v>
      </c>
      <c r="DS160" s="18">
        <f t="shared" si="295"/>
        <v>1</v>
      </c>
      <c r="DT160" s="18">
        <f t="shared" si="296"/>
        <v>0</v>
      </c>
      <c r="DU160" s="18">
        <f t="shared" si="297"/>
        <v>1</v>
      </c>
      <c r="DV160" s="18">
        <f t="shared" si="298"/>
        <v>1</v>
      </c>
      <c r="DW160" s="18">
        <f t="shared" si="299"/>
        <v>0</v>
      </c>
      <c r="DX160" s="18">
        <f t="shared" si="300"/>
        <v>2</v>
      </c>
      <c r="DY160" s="17">
        <f t="shared" si="301"/>
        <v>5</v>
      </c>
      <c r="DZ160" s="12">
        <f t="shared" si="302"/>
        <v>3</v>
      </c>
      <c r="EA160" s="12">
        <f t="shared" si="303"/>
        <v>2</v>
      </c>
      <c r="EB160" s="12">
        <f t="shared" si="304"/>
        <v>1</v>
      </c>
      <c r="EC160" s="12">
        <f t="shared" si="305"/>
        <v>13</v>
      </c>
      <c r="ED160" s="12">
        <f t="shared" si="306"/>
        <v>3</v>
      </c>
      <c r="EE160" s="12">
        <f t="shared" si="307"/>
        <v>4</v>
      </c>
      <c r="EF160" s="12">
        <f t="shared" si="308"/>
        <v>2</v>
      </c>
      <c r="EG160" s="26"/>
      <c r="EH160" s="1"/>
      <c r="EI160" s="1"/>
      <c r="EJ160" s="1"/>
      <c r="EK160" s="1">
        <v>1</v>
      </c>
      <c r="EL160" s="12"/>
      <c r="EM160" s="12"/>
      <c r="EN160" s="12"/>
      <c r="EO160" s="12"/>
      <c r="EP160" s="12">
        <v>1</v>
      </c>
      <c r="EQ160" s="12"/>
      <c r="ER160" s="12">
        <v>1</v>
      </c>
      <c r="ES160" s="12">
        <v>1</v>
      </c>
      <c r="ET160" s="1"/>
      <c r="EU160" s="1"/>
      <c r="EV160" s="1"/>
      <c r="EW160" s="1"/>
      <c r="EX160" s="1">
        <v>1</v>
      </c>
      <c r="EY160" s="1"/>
      <c r="EZ160" s="1"/>
      <c r="FA160" s="26"/>
      <c r="FB160" s="1"/>
      <c r="FC160" s="1">
        <v>1</v>
      </c>
      <c r="FD160" s="1"/>
      <c r="FE160" s="1"/>
      <c r="FF160" s="1">
        <v>1</v>
      </c>
      <c r="FG160" s="1"/>
      <c r="FH160" s="1">
        <v>1</v>
      </c>
      <c r="FI160" s="1"/>
      <c r="FJ160" s="1"/>
      <c r="FK160" s="1"/>
      <c r="FL160" s="1"/>
      <c r="FO160" s="1"/>
      <c r="FP160" s="1"/>
      <c r="FQ160" s="1"/>
      <c r="FR160" s="1"/>
      <c r="FS160" s="1"/>
      <c r="FT160" s="1">
        <v>1</v>
      </c>
      <c r="FU160" s="1">
        <v>1</v>
      </c>
      <c r="FV160" s="1"/>
      <c r="FW160" s="1"/>
      <c r="FX160" s="1"/>
      <c r="FY160" s="1"/>
      <c r="FZ160" s="1">
        <v>1</v>
      </c>
      <c r="GA160" s="1"/>
      <c r="GB160" s="1">
        <v>1</v>
      </c>
      <c r="GC160" s="1"/>
      <c r="GD160" s="1"/>
      <c r="GE160" s="1"/>
      <c r="GF160" s="1"/>
      <c r="GG160" s="1"/>
      <c r="GH160" s="1"/>
      <c r="GI160" s="1"/>
      <c r="GJ160" s="12"/>
      <c r="GK160" s="12"/>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v>1</v>
      </c>
      <c r="HK160" s="1"/>
      <c r="HL160" s="1"/>
      <c r="HM160" s="1"/>
      <c r="HN160" s="1"/>
      <c r="HO160" s="1">
        <v>1</v>
      </c>
      <c r="HP160" s="1">
        <v>1</v>
      </c>
      <c r="HQ160" s="1">
        <v>1</v>
      </c>
      <c r="HR160" s="1"/>
      <c r="HS160" s="1"/>
      <c r="HT160" s="1"/>
      <c r="HU160" s="1">
        <v>1</v>
      </c>
      <c r="HV160" s="1"/>
      <c r="HW160" s="1"/>
      <c r="HX160" s="1"/>
      <c r="HY160" s="1"/>
      <c r="HZ160" s="1"/>
      <c r="IA160" s="1"/>
      <c r="IB160" s="1"/>
      <c r="IC160" s="1"/>
      <c r="ID160" s="1"/>
      <c r="IE160" s="1">
        <v>1</v>
      </c>
      <c r="IF160" s="1"/>
      <c r="IG160" s="1"/>
      <c r="IH160" s="1"/>
      <c r="II160" s="1"/>
      <c r="IJ160" s="1"/>
      <c r="IK160" s="1"/>
      <c r="IL160" s="1"/>
      <c r="IM160" s="1"/>
      <c r="IN160" s="1"/>
      <c r="IO160" s="1"/>
      <c r="IP160" s="1"/>
      <c r="IQ160" s="1">
        <v>1</v>
      </c>
      <c r="IR160" s="1"/>
      <c r="IS160" s="1"/>
      <c r="IT160" s="1"/>
      <c r="IU160" s="1">
        <v>1</v>
      </c>
      <c r="IV160" s="1"/>
      <c r="IW160" s="1"/>
      <c r="IX160" s="1"/>
      <c r="IY160" s="1"/>
      <c r="IZ160" s="1"/>
      <c r="JA160" s="1"/>
      <c r="JB160" s="1"/>
      <c r="JC160" s="1"/>
      <c r="JD160" s="1"/>
      <c r="JE160" s="1"/>
      <c r="JF160" s="1"/>
      <c r="JG160" s="1"/>
      <c r="JH160" s="1"/>
      <c r="JI160" s="1"/>
      <c r="JJ160" s="1"/>
      <c r="JK160" s="1"/>
      <c r="JL160" s="1"/>
      <c r="JM160" s="1">
        <v>1</v>
      </c>
      <c r="JN160" s="1"/>
      <c r="JO160" s="1"/>
      <c r="JP160" s="1"/>
      <c r="JQ160" s="1"/>
      <c r="JR160" s="1">
        <v>1</v>
      </c>
      <c r="JS160" s="1">
        <v>1</v>
      </c>
      <c r="JT160" s="1"/>
      <c r="JU160" s="1"/>
      <c r="JV160" s="1"/>
      <c r="JW160" s="1"/>
      <c r="JX160" s="1"/>
      <c r="JY160" s="1"/>
      <c r="JZ160" s="1"/>
      <c r="KA160" s="1">
        <v>1</v>
      </c>
      <c r="KB160" s="1"/>
      <c r="KC160" s="1"/>
      <c r="KD160" s="1"/>
      <c r="KE160" s="1"/>
      <c r="KF160" s="1"/>
      <c r="KG160" s="1"/>
      <c r="KH160" s="1">
        <v>1</v>
      </c>
      <c r="KI160" s="1"/>
      <c r="KJ160" s="1"/>
      <c r="KK160" s="1"/>
      <c r="KL160" s="1"/>
      <c r="KM160" s="1"/>
      <c r="KN160" s="1"/>
      <c r="KO160" s="1"/>
      <c r="KP160" s="1"/>
      <c r="KQ160" s="1"/>
      <c r="KR160" s="1"/>
      <c r="KS160" s="1"/>
      <c r="KT160" s="1"/>
      <c r="KU160" s="1"/>
      <c r="KV160" s="1"/>
      <c r="KW160" s="1"/>
      <c r="KX160" s="1"/>
      <c r="KY160" s="1"/>
      <c r="KZ160" s="1"/>
      <c r="LA160" s="1">
        <v>1</v>
      </c>
      <c r="LB160" s="1"/>
      <c r="LC160" s="1">
        <v>1</v>
      </c>
      <c r="LD160" s="1"/>
      <c r="LE160" s="1"/>
      <c r="LF160" s="1"/>
      <c r="LG160" s="1"/>
      <c r="LH160" s="22"/>
      <c r="LI160" s="22"/>
      <c r="LJ160" s="22"/>
      <c r="LK160" s="22"/>
      <c r="LL160" s="1"/>
      <c r="LM160" s="1"/>
      <c r="LN160" s="1"/>
      <c r="LO160" s="1"/>
      <c r="LP160" s="1"/>
      <c r="LQ160" s="1"/>
      <c r="LR160" s="1"/>
      <c r="LS160" s="1"/>
      <c r="LT160" s="1"/>
      <c r="LU160" s="1"/>
      <c r="LV160" s="1"/>
      <c r="LW160" s="1"/>
      <c r="LX160" s="1"/>
      <c r="LY160" s="1"/>
      <c r="LZ160" s="1"/>
      <c r="MA160" s="1"/>
      <c r="MB160" s="1"/>
      <c r="MC160" s="1">
        <v>1</v>
      </c>
      <c r="MD160" s="1"/>
      <c r="ME160" s="1"/>
      <c r="MF160" s="1"/>
      <c r="MG160" s="1"/>
      <c r="MH160" s="1">
        <v>1</v>
      </c>
      <c r="MI160" s="1"/>
      <c r="MJ160" s="1"/>
      <c r="MK160" s="1"/>
      <c r="ML160" s="1"/>
      <c r="MM160" s="1"/>
      <c r="MN160" s="1"/>
      <c r="MO160" s="1"/>
      <c r="MP160" s="1"/>
      <c r="MQ160" s="1"/>
      <c r="MR160" s="1"/>
      <c r="MS160" s="1"/>
      <c r="MT160" s="1"/>
      <c r="MU160" s="1"/>
      <c r="MV160" s="1"/>
      <c r="MW160" s="1"/>
      <c r="MX160" s="1"/>
      <c r="MY160" s="1"/>
      <c r="MZ160" s="1"/>
      <c r="NA160" s="1"/>
      <c r="NB160" s="1"/>
      <c r="NC160" s="1">
        <v>1</v>
      </c>
      <c r="ND160" s="1">
        <v>1</v>
      </c>
      <c r="NE160" s="1"/>
      <c r="NF160" s="1"/>
      <c r="NG160" s="1"/>
      <c r="NH160" s="1"/>
      <c r="NI160" s="1"/>
      <c r="NJ160" s="1"/>
      <c r="NK160" s="1"/>
      <c r="NL160" s="1"/>
      <c r="NM160" s="1"/>
      <c r="NN160" s="1"/>
      <c r="NO160" s="1">
        <v>1</v>
      </c>
      <c r="NP160" s="1"/>
      <c r="NQ160" s="1"/>
      <c r="NR160" s="1"/>
      <c r="NS160" s="1"/>
      <c r="NT160" s="1"/>
      <c r="NU160" s="1"/>
      <c r="NV160" s="1"/>
      <c r="NW160" s="1"/>
      <c r="NX160" s="1"/>
      <c r="NY160" s="1"/>
      <c r="NZ160" s="1"/>
      <c r="OA160" s="1"/>
      <c r="OB160" s="1">
        <v>1</v>
      </c>
      <c r="OC160" s="1"/>
      <c r="OD160" s="1"/>
      <c r="OE160" s="1"/>
      <c r="OF160" s="1"/>
      <c r="OG160" s="1"/>
      <c r="OH160" s="1"/>
      <c r="OI160" s="1"/>
    </row>
    <row r="161" spans="1:399" x14ac:dyDescent="0.25">
      <c r="A161" s="13" t="s">
        <v>9</v>
      </c>
      <c r="B161" s="5" t="s">
        <v>1226</v>
      </c>
      <c r="C161" s="12">
        <v>1</v>
      </c>
      <c r="D161" s="5" t="s">
        <v>1227</v>
      </c>
      <c r="E161" s="12" t="s">
        <v>311</v>
      </c>
      <c r="F161" s="5" t="s">
        <v>378</v>
      </c>
      <c r="G161" s="5" t="s">
        <v>1229</v>
      </c>
      <c r="H161" s="12" t="s">
        <v>311</v>
      </c>
      <c r="I161" s="12" t="s">
        <v>574</v>
      </c>
      <c r="J161" s="12">
        <v>1</v>
      </c>
      <c r="K161" s="12">
        <v>2020</v>
      </c>
      <c r="L161" s="12">
        <v>0</v>
      </c>
      <c r="M161" s="12">
        <v>1</v>
      </c>
      <c r="N161" s="12" t="s">
        <v>1231</v>
      </c>
      <c r="O161" s="12" t="s">
        <v>311</v>
      </c>
      <c r="P161" s="12">
        <v>5</v>
      </c>
      <c r="Q161" s="12">
        <v>1</v>
      </c>
      <c r="R161" s="12">
        <v>0</v>
      </c>
      <c r="S161" s="12">
        <v>0</v>
      </c>
      <c r="T161" s="12">
        <v>0</v>
      </c>
      <c r="U161" s="12" t="s">
        <v>764</v>
      </c>
      <c r="V161" s="12">
        <f>COUNTIF($U161,V$1)</f>
        <v>0</v>
      </c>
      <c r="W161" s="12">
        <f>COUNTIF($U161,W$1)</f>
        <v>1</v>
      </c>
      <c r="X161" s="12">
        <f>COUNTIF($U161,X$1)</f>
        <v>0</v>
      </c>
      <c r="Y161" s="23">
        <v>1</v>
      </c>
      <c r="Z161" s="23">
        <v>0</v>
      </c>
      <c r="AA161" s="23">
        <v>0</v>
      </c>
      <c r="AB161" s="23">
        <f>COUNTIF($BI161,"*VIKOR*")</f>
        <v>1</v>
      </c>
      <c r="AC161" s="23">
        <v>0</v>
      </c>
      <c r="AD161" s="23">
        <f>COUNTIF($BI161,"*CBA*")+COUNTIF($BI161,"*Cost Analysis*")</f>
        <v>0</v>
      </c>
      <c r="AE161" s="23">
        <v>0</v>
      </c>
      <c r="AF161" s="23">
        <v>0</v>
      </c>
      <c r="AG161" s="23">
        <v>0</v>
      </c>
      <c r="AH161" s="23">
        <v>0</v>
      </c>
      <c r="AI161" s="23">
        <v>0</v>
      </c>
      <c r="AJ161" s="23">
        <v>0</v>
      </c>
      <c r="AK161" s="23">
        <v>0</v>
      </c>
      <c r="AL161" s="23">
        <v>0</v>
      </c>
      <c r="AM161" s="23">
        <f>COUNTIF($BI161,"*COPRAS*")</f>
        <v>0</v>
      </c>
      <c r="AN161" s="23">
        <f>COUNTIF($BI161,"*SWARA*")</f>
        <v>0</v>
      </c>
      <c r="AO161" s="23">
        <f t="shared" ref="AO161:BH161" si="311">COUNTIF($BI161,"*COPRAS*")</f>
        <v>0</v>
      </c>
      <c r="AP161" s="23">
        <f t="shared" si="311"/>
        <v>0</v>
      </c>
      <c r="AQ161" s="23">
        <f t="shared" si="311"/>
        <v>0</v>
      </c>
      <c r="AR161" s="23">
        <f t="shared" si="311"/>
        <v>0</v>
      </c>
      <c r="AS161" s="23">
        <f t="shared" si="311"/>
        <v>0</v>
      </c>
      <c r="AT161" s="23">
        <f t="shared" si="311"/>
        <v>0</v>
      </c>
      <c r="AU161" s="23">
        <f t="shared" si="311"/>
        <v>0</v>
      </c>
      <c r="AV161" s="23">
        <f t="shared" si="311"/>
        <v>0</v>
      </c>
      <c r="AW161" s="23">
        <f t="shared" si="311"/>
        <v>0</v>
      </c>
      <c r="AX161" s="23">
        <f t="shared" si="311"/>
        <v>0</v>
      </c>
      <c r="AY161" s="23">
        <f t="shared" si="311"/>
        <v>0</v>
      </c>
      <c r="AZ161" s="23">
        <f t="shared" si="311"/>
        <v>0</v>
      </c>
      <c r="BA161" s="23">
        <f t="shared" si="311"/>
        <v>0</v>
      </c>
      <c r="BB161" s="23">
        <f t="shared" si="311"/>
        <v>0</v>
      </c>
      <c r="BC161" s="23">
        <f t="shared" si="311"/>
        <v>0</v>
      </c>
      <c r="BD161" s="23">
        <f t="shared" si="311"/>
        <v>0</v>
      </c>
      <c r="BE161" s="23">
        <f t="shared" si="311"/>
        <v>0</v>
      </c>
      <c r="BF161" s="23">
        <f t="shared" si="311"/>
        <v>0</v>
      </c>
      <c r="BG161" s="23">
        <f t="shared" si="311"/>
        <v>0</v>
      </c>
      <c r="BH161" s="23">
        <f t="shared" si="311"/>
        <v>0</v>
      </c>
      <c r="BI161" s="23" t="s">
        <v>1235</v>
      </c>
      <c r="BJ161" s="23" t="s">
        <v>776</v>
      </c>
      <c r="BK161" s="23">
        <f>COUNTIF($BJ161,BK$1)</f>
        <v>1</v>
      </c>
      <c r="BL161" s="23">
        <f>COUNTIF($BJ161,BL$1)</f>
        <v>0</v>
      </c>
      <c r="BM161" s="23">
        <f>COUNTIF($BJ161,BM$1)</f>
        <v>0</v>
      </c>
      <c r="BN161" s="12" t="s">
        <v>1180</v>
      </c>
      <c r="BO161" s="12">
        <f>COUNTIF($BN161,"*Deter*")</f>
        <v>1</v>
      </c>
      <c r="BP161" s="12">
        <f>COUNTIF($BN161,"*Stoch*")</f>
        <v>0</v>
      </c>
      <c r="BQ161" s="12">
        <f>COUNTIF($BN161,"*Fuzzy*")</f>
        <v>1</v>
      </c>
      <c r="BR161" s="12" t="s">
        <v>783</v>
      </c>
      <c r="BS161" s="12">
        <f>COUNTIF($BR161,"*Dis*")</f>
        <v>1</v>
      </c>
      <c r="BT161" s="12">
        <f>COUNTIF($BR161,"*Cont*")</f>
        <v>0</v>
      </c>
      <c r="BU161" s="12">
        <f>COUNTIF($BR161,$BU$1)</f>
        <v>0</v>
      </c>
      <c r="BV161" s="23" t="s">
        <v>898</v>
      </c>
      <c r="BW161" s="12">
        <v>0</v>
      </c>
      <c r="BX161" s="12">
        <v>0</v>
      </c>
      <c r="BY161" s="12">
        <v>0</v>
      </c>
      <c r="BZ161" s="12">
        <v>0</v>
      </c>
      <c r="CA161" s="12">
        <v>1</v>
      </c>
      <c r="CB161" s="24" t="s">
        <v>918</v>
      </c>
      <c r="CD161" s="12">
        <f>COUNTIF($CB161,"*Aerospacial*")</f>
        <v>0</v>
      </c>
      <c r="CE161" s="12">
        <f>COUNTIF($CB161,"*Agriculture*")</f>
        <v>0</v>
      </c>
      <c r="CF161" s="12">
        <f>COUNTIF($CB161,"*Automotive*")</f>
        <v>0</v>
      </c>
      <c r="CG161" s="12">
        <f>COUNTIF($CB161,"*Biotechnology*")</f>
        <v>0</v>
      </c>
      <c r="CH161" s="12">
        <f>COUNTIF($CB161,"*Energy*")</f>
        <v>0</v>
      </c>
      <c r="CI161" s="12">
        <f>COUNTIF($CB161,"*Food*")</f>
        <v>0</v>
      </c>
      <c r="CJ161" s="12">
        <f>COUNTIF($CB161,"*Innovation*")</f>
        <v>1</v>
      </c>
      <c r="CK161" s="12">
        <f>COUNTIF($CB161,"*Manufacturing*")</f>
        <v>0</v>
      </c>
      <c r="CL161" s="12">
        <f>COUNTIF($CB161,"*Military*")</f>
        <v>0</v>
      </c>
      <c r="CM161" s="12">
        <f>COUNTIF($CB161,"*Nuclear*")</f>
        <v>0</v>
      </c>
      <c r="CN161" s="12">
        <f>COUNTIF($CB161,"*Spacial*")</f>
        <v>0</v>
      </c>
      <c r="CO161" s="12">
        <f>COUNTIF($CB161,"*Telecommunications*")</f>
        <v>0</v>
      </c>
      <c r="CP161" s="12">
        <f>COUNTIF($CB161,"*Civil*")</f>
        <v>0</v>
      </c>
      <c r="CQ161" s="12">
        <f>COUNTIF($CB161,"*Government*")</f>
        <v>0</v>
      </c>
      <c r="CR161" s="12">
        <f>COUNTIF($CB161,"*Mechanical*")</f>
        <v>0</v>
      </c>
      <c r="CS161" s="12">
        <f>COUNTIF($CB161,"*Textile*")</f>
        <v>0</v>
      </c>
      <c r="CT161" s="12">
        <f>COUNTIF($CB161,"*Chemical*")</f>
        <v>0</v>
      </c>
      <c r="CU161" s="12">
        <f>COUNTIF($CB161,"*Metallurgy*")</f>
        <v>0</v>
      </c>
      <c r="CV161" s="12">
        <f>COUNTIF($CB161,"*Public*")</f>
        <v>0</v>
      </c>
      <c r="CW161" s="12">
        <f>COUNTIF($CB161,"*Research*")</f>
        <v>0</v>
      </c>
      <c r="CX161" s="12">
        <f>COUNTIF($CB161,"*Electricity*")</f>
        <v>0</v>
      </c>
      <c r="CY161" s="12">
        <f>COUNTIF($CB161,"*Industrial*")</f>
        <v>0</v>
      </c>
      <c r="DA161" s="18">
        <f>COUNTIF($CB161,"*Pharmaceutical*")</f>
        <v>0</v>
      </c>
      <c r="DB161" s="18">
        <f>SUM(JL161:JO161)</f>
        <v>1</v>
      </c>
      <c r="DC161" s="18">
        <f>SUM(MQ161:MY161)</f>
        <v>0</v>
      </c>
      <c r="DD161" s="18">
        <f>SUM(MZ161:NF161)</f>
        <v>0</v>
      </c>
      <c r="DE161" s="18">
        <f>SUM(MB161:MF161)</f>
        <v>0</v>
      </c>
      <c r="DF161" s="18">
        <f>SUM(NG161:NL161)</f>
        <v>0</v>
      </c>
      <c r="DG161" s="18">
        <f>SUM(FM161:GK161)</f>
        <v>2</v>
      </c>
      <c r="DH161" s="18">
        <f>SUM(EG161:EX161)</f>
        <v>3</v>
      </c>
      <c r="DI161" s="18">
        <f>SUM(KB161:KM161)</f>
        <v>0</v>
      </c>
      <c r="DJ161" s="18">
        <f>SUM(MG161:MJ161)</f>
        <v>0</v>
      </c>
      <c r="DK161" s="18">
        <f>SUM(GL161:HJ161)</f>
        <v>0</v>
      </c>
      <c r="DL161" s="18">
        <f>SUM(HK161:IE161)</f>
        <v>0</v>
      </c>
      <c r="DM161" s="18">
        <f>SUM(IF161:IP161)</f>
        <v>0</v>
      </c>
      <c r="DN161" s="18">
        <f>SUM(EY161:FL161)</f>
        <v>0</v>
      </c>
      <c r="DO161" s="18">
        <f>SUM(KN161:LV161)</f>
        <v>1</v>
      </c>
      <c r="DP161" s="18">
        <f>SUM(LL161:LS161)</f>
        <v>0</v>
      </c>
      <c r="DQ161" s="18">
        <f>SUM(JP161:JX161)</f>
        <v>0</v>
      </c>
      <c r="DR161" s="18">
        <f>SUM(MK161:MP161)</f>
        <v>0</v>
      </c>
      <c r="DS161" s="18">
        <f>SUM(NM161:NS161)</f>
        <v>0</v>
      </c>
      <c r="DT161" s="18">
        <f>SUM(NT161:NZ161)</f>
        <v>1</v>
      </c>
      <c r="DU161" s="18">
        <f>SUM(OA161:OI161)</f>
        <v>0</v>
      </c>
      <c r="DV161" s="18">
        <f>SUM(JY161:KA161)</f>
        <v>0</v>
      </c>
      <c r="DW161" s="18">
        <f>SUM(LT161:MA161)</f>
        <v>0</v>
      </c>
      <c r="DX161" s="18">
        <f>SUM(IQ161:JK161)</f>
        <v>2</v>
      </c>
      <c r="DY161" s="17">
        <f>DG161+DK161</f>
        <v>2</v>
      </c>
      <c r="DZ161" s="12">
        <f>DI161+DO161+DW161+DP161</f>
        <v>1</v>
      </c>
      <c r="EA161" s="12">
        <f>DX161+DM161</f>
        <v>2</v>
      </c>
      <c r="EB161" s="12">
        <f>DT161+DU161+DF161</f>
        <v>1</v>
      </c>
      <c r="EC161" s="12">
        <f>DH161+DN161+DL161</f>
        <v>3</v>
      </c>
      <c r="ED161" s="12">
        <f>DD161+DS161+DC161</f>
        <v>0</v>
      </c>
      <c r="EE161" s="12">
        <f>DV161+DQ161+DB161</f>
        <v>1</v>
      </c>
      <c r="EF161" s="12">
        <f>DR161+DE161+DJ161</f>
        <v>0</v>
      </c>
      <c r="EG161" s="26"/>
      <c r="EH161" s="1"/>
      <c r="EI161" s="1">
        <v>1</v>
      </c>
      <c r="EJ161" s="1"/>
      <c r="EK161" s="1"/>
      <c r="EL161" s="12">
        <v>1</v>
      </c>
      <c r="EM161" s="12"/>
      <c r="EN161" s="12"/>
      <c r="EO161" s="12"/>
      <c r="EP161" s="12"/>
      <c r="EQ161" s="12">
        <v>1</v>
      </c>
      <c r="ER161" s="12"/>
      <c r="ES161" s="12"/>
      <c r="ET161" s="1"/>
      <c r="EU161" s="1"/>
      <c r="EV161" s="1"/>
      <c r="EW161" s="1"/>
      <c r="EX161" s="1"/>
      <c r="EY161" s="1"/>
      <c r="EZ161" s="1"/>
      <c r="FA161" s="26"/>
      <c r="FB161" s="1"/>
      <c r="FC161" s="1"/>
      <c r="FD161" s="1"/>
      <c r="FE161" s="1"/>
      <c r="FF161" s="1"/>
      <c r="FG161" s="1"/>
      <c r="FH161" s="1"/>
      <c r="FI161" s="1"/>
      <c r="FJ161" s="1"/>
      <c r="FK161" s="1"/>
      <c r="FL161" s="1"/>
      <c r="FN161" s="18">
        <v>1</v>
      </c>
      <c r="FO161" s="1"/>
      <c r="FP161" s="1"/>
      <c r="FQ161" s="1"/>
      <c r="FR161" s="1"/>
      <c r="FS161" s="1"/>
      <c r="FT161" s="1"/>
      <c r="FU161" s="1"/>
      <c r="FV161" s="1"/>
      <c r="FW161" s="1"/>
      <c r="FX161" s="1"/>
      <c r="FY161" s="1"/>
      <c r="FZ161" s="1"/>
      <c r="GA161" s="1"/>
      <c r="GB161" s="1"/>
      <c r="GC161" s="1"/>
      <c r="GD161" s="1"/>
      <c r="GE161" s="1"/>
      <c r="GF161" s="1"/>
      <c r="GG161" s="1"/>
      <c r="GH161" s="1"/>
      <c r="GI161" s="1"/>
      <c r="GJ161" s="12">
        <v>1</v>
      </c>
      <c r="GK161" s="12"/>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v>1</v>
      </c>
      <c r="IR161" s="1"/>
      <c r="IS161" s="1"/>
      <c r="IT161" s="1"/>
      <c r="IU161" s="1"/>
      <c r="IV161" s="1"/>
      <c r="IW161" s="1"/>
      <c r="IX161" s="1"/>
      <c r="IY161" s="1"/>
      <c r="IZ161" s="1"/>
      <c r="JA161" s="1"/>
      <c r="JB161" s="1"/>
      <c r="JC161" s="1"/>
      <c r="JD161" s="1"/>
      <c r="JE161" s="1"/>
      <c r="JF161" s="1"/>
      <c r="JG161" s="1"/>
      <c r="JH161" s="1"/>
      <c r="JI161" s="1">
        <v>1</v>
      </c>
      <c r="JJ161" s="1"/>
      <c r="JK161" s="1"/>
      <c r="JL161" s="1">
        <v>1</v>
      </c>
      <c r="JM161" s="1"/>
      <c r="JN161" s="1"/>
      <c r="JO161" s="1"/>
      <c r="JP161" s="1"/>
      <c r="JQ161" s="1"/>
      <c r="JR161" s="1"/>
      <c r="JS161" s="1"/>
      <c r="JT161" s="1"/>
      <c r="JU161" s="1"/>
      <c r="JV161" s="1"/>
      <c r="JW161" s="1"/>
      <c r="JX161" s="1"/>
      <c r="JY161" s="1"/>
      <c r="JZ161" s="1"/>
      <c r="KA161" s="1"/>
      <c r="KB161" s="1"/>
      <c r="KC161" s="1"/>
      <c r="KD161" s="1"/>
      <c r="KE161" s="1"/>
      <c r="KF161" s="1"/>
      <c r="KG161" s="1"/>
      <c r="KH161" s="1"/>
      <c r="KI161" s="1"/>
      <c r="KJ161" s="1"/>
      <c r="KK161" s="1"/>
      <c r="KL161" s="1"/>
      <c r="KM161" s="1"/>
      <c r="KN161" s="1"/>
      <c r="KO161" s="1"/>
      <c r="KP161" s="1"/>
      <c r="KQ161" s="1"/>
      <c r="KR161" s="1"/>
      <c r="KS161" s="1"/>
      <c r="KT161" s="1"/>
      <c r="KU161" s="1"/>
      <c r="KV161" s="1"/>
      <c r="KW161" s="1"/>
      <c r="KX161" s="1"/>
      <c r="KY161" s="1"/>
      <c r="KZ161" s="1"/>
      <c r="LA161" s="1"/>
      <c r="LB161" s="1"/>
      <c r="LC161" s="1"/>
      <c r="LD161" s="1"/>
      <c r="LE161" s="1">
        <v>1</v>
      </c>
      <c r="LF161" s="1"/>
      <c r="LG161" s="1"/>
      <c r="LH161" s="22"/>
      <c r="LI161" s="22"/>
      <c r="LJ161" s="22"/>
      <c r="LK161" s="22"/>
      <c r="LL161" s="1"/>
      <c r="LM161" s="1"/>
      <c r="LN161" s="1"/>
      <c r="LO161" s="1"/>
      <c r="LP161" s="1"/>
      <c r="LQ161" s="1"/>
      <c r="LR161" s="1"/>
      <c r="LS161" s="1"/>
      <c r="LT161" s="1"/>
      <c r="LU161" s="1"/>
      <c r="LV161" s="1"/>
      <c r="LW161" s="1"/>
      <c r="LX161" s="1"/>
      <c r="LY161" s="1"/>
      <c r="LZ161" s="1"/>
      <c r="MA161" s="1"/>
      <c r="MB161" s="1"/>
      <c r="MC161" s="1"/>
      <c r="MD161" s="1"/>
      <c r="ME161" s="1"/>
      <c r="MF161" s="1"/>
      <c r="MG161" s="1"/>
      <c r="MH161" s="1"/>
      <c r="MI161" s="1"/>
      <c r="MJ161" s="1"/>
      <c r="MK161" s="1"/>
      <c r="ML161" s="1"/>
      <c r="MM161" s="1"/>
      <c r="MN161" s="1"/>
      <c r="MO161" s="1"/>
      <c r="MP161" s="1"/>
      <c r="MQ161" s="1"/>
      <c r="MR161" s="1"/>
      <c r="MS161" s="1"/>
      <c r="MT161" s="1"/>
      <c r="MU161" s="1"/>
      <c r="MV161" s="1"/>
      <c r="MW161" s="1"/>
      <c r="MX161" s="1"/>
      <c r="MY161" s="1"/>
      <c r="MZ161" s="1"/>
      <c r="NA161" s="1"/>
      <c r="NB161" s="1"/>
      <c r="NC161" s="1"/>
      <c r="ND161" s="1"/>
      <c r="NE161" s="1"/>
      <c r="NF161" s="1"/>
      <c r="NG161" s="1"/>
      <c r="NH161" s="1"/>
      <c r="NI161" s="1"/>
      <c r="NJ161" s="1"/>
      <c r="NK161" s="1"/>
      <c r="NL161" s="1"/>
      <c r="NM161" s="1"/>
      <c r="NN161" s="1"/>
      <c r="NO161" s="1"/>
      <c r="NP161" s="1"/>
      <c r="NQ161" s="1"/>
      <c r="NR161" s="1"/>
      <c r="NS161" s="1"/>
      <c r="NT161" s="1"/>
      <c r="NU161" s="1"/>
      <c r="NV161" s="1"/>
      <c r="NW161" s="1"/>
      <c r="NX161" s="1">
        <v>1</v>
      </c>
      <c r="NY161" s="1"/>
      <c r="NZ161" s="1"/>
      <c r="OA161" s="1"/>
      <c r="OB161" s="1"/>
      <c r="OC161" s="1"/>
      <c r="OD161" s="1"/>
      <c r="OE161" s="1"/>
      <c r="OF161" s="1"/>
      <c r="OG161" s="1"/>
      <c r="OH161" s="1"/>
      <c r="OI161" s="1"/>
    </row>
    <row r="162" spans="1:399" x14ac:dyDescent="0.25">
      <c r="A162" s="28" t="s">
        <v>7</v>
      </c>
      <c r="B162" s="29" t="s">
        <v>1271</v>
      </c>
      <c r="C162" s="28">
        <v>0</v>
      </c>
      <c r="D162" s="29" t="s">
        <v>1272</v>
      </c>
      <c r="E162" s="28" t="s">
        <v>311</v>
      </c>
      <c r="F162" s="29" t="s">
        <v>1273</v>
      </c>
      <c r="G162" s="29"/>
      <c r="H162" s="28" t="s">
        <v>311</v>
      </c>
      <c r="I162" s="28" t="s">
        <v>574</v>
      </c>
      <c r="J162" s="28">
        <v>4</v>
      </c>
      <c r="K162" s="28">
        <v>2020</v>
      </c>
      <c r="L162" s="28">
        <v>0</v>
      </c>
      <c r="M162" s="28">
        <v>1</v>
      </c>
      <c r="N162" s="28" t="s">
        <v>1274</v>
      </c>
      <c r="O162" s="28" t="s">
        <v>311</v>
      </c>
      <c r="P162" s="28" t="s">
        <v>926</v>
      </c>
      <c r="Q162" s="28">
        <v>0</v>
      </c>
      <c r="R162" s="28">
        <v>0</v>
      </c>
      <c r="S162" s="28">
        <v>0</v>
      </c>
      <c r="T162" s="28">
        <f>COUNTIF(P162,"*Non*")</f>
        <v>1</v>
      </c>
      <c r="U162" s="28" t="s">
        <v>764</v>
      </c>
      <c r="V162" s="28">
        <f t="shared" ref="V162:X162" ca="1" si="312">COUNTIF($V162,V$1)</f>
        <v>0</v>
      </c>
      <c r="W162" s="28">
        <f t="shared" ca="1" si="312"/>
        <v>1</v>
      </c>
      <c r="X162" s="28">
        <f t="shared" ca="1" si="312"/>
        <v>0</v>
      </c>
      <c r="Y162" s="30">
        <v>0</v>
      </c>
      <c r="Z162" s="30">
        <v>0</v>
      </c>
      <c r="AA162" s="30">
        <v>1</v>
      </c>
      <c r="AB162" s="30">
        <v>0</v>
      </c>
      <c r="AC162" s="30">
        <v>0</v>
      </c>
      <c r="AD162" s="30">
        <v>0</v>
      </c>
      <c r="AE162" s="30">
        <v>0</v>
      </c>
      <c r="AF162" s="30">
        <v>1</v>
      </c>
      <c r="AG162" s="30">
        <v>0</v>
      </c>
      <c r="AH162" s="30">
        <v>0</v>
      </c>
      <c r="AI162" s="30">
        <v>0</v>
      </c>
      <c r="AJ162" s="30">
        <v>0</v>
      </c>
      <c r="AK162" s="30">
        <v>0</v>
      </c>
      <c r="AL162" s="30">
        <v>0</v>
      </c>
      <c r="AM162" s="30">
        <v>0</v>
      </c>
      <c r="AN162" s="30">
        <v>0</v>
      </c>
      <c r="AO162" s="30">
        <v>0</v>
      </c>
      <c r="AP162" s="30">
        <v>0</v>
      </c>
      <c r="AQ162" s="30">
        <v>0</v>
      </c>
      <c r="AR162" s="30">
        <v>0</v>
      </c>
      <c r="AS162" s="30">
        <v>0</v>
      </c>
      <c r="AT162" s="30">
        <v>0</v>
      </c>
      <c r="AU162" s="30">
        <v>0</v>
      </c>
      <c r="AV162" s="30">
        <v>0</v>
      </c>
      <c r="AW162" s="30">
        <v>0</v>
      </c>
      <c r="AX162" s="30">
        <v>0</v>
      </c>
      <c r="AY162" s="30">
        <v>0</v>
      </c>
      <c r="AZ162" s="30">
        <v>0</v>
      </c>
      <c r="BA162" s="30">
        <v>0</v>
      </c>
      <c r="BB162" s="30">
        <v>0</v>
      </c>
      <c r="BC162" s="30">
        <v>0</v>
      </c>
      <c r="BD162" s="30">
        <v>0</v>
      </c>
      <c r="BE162" s="30">
        <v>0</v>
      </c>
      <c r="BF162" s="30">
        <v>0</v>
      </c>
      <c r="BG162" s="30">
        <v>0</v>
      </c>
      <c r="BH162" s="30">
        <v>0</v>
      </c>
      <c r="BI162" s="30" t="s">
        <v>1275</v>
      </c>
      <c r="BJ162" s="30" t="s">
        <v>776</v>
      </c>
      <c r="BK162" s="30">
        <v>1</v>
      </c>
      <c r="BL162" s="30">
        <v>0</v>
      </c>
      <c r="BM162" s="30">
        <v>0</v>
      </c>
      <c r="BN162" s="28" t="s">
        <v>1180</v>
      </c>
      <c r="BO162" s="28">
        <v>1</v>
      </c>
      <c r="BP162" s="28">
        <v>0</v>
      </c>
      <c r="BQ162" s="28">
        <v>1</v>
      </c>
      <c r="BR162" s="28" t="s">
        <v>783</v>
      </c>
      <c r="BS162" s="28">
        <f ca="1">COUNTIF($BS162,"*Dis*")</f>
        <v>1</v>
      </c>
      <c r="BT162" s="28">
        <f t="shared" ref="BT162" ca="1" si="313">COUNTIF($BS162,"*Cont*")</f>
        <v>0</v>
      </c>
      <c r="BU162" s="28">
        <f t="shared" ref="BU162" ca="1" si="314">COUNTIF($BS162,$BV$1)</f>
        <v>0</v>
      </c>
      <c r="BV162" s="30" t="s">
        <v>898</v>
      </c>
      <c r="BW162" s="28">
        <v>0</v>
      </c>
      <c r="BX162" s="28">
        <v>0</v>
      </c>
      <c r="BY162" s="28">
        <v>0</v>
      </c>
      <c r="BZ162" s="28">
        <v>0</v>
      </c>
      <c r="CA162" s="28">
        <v>1</v>
      </c>
      <c r="CB162" t="s">
        <v>903</v>
      </c>
      <c r="CC162" s="28">
        <v>1</v>
      </c>
      <c r="CD162" s="28">
        <v>0</v>
      </c>
      <c r="CE162" s="28">
        <v>0</v>
      </c>
      <c r="CF162" s="28">
        <v>0</v>
      </c>
      <c r="CG162" s="28">
        <v>0</v>
      </c>
      <c r="CH162" s="28">
        <v>0</v>
      </c>
      <c r="CI162" s="28">
        <v>0</v>
      </c>
      <c r="CJ162" s="28">
        <v>0</v>
      </c>
      <c r="CK162" s="28">
        <v>0</v>
      </c>
      <c r="CL162" s="28">
        <v>0</v>
      </c>
      <c r="CM162" s="28">
        <v>0</v>
      </c>
      <c r="CN162" s="28">
        <v>0</v>
      </c>
      <c r="CO162" s="28">
        <v>0</v>
      </c>
      <c r="CP162" s="28">
        <v>0</v>
      </c>
      <c r="CQ162" s="28">
        <v>0</v>
      </c>
      <c r="CR162" s="28">
        <v>0</v>
      </c>
      <c r="CS162" s="28">
        <v>0</v>
      </c>
      <c r="CT162" s="28">
        <v>0</v>
      </c>
      <c r="CU162" s="28">
        <v>0</v>
      </c>
      <c r="CV162" s="28">
        <v>0</v>
      </c>
      <c r="CW162" s="28">
        <v>0</v>
      </c>
      <c r="CX162" s="28">
        <v>0</v>
      </c>
      <c r="CY162" s="28">
        <v>0</v>
      </c>
      <c r="CZ162" s="28">
        <v>0</v>
      </c>
      <c r="DA162" s="28">
        <v>0</v>
      </c>
      <c r="DB162" s="28">
        <f t="shared" ref="DB162" si="315">SUM(JL162:JO162)</f>
        <v>0</v>
      </c>
      <c r="DC162" s="28">
        <f t="shared" ref="DC162" si="316">SUM(MQ162:MY162)</f>
        <v>0</v>
      </c>
      <c r="DD162" s="28">
        <f t="shared" ref="DD162" si="317">SUM(MZ162:NF162)</f>
        <v>0</v>
      </c>
      <c r="DE162" s="28">
        <f t="shared" ref="DE162" si="318">SUM(MB162:MF162)</f>
        <v>0</v>
      </c>
      <c r="DF162" s="28">
        <f t="shared" ref="DF162" si="319">SUM(NG162:NL162)</f>
        <v>0</v>
      </c>
      <c r="DG162" s="28">
        <f t="shared" ref="DG162" si="320">SUM(FM162:GK162)</f>
        <v>0</v>
      </c>
      <c r="DH162" s="28">
        <f t="shared" ref="DH162" si="321">SUM(EG162:EX162)</f>
        <v>0</v>
      </c>
      <c r="DI162" s="28">
        <f t="shared" ref="DI162" si="322">SUM(KB162:KM162)</f>
        <v>0</v>
      </c>
      <c r="DJ162" s="28">
        <f t="shared" ref="DJ162" si="323">SUM(MG162:MJ162)</f>
        <v>0</v>
      </c>
      <c r="DK162" s="28">
        <f t="shared" ref="DK162" si="324">SUM(GL162:HJ162)</f>
        <v>0</v>
      </c>
      <c r="DL162" s="28">
        <f t="shared" ref="DL162" si="325">SUM(HK162:IE162)</f>
        <v>0</v>
      </c>
      <c r="DM162" s="28">
        <f t="shared" ref="DM162" si="326">SUM(IF162:IP162)</f>
        <v>0</v>
      </c>
      <c r="DN162" s="28">
        <f t="shared" ref="DN162" si="327">SUM(EY162:FL162)</f>
        <v>0</v>
      </c>
      <c r="DO162" s="28">
        <f t="shared" ref="DO162" si="328">SUM(KN162:LV162)</f>
        <v>0</v>
      </c>
      <c r="DP162" s="28">
        <f t="shared" ref="DP162" si="329">SUM(LL162:LS162)</f>
        <v>0</v>
      </c>
      <c r="DQ162" s="28">
        <f t="shared" ref="DQ162" si="330">SUM(JP162:JX162)</f>
        <v>0</v>
      </c>
      <c r="DR162" s="28">
        <f t="shared" ref="DR162" si="331">SUM(MK162:MP162)</f>
        <v>0</v>
      </c>
      <c r="DS162" s="28">
        <f t="shared" ref="DS162" si="332">SUM(NM162:NS162)</f>
        <v>0</v>
      </c>
      <c r="DT162" s="28">
        <f t="shared" ref="DT162" si="333">SUM(NT162:NZ162)</f>
        <v>0</v>
      </c>
      <c r="DU162" s="28">
        <f t="shared" ref="DU162" si="334">SUM(OA162:OI162)</f>
        <v>0</v>
      </c>
      <c r="DV162" s="28">
        <f t="shared" ref="DV162" si="335">SUM(JY162:KA162)</f>
        <v>0</v>
      </c>
      <c r="DW162" s="28">
        <f t="shared" ref="DW162" si="336">SUM(LT162:MA162)</f>
        <v>0</v>
      </c>
      <c r="DX162" s="28">
        <f t="shared" ref="DX162" si="337">SUM(IQ162:JK162)</f>
        <v>0</v>
      </c>
      <c r="DY162" s="31">
        <f t="shared" ref="DY162" si="338">DG162+DK162</f>
        <v>0</v>
      </c>
      <c r="DZ162" s="28">
        <f t="shared" ref="DZ162" si="339">DI162+DO162+DW162+DP162</f>
        <v>0</v>
      </c>
      <c r="EA162" s="28">
        <f t="shared" ref="EA162" si="340">DX162+DM162</f>
        <v>0</v>
      </c>
      <c r="EB162" s="28">
        <f t="shared" ref="EB162" si="341">DT162+DU162+DF162</f>
        <v>0</v>
      </c>
      <c r="EC162" s="28">
        <f t="shared" ref="EC162" si="342">DH162+DN162+DL162</f>
        <v>0</v>
      </c>
      <c r="ED162" s="28">
        <f t="shared" ref="ED162" si="343">DD162+DS162+DC162</f>
        <v>0</v>
      </c>
      <c r="EE162" s="28">
        <f t="shared" ref="EE162" si="344">DV162+DQ162+DB162</f>
        <v>0</v>
      </c>
      <c r="EF162" s="28">
        <f t="shared" ref="EF162" si="345">DR162+DE162+DJ162</f>
        <v>0</v>
      </c>
    </row>
    <row r="163" spans="1:399" hidden="1" x14ac:dyDescent="0.25">
      <c r="A163" s="13" t="s">
        <v>8</v>
      </c>
      <c r="B163" s="5" t="s">
        <v>1266</v>
      </c>
      <c r="D163" s="5" t="s">
        <v>1267</v>
      </c>
      <c r="E163" s="12" t="s">
        <v>311</v>
      </c>
      <c r="F163" s="5" t="s">
        <v>1268</v>
      </c>
      <c r="H163" s="12" t="s">
        <v>313</v>
      </c>
      <c r="O163" s="12" t="s">
        <v>313</v>
      </c>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c r="AZ163" s="23"/>
      <c r="BA163" s="23"/>
      <c r="BB163" s="23"/>
      <c r="BC163" s="23"/>
      <c r="BD163" s="23"/>
      <c r="BE163" s="23"/>
      <c r="BF163" s="23"/>
      <c r="BG163" s="23"/>
      <c r="BH163" s="23"/>
      <c r="BI163" s="23"/>
      <c r="BJ163" s="23"/>
      <c r="BK163" s="23"/>
      <c r="BL163" s="23"/>
      <c r="BM163" s="23"/>
      <c r="BV163" s="23"/>
      <c r="BW163" s="12"/>
      <c r="BX163" s="12"/>
      <c r="BY163" s="12"/>
      <c r="BZ163" s="12"/>
      <c r="CA163" s="12"/>
      <c r="CB163" s="24"/>
      <c r="DA163" s="18"/>
      <c r="EG163" s="26"/>
      <c r="EH163" s="1"/>
      <c r="EI163" s="1"/>
      <c r="EJ163" s="1"/>
      <c r="EK163" s="1"/>
      <c r="EL163" s="12"/>
      <c r="EM163" s="12"/>
      <c r="EN163" s="12"/>
      <c r="EO163" s="12"/>
      <c r="EP163" s="12"/>
      <c r="EQ163" s="12"/>
      <c r="ER163" s="12"/>
      <c r="ES163" s="12"/>
      <c r="ET163" s="1"/>
      <c r="EU163" s="1"/>
      <c r="EV163" s="1"/>
      <c r="EW163" s="1"/>
      <c r="EX163" s="1"/>
      <c r="EY163" s="1"/>
      <c r="EZ163" s="1"/>
      <c r="FA163" s="26"/>
      <c r="FB163" s="1"/>
      <c r="FC163" s="1"/>
      <c r="FD163" s="1"/>
      <c r="FE163" s="1"/>
      <c r="FF163" s="1"/>
      <c r="FG163" s="1"/>
      <c r="FH163" s="1"/>
      <c r="FI163" s="1"/>
      <c r="FJ163" s="1"/>
      <c r="FK163" s="1"/>
      <c r="FL163" s="1"/>
      <c r="FO163" s="1"/>
      <c r="FP163" s="1"/>
      <c r="FQ163" s="1"/>
      <c r="FR163" s="1"/>
      <c r="FS163" s="1"/>
      <c r="FT163" s="1"/>
      <c r="FU163" s="1"/>
      <c r="FV163" s="1"/>
      <c r="FW163" s="1"/>
      <c r="FX163" s="1"/>
      <c r="FY163" s="1"/>
      <c r="FZ163" s="1"/>
      <c r="GA163" s="1"/>
      <c r="GB163" s="1"/>
      <c r="GC163" s="1"/>
      <c r="GD163" s="1"/>
      <c r="GE163" s="1"/>
      <c r="GF163" s="1"/>
      <c r="GG163" s="1"/>
      <c r="GH163" s="1"/>
      <c r="GI163" s="1"/>
      <c r="GJ163" s="12"/>
      <c r="GK163" s="12"/>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c r="JD163" s="1"/>
      <c r="JE163" s="1"/>
      <c r="JF163" s="1"/>
      <c r="JG163" s="1"/>
      <c r="JH163" s="1"/>
      <c r="JI163" s="1"/>
      <c r="JJ163" s="1"/>
      <c r="JK163" s="1"/>
      <c r="JL163" s="1"/>
      <c r="JM163" s="1"/>
      <c r="JN163" s="1"/>
      <c r="JO163" s="1"/>
      <c r="JP163" s="1"/>
      <c r="JQ163" s="1"/>
      <c r="JR163" s="1"/>
      <c r="JS163" s="1"/>
      <c r="JT163" s="1"/>
      <c r="JU163" s="1"/>
      <c r="JV163" s="1"/>
      <c r="JW163" s="1"/>
      <c r="JX163" s="1"/>
      <c r="JY163" s="1"/>
      <c r="JZ163" s="1"/>
      <c r="KA163" s="1"/>
      <c r="KB163" s="1"/>
      <c r="KC163" s="1"/>
      <c r="KD163" s="1"/>
      <c r="KE163" s="1"/>
      <c r="KF163" s="1"/>
      <c r="KG163" s="1"/>
      <c r="KH163" s="1"/>
      <c r="KI163" s="1"/>
      <c r="KJ163" s="1"/>
      <c r="KK163" s="1"/>
      <c r="KL163" s="1"/>
      <c r="KM163" s="1"/>
      <c r="KN163" s="1"/>
      <c r="KO163" s="1"/>
      <c r="KP163" s="1"/>
      <c r="KQ163" s="1"/>
      <c r="KR163" s="1"/>
      <c r="KS163" s="1"/>
      <c r="KT163" s="1"/>
      <c r="KU163" s="1"/>
      <c r="KV163" s="1"/>
      <c r="KW163" s="1"/>
      <c r="KX163" s="1"/>
      <c r="KY163" s="1"/>
      <c r="KZ163" s="1"/>
      <c r="LA163" s="1"/>
      <c r="LB163" s="1"/>
      <c r="LC163" s="1"/>
      <c r="LD163" s="1"/>
      <c r="LE163" s="1"/>
      <c r="LF163" s="1"/>
      <c r="LG163" s="1"/>
      <c r="LH163" s="22"/>
      <c r="LI163" s="22"/>
      <c r="LJ163" s="22"/>
      <c r="LK163" s="22"/>
      <c r="LL163" s="1"/>
      <c r="LM163" s="1"/>
      <c r="LN163" s="1"/>
      <c r="LO163" s="1"/>
      <c r="LP163" s="1"/>
      <c r="LQ163" s="1"/>
      <c r="LR163" s="1"/>
      <c r="LS163" s="1"/>
      <c r="LT163" s="1"/>
      <c r="LU163" s="1"/>
      <c r="LV163" s="1"/>
      <c r="LW163" s="1"/>
      <c r="LX163" s="1"/>
      <c r="LY163" s="1"/>
      <c r="LZ163" s="1"/>
      <c r="MA163" s="1"/>
      <c r="MB163" s="1"/>
      <c r="MC163" s="1"/>
      <c r="MD163" s="1"/>
      <c r="ME163" s="1"/>
      <c r="MF163" s="1"/>
      <c r="MG163" s="1"/>
      <c r="MH163" s="1"/>
      <c r="MI163" s="1"/>
      <c r="MJ163" s="1"/>
      <c r="MK163" s="1"/>
      <c r="ML163" s="1"/>
      <c r="MM163" s="1"/>
      <c r="MN163" s="1"/>
      <c r="MO163" s="1"/>
      <c r="MP163" s="1"/>
      <c r="MQ163" s="1"/>
      <c r="MR163" s="1"/>
      <c r="MS163" s="1"/>
      <c r="MT163" s="1"/>
      <c r="MU163" s="1"/>
      <c r="MV163" s="1"/>
      <c r="MW163" s="1"/>
      <c r="MX163" s="1"/>
      <c r="MY163" s="1"/>
      <c r="MZ163" s="1"/>
      <c r="NA163" s="1"/>
      <c r="NB163" s="1"/>
      <c r="NC163" s="1"/>
      <c r="ND163" s="1"/>
      <c r="NE163" s="1"/>
      <c r="NF163" s="1"/>
      <c r="NG163" s="1"/>
      <c r="NH163" s="1"/>
      <c r="NI163" s="1"/>
      <c r="NJ163" s="1"/>
      <c r="NK163" s="1"/>
      <c r="NL163" s="1"/>
      <c r="NM163" s="1"/>
      <c r="NN163" s="1"/>
      <c r="NO163" s="1"/>
      <c r="NP163" s="1"/>
      <c r="NQ163" s="1"/>
      <c r="NR163" s="1"/>
      <c r="NS163" s="1"/>
      <c r="NT163" s="1"/>
      <c r="NU163" s="1"/>
      <c r="NV163" s="1"/>
      <c r="NW163" s="1"/>
      <c r="NX163" s="1"/>
      <c r="NY163" s="1"/>
      <c r="NZ163" s="1"/>
      <c r="OA163" s="1"/>
      <c r="OB163" s="1"/>
      <c r="OC163" s="1"/>
      <c r="OD163" s="1"/>
      <c r="OE163" s="1"/>
      <c r="OF163" s="1"/>
      <c r="OG163" s="1"/>
      <c r="OH163" s="1"/>
      <c r="OI163" s="1"/>
    </row>
    <row r="164" spans="1:399" hidden="1" x14ac:dyDescent="0.25">
      <c r="A164" s="13" t="s">
        <v>8</v>
      </c>
      <c r="B164" s="5" t="s">
        <v>1269</v>
      </c>
      <c r="D164" s="5" t="s">
        <v>1270</v>
      </c>
      <c r="E164" s="12" t="s">
        <v>311</v>
      </c>
      <c r="F164" s="5" t="s">
        <v>1268</v>
      </c>
      <c r="H164" s="12" t="s">
        <v>313</v>
      </c>
      <c r="O164" s="12" t="s">
        <v>313</v>
      </c>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c r="AZ164" s="23"/>
      <c r="BA164" s="23"/>
      <c r="BB164" s="23"/>
      <c r="BC164" s="23"/>
      <c r="BD164" s="23"/>
      <c r="BE164" s="23"/>
      <c r="BF164" s="23"/>
      <c r="BG164" s="23"/>
      <c r="BH164" s="23"/>
      <c r="BI164" s="23"/>
      <c r="BJ164" s="23"/>
      <c r="BK164" s="23"/>
      <c r="BL164" s="23"/>
      <c r="BM164" s="23"/>
      <c r="BV164" s="23"/>
      <c r="BW164" s="12"/>
      <c r="BX164" s="12"/>
      <c r="BY164" s="12"/>
      <c r="BZ164" s="12"/>
      <c r="CA164" s="12"/>
      <c r="CB164" s="24"/>
      <c r="DA164" s="18"/>
      <c r="EG164" s="26"/>
      <c r="EH164" s="1"/>
      <c r="EI164" s="1"/>
      <c r="EJ164" s="1"/>
      <c r="EK164" s="1"/>
      <c r="EL164" s="12"/>
      <c r="EM164" s="12"/>
      <c r="EN164" s="12"/>
      <c r="EO164" s="12"/>
      <c r="EP164" s="12"/>
      <c r="EQ164" s="12"/>
      <c r="ER164" s="12"/>
      <c r="ES164" s="12"/>
      <c r="ET164" s="1"/>
      <c r="EU164" s="1"/>
      <c r="EV164" s="1"/>
      <c r="EW164" s="1"/>
      <c r="EX164" s="1"/>
      <c r="EY164" s="1"/>
      <c r="EZ164" s="1"/>
      <c r="FA164" s="26"/>
      <c r="FB164" s="1"/>
      <c r="FC164" s="1"/>
      <c r="FD164" s="1"/>
      <c r="FE164" s="1"/>
      <c r="FF164" s="1"/>
      <c r="FG164" s="1"/>
      <c r="FH164" s="1"/>
      <c r="FI164" s="1"/>
      <c r="FJ164" s="1"/>
      <c r="FK164" s="1"/>
      <c r="FL164" s="1"/>
      <c r="FO164" s="1"/>
      <c r="FP164" s="1"/>
      <c r="FQ164" s="1"/>
      <c r="FR164" s="1"/>
      <c r="FS164" s="1"/>
      <c r="FT164" s="1"/>
      <c r="FU164" s="1"/>
      <c r="FV164" s="1"/>
      <c r="FW164" s="1"/>
      <c r="FX164" s="1"/>
      <c r="FY164" s="1"/>
      <c r="FZ164" s="1"/>
      <c r="GA164" s="1"/>
      <c r="GB164" s="1"/>
      <c r="GC164" s="1"/>
      <c r="GD164" s="1"/>
      <c r="GE164" s="1"/>
      <c r="GF164" s="1"/>
      <c r="GG164" s="1"/>
      <c r="GH164" s="1"/>
      <c r="GI164" s="1"/>
      <c r="GJ164" s="12"/>
      <c r="GK164" s="12"/>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c r="JD164" s="1"/>
      <c r="JE164" s="1"/>
      <c r="JF164" s="1"/>
      <c r="JG164" s="1"/>
      <c r="JH164" s="1"/>
      <c r="JI164" s="1"/>
      <c r="JJ164" s="1"/>
      <c r="JK164" s="1"/>
      <c r="JL164" s="1"/>
      <c r="JM164" s="1"/>
      <c r="JN164" s="1"/>
      <c r="JO164" s="1"/>
      <c r="JP164" s="1"/>
      <c r="JQ164" s="1"/>
      <c r="JR164" s="1"/>
      <c r="JS164" s="1"/>
      <c r="JT164" s="1"/>
      <c r="JU164" s="1"/>
      <c r="JV164" s="1"/>
      <c r="JW164" s="1"/>
      <c r="JX164" s="1"/>
      <c r="JY164" s="1"/>
      <c r="JZ164" s="1"/>
      <c r="KA164" s="1"/>
      <c r="KB164" s="1"/>
      <c r="KC164" s="1"/>
      <c r="KD164" s="1"/>
      <c r="KE164" s="1"/>
      <c r="KF164" s="1"/>
      <c r="KG164" s="1"/>
      <c r="KH164" s="1"/>
      <c r="KI164" s="1"/>
      <c r="KJ164" s="1"/>
      <c r="KK164" s="1"/>
      <c r="KL164" s="1"/>
      <c r="KM164" s="1"/>
      <c r="KN164" s="1"/>
      <c r="KO164" s="1"/>
      <c r="KP164" s="1"/>
      <c r="KQ164" s="1"/>
      <c r="KR164" s="1"/>
      <c r="KS164" s="1"/>
      <c r="KT164" s="1"/>
      <c r="KU164" s="1"/>
      <c r="KV164" s="1"/>
      <c r="KW164" s="1"/>
      <c r="KX164" s="1"/>
      <c r="KY164" s="1"/>
      <c r="KZ164" s="1"/>
      <c r="LA164" s="1"/>
      <c r="LB164" s="1"/>
      <c r="LC164" s="1"/>
      <c r="LD164" s="1"/>
      <c r="LE164" s="1"/>
      <c r="LF164" s="1"/>
      <c r="LG164" s="1"/>
      <c r="LH164" s="22"/>
      <c r="LI164" s="22"/>
      <c r="LJ164" s="22"/>
      <c r="LK164" s="22"/>
      <c r="LL164" s="1"/>
      <c r="LM164" s="1"/>
      <c r="LN164" s="1"/>
      <c r="LO164" s="1"/>
      <c r="LP164" s="1"/>
      <c r="LQ164" s="1"/>
      <c r="LR164" s="1"/>
      <c r="LS164" s="1"/>
      <c r="LT164" s="1"/>
      <c r="LU164" s="1"/>
      <c r="LV164" s="1"/>
      <c r="LW164" s="1"/>
      <c r="LX164" s="1"/>
      <c r="LY164" s="1"/>
      <c r="LZ164" s="1"/>
      <c r="MA164" s="1"/>
      <c r="MB164" s="1"/>
      <c r="MC164" s="1"/>
      <c r="MD164" s="1"/>
      <c r="ME164" s="1"/>
      <c r="MF164" s="1"/>
      <c r="MG164" s="1"/>
      <c r="MH164" s="1"/>
      <c r="MI164" s="1"/>
      <c r="MJ164" s="1"/>
      <c r="MK164" s="1"/>
      <c r="ML164" s="1"/>
      <c r="MM164" s="1"/>
      <c r="MN164" s="1"/>
      <c r="MO164" s="1"/>
      <c r="MP164" s="1"/>
      <c r="MQ164" s="1"/>
      <c r="MR164" s="1"/>
      <c r="MS164" s="1"/>
      <c r="MT164" s="1"/>
      <c r="MU164" s="1"/>
      <c r="MV164" s="1"/>
      <c r="MW164" s="1"/>
      <c r="MX164" s="1"/>
      <c r="MY164" s="1"/>
      <c r="MZ164" s="1"/>
      <c r="NA164" s="1"/>
      <c r="NB164" s="1"/>
      <c r="NC164" s="1"/>
      <c r="ND164" s="1"/>
      <c r="NE164" s="1"/>
      <c r="NF164" s="1"/>
      <c r="NG164" s="1"/>
      <c r="NH164" s="1"/>
      <c r="NI164" s="1"/>
      <c r="NJ164" s="1"/>
      <c r="NK164" s="1"/>
      <c r="NL164" s="1"/>
      <c r="NM164" s="1"/>
      <c r="NN164" s="1"/>
      <c r="NO164" s="1"/>
      <c r="NP164" s="1"/>
      <c r="NQ164" s="1"/>
      <c r="NR164" s="1"/>
      <c r="NS164" s="1"/>
      <c r="NT164" s="1"/>
      <c r="NU164" s="1"/>
      <c r="NV164" s="1"/>
      <c r="NW164" s="1"/>
      <c r="NX164" s="1"/>
      <c r="NY164" s="1"/>
      <c r="NZ164" s="1"/>
      <c r="OA164" s="1"/>
      <c r="OB164" s="1"/>
      <c r="OC164" s="1"/>
      <c r="OD164" s="1"/>
      <c r="OE164" s="1"/>
      <c r="OF164" s="1"/>
      <c r="OG164" s="1"/>
      <c r="OH164" s="1"/>
      <c r="OI164" s="1"/>
    </row>
  </sheetData>
  <autoFilter ref="A1:QA164" xr:uid="{A36D5BDB-443C-4887-AC8F-455A6E065F72}">
    <filterColumn colId="4">
      <filters>
        <filter val="A"/>
        <filter val="D"/>
      </filters>
    </filterColumn>
    <filterColumn colId="7">
      <filters>
        <filter val="A"/>
        <filter val="D"/>
      </filters>
    </filterColumn>
    <filterColumn colId="14">
      <filters>
        <filter val="A"/>
      </filters>
    </filterColumn>
  </autoFilter>
  <hyperlinks>
    <hyperlink ref="D156" r:id="rId1" tooltip="Show document details" display="https://www.scopus.com/record/display.uri?eid=2-s2.0-85043786141&amp;origin=resultslist&amp;sort=plf-f&amp;src=s&amp;sid=cf450fdd89731d6beee35e9bfd3a2caa&amp;sot=a&amp;sdt=cl&amp;cluster=scopubyr%2c%222018%22%2ct%2bscosubtype%2c%22ar%22%2ct%2c%22re%22%2ct&amp;sessionSearchId=cf450fdd89731d6beee35e9bfd3a2caa&amp;relpos=0&amp;citeCnt=16" xr:uid="{00000000-0004-0000-0000-000000000000}"/>
    <hyperlink ref="F156" r:id="rId2" tooltip="Show source title details" display="https://www.scopus.com/sourceid/15134?origin=resultslist" xr:uid="{00000000-0004-0000-0000-000001000000}"/>
  </hyperlinks>
  <pageMargins left="0.511811024" right="0.511811024" top="0.78740157499999996" bottom="0.78740157499999996" header="0.31496062000000002" footer="0.31496062000000002"/>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Dalton Souza</dc:creator>
  <cp:lastModifiedBy>Dalton</cp:lastModifiedBy>
  <cp:lastPrinted>2020-07-16T19:34:11Z</cp:lastPrinted>
  <dcterms:created xsi:type="dcterms:W3CDTF">2019-07-29T14:07:14Z</dcterms:created>
  <dcterms:modified xsi:type="dcterms:W3CDTF">2021-01-28T00:19:41Z</dcterms:modified>
</cp:coreProperties>
</file>